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colors4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charts/style4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/xl/workbook.xml"/>
  <Relationship Id="rId2" Type="http://schemas.openxmlformats.org/package/2006/relationships/metadata/core-properties" Target="/docProps/core.xml"/>
  <Relationship Id="rId3" Type="http://schemas.openxmlformats.org/officeDocument/2006/relationships/extended-properties" Target="/docProps/app.xml"/>
  <Relationship Id="rId4" Type="http://schemas.openxmlformats.org/officeDocument/2006/relationships/custom-properties" Target="/docProps/custom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User Archives\gthomas\Gene Working\Energy Services\"/>
    </mc:Choice>
  </mc:AlternateContent>
  <bookViews>
    <workbookView xWindow="0" yWindow="0" windowWidth="28800" windowHeight="13275"/>
  </bookViews>
  <sheets>
    <sheet name="2L NBF" sheetId="1" r:id="rId1"/>
    <sheet name="HiBay" sheetId="3" r:id="rId2"/>
    <sheet name="Commissioning" sheetId="4" r:id="rId3"/>
    <sheet name="Sheet2" sheetId="2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3" l="1"/>
  <c r="D11" i="3" s="1"/>
  <c r="E11" i="3" s="1"/>
  <c r="N11" i="3" s="1"/>
  <c r="F11" i="3"/>
  <c r="G11" i="3"/>
  <c r="H11" i="3"/>
  <c r="I11" i="3"/>
  <c r="J11" i="3"/>
  <c r="K11" i="3"/>
  <c r="L11" i="3"/>
  <c r="M11" i="3"/>
  <c r="C12" i="3"/>
  <c r="D12" i="3" s="1"/>
  <c r="E12" i="3" s="1"/>
  <c r="F12" i="3"/>
  <c r="G12" i="3"/>
  <c r="H12" i="3"/>
  <c r="I12" i="3"/>
  <c r="J12" i="3"/>
  <c r="K12" i="3"/>
  <c r="L12" i="3"/>
  <c r="M12" i="3"/>
  <c r="C13" i="3"/>
  <c r="D13" i="3" s="1"/>
  <c r="E13" i="3" s="1"/>
  <c r="AB13" i="3" s="1"/>
  <c r="F13" i="3"/>
  <c r="G13" i="3"/>
  <c r="H13" i="3"/>
  <c r="I13" i="3"/>
  <c r="J13" i="3"/>
  <c r="K13" i="3"/>
  <c r="L13" i="3"/>
  <c r="M13" i="3"/>
  <c r="C14" i="3"/>
  <c r="D14" i="3" s="1"/>
  <c r="E14" i="3"/>
  <c r="F14" i="3"/>
  <c r="G14" i="3"/>
  <c r="H14" i="3"/>
  <c r="I14" i="3"/>
  <c r="J14" i="3"/>
  <c r="K14" i="3"/>
  <c r="L14" i="3"/>
  <c r="M14" i="3"/>
  <c r="U14" i="3" s="1"/>
  <c r="C15" i="3"/>
  <c r="D15" i="3" s="1"/>
  <c r="E15" i="3" s="1"/>
  <c r="Z15" i="3" s="1"/>
  <c r="F15" i="3"/>
  <c r="G15" i="3"/>
  <c r="H15" i="3"/>
  <c r="I15" i="3"/>
  <c r="J15" i="3"/>
  <c r="K15" i="3"/>
  <c r="L15" i="3"/>
  <c r="M15" i="3"/>
  <c r="C16" i="3"/>
  <c r="D16" i="3" s="1"/>
  <c r="E16" i="3" s="1"/>
  <c r="O16" i="3" s="1"/>
  <c r="F16" i="3"/>
  <c r="G16" i="3"/>
  <c r="H16" i="3"/>
  <c r="I16" i="3"/>
  <c r="J16" i="3"/>
  <c r="K16" i="3"/>
  <c r="L16" i="3"/>
  <c r="M16" i="3"/>
  <c r="C17" i="3"/>
  <c r="D17" i="3" s="1"/>
  <c r="E17" i="3" s="1"/>
  <c r="F17" i="3"/>
  <c r="G17" i="3"/>
  <c r="H17" i="3"/>
  <c r="I17" i="3"/>
  <c r="J17" i="3"/>
  <c r="K17" i="3"/>
  <c r="L17" i="3"/>
  <c r="M17" i="3"/>
  <c r="C18" i="3"/>
  <c r="D18" i="3"/>
  <c r="E18" i="3" s="1"/>
  <c r="F18" i="3"/>
  <c r="G18" i="3"/>
  <c r="H18" i="3"/>
  <c r="I18" i="3"/>
  <c r="J18" i="3"/>
  <c r="K18" i="3"/>
  <c r="L18" i="3"/>
  <c r="M18" i="3"/>
  <c r="C19" i="3"/>
  <c r="D19" i="3" s="1"/>
  <c r="E19" i="3" s="1"/>
  <c r="N19" i="3" s="1"/>
  <c r="F19" i="3"/>
  <c r="G19" i="3"/>
  <c r="H19" i="3"/>
  <c r="I19" i="3"/>
  <c r="J19" i="3"/>
  <c r="K19" i="3"/>
  <c r="L19" i="3"/>
  <c r="M19" i="3"/>
  <c r="C20" i="3"/>
  <c r="D20" i="3" s="1"/>
  <c r="E20" i="3" s="1"/>
  <c r="F20" i="3"/>
  <c r="G20" i="3"/>
  <c r="H20" i="3"/>
  <c r="I20" i="3"/>
  <c r="J20" i="3"/>
  <c r="K20" i="3"/>
  <c r="L20" i="3"/>
  <c r="M20" i="3"/>
  <c r="S20" i="3"/>
  <c r="C21" i="3"/>
  <c r="D21" i="3" s="1"/>
  <c r="E21" i="3" s="1"/>
  <c r="F21" i="3"/>
  <c r="G21" i="3"/>
  <c r="H21" i="3"/>
  <c r="I21" i="3"/>
  <c r="J21" i="3"/>
  <c r="K21" i="3"/>
  <c r="L21" i="3"/>
  <c r="M21" i="3"/>
  <c r="C22" i="3"/>
  <c r="D22" i="3"/>
  <c r="E22" i="3" s="1"/>
  <c r="F22" i="3"/>
  <c r="G22" i="3"/>
  <c r="H22" i="3"/>
  <c r="I22" i="3"/>
  <c r="J22" i="3"/>
  <c r="K22" i="3"/>
  <c r="L22" i="3"/>
  <c r="M22" i="3"/>
  <c r="C23" i="3"/>
  <c r="D23" i="3"/>
  <c r="E23" i="3" s="1"/>
  <c r="F23" i="3"/>
  <c r="G23" i="3"/>
  <c r="H23" i="3"/>
  <c r="I23" i="3"/>
  <c r="J23" i="3"/>
  <c r="K23" i="3"/>
  <c r="L23" i="3"/>
  <c r="M23" i="3"/>
  <c r="C24" i="3"/>
  <c r="D24" i="3" s="1"/>
  <c r="E24" i="3" s="1"/>
  <c r="F24" i="3"/>
  <c r="G24" i="3"/>
  <c r="H24" i="3"/>
  <c r="I24" i="3"/>
  <c r="J24" i="3"/>
  <c r="K24" i="3"/>
  <c r="AA24" i="3" s="1"/>
  <c r="L24" i="3"/>
  <c r="M24" i="3"/>
  <c r="N24" i="3"/>
  <c r="O24" i="3"/>
  <c r="Q24" i="3"/>
  <c r="AG24" i="3" s="1"/>
  <c r="S24" i="3"/>
  <c r="U24" i="3"/>
  <c r="V24" i="3"/>
  <c r="AD24" i="3" s="1"/>
  <c r="X24" i="3"/>
  <c r="Y24" i="3"/>
  <c r="Z24" i="3"/>
  <c r="AB24" i="3"/>
  <c r="AC24" i="3"/>
  <c r="AK24" i="3" s="1"/>
  <c r="C25" i="3"/>
  <c r="D25" i="3" s="1"/>
  <c r="E25" i="3" s="1"/>
  <c r="S25" i="3" s="1"/>
  <c r="F25" i="3"/>
  <c r="G25" i="3"/>
  <c r="H25" i="3"/>
  <c r="I25" i="3"/>
  <c r="J25" i="3"/>
  <c r="K25" i="3"/>
  <c r="L25" i="3"/>
  <c r="M25" i="3"/>
  <c r="O25" i="3"/>
  <c r="AA25" i="3"/>
  <c r="C26" i="3"/>
  <c r="D26" i="3" s="1"/>
  <c r="E26" i="3" s="1"/>
  <c r="F26" i="3"/>
  <c r="G26" i="3"/>
  <c r="H26" i="3"/>
  <c r="I26" i="3"/>
  <c r="J26" i="3"/>
  <c r="K26" i="3"/>
  <c r="L26" i="3"/>
  <c r="M26" i="3"/>
  <c r="C27" i="3"/>
  <c r="D27" i="3" s="1"/>
  <c r="E27" i="3" s="1"/>
  <c r="F27" i="3"/>
  <c r="G27" i="3"/>
  <c r="H27" i="3"/>
  <c r="I27" i="3"/>
  <c r="Q27" i="3" s="1"/>
  <c r="J27" i="3"/>
  <c r="K27" i="3"/>
  <c r="L27" i="3"/>
  <c r="M27" i="3"/>
  <c r="U27" i="3" s="1"/>
  <c r="C28" i="3"/>
  <c r="D28" i="3"/>
  <c r="E28" i="3" s="1"/>
  <c r="N28" i="3" s="1"/>
  <c r="F28" i="3"/>
  <c r="G28" i="3"/>
  <c r="H28" i="3"/>
  <c r="I28" i="3"/>
  <c r="J28" i="3"/>
  <c r="K28" i="3"/>
  <c r="L28" i="3"/>
  <c r="M28" i="3"/>
  <c r="C29" i="3"/>
  <c r="D29" i="3" s="1"/>
  <c r="E29" i="3" s="1"/>
  <c r="AA29" i="3" s="1"/>
  <c r="F29" i="3"/>
  <c r="G29" i="3"/>
  <c r="H29" i="3"/>
  <c r="I29" i="3"/>
  <c r="J29" i="3"/>
  <c r="K29" i="3"/>
  <c r="L29" i="3"/>
  <c r="M29" i="3"/>
  <c r="C30" i="3"/>
  <c r="D30" i="3" s="1"/>
  <c r="E30" i="3" s="1"/>
  <c r="AB30" i="3" s="1"/>
  <c r="F30" i="3"/>
  <c r="G30" i="3"/>
  <c r="H30" i="3"/>
  <c r="I30" i="3"/>
  <c r="J30" i="3"/>
  <c r="K30" i="3"/>
  <c r="L30" i="3"/>
  <c r="M30" i="3"/>
  <c r="C31" i="3"/>
  <c r="D31" i="3" s="1"/>
  <c r="E31" i="3"/>
  <c r="F31" i="3"/>
  <c r="G31" i="3"/>
  <c r="H31" i="3"/>
  <c r="I31" i="3"/>
  <c r="J31" i="3"/>
  <c r="K31" i="3"/>
  <c r="L31" i="3"/>
  <c r="M31" i="3"/>
  <c r="U31" i="3" s="1"/>
  <c r="C32" i="3"/>
  <c r="D32" i="3"/>
  <c r="E32" i="3" s="1"/>
  <c r="F32" i="3"/>
  <c r="G32" i="3"/>
  <c r="H32" i="3"/>
  <c r="I32" i="3"/>
  <c r="J32" i="3"/>
  <c r="R32" i="3" s="1"/>
  <c r="K32" i="3"/>
  <c r="L32" i="3"/>
  <c r="M32" i="3"/>
  <c r="V32" i="3"/>
  <c r="C33" i="3"/>
  <c r="D33" i="3" s="1"/>
  <c r="E33" i="3" s="1"/>
  <c r="S33" i="3" s="1"/>
  <c r="F33" i="3"/>
  <c r="G33" i="3"/>
  <c r="H33" i="3"/>
  <c r="I33" i="3"/>
  <c r="J33" i="3"/>
  <c r="K33" i="3"/>
  <c r="L33" i="3"/>
  <c r="M33" i="3"/>
  <c r="C34" i="3"/>
  <c r="D34" i="3"/>
  <c r="E34" i="3" s="1"/>
  <c r="P34" i="3" s="1"/>
  <c r="F34" i="3"/>
  <c r="V34" i="3" s="1"/>
  <c r="G34" i="3"/>
  <c r="H34" i="3"/>
  <c r="I34" i="3"/>
  <c r="J34" i="3"/>
  <c r="K34" i="3"/>
  <c r="L34" i="3"/>
  <c r="M34" i="3"/>
  <c r="N34" i="3"/>
  <c r="AD34" i="3" s="1"/>
  <c r="C35" i="3"/>
  <c r="D35" i="3" s="1"/>
  <c r="E35" i="3" s="1"/>
  <c r="R35" i="3" s="1"/>
  <c r="F35" i="3"/>
  <c r="G35" i="3"/>
  <c r="H35" i="3"/>
  <c r="I35" i="3"/>
  <c r="J35" i="3"/>
  <c r="K35" i="3"/>
  <c r="L35" i="3"/>
  <c r="M35" i="3"/>
  <c r="C36" i="3"/>
  <c r="D36" i="3" s="1"/>
  <c r="E36" i="3" s="1"/>
  <c r="W36" i="3" s="1"/>
  <c r="F36" i="3"/>
  <c r="G36" i="3"/>
  <c r="H36" i="3"/>
  <c r="I36" i="3"/>
  <c r="J36" i="3"/>
  <c r="K36" i="3"/>
  <c r="AA36" i="3" s="1"/>
  <c r="AI36" i="3" s="1"/>
  <c r="L36" i="3"/>
  <c r="M36" i="3"/>
  <c r="O36" i="3"/>
  <c r="S36" i="3"/>
  <c r="C37" i="3"/>
  <c r="D37" i="3"/>
  <c r="E37" i="3" s="1"/>
  <c r="X37" i="3" s="1"/>
  <c r="F37" i="3"/>
  <c r="G37" i="3"/>
  <c r="H37" i="3"/>
  <c r="I37" i="3"/>
  <c r="J37" i="3"/>
  <c r="K37" i="3"/>
  <c r="L37" i="3"/>
  <c r="M37" i="3"/>
  <c r="P37" i="3"/>
  <c r="C38" i="3"/>
  <c r="D38" i="3" s="1"/>
  <c r="E38" i="3" s="1"/>
  <c r="F38" i="3"/>
  <c r="G38" i="3"/>
  <c r="H38" i="3"/>
  <c r="I38" i="3"/>
  <c r="J38" i="3"/>
  <c r="K38" i="3"/>
  <c r="L38" i="3"/>
  <c r="M38" i="3"/>
  <c r="C39" i="3"/>
  <c r="D39" i="3" s="1"/>
  <c r="E39" i="3" s="1"/>
  <c r="N39" i="3" s="1"/>
  <c r="F39" i="3"/>
  <c r="G39" i="3"/>
  <c r="H39" i="3"/>
  <c r="I39" i="3"/>
  <c r="J39" i="3"/>
  <c r="K39" i="3"/>
  <c r="L39" i="3"/>
  <c r="M39" i="3"/>
  <c r="R39" i="3"/>
  <c r="C40" i="3"/>
  <c r="D40" i="3" s="1"/>
  <c r="E40" i="3" s="1"/>
  <c r="S40" i="3" s="1"/>
  <c r="F40" i="3"/>
  <c r="G40" i="3"/>
  <c r="H40" i="3"/>
  <c r="I40" i="3"/>
  <c r="J40" i="3"/>
  <c r="K40" i="3"/>
  <c r="L40" i="3"/>
  <c r="M40" i="3"/>
  <c r="O40" i="3"/>
  <c r="C41" i="3"/>
  <c r="D41" i="3"/>
  <c r="E41" i="3" s="1"/>
  <c r="AC41" i="3" s="1"/>
  <c r="F41" i="3"/>
  <c r="G41" i="3"/>
  <c r="H41" i="3"/>
  <c r="I41" i="3"/>
  <c r="J41" i="3"/>
  <c r="K41" i="3"/>
  <c r="L41" i="3"/>
  <c r="M41" i="3"/>
  <c r="C42" i="3"/>
  <c r="D42" i="3" s="1"/>
  <c r="E42" i="3" s="1"/>
  <c r="F42" i="3"/>
  <c r="G42" i="3"/>
  <c r="H42" i="3"/>
  <c r="I42" i="3"/>
  <c r="Q42" i="3" s="1"/>
  <c r="J42" i="3"/>
  <c r="K42" i="3"/>
  <c r="L42" i="3"/>
  <c r="M42" i="3"/>
  <c r="C43" i="3"/>
  <c r="D43" i="3" s="1"/>
  <c r="E43" i="3" s="1"/>
  <c r="N43" i="3" s="1"/>
  <c r="F43" i="3"/>
  <c r="G43" i="3"/>
  <c r="H43" i="3"/>
  <c r="I43" i="3"/>
  <c r="J43" i="3"/>
  <c r="K43" i="3"/>
  <c r="L43" i="3"/>
  <c r="M43" i="3"/>
  <c r="C44" i="3"/>
  <c r="D44" i="3"/>
  <c r="E44" i="3" s="1"/>
  <c r="S44" i="3" s="1"/>
  <c r="F44" i="3"/>
  <c r="G44" i="3"/>
  <c r="H44" i="3"/>
  <c r="I44" i="3"/>
  <c r="Y44" i="3" s="1"/>
  <c r="J44" i="3"/>
  <c r="K44" i="3"/>
  <c r="L44" i="3"/>
  <c r="M44" i="3"/>
  <c r="U44" i="3" s="1"/>
  <c r="C45" i="3"/>
  <c r="D45" i="3" s="1"/>
  <c r="E45" i="3" s="1"/>
  <c r="F45" i="3"/>
  <c r="G45" i="3"/>
  <c r="H45" i="3"/>
  <c r="I45" i="3"/>
  <c r="J45" i="3"/>
  <c r="K45" i="3"/>
  <c r="L45" i="3"/>
  <c r="M45" i="3"/>
  <c r="C46" i="3"/>
  <c r="D46" i="3" s="1"/>
  <c r="E46" i="3" s="1"/>
  <c r="F46" i="3"/>
  <c r="G46" i="3"/>
  <c r="H46" i="3"/>
  <c r="I46" i="3"/>
  <c r="J46" i="3"/>
  <c r="K46" i="3"/>
  <c r="L46" i="3"/>
  <c r="M46" i="3"/>
  <c r="C47" i="3"/>
  <c r="D47" i="3"/>
  <c r="E47" i="3" s="1"/>
  <c r="F47" i="3"/>
  <c r="G47" i="3"/>
  <c r="H47" i="3"/>
  <c r="I47" i="3"/>
  <c r="J47" i="3"/>
  <c r="K47" i="3"/>
  <c r="L47" i="3"/>
  <c r="M47" i="3"/>
  <c r="C48" i="3"/>
  <c r="D48" i="3" s="1"/>
  <c r="E48" i="3" s="1"/>
  <c r="F48" i="3"/>
  <c r="G48" i="3"/>
  <c r="H48" i="3"/>
  <c r="I48" i="3"/>
  <c r="J48" i="3"/>
  <c r="K48" i="3"/>
  <c r="L48" i="3"/>
  <c r="M48" i="3"/>
  <c r="C49" i="3"/>
  <c r="D49" i="3"/>
  <c r="E49" i="3" s="1"/>
  <c r="F49" i="3"/>
  <c r="G49" i="3"/>
  <c r="H49" i="3"/>
  <c r="I49" i="3"/>
  <c r="J49" i="3"/>
  <c r="K49" i="3"/>
  <c r="L49" i="3"/>
  <c r="M49" i="3"/>
  <c r="C50" i="3"/>
  <c r="D50" i="3" s="1"/>
  <c r="E50" i="3" s="1"/>
  <c r="F50" i="3"/>
  <c r="G50" i="3"/>
  <c r="H50" i="3"/>
  <c r="I50" i="3"/>
  <c r="J50" i="3"/>
  <c r="K50" i="3"/>
  <c r="L50" i="3"/>
  <c r="M50" i="3"/>
  <c r="C51" i="3"/>
  <c r="D51" i="3" s="1"/>
  <c r="E51" i="3" s="1"/>
  <c r="F51" i="3"/>
  <c r="G51" i="3"/>
  <c r="H51" i="3"/>
  <c r="I51" i="3"/>
  <c r="J51" i="3"/>
  <c r="K51" i="3"/>
  <c r="L51" i="3"/>
  <c r="M51" i="3"/>
  <c r="C52" i="3"/>
  <c r="D52" i="3" s="1"/>
  <c r="E52" i="3" s="1"/>
  <c r="F52" i="3"/>
  <c r="G52" i="3"/>
  <c r="H52" i="3"/>
  <c r="I52" i="3"/>
  <c r="J52" i="3"/>
  <c r="K52" i="3"/>
  <c r="L52" i="3"/>
  <c r="M52" i="3"/>
  <c r="C53" i="3"/>
  <c r="D53" i="3" s="1"/>
  <c r="E53" i="3" s="1"/>
  <c r="F53" i="3"/>
  <c r="G53" i="3"/>
  <c r="H53" i="3"/>
  <c r="I53" i="3"/>
  <c r="J53" i="3"/>
  <c r="K53" i="3"/>
  <c r="L53" i="3"/>
  <c r="M53" i="3"/>
  <c r="C54" i="3"/>
  <c r="D54" i="3" s="1"/>
  <c r="E54" i="3" s="1"/>
  <c r="F54" i="3"/>
  <c r="G54" i="3"/>
  <c r="H54" i="3"/>
  <c r="I54" i="3"/>
  <c r="J54" i="3"/>
  <c r="K54" i="3"/>
  <c r="L54" i="3"/>
  <c r="M54" i="3"/>
  <c r="C36" i="1"/>
  <c r="E36" i="1" s="1"/>
  <c r="G36" i="1" s="1"/>
  <c r="I36" i="1" s="1"/>
  <c r="K36" i="1" s="1"/>
  <c r="D36" i="1"/>
  <c r="F36" i="1"/>
  <c r="H36" i="1" s="1"/>
  <c r="J36" i="1" s="1"/>
  <c r="C37" i="1"/>
  <c r="D37" i="1"/>
  <c r="E37" i="1"/>
  <c r="G37" i="1" s="1"/>
  <c r="I37" i="1" s="1"/>
  <c r="F37" i="1"/>
  <c r="H37" i="1" s="1"/>
  <c r="J37" i="1" s="1"/>
  <c r="C38" i="1"/>
  <c r="D38" i="1"/>
  <c r="F38" i="1" s="1"/>
  <c r="H38" i="1" s="1"/>
  <c r="J38" i="1" s="1"/>
  <c r="E38" i="1"/>
  <c r="G38" i="1" s="1"/>
  <c r="I38" i="1" s="1"/>
  <c r="C39" i="1"/>
  <c r="E39" i="1" s="1"/>
  <c r="G39" i="1" s="1"/>
  <c r="I39" i="1" s="1"/>
  <c r="D39" i="1"/>
  <c r="F39" i="1" s="1"/>
  <c r="H39" i="1" s="1"/>
  <c r="J39" i="1" s="1"/>
  <c r="C40" i="1"/>
  <c r="E40" i="1" s="1"/>
  <c r="G40" i="1" s="1"/>
  <c r="I40" i="1" s="1"/>
  <c r="K40" i="1" s="1"/>
  <c r="D40" i="1"/>
  <c r="F40" i="1"/>
  <c r="H40" i="1" s="1"/>
  <c r="J40" i="1" s="1"/>
  <c r="C41" i="1"/>
  <c r="D41" i="1"/>
  <c r="E41" i="1"/>
  <c r="G41" i="1" s="1"/>
  <c r="I41" i="1" s="1"/>
  <c r="F41" i="1"/>
  <c r="H41" i="1" s="1"/>
  <c r="J41" i="1" s="1"/>
  <c r="C42" i="1"/>
  <c r="D42" i="1"/>
  <c r="F42" i="1" s="1"/>
  <c r="H42" i="1" s="1"/>
  <c r="J42" i="1" s="1"/>
  <c r="E42" i="1"/>
  <c r="G42" i="1" s="1"/>
  <c r="I42" i="1" s="1"/>
  <c r="C43" i="1"/>
  <c r="E43" i="1" s="1"/>
  <c r="G43" i="1" s="1"/>
  <c r="I43" i="1" s="1"/>
  <c r="D43" i="1"/>
  <c r="F43" i="1" s="1"/>
  <c r="H43" i="1" s="1"/>
  <c r="J43" i="1" s="1"/>
  <c r="C44" i="1"/>
  <c r="E44" i="1" s="1"/>
  <c r="G44" i="1" s="1"/>
  <c r="I44" i="1" s="1"/>
  <c r="K44" i="1" s="1"/>
  <c r="D44" i="1"/>
  <c r="F44" i="1"/>
  <c r="H44" i="1" s="1"/>
  <c r="J44" i="1" s="1"/>
  <c r="C45" i="1"/>
  <c r="D45" i="1"/>
  <c r="E45" i="1"/>
  <c r="G45" i="1" s="1"/>
  <c r="I45" i="1" s="1"/>
  <c r="F45" i="1"/>
  <c r="H45" i="1" s="1"/>
  <c r="J45" i="1" s="1"/>
  <c r="C46" i="1"/>
  <c r="D46" i="1"/>
  <c r="F46" i="1" s="1"/>
  <c r="H46" i="1" s="1"/>
  <c r="J46" i="1" s="1"/>
  <c r="E46" i="1"/>
  <c r="G46" i="1" s="1"/>
  <c r="I46" i="1" s="1"/>
  <c r="C47" i="1"/>
  <c r="E47" i="1" s="1"/>
  <c r="G47" i="1" s="1"/>
  <c r="I47" i="1" s="1"/>
  <c r="D47" i="1"/>
  <c r="F47" i="1" s="1"/>
  <c r="H47" i="1" s="1"/>
  <c r="J47" i="1" s="1"/>
  <c r="C48" i="1"/>
  <c r="E48" i="1" s="1"/>
  <c r="G48" i="1" s="1"/>
  <c r="I48" i="1" s="1"/>
  <c r="K48" i="1" s="1"/>
  <c r="D48" i="1"/>
  <c r="F48" i="1"/>
  <c r="H48" i="1" s="1"/>
  <c r="J48" i="1" s="1"/>
  <c r="C49" i="1"/>
  <c r="D49" i="1"/>
  <c r="E49" i="1"/>
  <c r="G49" i="1" s="1"/>
  <c r="I49" i="1" s="1"/>
  <c r="F49" i="1"/>
  <c r="H49" i="1" s="1"/>
  <c r="J49" i="1" s="1"/>
  <c r="C50" i="1"/>
  <c r="D50" i="1"/>
  <c r="F50" i="1" s="1"/>
  <c r="H50" i="1" s="1"/>
  <c r="J50" i="1" s="1"/>
  <c r="E50" i="1"/>
  <c r="G50" i="1" s="1"/>
  <c r="I50" i="1" s="1"/>
  <c r="K50" i="1" s="1"/>
  <c r="C51" i="1"/>
  <c r="E51" i="1" s="1"/>
  <c r="G51" i="1" s="1"/>
  <c r="I51" i="1" s="1"/>
  <c r="D51" i="1"/>
  <c r="F51" i="1" s="1"/>
  <c r="H51" i="1" s="1"/>
  <c r="J51" i="1" s="1"/>
  <c r="C52" i="1"/>
  <c r="E52" i="1" s="1"/>
  <c r="G52" i="1" s="1"/>
  <c r="I52" i="1" s="1"/>
  <c r="K52" i="1" s="1"/>
  <c r="D52" i="1"/>
  <c r="F52" i="1"/>
  <c r="H52" i="1" s="1"/>
  <c r="J52" i="1" s="1"/>
  <c r="C53" i="1"/>
  <c r="D53" i="1"/>
  <c r="E53" i="1"/>
  <c r="G53" i="1" s="1"/>
  <c r="I53" i="1" s="1"/>
  <c r="F53" i="1"/>
  <c r="H53" i="1" s="1"/>
  <c r="J53" i="1" s="1"/>
  <c r="C54" i="1"/>
  <c r="D54" i="1"/>
  <c r="F54" i="1" s="1"/>
  <c r="H54" i="1" s="1"/>
  <c r="J54" i="1" s="1"/>
  <c r="E54" i="1"/>
  <c r="G54" i="1" s="1"/>
  <c r="I54" i="1" s="1"/>
  <c r="K54" i="1" s="1"/>
  <c r="Y22" i="3" l="1"/>
  <c r="AC22" i="3"/>
  <c r="Q22" i="3"/>
  <c r="O23" i="3"/>
  <c r="AE23" i="3" s="1"/>
  <c r="R23" i="3"/>
  <c r="W23" i="3"/>
  <c r="AA23" i="3"/>
  <c r="V23" i="3"/>
  <c r="N23" i="3"/>
  <c r="T23" i="3"/>
  <c r="X23" i="3"/>
  <c r="AB23" i="3"/>
  <c r="Q23" i="3"/>
  <c r="P23" i="3"/>
  <c r="AF23" i="3" s="1"/>
  <c r="U23" i="3"/>
  <c r="AK23" i="3" s="1"/>
  <c r="Y23" i="3"/>
  <c r="AC23" i="3"/>
  <c r="Z23" i="3"/>
  <c r="P21" i="3"/>
  <c r="T21" i="3"/>
  <c r="AJ21" i="3" s="1"/>
  <c r="AB21" i="3"/>
  <c r="X17" i="3"/>
  <c r="P17" i="3"/>
  <c r="AI20" i="3"/>
  <c r="T53" i="3"/>
  <c r="U35" i="3"/>
  <c r="Q35" i="3"/>
  <c r="Q33" i="3"/>
  <c r="R51" i="3"/>
  <c r="AC44" i="3"/>
  <c r="AB41" i="3"/>
  <c r="P41" i="3"/>
  <c r="AF41" i="3" s="1"/>
  <c r="AE36" i="3"/>
  <c r="AI25" i="3"/>
  <c r="AE24" i="3"/>
  <c r="W24" i="3"/>
  <c r="U22" i="3"/>
  <c r="AK22" i="3" s="1"/>
  <c r="AA20" i="3"/>
  <c r="V19" i="3"/>
  <c r="AD19" i="3" s="1"/>
  <c r="W16" i="3"/>
  <c r="AE16" i="3" s="1"/>
  <c r="AK44" i="3"/>
  <c r="P26" i="3"/>
  <c r="X44" i="3"/>
  <c r="O44" i="3"/>
  <c r="W43" i="3"/>
  <c r="S43" i="3"/>
  <c r="Y41" i="3"/>
  <c r="AA40" i="3"/>
  <c r="AI40" i="3" s="1"/>
  <c r="T37" i="3"/>
  <c r="X34" i="3"/>
  <c r="AF34" i="3" s="1"/>
  <c r="T34" i="3"/>
  <c r="AJ34" i="3" s="1"/>
  <c r="Z28" i="3"/>
  <c r="W25" i="3"/>
  <c r="AE25" i="3" s="1"/>
  <c r="R24" i="3"/>
  <c r="AH24" i="3" s="1"/>
  <c r="T17" i="3"/>
  <c r="S16" i="3"/>
  <c r="V11" i="3"/>
  <c r="AD11" i="3" s="1"/>
  <c r="AF37" i="3"/>
  <c r="AI33" i="3"/>
  <c r="AA16" i="3"/>
  <c r="AI16" i="3" s="1"/>
  <c r="O43" i="3"/>
  <c r="AE43" i="3" s="1"/>
  <c r="X41" i="3"/>
  <c r="W40" i="3"/>
  <c r="AE40" i="3" s="1"/>
  <c r="Z39" i="3"/>
  <c r="AH39" i="3" s="1"/>
  <c r="W35" i="3"/>
  <c r="AA33" i="3"/>
  <c r="W29" i="3"/>
  <c r="V28" i="3"/>
  <c r="R28" i="3"/>
  <c r="AH28" i="3" s="1"/>
  <c r="Z11" i="3"/>
  <c r="Q49" i="3"/>
  <c r="U49" i="3"/>
  <c r="Y49" i="3"/>
  <c r="AC49" i="3"/>
  <c r="T49" i="3"/>
  <c r="N49" i="3"/>
  <c r="R49" i="3"/>
  <c r="V49" i="3"/>
  <c r="Z49" i="3"/>
  <c r="AB49" i="3"/>
  <c r="O49" i="3"/>
  <c r="S49" i="3"/>
  <c r="AI49" i="3" s="1"/>
  <c r="W49" i="3"/>
  <c r="AA49" i="3"/>
  <c r="X49" i="3"/>
  <c r="N54" i="3"/>
  <c r="AD54" i="3" s="1"/>
  <c r="R54" i="3"/>
  <c r="V54" i="3"/>
  <c r="Z54" i="3"/>
  <c r="S54" i="3"/>
  <c r="AA54" i="3"/>
  <c r="U54" i="3"/>
  <c r="O54" i="3"/>
  <c r="W54" i="3"/>
  <c r="Y54" i="3"/>
  <c r="P54" i="3"/>
  <c r="T54" i="3"/>
  <c r="X54" i="3"/>
  <c r="AB54" i="3"/>
  <c r="Q54" i="3"/>
  <c r="AC54" i="3"/>
  <c r="O51" i="3"/>
  <c r="AE51" i="3" s="1"/>
  <c r="S51" i="3"/>
  <c r="W51" i="3"/>
  <c r="AA51" i="3"/>
  <c r="P51" i="3"/>
  <c r="X51" i="3"/>
  <c r="N51" i="3"/>
  <c r="V51" i="3"/>
  <c r="T51" i="3"/>
  <c r="AB51" i="3"/>
  <c r="Q51" i="3"/>
  <c r="U51" i="3"/>
  <c r="Y51" i="3"/>
  <c r="AC51" i="3"/>
  <c r="Z51" i="3"/>
  <c r="P49" i="3"/>
  <c r="AF49" i="3" s="1"/>
  <c r="N46" i="3"/>
  <c r="AD46" i="3" s="1"/>
  <c r="R46" i="3"/>
  <c r="V46" i="3"/>
  <c r="Z46" i="3"/>
  <c r="U46" i="3"/>
  <c r="AK46" i="3" s="1"/>
  <c r="O46" i="3"/>
  <c r="AE46" i="3" s="1"/>
  <c r="S46" i="3"/>
  <c r="W46" i="3"/>
  <c r="AA46" i="3"/>
  <c r="Q46" i="3"/>
  <c r="AC46" i="3"/>
  <c r="P46" i="3"/>
  <c r="T46" i="3"/>
  <c r="AJ46" i="3" s="1"/>
  <c r="X46" i="3"/>
  <c r="AB46" i="3"/>
  <c r="Y46" i="3"/>
  <c r="N38" i="3"/>
  <c r="R38" i="3"/>
  <c r="V38" i="3"/>
  <c r="Z38" i="3"/>
  <c r="O38" i="3"/>
  <c r="S38" i="3"/>
  <c r="W38" i="3"/>
  <c r="AA38" i="3"/>
  <c r="P38" i="3"/>
  <c r="T38" i="3"/>
  <c r="X38" i="3"/>
  <c r="AB38" i="3"/>
  <c r="U38" i="3"/>
  <c r="Y38" i="3"/>
  <c r="Q38" i="3"/>
  <c r="AC38" i="3"/>
  <c r="P52" i="3"/>
  <c r="T52" i="3"/>
  <c r="AJ52" i="3" s="1"/>
  <c r="X52" i="3"/>
  <c r="AB52" i="3"/>
  <c r="U52" i="3"/>
  <c r="AC52" i="3"/>
  <c r="W52" i="3"/>
  <c r="Q52" i="3"/>
  <c r="AG52" i="3" s="1"/>
  <c r="Y52" i="3"/>
  <c r="S52" i="3"/>
  <c r="AI52" i="3" s="1"/>
  <c r="N52" i="3"/>
  <c r="R52" i="3"/>
  <c r="V52" i="3"/>
  <c r="Z52" i="3"/>
  <c r="O52" i="3"/>
  <c r="AE52" i="3" s="1"/>
  <c r="AA52" i="3"/>
  <c r="O42" i="3"/>
  <c r="S42" i="3"/>
  <c r="AI42" i="3" s="1"/>
  <c r="W42" i="3"/>
  <c r="AA42" i="3"/>
  <c r="P42" i="3"/>
  <c r="T42" i="3"/>
  <c r="AJ42" i="3" s="1"/>
  <c r="X42" i="3"/>
  <c r="AB42" i="3"/>
  <c r="U42" i="3"/>
  <c r="AC42" i="3"/>
  <c r="R42" i="3"/>
  <c r="N42" i="3"/>
  <c r="AD42" i="3" s="1"/>
  <c r="V42" i="3"/>
  <c r="Z42" i="3"/>
  <c r="Q53" i="3"/>
  <c r="AG53" i="3" s="1"/>
  <c r="U53" i="3"/>
  <c r="Y53" i="3"/>
  <c r="AC53" i="3"/>
  <c r="R53" i="3"/>
  <c r="Z53" i="3"/>
  <c r="N53" i="3"/>
  <c r="V53" i="3"/>
  <c r="AB53" i="3"/>
  <c r="O53" i="3"/>
  <c r="S53" i="3"/>
  <c r="W53" i="3"/>
  <c r="AA53" i="3"/>
  <c r="P53" i="3"/>
  <c r="AF53" i="3" s="1"/>
  <c r="X53" i="3"/>
  <c r="P48" i="3"/>
  <c r="AF48" i="3" s="1"/>
  <c r="T48" i="3"/>
  <c r="AJ48" i="3" s="1"/>
  <c r="X48" i="3"/>
  <c r="AB48" i="3"/>
  <c r="O48" i="3"/>
  <c r="AE48" i="3" s="1"/>
  <c r="AA48" i="3"/>
  <c r="Q48" i="3"/>
  <c r="U48" i="3"/>
  <c r="Y48" i="3"/>
  <c r="AC48" i="3"/>
  <c r="W48" i="3"/>
  <c r="N48" i="3"/>
  <c r="R48" i="3"/>
  <c r="AH48" i="3" s="1"/>
  <c r="V48" i="3"/>
  <c r="Z48" i="3"/>
  <c r="S48" i="3"/>
  <c r="Q45" i="3"/>
  <c r="AG45" i="3" s="1"/>
  <c r="U45" i="3"/>
  <c r="AK45" i="3" s="1"/>
  <c r="Y45" i="3"/>
  <c r="AC45" i="3"/>
  <c r="T45" i="3"/>
  <c r="AJ45" i="3" s="1"/>
  <c r="N45" i="3"/>
  <c r="AD45" i="3" s="1"/>
  <c r="R45" i="3"/>
  <c r="V45" i="3"/>
  <c r="Z45" i="3"/>
  <c r="AB45" i="3"/>
  <c r="O45" i="3"/>
  <c r="S45" i="3"/>
  <c r="W45" i="3"/>
  <c r="AA45" i="3"/>
  <c r="P45" i="3"/>
  <c r="AF45" i="3" s="1"/>
  <c r="X45" i="3"/>
  <c r="AH51" i="3"/>
  <c r="AJ53" i="3"/>
  <c r="N50" i="3"/>
  <c r="R50" i="3"/>
  <c r="V50" i="3"/>
  <c r="Z50" i="3"/>
  <c r="O50" i="3"/>
  <c r="AE50" i="3" s="1"/>
  <c r="Y50" i="3"/>
  <c r="S50" i="3"/>
  <c r="W50" i="3"/>
  <c r="AA50" i="3"/>
  <c r="Q50" i="3"/>
  <c r="AG50" i="3" s="1"/>
  <c r="AC50" i="3"/>
  <c r="P50" i="3"/>
  <c r="T50" i="3"/>
  <c r="X50" i="3"/>
  <c r="AB50" i="3"/>
  <c r="U50" i="3"/>
  <c r="O47" i="3"/>
  <c r="S47" i="3"/>
  <c r="W47" i="3"/>
  <c r="AA47" i="3"/>
  <c r="V47" i="3"/>
  <c r="P47" i="3"/>
  <c r="T47" i="3"/>
  <c r="X47" i="3"/>
  <c r="AB47" i="3"/>
  <c r="N47" i="3"/>
  <c r="Q47" i="3"/>
  <c r="U47" i="3"/>
  <c r="Y47" i="3"/>
  <c r="AC47" i="3"/>
  <c r="R47" i="3"/>
  <c r="AH47" i="3" s="1"/>
  <c r="Z47" i="3"/>
  <c r="AD43" i="3"/>
  <c r="N44" i="3"/>
  <c r="R44" i="3"/>
  <c r="V44" i="3"/>
  <c r="Z44" i="3"/>
  <c r="N31" i="3"/>
  <c r="R31" i="3"/>
  <c r="AH31" i="3" s="1"/>
  <c r="V31" i="3"/>
  <c r="Z31" i="3"/>
  <c r="O31" i="3"/>
  <c r="S31" i="3"/>
  <c r="AI31" i="3" s="1"/>
  <c r="W31" i="3"/>
  <c r="AA31" i="3"/>
  <c r="P31" i="3"/>
  <c r="T31" i="3"/>
  <c r="AJ31" i="3" s="1"/>
  <c r="X31" i="3"/>
  <c r="AB31" i="3"/>
  <c r="N27" i="3"/>
  <c r="R27" i="3"/>
  <c r="AH27" i="3" s="1"/>
  <c r="V27" i="3"/>
  <c r="Z27" i="3"/>
  <c r="O27" i="3"/>
  <c r="S27" i="3"/>
  <c r="AI27" i="3" s="1"/>
  <c r="W27" i="3"/>
  <c r="AA27" i="3"/>
  <c r="P27" i="3"/>
  <c r="T27" i="3"/>
  <c r="AJ27" i="3" s="1"/>
  <c r="X27" i="3"/>
  <c r="AB27" i="3"/>
  <c r="AC27" i="3"/>
  <c r="AK27" i="3" s="1"/>
  <c r="P12" i="3"/>
  <c r="AF12" i="3" s="1"/>
  <c r="T12" i="3"/>
  <c r="X12" i="3"/>
  <c r="AB12" i="3"/>
  <c r="Q12" i="3"/>
  <c r="AG12" i="3" s="1"/>
  <c r="U12" i="3"/>
  <c r="Y12" i="3"/>
  <c r="AC12" i="3"/>
  <c r="N12" i="3"/>
  <c r="AD12" i="3" s="1"/>
  <c r="R12" i="3"/>
  <c r="V12" i="3"/>
  <c r="Z12" i="3"/>
  <c r="S12" i="3"/>
  <c r="AA12" i="3"/>
  <c r="AB44" i="3"/>
  <c r="W44" i="3"/>
  <c r="AE44" i="3" s="1"/>
  <c r="Q44" i="3"/>
  <c r="AG44" i="3" s="1"/>
  <c r="V43" i="3"/>
  <c r="Y42" i="3"/>
  <c r="AG42" i="3" s="1"/>
  <c r="T41" i="3"/>
  <c r="AJ41" i="3" s="1"/>
  <c r="AB37" i="3"/>
  <c r="AJ37" i="3" s="1"/>
  <c r="Q37" i="3"/>
  <c r="U37" i="3"/>
  <c r="Y37" i="3"/>
  <c r="AC37" i="3"/>
  <c r="N37" i="3"/>
  <c r="R37" i="3"/>
  <c r="V37" i="3"/>
  <c r="Z37" i="3"/>
  <c r="O37" i="3"/>
  <c r="S37" i="3"/>
  <c r="W37" i="3"/>
  <c r="AA37" i="3"/>
  <c r="P36" i="3"/>
  <c r="T36" i="3"/>
  <c r="X36" i="3"/>
  <c r="AB36" i="3"/>
  <c r="Q36" i="3"/>
  <c r="U36" i="3"/>
  <c r="Y36" i="3"/>
  <c r="AC36" i="3"/>
  <c r="N36" i="3"/>
  <c r="R36" i="3"/>
  <c r="V36" i="3"/>
  <c r="Z36" i="3"/>
  <c r="O32" i="3"/>
  <c r="S32" i="3"/>
  <c r="W32" i="3"/>
  <c r="AA32" i="3"/>
  <c r="P32" i="3"/>
  <c r="Q32" i="3"/>
  <c r="U32" i="3"/>
  <c r="Y32" i="3"/>
  <c r="AC32" i="3"/>
  <c r="N32" i="3"/>
  <c r="AD32" i="3" s="1"/>
  <c r="X32" i="3"/>
  <c r="T32" i="3"/>
  <c r="AB32" i="3"/>
  <c r="AD28" i="3"/>
  <c r="X26" i="3"/>
  <c r="AF26" i="3" s="1"/>
  <c r="R34" i="3"/>
  <c r="Z34" i="3"/>
  <c r="AA44" i="3"/>
  <c r="AI44" i="3" s="1"/>
  <c r="P44" i="3"/>
  <c r="AA43" i="3"/>
  <c r="AI43" i="3" s="1"/>
  <c r="P43" i="3"/>
  <c r="T43" i="3"/>
  <c r="X43" i="3"/>
  <c r="AB43" i="3"/>
  <c r="Q43" i="3"/>
  <c r="U43" i="3"/>
  <c r="Y43" i="3"/>
  <c r="AC43" i="3"/>
  <c r="O39" i="3"/>
  <c r="S39" i="3"/>
  <c r="W39" i="3"/>
  <c r="AA39" i="3"/>
  <c r="P39" i="3"/>
  <c r="T39" i="3"/>
  <c r="X39" i="3"/>
  <c r="AB39" i="3"/>
  <c r="Q39" i="3"/>
  <c r="U39" i="3"/>
  <c r="Y39" i="3"/>
  <c r="AC39" i="3"/>
  <c r="N35" i="3"/>
  <c r="P35" i="3"/>
  <c r="T35" i="3"/>
  <c r="X35" i="3"/>
  <c r="AB35" i="3"/>
  <c r="S35" i="3"/>
  <c r="Y35" i="3"/>
  <c r="AG35" i="3" s="1"/>
  <c r="O35" i="3"/>
  <c r="AE35" i="3" s="1"/>
  <c r="Z35" i="3"/>
  <c r="AH35" i="3" s="1"/>
  <c r="V35" i="3"/>
  <c r="AA35" i="3"/>
  <c r="P33" i="3"/>
  <c r="T33" i="3"/>
  <c r="X33" i="3"/>
  <c r="AB33" i="3"/>
  <c r="N33" i="3"/>
  <c r="R33" i="3"/>
  <c r="V33" i="3"/>
  <c r="Z33" i="3"/>
  <c r="U33" i="3"/>
  <c r="AK33" i="3" s="1"/>
  <c r="AC33" i="3"/>
  <c r="O33" i="3"/>
  <c r="AE33" i="3" s="1"/>
  <c r="W33" i="3"/>
  <c r="P29" i="3"/>
  <c r="T29" i="3"/>
  <c r="X29" i="3"/>
  <c r="AB29" i="3"/>
  <c r="Q29" i="3"/>
  <c r="U29" i="3"/>
  <c r="Y29" i="3"/>
  <c r="AC29" i="3"/>
  <c r="N29" i="3"/>
  <c r="R29" i="3"/>
  <c r="V29" i="3"/>
  <c r="Z29" i="3"/>
  <c r="O29" i="3"/>
  <c r="S29" i="3"/>
  <c r="AI29" i="3" s="1"/>
  <c r="U18" i="3"/>
  <c r="AK18" i="3" s="1"/>
  <c r="AC18" i="3"/>
  <c r="Q18" i="3"/>
  <c r="AG18" i="3" s="1"/>
  <c r="Y18" i="3"/>
  <c r="N18" i="3"/>
  <c r="AD18" i="3" s="1"/>
  <c r="R18" i="3"/>
  <c r="AH18" i="3" s="1"/>
  <c r="V18" i="3"/>
  <c r="Z18" i="3"/>
  <c r="O18" i="3"/>
  <c r="AE18" i="3" s="1"/>
  <c r="S18" i="3"/>
  <c r="AI18" i="3" s="1"/>
  <c r="W18" i="3"/>
  <c r="AA18" i="3"/>
  <c r="P18" i="3"/>
  <c r="AF18" i="3" s="1"/>
  <c r="T18" i="3"/>
  <c r="AJ18" i="3" s="1"/>
  <c r="X18" i="3"/>
  <c r="AB18" i="3"/>
  <c r="Q31" i="3"/>
  <c r="AG31" i="3" s="1"/>
  <c r="Y31" i="3"/>
  <c r="T44" i="3"/>
  <c r="AJ44" i="3" s="1"/>
  <c r="Z43" i="3"/>
  <c r="R43" i="3"/>
  <c r="Q41" i="3"/>
  <c r="U41" i="3"/>
  <c r="AK41" i="3" s="1"/>
  <c r="N41" i="3"/>
  <c r="R41" i="3"/>
  <c r="AH41" i="3" s="1"/>
  <c r="V41" i="3"/>
  <c r="Z41" i="3"/>
  <c r="O41" i="3"/>
  <c r="S41" i="3"/>
  <c r="AI41" i="3" s="1"/>
  <c r="W41" i="3"/>
  <c r="AA41" i="3"/>
  <c r="P40" i="3"/>
  <c r="T40" i="3"/>
  <c r="AJ40" i="3" s="1"/>
  <c r="X40" i="3"/>
  <c r="AB40" i="3"/>
  <c r="Q40" i="3"/>
  <c r="U40" i="3"/>
  <c r="AK40" i="3" s="1"/>
  <c r="Y40" i="3"/>
  <c r="AC40" i="3"/>
  <c r="N40" i="3"/>
  <c r="R40" i="3"/>
  <c r="AH40" i="3" s="1"/>
  <c r="V40" i="3"/>
  <c r="Z40" i="3"/>
  <c r="V39" i="3"/>
  <c r="AD39" i="3" s="1"/>
  <c r="AC35" i="3"/>
  <c r="AK35" i="3" s="1"/>
  <c r="AC31" i="3"/>
  <c r="AK31" i="3" s="1"/>
  <c r="Q30" i="3"/>
  <c r="U30" i="3"/>
  <c r="Y30" i="3"/>
  <c r="AC30" i="3"/>
  <c r="N30" i="3"/>
  <c r="R30" i="3"/>
  <c r="V30" i="3"/>
  <c r="Z30" i="3"/>
  <c r="O30" i="3"/>
  <c r="S30" i="3"/>
  <c r="W30" i="3"/>
  <c r="AA30" i="3"/>
  <c r="P30" i="3"/>
  <c r="T30" i="3"/>
  <c r="AJ30" i="3" s="1"/>
  <c r="X30" i="3"/>
  <c r="Y27" i="3"/>
  <c r="AG27" i="3" s="1"/>
  <c r="AB26" i="3"/>
  <c r="T26" i="3"/>
  <c r="AB34" i="3"/>
  <c r="Q34" i="3"/>
  <c r="U34" i="3"/>
  <c r="Y34" i="3"/>
  <c r="AC34" i="3"/>
  <c r="O34" i="3"/>
  <c r="S34" i="3"/>
  <c r="W34" i="3"/>
  <c r="AA34" i="3"/>
  <c r="Y33" i="3"/>
  <c r="W20" i="3"/>
  <c r="O20" i="3"/>
  <c r="R19" i="3"/>
  <c r="AH19" i="3" s="1"/>
  <c r="Z19" i="3"/>
  <c r="AC14" i="3"/>
  <c r="AK14" i="3" s="1"/>
  <c r="Q13" i="3"/>
  <c r="U13" i="3"/>
  <c r="Y13" i="3"/>
  <c r="AC13" i="3"/>
  <c r="N13" i="3"/>
  <c r="R13" i="3"/>
  <c r="V13" i="3"/>
  <c r="Z13" i="3"/>
  <c r="O13" i="3"/>
  <c r="S13" i="3"/>
  <c r="W13" i="3"/>
  <c r="AA13" i="3"/>
  <c r="P13" i="3"/>
  <c r="T13" i="3"/>
  <c r="AJ13" i="3" s="1"/>
  <c r="X13" i="3"/>
  <c r="Z32" i="3"/>
  <c r="AH32" i="3" s="1"/>
  <c r="AI24" i="3"/>
  <c r="Q14" i="3"/>
  <c r="Y14" i="3"/>
  <c r="N14" i="3"/>
  <c r="R14" i="3"/>
  <c r="V14" i="3"/>
  <c r="Z14" i="3"/>
  <c r="O14" i="3"/>
  <c r="S14" i="3"/>
  <c r="W14" i="3"/>
  <c r="AA14" i="3"/>
  <c r="P14" i="3"/>
  <c r="T14" i="3"/>
  <c r="X14" i="3"/>
  <c r="AB14" i="3"/>
  <c r="O12" i="3"/>
  <c r="O28" i="3"/>
  <c r="S28" i="3"/>
  <c r="W28" i="3"/>
  <c r="AA28" i="3"/>
  <c r="P28" i="3"/>
  <c r="T28" i="3"/>
  <c r="X28" i="3"/>
  <c r="AB28" i="3"/>
  <c r="Q28" i="3"/>
  <c r="U28" i="3"/>
  <c r="Y28" i="3"/>
  <c r="AC28" i="3"/>
  <c r="Q26" i="3"/>
  <c r="U26" i="3"/>
  <c r="Y26" i="3"/>
  <c r="AC26" i="3"/>
  <c r="N26" i="3"/>
  <c r="R26" i="3"/>
  <c r="V26" i="3"/>
  <c r="Z26" i="3"/>
  <c r="O26" i="3"/>
  <c r="S26" i="3"/>
  <c r="W26" i="3"/>
  <c r="AA26" i="3"/>
  <c r="P25" i="3"/>
  <c r="T25" i="3"/>
  <c r="X25" i="3"/>
  <c r="AB25" i="3"/>
  <c r="Q25" i="3"/>
  <c r="U25" i="3"/>
  <c r="Y25" i="3"/>
  <c r="AC25" i="3"/>
  <c r="N25" i="3"/>
  <c r="R25" i="3"/>
  <c r="V25" i="3"/>
  <c r="Z25" i="3"/>
  <c r="O15" i="3"/>
  <c r="S15" i="3"/>
  <c r="AI15" i="3" s="1"/>
  <c r="W15" i="3"/>
  <c r="AA15" i="3"/>
  <c r="P15" i="3"/>
  <c r="T15" i="3"/>
  <c r="AJ15" i="3" s="1"/>
  <c r="X15" i="3"/>
  <c r="AB15" i="3"/>
  <c r="Q15" i="3"/>
  <c r="U15" i="3"/>
  <c r="AK15" i="3" s="1"/>
  <c r="Y15" i="3"/>
  <c r="AC15" i="3"/>
  <c r="N15" i="3"/>
  <c r="R15" i="3"/>
  <c r="AH15" i="3" s="1"/>
  <c r="V15" i="3"/>
  <c r="N22" i="3"/>
  <c r="R22" i="3"/>
  <c r="V22" i="3"/>
  <c r="Z22" i="3"/>
  <c r="O22" i="3"/>
  <c r="S22" i="3"/>
  <c r="W22" i="3"/>
  <c r="AA22" i="3"/>
  <c r="P22" i="3"/>
  <c r="T22" i="3"/>
  <c r="X22" i="3"/>
  <c r="AB22" i="3"/>
  <c r="O19" i="3"/>
  <c r="S19" i="3"/>
  <c r="W19" i="3"/>
  <c r="AA19" i="3"/>
  <c r="P19" i="3"/>
  <c r="T19" i="3"/>
  <c r="X19" i="3"/>
  <c r="AB19" i="3"/>
  <c r="Q19" i="3"/>
  <c r="U19" i="3"/>
  <c r="Y19" i="3"/>
  <c r="AC19" i="3"/>
  <c r="AB17" i="3"/>
  <c r="Q17" i="3"/>
  <c r="U17" i="3"/>
  <c r="AK17" i="3" s="1"/>
  <c r="Y17" i="3"/>
  <c r="AC17" i="3"/>
  <c r="N17" i="3"/>
  <c r="R17" i="3"/>
  <c r="AH17" i="3" s="1"/>
  <c r="V17" i="3"/>
  <c r="Z17" i="3"/>
  <c r="O17" i="3"/>
  <c r="S17" i="3"/>
  <c r="AI17" i="3" s="1"/>
  <c r="W17" i="3"/>
  <c r="AA17" i="3"/>
  <c r="P16" i="3"/>
  <c r="T16" i="3"/>
  <c r="AJ16" i="3" s="1"/>
  <c r="X16" i="3"/>
  <c r="AB16" i="3"/>
  <c r="Q16" i="3"/>
  <c r="U16" i="3"/>
  <c r="AK16" i="3" s="1"/>
  <c r="Y16" i="3"/>
  <c r="AC16" i="3"/>
  <c r="N16" i="3"/>
  <c r="R16" i="3"/>
  <c r="AH16" i="3" s="1"/>
  <c r="V16" i="3"/>
  <c r="Z16" i="3"/>
  <c r="W12" i="3"/>
  <c r="R11" i="3"/>
  <c r="AH11" i="3" s="1"/>
  <c r="Q21" i="3"/>
  <c r="U21" i="3"/>
  <c r="Y21" i="3"/>
  <c r="AC21" i="3"/>
  <c r="N21" i="3"/>
  <c r="R21" i="3"/>
  <c r="V21" i="3"/>
  <c r="Z21" i="3"/>
  <c r="O21" i="3"/>
  <c r="S21" i="3"/>
  <c r="W21" i="3"/>
  <c r="AA21" i="3"/>
  <c r="P20" i="3"/>
  <c r="T20" i="3"/>
  <c r="X20" i="3"/>
  <c r="AB20" i="3"/>
  <c r="Q20" i="3"/>
  <c r="U20" i="3"/>
  <c r="Y20" i="3"/>
  <c r="AC20" i="3"/>
  <c r="N20" i="3"/>
  <c r="R20" i="3"/>
  <c r="V20" i="3"/>
  <c r="Z20" i="3"/>
  <c r="P24" i="3"/>
  <c r="AF24" i="3" s="1"/>
  <c r="T24" i="3"/>
  <c r="AJ24" i="3" s="1"/>
  <c r="X21" i="3"/>
  <c r="AF21" i="3" s="1"/>
  <c r="O11" i="3"/>
  <c r="AE11" i="3" s="1"/>
  <c r="S11" i="3"/>
  <c r="W11" i="3"/>
  <c r="AA11" i="3"/>
  <c r="P11" i="3"/>
  <c r="AF11" i="3" s="1"/>
  <c r="T11" i="3"/>
  <c r="X11" i="3"/>
  <c r="AB11" i="3"/>
  <c r="Q11" i="3"/>
  <c r="AG11" i="3" s="1"/>
  <c r="U11" i="3"/>
  <c r="Y11" i="3"/>
  <c r="AC11" i="3"/>
  <c r="S23" i="3"/>
  <c r="AI23" i="3" s="1"/>
  <c r="K51" i="1"/>
  <c r="K47" i="1"/>
  <c r="K43" i="1"/>
  <c r="K39" i="1"/>
  <c r="K53" i="1"/>
  <c r="K49" i="1"/>
  <c r="K46" i="1"/>
  <c r="K45" i="1"/>
  <c r="K42" i="1"/>
  <c r="K41" i="1"/>
  <c r="K38" i="1"/>
  <c r="K37" i="1"/>
  <c r="C12" i="4"/>
  <c r="D12" i="4"/>
  <c r="E12" i="4"/>
  <c r="F12" i="4"/>
  <c r="G12" i="4"/>
  <c r="H12" i="4"/>
  <c r="I12" i="4"/>
  <c r="B12" i="4"/>
  <c r="AD16" i="3" l="1"/>
  <c r="AG16" i="3"/>
  <c r="AF16" i="3"/>
  <c r="AE17" i="3"/>
  <c r="AD17" i="3"/>
  <c r="AG17" i="3"/>
  <c r="AK19" i="3"/>
  <c r="AJ19" i="3"/>
  <c r="AI19" i="3"/>
  <c r="AJ22" i="3"/>
  <c r="AI22" i="3"/>
  <c r="AH22" i="3"/>
  <c r="AD15" i="3"/>
  <c r="AG15" i="3"/>
  <c r="AF15" i="3"/>
  <c r="AE15" i="3"/>
  <c r="AF13" i="3"/>
  <c r="AE13" i="3"/>
  <c r="AD13" i="3"/>
  <c r="AG13" i="3"/>
  <c r="AJ26" i="3"/>
  <c r="AI30" i="3"/>
  <c r="AH30" i="3"/>
  <c r="AK30" i="3"/>
  <c r="AD40" i="3"/>
  <c r="AG40" i="3"/>
  <c r="AF40" i="3"/>
  <c r="AE41" i="3"/>
  <c r="AD41" i="3"/>
  <c r="AI35" i="3"/>
  <c r="AF44" i="3"/>
  <c r="AK32" i="3"/>
  <c r="AF27" i="3"/>
  <c r="AE27" i="3"/>
  <c r="AD27" i="3"/>
  <c r="AF47" i="3"/>
  <c r="AI47" i="3"/>
  <c r="AH50" i="3"/>
  <c r="AK38" i="3"/>
  <c r="AJ51" i="3"/>
  <c r="AF51" i="3"/>
  <c r="AI54" i="3"/>
  <c r="AF17" i="3"/>
  <c r="AJ17" i="3"/>
  <c r="AF14" i="3"/>
  <c r="AE14" i="3"/>
  <c r="AD14" i="3"/>
  <c r="AI34" i="3"/>
  <c r="AK34" i="3"/>
  <c r="AE29" i="3"/>
  <c r="AK39" i="3"/>
  <c r="AJ39" i="3"/>
  <c r="AI39" i="3"/>
  <c r="AK43" i="3"/>
  <c r="AJ43" i="3"/>
  <c r="AE47" i="3"/>
  <c r="AJ50" i="3"/>
  <c r="AD50" i="3"/>
  <c r="AJ23" i="3"/>
  <c r="AG22" i="3"/>
  <c r="AG33" i="3"/>
  <c r="AG41" i="3"/>
  <c r="AD52" i="3"/>
  <c r="AG38" i="3"/>
  <c r="AD51" i="3"/>
  <c r="AG54" i="3"/>
  <c r="AK54" i="3"/>
  <c r="AG23" i="3"/>
  <c r="AD23" i="3"/>
  <c r="AH23" i="3"/>
  <c r="AH20" i="3"/>
  <c r="AK20" i="3"/>
  <c r="AJ20" i="3"/>
  <c r="AI21" i="3"/>
  <c r="AH21" i="3"/>
  <c r="AK21" i="3"/>
  <c r="AG19" i="3"/>
  <c r="AF19" i="3"/>
  <c r="AE19" i="3"/>
  <c r="AF22" i="3"/>
  <c r="AE22" i="3"/>
  <c r="AD22" i="3"/>
  <c r="AH25" i="3"/>
  <c r="AK25" i="3"/>
  <c r="AJ25" i="3"/>
  <c r="AI26" i="3"/>
  <c r="AH26" i="3"/>
  <c r="AK26" i="3"/>
  <c r="AK28" i="3"/>
  <c r="AJ28" i="3"/>
  <c r="AI28" i="3"/>
  <c r="AG14" i="3"/>
  <c r="AE34" i="3"/>
  <c r="AG34" i="3"/>
  <c r="AF30" i="3"/>
  <c r="AE30" i="3"/>
  <c r="AD30" i="3"/>
  <c r="AG30" i="3"/>
  <c r="AH29" i="3"/>
  <c r="AK29" i="3"/>
  <c r="AJ29" i="3"/>
  <c r="AH33" i="3"/>
  <c r="AJ33" i="3"/>
  <c r="AJ35" i="3"/>
  <c r="AG39" i="3"/>
  <c r="AF39" i="3"/>
  <c r="AE39" i="3"/>
  <c r="AG43" i="3"/>
  <c r="AF43" i="3"/>
  <c r="AG32" i="3"/>
  <c r="AI32" i="3"/>
  <c r="AH36" i="3"/>
  <c r="AK36" i="3"/>
  <c r="AJ36" i="3"/>
  <c r="AI37" i="3"/>
  <c r="AH37" i="3"/>
  <c r="AK37" i="3"/>
  <c r="AF31" i="3"/>
  <c r="AE31" i="3"/>
  <c r="AD31" i="3"/>
  <c r="AH44" i="3"/>
  <c r="AK47" i="3"/>
  <c r="AK50" i="3"/>
  <c r="AF50" i="3"/>
  <c r="AI45" i="3"/>
  <c r="AI48" i="3"/>
  <c r="AD48" i="3"/>
  <c r="AK48" i="3"/>
  <c r="AI53" i="3"/>
  <c r="AD53" i="3"/>
  <c r="AK42" i="3"/>
  <c r="AF42" i="3"/>
  <c r="AE42" i="3"/>
  <c r="AK52" i="3"/>
  <c r="AF52" i="3"/>
  <c r="AJ38" i="3"/>
  <c r="AI38" i="3"/>
  <c r="AH38" i="3"/>
  <c r="AF46" i="3"/>
  <c r="AK51" i="3"/>
  <c r="AJ54" i="3"/>
  <c r="AE54" i="3"/>
  <c r="AE49" i="3"/>
  <c r="AH49" i="3"/>
  <c r="AK11" i="3"/>
  <c r="AF20" i="3"/>
  <c r="AD21" i="3"/>
  <c r="AD25" i="3"/>
  <c r="AG25" i="3"/>
  <c r="AF25" i="3"/>
  <c r="AE26" i="3"/>
  <c r="AD26" i="3"/>
  <c r="AG26" i="3"/>
  <c r="AG28" i="3"/>
  <c r="AF28" i="3"/>
  <c r="AE28" i="3"/>
  <c r="AJ14" i="3"/>
  <c r="AI14" i="3"/>
  <c r="AH14" i="3"/>
  <c r="AI13" i="3"/>
  <c r="AH13" i="3"/>
  <c r="AK13" i="3"/>
  <c r="AD29" i="3"/>
  <c r="AG29" i="3"/>
  <c r="AF29" i="3"/>
  <c r="AD33" i="3"/>
  <c r="AF33" i="3"/>
  <c r="AF35" i="3"/>
  <c r="AF32" i="3"/>
  <c r="AE32" i="3"/>
  <c r="AD36" i="3"/>
  <c r="AG36" i="3"/>
  <c r="AF36" i="3"/>
  <c r="AE37" i="3"/>
  <c r="AD37" i="3"/>
  <c r="AG37" i="3"/>
  <c r="AH12" i="3"/>
  <c r="AK12" i="3"/>
  <c r="AJ12" i="3"/>
  <c r="AD44" i="3"/>
  <c r="AG47" i="3"/>
  <c r="AJ47" i="3"/>
  <c r="AI50" i="3"/>
  <c r="AE45" i="3"/>
  <c r="AH45" i="3"/>
  <c r="AG48" i="3"/>
  <c r="AE53" i="3"/>
  <c r="AK53" i="3"/>
  <c r="AH52" i="3"/>
  <c r="AF38" i="3"/>
  <c r="AE38" i="3"/>
  <c r="AD38" i="3"/>
  <c r="AI46" i="3"/>
  <c r="AG51" i="3"/>
  <c r="AF54" i="3"/>
  <c r="AD49" i="3"/>
  <c r="AK49" i="3"/>
  <c r="AJ11" i="3"/>
  <c r="AI11" i="3"/>
  <c r="AD20" i="3"/>
  <c r="AG20" i="3"/>
  <c r="AE21" i="3"/>
  <c r="AG21" i="3"/>
  <c r="AE12" i="3"/>
  <c r="AE20" i="3"/>
  <c r="AH43" i="3"/>
  <c r="AD35" i="3"/>
  <c r="AH34" i="3"/>
  <c r="AJ32" i="3"/>
  <c r="AI12" i="3"/>
  <c r="AD47" i="3"/>
  <c r="AH53" i="3"/>
  <c r="AH42" i="3"/>
  <c r="AG46" i="3"/>
  <c r="AH46" i="3"/>
  <c r="AI51" i="3"/>
  <c r="AH54" i="3"/>
  <c r="AJ49" i="3"/>
  <c r="AG49" i="3"/>
  <c r="B3" i="1"/>
  <c r="D3" i="1"/>
  <c r="M10" i="3"/>
  <c r="L10" i="3"/>
  <c r="K10" i="3"/>
  <c r="J10" i="3"/>
  <c r="I10" i="3"/>
  <c r="H10" i="3"/>
  <c r="G10" i="3"/>
  <c r="F10" i="3"/>
  <c r="B2" i="4"/>
  <c r="D11" i="4" l="1"/>
  <c r="E11" i="4"/>
  <c r="F11" i="4"/>
  <c r="G11" i="4"/>
  <c r="H11" i="4"/>
  <c r="I11" i="4"/>
  <c r="C11" i="4"/>
  <c r="B5" i="4"/>
  <c r="G7" i="4"/>
  <c r="B4" i="4"/>
  <c r="B7" i="4"/>
  <c r="D7" i="4" s="1"/>
  <c r="C10" i="3"/>
  <c r="D4" i="3"/>
  <c r="B3" i="3" s="1"/>
  <c r="D2" i="3"/>
  <c r="F7" i="4" l="1"/>
  <c r="C7" i="4"/>
  <c r="I7" i="4"/>
  <c r="E7" i="4"/>
  <c r="B11" i="4"/>
  <c r="H7" i="4"/>
  <c r="D10" i="3"/>
  <c r="E10" i="3" s="1"/>
  <c r="P10" i="3" s="1"/>
  <c r="D2" i="1"/>
  <c r="D5" i="1"/>
  <c r="T10" i="3" l="1"/>
  <c r="S10" i="3"/>
  <c r="AB10" i="3"/>
  <c r="AJ10" i="3" s="1"/>
  <c r="N10" i="3"/>
  <c r="Q10" i="3"/>
  <c r="V10" i="3"/>
  <c r="AC10" i="3"/>
  <c r="Y10" i="3"/>
  <c r="W10" i="3"/>
  <c r="Z10" i="3"/>
  <c r="X10" i="3"/>
  <c r="AF10" i="3" s="1"/>
  <c r="AA10" i="3"/>
  <c r="R10" i="3"/>
  <c r="U10" i="3"/>
  <c r="AK10" i="3" s="1"/>
  <c r="O10" i="3"/>
  <c r="AE10" i="3" s="1"/>
  <c r="F14" i="1"/>
  <c r="H14" i="1" s="1"/>
  <c r="J14" i="1" s="1"/>
  <c r="F18" i="1"/>
  <c r="H18" i="1" s="1"/>
  <c r="J18" i="1" s="1"/>
  <c r="F22" i="1"/>
  <c r="H22" i="1" s="1"/>
  <c r="J22" i="1" s="1"/>
  <c r="F26" i="1"/>
  <c r="H26" i="1" s="1"/>
  <c r="J26" i="1" s="1"/>
  <c r="F30" i="1"/>
  <c r="H30" i="1" s="1"/>
  <c r="J30" i="1" s="1"/>
  <c r="F34" i="1"/>
  <c r="H34" i="1" s="1"/>
  <c r="J34" i="1" s="1"/>
  <c r="D11" i="1"/>
  <c r="F11" i="1" s="1"/>
  <c r="H11" i="1" s="1"/>
  <c r="J11" i="1" s="1"/>
  <c r="D12" i="1"/>
  <c r="F12" i="1" s="1"/>
  <c r="H12" i="1" s="1"/>
  <c r="J12" i="1" s="1"/>
  <c r="D13" i="1"/>
  <c r="F13" i="1" s="1"/>
  <c r="H13" i="1" s="1"/>
  <c r="J13" i="1" s="1"/>
  <c r="D14" i="1"/>
  <c r="D15" i="1"/>
  <c r="F15" i="1" s="1"/>
  <c r="H15" i="1" s="1"/>
  <c r="J15" i="1" s="1"/>
  <c r="D16" i="1"/>
  <c r="F16" i="1" s="1"/>
  <c r="H16" i="1" s="1"/>
  <c r="J16" i="1" s="1"/>
  <c r="D17" i="1"/>
  <c r="F17" i="1" s="1"/>
  <c r="H17" i="1" s="1"/>
  <c r="J17" i="1" s="1"/>
  <c r="D18" i="1"/>
  <c r="D19" i="1"/>
  <c r="F19" i="1" s="1"/>
  <c r="H19" i="1" s="1"/>
  <c r="J19" i="1" s="1"/>
  <c r="D20" i="1"/>
  <c r="F20" i="1" s="1"/>
  <c r="H20" i="1" s="1"/>
  <c r="J20" i="1" s="1"/>
  <c r="D21" i="1"/>
  <c r="F21" i="1" s="1"/>
  <c r="H21" i="1" s="1"/>
  <c r="J21" i="1" s="1"/>
  <c r="D22" i="1"/>
  <c r="D23" i="1"/>
  <c r="F23" i="1" s="1"/>
  <c r="H23" i="1" s="1"/>
  <c r="J23" i="1" s="1"/>
  <c r="D24" i="1"/>
  <c r="F24" i="1" s="1"/>
  <c r="H24" i="1" s="1"/>
  <c r="J24" i="1" s="1"/>
  <c r="D25" i="1"/>
  <c r="F25" i="1" s="1"/>
  <c r="H25" i="1" s="1"/>
  <c r="J25" i="1" s="1"/>
  <c r="D26" i="1"/>
  <c r="D27" i="1"/>
  <c r="F27" i="1" s="1"/>
  <c r="H27" i="1" s="1"/>
  <c r="J27" i="1" s="1"/>
  <c r="D28" i="1"/>
  <c r="F28" i="1" s="1"/>
  <c r="H28" i="1" s="1"/>
  <c r="J28" i="1" s="1"/>
  <c r="D29" i="1"/>
  <c r="F29" i="1" s="1"/>
  <c r="H29" i="1" s="1"/>
  <c r="J29" i="1" s="1"/>
  <c r="D30" i="1"/>
  <c r="D31" i="1"/>
  <c r="F31" i="1" s="1"/>
  <c r="H31" i="1" s="1"/>
  <c r="J31" i="1" s="1"/>
  <c r="D32" i="1"/>
  <c r="F32" i="1" s="1"/>
  <c r="H32" i="1" s="1"/>
  <c r="J32" i="1" s="1"/>
  <c r="D33" i="1"/>
  <c r="F33" i="1" s="1"/>
  <c r="H33" i="1" s="1"/>
  <c r="J33" i="1" s="1"/>
  <c r="D34" i="1"/>
  <c r="D35" i="1"/>
  <c r="F35" i="1" s="1"/>
  <c r="H35" i="1" s="1"/>
  <c r="J35" i="1" s="1"/>
  <c r="D10" i="1"/>
  <c r="F10" i="1" s="1"/>
  <c r="H10" i="1" s="1"/>
  <c r="J10" i="1" s="1"/>
  <c r="E14" i="1"/>
  <c r="G14" i="1" s="1"/>
  <c r="I14" i="1" s="1"/>
  <c r="E18" i="1"/>
  <c r="G18" i="1" s="1"/>
  <c r="I18" i="1" s="1"/>
  <c r="E22" i="1"/>
  <c r="G22" i="1" s="1"/>
  <c r="I22" i="1" s="1"/>
  <c r="E26" i="1"/>
  <c r="G26" i="1" s="1"/>
  <c r="I26" i="1" s="1"/>
  <c r="E30" i="1"/>
  <c r="G30" i="1" s="1"/>
  <c r="I30" i="1" s="1"/>
  <c r="E34" i="1"/>
  <c r="G34" i="1" s="1"/>
  <c r="I34" i="1" s="1"/>
  <c r="C11" i="1"/>
  <c r="E11" i="1" s="1"/>
  <c r="G11" i="1" s="1"/>
  <c r="I11" i="1" s="1"/>
  <c r="K11" i="1" s="1"/>
  <c r="C12" i="1"/>
  <c r="E12" i="1" s="1"/>
  <c r="G12" i="1" s="1"/>
  <c r="I12" i="1" s="1"/>
  <c r="K12" i="1" s="1"/>
  <c r="C13" i="1"/>
  <c r="E13" i="1" s="1"/>
  <c r="G13" i="1" s="1"/>
  <c r="I13" i="1" s="1"/>
  <c r="C14" i="1"/>
  <c r="C15" i="1"/>
  <c r="E15" i="1" s="1"/>
  <c r="G15" i="1" s="1"/>
  <c r="I15" i="1" s="1"/>
  <c r="K15" i="1" s="1"/>
  <c r="C16" i="1"/>
  <c r="E16" i="1" s="1"/>
  <c r="G16" i="1" s="1"/>
  <c r="I16" i="1" s="1"/>
  <c r="K16" i="1" s="1"/>
  <c r="C17" i="1"/>
  <c r="E17" i="1" s="1"/>
  <c r="G17" i="1" s="1"/>
  <c r="I17" i="1" s="1"/>
  <c r="C18" i="1"/>
  <c r="C19" i="1"/>
  <c r="E19" i="1" s="1"/>
  <c r="G19" i="1" s="1"/>
  <c r="I19" i="1" s="1"/>
  <c r="K19" i="1" s="1"/>
  <c r="C20" i="1"/>
  <c r="E20" i="1" s="1"/>
  <c r="G20" i="1" s="1"/>
  <c r="I20" i="1" s="1"/>
  <c r="K20" i="1" s="1"/>
  <c r="C21" i="1"/>
  <c r="E21" i="1" s="1"/>
  <c r="G21" i="1" s="1"/>
  <c r="I21" i="1" s="1"/>
  <c r="C22" i="1"/>
  <c r="C23" i="1"/>
  <c r="E23" i="1" s="1"/>
  <c r="G23" i="1" s="1"/>
  <c r="I23" i="1" s="1"/>
  <c r="K23" i="1" s="1"/>
  <c r="C24" i="1"/>
  <c r="E24" i="1" s="1"/>
  <c r="G24" i="1" s="1"/>
  <c r="I24" i="1" s="1"/>
  <c r="K24" i="1" s="1"/>
  <c r="C25" i="1"/>
  <c r="E25" i="1" s="1"/>
  <c r="G25" i="1" s="1"/>
  <c r="I25" i="1" s="1"/>
  <c r="C26" i="1"/>
  <c r="C27" i="1"/>
  <c r="E27" i="1" s="1"/>
  <c r="G27" i="1" s="1"/>
  <c r="I27" i="1" s="1"/>
  <c r="K27" i="1" s="1"/>
  <c r="C28" i="1"/>
  <c r="E28" i="1" s="1"/>
  <c r="G28" i="1" s="1"/>
  <c r="I28" i="1" s="1"/>
  <c r="K28" i="1" s="1"/>
  <c r="C29" i="1"/>
  <c r="E29" i="1" s="1"/>
  <c r="G29" i="1" s="1"/>
  <c r="I29" i="1" s="1"/>
  <c r="C30" i="1"/>
  <c r="C31" i="1"/>
  <c r="E31" i="1" s="1"/>
  <c r="G31" i="1" s="1"/>
  <c r="I31" i="1" s="1"/>
  <c r="K31" i="1" s="1"/>
  <c r="C32" i="1"/>
  <c r="E32" i="1" s="1"/>
  <c r="G32" i="1" s="1"/>
  <c r="I32" i="1" s="1"/>
  <c r="K32" i="1" s="1"/>
  <c r="C33" i="1"/>
  <c r="E33" i="1" s="1"/>
  <c r="G33" i="1" s="1"/>
  <c r="I33" i="1" s="1"/>
  <c r="C34" i="1"/>
  <c r="C35" i="1"/>
  <c r="E35" i="1" s="1"/>
  <c r="G35" i="1" s="1"/>
  <c r="I35" i="1" s="1"/>
  <c r="K35" i="1" s="1"/>
  <c r="C10" i="1"/>
  <c r="E10" i="1" s="1"/>
  <c r="G10" i="1" s="1"/>
  <c r="I10" i="1" s="1"/>
  <c r="K10" i="1" s="1"/>
  <c r="B6" i="1"/>
  <c r="AG10" i="3" l="1"/>
  <c r="AH10" i="3"/>
  <c r="AD10" i="3"/>
  <c r="AI10" i="3"/>
  <c r="K33" i="1"/>
  <c r="K29" i="1"/>
  <c r="K25" i="1"/>
  <c r="K21" i="1"/>
  <c r="K17" i="1"/>
  <c r="K13" i="1"/>
  <c r="K34" i="1"/>
  <c r="K30" i="1"/>
  <c r="K26" i="1"/>
  <c r="K22" i="1"/>
  <c r="K18" i="1"/>
  <c r="K14" i="1"/>
</calcChain>
</file>

<file path=xl/sharedStrings.xml><?xml version="1.0" encoding="utf-8"?>
<sst xmlns="http://schemas.openxmlformats.org/spreadsheetml/2006/main" count="150" uniqueCount="88">
  <si>
    <t>Utility Rate (blended rate/kWh)</t>
  </si>
  <si>
    <t>Commissioning</t>
  </si>
  <si>
    <t>Occ Sens Cost (Material) (PW100)</t>
  </si>
  <si>
    <t>Capacity (common capacity is 5A, common Voltage is 120)</t>
  </si>
  <si>
    <t>Max Savings per Control (kW)</t>
  </si>
  <si>
    <t>Max Annual kWh Savings per Control</t>
  </si>
  <si>
    <t>Max Annual Utility Savings Per Control</t>
  </si>
  <si>
    <t>Min Savings Per Control</t>
  </si>
  <si>
    <t>Max # Fixtures per control</t>
  </si>
  <si>
    <t>Min # Fixture per control</t>
  </si>
  <si>
    <t>Min Annual kWh Savings per Control</t>
  </si>
  <si>
    <t>Average ROI</t>
  </si>
  <si>
    <t>Fixed Costs</t>
  </si>
  <si>
    <t>Variable Costs</t>
  </si>
  <si>
    <t>Trip fee - est. 1 trip per 16 sensors</t>
  </si>
  <si>
    <t>Admin - one per project (form filler) + 1 doc submit fee</t>
  </si>
  <si>
    <t>6L HiBay</t>
  </si>
  <si>
    <t>Utility Savings Per Control</t>
  </si>
  <si>
    <t>Random QA Audit on Unknown % of Jobs (Estimating 10%  of jobs using $300 inspection average)</t>
  </si>
  <si>
    <t>Assumptions</t>
  </si>
  <si>
    <t>When installing up to 7 controls, all receive AT</t>
  </si>
  <si>
    <t xml:space="preserve">Incremental Cost Per Control </t>
  </si>
  <si>
    <t>Costs</t>
  </si>
  <si>
    <t>Random QA Inspection (10% of Average Cost~$300)</t>
  </si>
  <si>
    <t>2L NBF Rated Wattage</t>
  </si>
  <si>
    <t>Total Commissioning Cost</t>
  </si>
  <si>
    <t>Occupancy Sensor Commissioning (.25 hrs for Construction Inspection and .5 hrs per Equipment Test; Source: Nonres Compliance Manual page 987).  Round up to 1 hour based on unknowns.  Rate: $80 per hour (Internal)</t>
  </si>
  <si>
    <t>When installing more than 7 controls, 7 +10% of additional controls are commissioned (sampling estimate)</t>
  </si>
  <si>
    <t># of Controls per Project</t>
  </si>
  <si>
    <t>DEER Operating Hours</t>
  </si>
  <si>
    <t># of Controls (max)</t>
  </si>
  <si>
    <t># of Controls (min)</t>
  </si>
  <si>
    <t xml:space="preserve"> Best Case ROI (Years)</t>
  </si>
  <si>
    <t xml:space="preserve"> Worst Case ROI (Years)</t>
  </si>
  <si>
    <t>Min Annual Utility Savings Per Control</t>
  </si>
  <si>
    <t>Bldg Space type</t>
  </si>
  <si>
    <t>Auditorium</t>
  </si>
  <si>
    <t>Office</t>
  </si>
  <si>
    <t>All Other</t>
  </si>
  <si>
    <t>Classroom/Lecture</t>
  </si>
  <si>
    <t>Dining Area</t>
  </si>
  <si>
    <t>Exercising Centers and Gymnasium</t>
  </si>
  <si>
    <t>Kitchen and Food Preparation</t>
  </si>
  <si>
    <t>Computer Room (Instructional/PC Lab)</t>
  </si>
  <si>
    <t>Office (General)</t>
  </si>
  <si>
    <t>Comm/Ind Work (General Low Bay)</t>
  </si>
  <si>
    <t>Corridor (Dormitory)</t>
  </si>
  <si>
    <t>Hotel/Motel Guest Room (Dormitory)</t>
  </si>
  <si>
    <t>Comm/Ind Work (Loading Dock)</t>
  </si>
  <si>
    <t>Refrigerated (Food Preparation)</t>
  </si>
  <si>
    <t>Refrigerated (Walk-in Cooler)</t>
  </si>
  <si>
    <t>Refrigerated (Walk-in Freezer)</t>
  </si>
  <si>
    <t>Retail Sales Grocery</t>
  </si>
  <si>
    <t>Laboratory Medical</t>
  </si>
  <si>
    <t>Medical and Clinical Care (12 Hr)</t>
  </si>
  <si>
    <t>Medical and Clinical Care (24 Hr)</t>
  </si>
  <si>
    <t>Patient Rooms</t>
  </si>
  <si>
    <t>Corridor</t>
  </si>
  <si>
    <t>Patient Room</t>
  </si>
  <si>
    <t>Bar Cocktail Lounge</t>
  </si>
  <si>
    <t>Hotel/Motel Guest Room (incl. toilets)</t>
  </si>
  <si>
    <t>Laundry</t>
  </si>
  <si>
    <t>Lobby (Hotel)</t>
  </si>
  <si>
    <t>Comm/Ind Work (High Tech Bio Tech Lab)</t>
  </si>
  <si>
    <t>Computer Room (Mainframe/Server)</t>
  </si>
  <si>
    <t>Conference Room</t>
  </si>
  <si>
    <t>Comm/Ind Work (General High Bay)</t>
  </si>
  <si>
    <t>Storage (Unconditioned)</t>
  </si>
  <si>
    <t>Copy Room (photocopying equipment)</t>
  </si>
  <si>
    <t>Lobby(Office Reception/Waiting)</t>
  </si>
  <si>
    <t>Mechanical/Electrical Room</t>
  </si>
  <si>
    <t>Office (Executive/Private)</t>
  </si>
  <si>
    <t>Office (Open Plan)</t>
  </si>
  <si>
    <t>Restrooms</t>
  </si>
  <si>
    <t>Lobby (Office Reception/Waiting)</t>
  </si>
  <si>
    <t>Lobby (Main Entry and Assembly)</t>
  </si>
  <si>
    <t>Retail Sales and Wholesale Showroom</t>
  </si>
  <si>
    <t>Storage (Conditioned)</t>
  </si>
  <si>
    <t>Auto Repair Workshop</t>
  </si>
  <si>
    <t>Refrigerated (Cooled Storage)</t>
  </si>
  <si>
    <t>All Non-DEER</t>
  </si>
  <si>
    <t>Most Hibays have a single integral control installed</t>
  </si>
  <si>
    <t>Incremental Cost per Control</t>
  </si>
  <si>
    <t xml:space="preserve">Unit ROI- Years (Just Commissioning, Fixed, and Variable Costs) </t>
  </si>
  <si>
    <t>Unit ROI- Years (Control, Commissioning, Fixed, and Variable Costs)</t>
  </si>
  <si>
    <t>Commissioning, Fixed, and Variable Costs Effect on ROI (% of cost attributed to those items)</t>
  </si>
  <si>
    <t>Ave  DEER Reduction Value</t>
  </si>
  <si>
    <t>DEER Savings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</si>
</sst>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8" fontId="0" fillId="0" borderId="0" xfId="0" applyNumberFormat="1"/>
    <xf numFmtId="6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/>
    <xf numFmtId="0" fontId="0" fillId="0" borderId="0" xfId="0" applyAlignment="1">
      <alignment horizontal="right"/>
    </xf>
    <xf numFmtId="0" fontId="2" fillId="0" borderId="0" xfId="0" applyFont="1"/>
    <xf numFmtId="0" fontId="0" fillId="0" borderId="0" xfId="0" applyAlignment="1">
      <alignment horizontal="center"/>
    </xf>
    <xf numFmtId="9" fontId="0" fillId="0" borderId="0" xfId="2" applyFont="1"/>
    <xf numFmtId="0" fontId="0" fillId="0" borderId="0" xfId="0" applyAlignment="1">
      <alignment wrapText="1"/>
    </xf>
    <xf numFmtId="8" fontId="0" fillId="0" borderId="9" xfId="0" applyNumberFormat="1" applyBorder="1"/>
    <xf numFmtId="8" fontId="0" fillId="0" borderId="12" xfId="0" applyNumberFormat="1" applyBorder="1"/>
    <xf numFmtId="0" fontId="0" fillId="0" borderId="1" xfId="0" applyBorder="1" applyAlignment="1"/>
    <xf numFmtId="8" fontId="0" fillId="0" borderId="14" xfId="0" applyNumberFormat="1" applyBorder="1"/>
    <xf numFmtId="8" fontId="0" fillId="0" borderId="15" xfId="0" applyNumberFormat="1" applyBorder="1"/>
    <xf numFmtId="0" fontId="0" fillId="0" borderId="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" xfId="0" applyBorder="1" applyAlignment="1">
      <alignment horizontal="center"/>
    </xf>
    <xf numFmtId="8" fontId="0" fillId="0" borderId="13" xfId="0" applyNumberFormat="1" applyBorder="1"/>
    <xf numFmtId="2" fontId="0" fillId="0" borderId="13" xfId="0" applyNumberFormat="1" applyBorder="1"/>
    <xf numFmtId="2" fontId="0" fillId="0" borderId="14" xfId="0" applyNumberFormat="1" applyBorder="1"/>
    <xf numFmtId="2" fontId="0" fillId="0" borderId="15" xfId="0" applyNumberFormat="1" applyBorder="1"/>
    <xf numFmtId="0" fontId="0" fillId="2" borderId="1" xfId="0" applyFill="1" applyBorder="1" applyAlignment="1">
      <alignment horizontal="center"/>
    </xf>
    <xf numFmtId="8" fontId="0" fillId="0" borderId="7" xfId="0" applyNumberFormat="1" applyBorder="1"/>
    <xf numFmtId="9" fontId="0" fillId="0" borderId="13" xfId="2" applyFont="1" applyBorder="1"/>
    <xf numFmtId="9" fontId="0" fillId="0" borderId="1" xfId="2" applyFont="1" applyBorder="1"/>
    <xf numFmtId="8" fontId="0" fillId="0" borderId="5" xfId="0" applyNumberFormat="1" applyBorder="1" applyAlignment="1">
      <alignment horizontal="center"/>
    </xf>
    <xf numFmtId="8" fontId="0" fillId="0" borderId="6" xfId="0" applyNumberFormat="1" applyBorder="1" applyAlignment="1">
      <alignment horizontal="center"/>
    </xf>
    <xf numFmtId="8" fontId="0" fillId="0" borderId="7" xfId="0" applyNumberFormat="1" applyBorder="1" applyAlignment="1">
      <alignment horizontal="center"/>
    </xf>
    <xf numFmtId="2" fontId="0" fillId="0" borderId="5" xfId="1" applyNumberFormat="1" applyFont="1" applyBorder="1" applyAlignment="1">
      <alignment horizontal="center"/>
    </xf>
    <xf numFmtId="2" fontId="0" fillId="0" borderId="6" xfId="1" applyNumberFormat="1" applyFont="1" applyBorder="1" applyAlignment="1">
      <alignment horizontal="center"/>
    </xf>
    <xf numFmtId="2" fontId="0" fillId="0" borderId="7" xfId="1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9" fontId="0" fillId="0" borderId="5" xfId="2" applyFont="1" applyBorder="1" applyAlignment="1">
      <alignment horizontal="center"/>
    </xf>
    <xf numFmtId="9" fontId="0" fillId="0" borderId="6" xfId="2" applyFont="1" applyBorder="1" applyAlignment="1">
      <alignment horizontal="center"/>
    </xf>
    <xf numFmtId="9" fontId="0" fillId="0" borderId="7" xfId="2" applyFont="1" applyBorder="1" applyAlignment="1">
      <alignment horizontal="center"/>
    </xf>
    <xf numFmtId="8" fontId="0" fillId="0" borderId="8" xfId="0" applyNumberForma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8" fontId="0" fillId="0" borderId="9" xfId="0" applyNumberFormat="1" applyBorder="1" applyAlignment="1">
      <alignment horizontal="center"/>
    </xf>
    <xf numFmtId="2" fontId="0" fillId="0" borderId="8" xfId="1" applyNumberFormat="1" applyFont="1" applyBorder="1" applyAlignment="1">
      <alignment horizontal="center"/>
    </xf>
    <xf numFmtId="2" fontId="0" fillId="0" borderId="0" xfId="1" applyNumberFormat="1" applyFont="1" applyBorder="1" applyAlignment="1">
      <alignment horizontal="center"/>
    </xf>
    <xf numFmtId="2" fontId="0" fillId="0" borderId="9" xfId="1" applyNumberFormat="1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8" fontId="0" fillId="0" borderId="10" xfId="0" applyNumberFormat="1" applyBorder="1" applyAlignment="1">
      <alignment horizontal="center"/>
    </xf>
    <xf numFmtId="8" fontId="0" fillId="0" borderId="11" xfId="0" applyNumberFormat="1" applyBorder="1" applyAlignment="1">
      <alignment horizontal="center"/>
    </xf>
    <xf numFmtId="8" fontId="0" fillId="0" borderId="12" xfId="0" applyNumberFormat="1" applyBorder="1" applyAlignment="1">
      <alignment horizontal="center"/>
    </xf>
    <xf numFmtId="2" fontId="0" fillId="0" borderId="10" xfId="1" applyNumberFormat="1" applyFont="1" applyBorder="1" applyAlignment="1">
      <alignment horizontal="center"/>
    </xf>
    <xf numFmtId="2" fontId="0" fillId="0" borderId="11" xfId="1" applyNumberFormat="1" applyFont="1" applyBorder="1" applyAlignment="1">
      <alignment horizontal="center"/>
    </xf>
    <xf numFmtId="2" fontId="0" fillId="0" borderId="12" xfId="1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9" fontId="0" fillId="0" borderId="2" xfId="2" applyFont="1" applyBorder="1" applyAlignment="1">
      <alignment horizontal="center"/>
    </xf>
    <xf numFmtId="9" fontId="0" fillId="0" borderId="3" xfId="2" applyFont="1" applyBorder="1" applyAlignment="1">
      <alignment horizontal="center"/>
    </xf>
    <xf numFmtId="9" fontId="0" fillId="0" borderId="4" xfId="2" applyFont="1" applyBorder="1" applyAlignment="1">
      <alignment horizontal="center"/>
    </xf>
    <xf numFmtId="2" fontId="0" fillId="0" borderId="1" xfId="0" applyNumberFormat="1" applyBorder="1"/>
    <xf numFmtId="165" fontId="0" fillId="0" borderId="13" xfId="0" applyNumberFormat="1" applyBorder="1"/>
    <xf numFmtId="165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customXml" Target="/customXml/item2.xml"/>
  <Relationship Id="rId11" Type="http://schemas.openxmlformats.org/officeDocument/2006/relationships/customXml" Target="/customXml/item3.xml"/>
  <Relationship Id="rId12" Type="http://schemas.openxmlformats.org/officeDocument/2006/relationships/customXml" Target="/customXml/item4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theme" Target="theme/theme1.xml"/>
  <Relationship Id="rId6" Type="http://schemas.openxmlformats.org/officeDocument/2006/relationships/styles" Target="styles.xml"/>
  <Relationship Id="rId7" Type="http://schemas.openxmlformats.org/officeDocument/2006/relationships/sharedStrings" Target="sharedStrings.xml"/>
  <Relationship Id="rId8" Type="http://schemas.openxmlformats.org/officeDocument/2006/relationships/calcChain" Target="calcChain.xml"/>
  <Relationship Id="rId9" Type="http://schemas.openxmlformats.org/officeDocument/2006/relationships/customXml" Target="/customXml/item1.xml"/>
</Relationships>

</file>

<file path=xl/charts/_rels/chart1.xml.rels><?xml version="1.0" encoding="UTF-8"?>

<Relationships xmlns="http://schemas.openxmlformats.org/package/2006/relationships">
  <Relationship Id="rId1" Type="http://schemas.microsoft.com/office/2011/relationships/chartStyle" Target="style1.xml"/>
  <Relationship Id="rId2" Type="http://schemas.microsoft.com/office/2011/relationships/chartColorStyle" Target="colors1.xml"/>
</Relationships>

</file>

<file path=xl/charts/_rels/chart2.xml.rels><?xml version="1.0" encoding="UTF-8"?>

<Relationships xmlns="http://schemas.openxmlformats.org/package/2006/relationships">
  <Relationship Id="rId1" Type="http://schemas.microsoft.com/office/2011/relationships/chartStyle" Target="style2.xml"/>
  <Relationship Id="rId2" Type="http://schemas.microsoft.com/office/2011/relationships/chartColorStyle" Target="colors2.xml"/>
</Relationships>

</file>

<file path=xl/charts/_rels/chart3.xml.rels><?xml version="1.0" encoding="UTF-8"?>

<Relationships xmlns="http://schemas.openxmlformats.org/package/2006/relationships">
  <Relationship Id="rId1" Type="http://schemas.microsoft.com/office/2011/relationships/chartStyle" Target="style3.xml"/>
  <Relationship Id="rId2" Type="http://schemas.microsoft.com/office/2011/relationships/chartColorStyle" Target="colors3.xml"/>
</Relationships>

</file>

<file path=xl/charts/_rels/chart4.xml.rels><?xml version="1.0" encoding="UTF-8"?>

<Relationships xmlns="http://schemas.openxmlformats.org/package/2006/relationships">
  <Relationship Id="rId1" Type="http://schemas.microsoft.com/office/2011/relationships/chartStyle" Target="style4.xml"/>
  <Relationship Id="rId2" Type="http://schemas.microsoft.com/office/2011/relationships/chartColorStyle" Target="colors4.xml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'2L NBF'!$K$9</c:f>
              <c:strCache>
                <c:ptCount val="1"/>
                <c:pt idx="0">
                  <c:v>Average ROI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'2L NBF'!$A$10:$A$54</c:f>
              <c:strCache>
                <c:ptCount val="45"/>
                <c:pt idx="0">
                  <c:v>Auditorium</c:v>
                </c:pt>
                <c:pt idx="1">
                  <c:v>Office</c:v>
                </c:pt>
                <c:pt idx="2">
                  <c:v>All Other</c:v>
                </c:pt>
                <c:pt idx="3">
                  <c:v>Classroom/Lecture</c:v>
                </c:pt>
                <c:pt idx="4">
                  <c:v>Dining Area</c:v>
                </c:pt>
                <c:pt idx="5">
                  <c:v>Exercising Centers and Gymnasium</c:v>
                </c:pt>
                <c:pt idx="6">
                  <c:v>Kitchen and Food Preparation</c:v>
                </c:pt>
                <c:pt idx="7">
                  <c:v>Computer Room (Instructional/PC Lab)</c:v>
                </c:pt>
                <c:pt idx="8">
                  <c:v>Office (General)</c:v>
                </c:pt>
                <c:pt idx="9">
                  <c:v>Comm/Ind Work (General Low Bay)</c:v>
                </c:pt>
                <c:pt idx="10">
                  <c:v>Corridor (Dormitory)</c:v>
                </c:pt>
                <c:pt idx="11">
                  <c:v>Hotel/Motel Guest Room (Dormitory)</c:v>
                </c:pt>
                <c:pt idx="12">
                  <c:v>Comm/Ind Work (Loading Dock)</c:v>
                </c:pt>
                <c:pt idx="13">
                  <c:v>Refrigerated (Food Preparation)</c:v>
                </c:pt>
                <c:pt idx="14">
                  <c:v>Refrigerated (Walk-in Cooler)</c:v>
                </c:pt>
                <c:pt idx="15">
                  <c:v>Refrigerated (Walk-in Freezer)</c:v>
                </c:pt>
                <c:pt idx="16">
                  <c:v>Retail Sales Grocery</c:v>
                </c:pt>
                <c:pt idx="17">
                  <c:v>Laboratory Medical</c:v>
                </c:pt>
                <c:pt idx="18">
                  <c:v>Medical and Clinical Care (12 Hr)</c:v>
                </c:pt>
                <c:pt idx="19">
                  <c:v>Medical and Clinical Care (24 Hr)</c:v>
                </c:pt>
                <c:pt idx="20">
                  <c:v>Patient Rooms</c:v>
                </c:pt>
                <c:pt idx="21">
                  <c:v>Corridor</c:v>
                </c:pt>
                <c:pt idx="22">
                  <c:v>Patient Room</c:v>
                </c:pt>
                <c:pt idx="23">
                  <c:v>Bar Cocktail Lounge</c:v>
                </c:pt>
                <c:pt idx="24">
                  <c:v>Hotel/Motel Guest Room (incl. toilets)</c:v>
                </c:pt>
                <c:pt idx="25">
                  <c:v>Laundry</c:v>
                </c:pt>
                <c:pt idx="26">
                  <c:v>Lobby (Hotel)</c:v>
                </c:pt>
                <c:pt idx="27">
                  <c:v>Comm/Ind Work (High Tech Bio Tech Lab)</c:v>
                </c:pt>
                <c:pt idx="28">
                  <c:v>Computer Room (Mainframe/Server)</c:v>
                </c:pt>
                <c:pt idx="29">
                  <c:v>Conference Room</c:v>
                </c:pt>
                <c:pt idx="30">
                  <c:v>Comm/Ind Work (General High Bay)</c:v>
                </c:pt>
                <c:pt idx="31">
                  <c:v>Storage (Unconditioned)</c:v>
                </c:pt>
                <c:pt idx="32">
                  <c:v>Copy Room (photocopying equipment)</c:v>
                </c:pt>
                <c:pt idx="33">
                  <c:v>Lobby(Office Reception/Waiting)</c:v>
                </c:pt>
                <c:pt idx="34">
                  <c:v>Mechanical/Electrical Room</c:v>
                </c:pt>
                <c:pt idx="35">
                  <c:v>Office (Executive/Private)</c:v>
                </c:pt>
                <c:pt idx="36">
                  <c:v>Office (Open Plan)</c:v>
                </c:pt>
                <c:pt idx="37">
                  <c:v>Restrooms</c:v>
                </c:pt>
                <c:pt idx="38">
                  <c:v>Lobby (Office Reception/Waiting)</c:v>
                </c:pt>
                <c:pt idx="39">
                  <c:v>Lobby (Main Entry and Assembly)</c:v>
                </c:pt>
                <c:pt idx="40">
                  <c:v>Retail Sales and Wholesale Showroom</c:v>
                </c:pt>
                <c:pt idx="41">
                  <c:v>Storage (Conditioned)</c:v>
                </c:pt>
                <c:pt idx="42">
                  <c:v>Auto Repair Workshop</c:v>
                </c:pt>
                <c:pt idx="43">
                  <c:v>Refrigerated (Cooled Storage)</c:v>
                </c:pt>
                <c:pt idx="44">
                  <c:v>All Non-DEER</c:v>
                </c:pt>
              </c:strCache>
            </c:strRef>
          </c:cat>
          <c:val>
            <c:numRef>
              <c:f>'2L NBF'!$K$10:$K$54</c:f>
              <c:numCache>
                <c:formatCode>0.00</c:formatCode>
                <c:ptCount val="45"/>
                <c:pt idx="0">
                  <c:v>26.573426573426573</c:v>
                </c:pt>
                <c:pt idx="1">
                  <c:v>33.216783216783213</c:v>
                </c:pt>
                <c:pt idx="2">
                  <c:v>33.11330414134153</c:v>
                </c:pt>
                <c:pt idx="3">
                  <c:v>26.573426573426573</c:v>
                </c:pt>
                <c:pt idx="4">
                  <c:v>33.851498819651695</c:v>
                </c:pt>
                <c:pt idx="5">
                  <c:v>33.216783216783213</c:v>
                </c:pt>
                <c:pt idx="6">
                  <c:v>33.989266547406082</c:v>
                </c:pt>
                <c:pt idx="7">
                  <c:v>26.573426573426573</c:v>
                </c:pt>
                <c:pt idx="8">
                  <c:v>31.262854792266566</c:v>
                </c:pt>
                <c:pt idx="9">
                  <c:v>33.216783216783213</c:v>
                </c:pt>
                <c:pt idx="10">
                  <c:v>33.216783216783213</c:v>
                </c:pt>
                <c:pt idx="11">
                  <c:v>53.146853146853147</c:v>
                </c:pt>
                <c:pt idx="12">
                  <c:v>34.288292352808483</c:v>
                </c:pt>
                <c:pt idx="13">
                  <c:v>34.288292352808483</c:v>
                </c:pt>
                <c:pt idx="14">
                  <c:v>33.216783216783213</c:v>
                </c:pt>
                <c:pt idx="15">
                  <c:v>33.216783216783213</c:v>
                </c:pt>
                <c:pt idx="16">
                  <c:v>0</c:v>
                </c:pt>
                <c:pt idx="17">
                  <c:v>33.216783216783213</c:v>
                </c:pt>
                <c:pt idx="18">
                  <c:v>33.216783216783213</c:v>
                </c:pt>
                <c:pt idx="19">
                  <c:v>33.216783216783213</c:v>
                </c:pt>
                <c:pt idx="20">
                  <c:v>0</c:v>
                </c:pt>
                <c:pt idx="21">
                  <c:v>40.88219472834858</c:v>
                </c:pt>
                <c:pt idx="22">
                  <c:v>0</c:v>
                </c:pt>
                <c:pt idx="23">
                  <c:v>33.216783216783213</c:v>
                </c:pt>
                <c:pt idx="24">
                  <c:v>53.146853146853147</c:v>
                </c:pt>
                <c:pt idx="25">
                  <c:v>33.216783216783213</c:v>
                </c:pt>
                <c:pt idx="26">
                  <c:v>33.216783216783213</c:v>
                </c:pt>
                <c:pt idx="27">
                  <c:v>35.431235431235429</c:v>
                </c:pt>
                <c:pt idx="28">
                  <c:v>35.431235431235429</c:v>
                </c:pt>
                <c:pt idx="29">
                  <c:v>33.216783216783213</c:v>
                </c:pt>
                <c:pt idx="30">
                  <c:v>35.431235431235429</c:v>
                </c:pt>
                <c:pt idx="31">
                  <c:v>33.216783216783213</c:v>
                </c:pt>
                <c:pt idx="32">
                  <c:v>53.146853146853147</c:v>
                </c:pt>
                <c:pt idx="33">
                  <c:v>53.146853146853147</c:v>
                </c:pt>
                <c:pt idx="34">
                  <c:v>33.216783216783213</c:v>
                </c:pt>
                <c:pt idx="35">
                  <c:v>21.25874125874126</c:v>
                </c:pt>
                <c:pt idx="36">
                  <c:v>35.431235431235429</c:v>
                </c:pt>
                <c:pt idx="37">
                  <c:v>27.608754881482156</c:v>
                </c:pt>
                <c:pt idx="38">
                  <c:v>53.146853146853147</c:v>
                </c:pt>
                <c:pt idx="39">
                  <c:v>35.431235431235429</c:v>
                </c:pt>
                <c:pt idx="40">
                  <c:v>0</c:v>
                </c:pt>
                <c:pt idx="41">
                  <c:v>34.288292352808483</c:v>
                </c:pt>
                <c:pt idx="42">
                  <c:v>0</c:v>
                </c:pt>
                <c:pt idx="43">
                  <c:v>35.431235431235429</c:v>
                </c:pt>
                <c:pt idx="44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97806000"/>
        <c:axId val="297808352"/>
      </c:barChart>
      <c:catAx>
        <c:axId val="2978060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DEER</a:t>
                </a:r>
                <a:r>
                  <a:rPr lang="en-US" baseline="0"/>
                  <a:t> Space Type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7808352"/>
        <c:crosses val="autoZero"/>
        <c:auto val="1"/>
        <c:lblAlgn val="ctr"/>
        <c:lblOffset val="100"/>
        <c:noMultiLvlLbl val="0"/>
      </c:catAx>
      <c:valAx>
        <c:axId val="297808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7806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AT</a:t>
            </a:r>
            <a:r>
              <a:rPr lang="en-US" baseline="0"/>
              <a:t> Cost as % of ROI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HiBay!$AN$13:$AN$20</c:f>
              <c:numCache>
                <c:formatCode>General</c:formatCode>
                <c:ptCount val="8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50</c:v>
                </c:pt>
                <c:pt idx="6">
                  <c:v>100</c:v>
                </c:pt>
                <c:pt idx="7">
                  <c:v>500</c:v>
                </c:pt>
              </c:numCache>
            </c:numRef>
          </c:xVal>
          <c:yVal>
            <c:numRef>
              <c:f>HiBay!$AO$13:$AO$20</c:f>
              <c:numCache>
                <c:formatCode>0%</c:formatCode>
                <c:ptCount val="8"/>
                <c:pt idx="0">
                  <c:v>0.86111111111111127</c:v>
                </c:pt>
                <c:pt idx="1">
                  <c:v>0.71590909090909083</c:v>
                </c:pt>
                <c:pt idx="2">
                  <c:v>0.63503649635036497</c:v>
                </c:pt>
                <c:pt idx="3">
                  <c:v>0.55882352941176461</c:v>
                </c:pt>
                <c:pt idx="4">
                  <c:v>0.50738916256157629</c:v>
                </c:pt>
                <c:pt idx="5">
                  <c:v>0.36386768447837153</c:v>
                </c:pt>
                <c:pt idx="6">
                  <c:v>0.29278642149929279</c:v>
                </c:pt>
                <c:pt idx="7">
                  <c:v>0.22528664394174155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7803648"/>
        <c:axId val="297804432"/>
      </c:scatterChart>
      <c:valAx>
        <c:axId val="297803648"/>
        <c:scaling>
          <c:orientation val="minMax"/>
          <c:max val="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7804432"/>
        <c:crosses val="autoZero"/>
        <c:crossBetween val="midCat"/>
      </c:valAx>
      <c:valAx>
        <c:axId val="29780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78036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Incremental Cost of Control</a:t>
            </a:r>
            <a:r>
              <a:rPr lang="en-US" baseline="0"/>
              <a:t> Commissioning</a:t>
            </a:r>
            <a:endParaRPr lang="en-US"/>
          </a:p>
        </c:rich>
      </c:tx>
      <c:layout>
        <c:manualLayout>
          <c:xMode val="edge"/>
          <c:yMode val="edge"/>
          <c:x val="0.14726377952755909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Commissioning!$M$14:$M$21</c:f>
              <c:numCache>
                <c:formatCode>General</c:formatCode>
                <c:ptCount val="8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50</c:v>
                </c:pt>
                <c:pt idx="6">
                  <c:v>100</c:v>
                </c:pt>
                <c:pt idx="7">
                  <c:v>500</c:v>
                </c:pt>
              </c:numCache>
            </c:numRef>
          </c:xVal>
          <c:yVal>
            <c:numRef>
              <c:f>Commissioning!$N$14:$N$21</c:f>
              <c:numCache>
                <c:formatCode>"$"#,##0.00_);[Red]\("$"#,##0.00\)</c:formatCode>
                <c:ptCount val="8"/>
                <c:pt idx="0">
                  <c:v>310</c:v>
                </c:pt>
                <c:pt idx="1">
                  <c:v>126</c:v>
                </c:pt>
                <c:pt idx="2">
                  <c:v>87</c:v>
                </c:pt>
                <c:pt idx="3">
                  <c:v>63.333333333333336</c:v>
                </c:pt>
                <c:pt idx="4">
                  <c:v>51.5</c:v>
                </c:pt>
                <c:pt idx="5">
                  <c:v>28.6</c:v>
                </c:pt>
                <c:pt idx="6">
                  <c:v>20.7</c:v>
                </c:pt>
                <c:pt idx="7">
                  <c:v>14.54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7648784"/>
        <c:axId val="447646432"/>
      </c:scatterChart>
      <c:valAx>
        <c:axId val="447648784"/>
        <c:scaling>
          <c:orientation val="minMax"/>
          <c:max val="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646432"/>
        <c:crosses val="autoZero"/>
        <c:crossBetween val="midCat"/>
      </c:valAx>
      <c:valAx>
        <c:axId val="44764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648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ROI (Controls + Commissioning)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'2L NBF'!$K$9</c:f>
              <c:strCache>
                <c:ptCount val="1"/>
                <c:pt idx="0">
                  <c:v>Average ROI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'2L NBF'!$A$10:$A$35</c:f>
              <c:strCache>
                <c:ptCount val="26"/>
                <c:pt idx="0">
                  <c:v>Auditorium</c:v>
                </c:pt>
                <c:pt idx="1">
                  <c:v>Office</c:v>
                </c:pt>
                <c:pt idx="2">
                  <c:v>All Other</c:v>
                </c:pt>
                <c:pt idx="3">
                  <c:v>Classroom/Lecture</c:v>
                </c:pt>
                <c:pt idx="4">
                  <c:v>Dining Area</c:v>
                </c:pt>
                <c:pt idx="5">
                  <c:v>Exercising Centers and Gymnasium</c:v>
                </c:pt>
                <c:pt idx="6">
                  <c:v>Kitchen and Food Preparation</c:v>
                </c:pt>
                <c:pt idx="7">
                  <c:v>Computer Room (Instructional/PC Lab)</c:v>
                </c:pt>
                <c:pt idx="8">
                  <c:v>Office (General)</c:v>
                </c:pt>
                <c:pt idx="9">
                  <c:v>Comm/Ind Work (General Low Bay)</c:v>
                </c:pt>
                <c:pt idx="10">
                  <c:v>Corridor (Dormitory)</c:v>
                </c:pt>
                <c:pt idx="11">
                  <c:v>Hotel/Motel Guest Room (Dormitory)</c:v>
                </c:pt>
                <c:pt idx="12">
                  <c:v>Comm/Ind Work (Loading Dock)</c:v>
                </c:pt>
                <c:pt idx="13">
                  <c:v>Refrigerated (Food Preparation)</c:v>
                </c:pt>
                <c:pt idx="14">
                  <c:v>Refrigerated (Walk-in Cooler)</c:v>
                </c:pt>
                <c:pt idx="15">
                  <c:v>Refrigerated (Walk-in Freezer)</c:v>
                </c:pt>
                <c:pt idx="16">
                  <c:v>Retail Sales Grocery</c:v>
                </c:pt>
                <c:pt idx="17">
                  <c:v>Laboratory Medical</c:v>
                </c:pt>
                <c:pt idx="18">
                  <c:v>Medical and Clinical Care (12 Hr)</c:v>
                </c:pt>
                <c:pt idx="19">
                  <c:v>Medical and Clinical Care (24 Hr)</c:v>
                </c:pt>
                <c:pt idx="20">
                  <c:v>Patient Rooms</c:v>
                </c:pt>
                <c:pt idx="21">
                  <c:v>Corridor</c:v>
                </c:pt>
                <c:pt idx="22">
                  <c:v>Patient Room</c:v>
                </c:pt>
                <c:pt idx="23">
                  <c:v>Bar Cocktail Lounge</c:v>
                </c:pt>
                <c:pt idx="24">
                  <c:v>Hotel/Motel Guest Room (incl. toilets)</c:v>
                </c:pt>
                <c:pt idx="25">
                  <c:v>Laundry</c:v>
                </c:pt>
              </c:strCache>
            </c:strRef>
          </c:cat>
          <c:val>
            <c:numRef>
              <c:f>'2L NBF'!$K$10:$K$35</c:f>
              <c:numCache>
                <c:formatCode>0.00</c:formatCode>
                <c:ptCount val="26"/>
                <c:pt idx="0">
                  <c:v>26.573426573426573</c:v>
                </c:pt>
                <c:pt idx="1">
                  <c:v>33.216783216783213</c:v>
                </c:pt>
                <c:pt idx="2">
                  <c:v>33.11330414134153</c:v>
                </c:pt>
                <c:pt idx="3">
                  <c:v>26.573426573426573</c:v>
                </c:pt>
                <c:pt idx="4">
                  <c:v>33.851498819651695</c:v>
                </c:pt>
                <c:pt idx="5">
                  <c:v>33.216783216783213</c:v>
                </c:pt>
                <c:pt idx="6">
                  <c:v>33.989266547406082</c:v>
                </c:pt>
                <c:pt idx="7">
                  <c:v>26.573426573426573</c:v>
                </c:pt>
                <c:pt idx="8">
                  <c:v>31.262854792266566</c:v>
                </c:pt>
                <c:pt idx="9">
                  <c:v>33.216783216783213</c:v>
                </c:pt>
                <c:pt idx="10">
                  <c:v>33.216783216783213</c:v>
                </c:pt>
                <c:pt idx="11">
                  <c:v>53.146853146853147</c:v>
                </c:pt>
                <c:pt idx="12">
                  <c:v>34.288292352808483</c:v>
                </c:pt>
                <c:pt idx="13">
                  <c:v>34.288292352808483</c:v>
                </c:pt>
                <c:pt idx="14">
                  <c:v>33.216783216783213</c:v>
                </c:pt>
                <c:pt idx="15">
                  <c:v>33.216783216783213</c:v>
                </c:pt>
                <c:pt idx="16">
                  <c:v>0</c:v>
                </c:pt>
                <c:pt idx="17">
                  <c:v>33.216783216783213</c:v>
                </c:pt>
                <c:pt idx="18">
                  <c:v>33.216783216783213</c:v>
                </c:pt>
                <c:pt idx="19">
                  <c:v>33.216783216783213</c:v>
                </c:pt>
                <c:pt idx="20">
                  <c:v>0</c:v>
                </c:pt>
                <c:pt idx="21">
                  <c:v>40.88219472834858</c:v>
                </c:pt>
                <c:pt idx="22">
                  <c:v>0</c:v>
                </c:pt>
                <c:pt idx="23">
                  <c:v>33.216783216783213</c:v>
                </c:pt>
                <c:pt idx="24">
                  <c:v>53.146853146853147</c:v>
                </c:pt>
                <c:pt idx="25">
                  <c:v>33.216783216783213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7649176"/>
        <c:axId val="367176168"/>
      </c:barChart>
      <c:catAx>
        <c:axId val="4476491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DEER Space type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76168"/>
        <c:crosses val="autoZero"/>
        <c:auto val="1"/>
        <c:lblAlgn val="ctr"/>
        <c:lblOffset val="100"/>
        <c:noMultiLvlLbl val="0"/>
      </c:catAx>
      <c:valAx>
        <c:axId val="367176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649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_rels/drawing2.xml.rels><?xml version="1.0" encoding="UTF-8"?>

<Relationships xmlns="http://schemas.openxmlformats.org/package/2006/relationships">
  <Relationship Id="rId1" Type="http://schemas.openxmlformats.org/officeDocument/2006/relationships/chart" Target="../charts/chart2.xml"/>
</Relationships>

</file>

<file path=xl/drawings/_rels/drawing3.xml.rels><?xml version="1.0" encoding="UTF-8"?>

<Relationships xmlns="http://schemas.openxmlformats.org/package/2006/relationships">
  <Relationship Id="rId1" Type="http://schemas.openxmlformats.org/officeDocument/2006/relationships/chart" Target="../charts/chart3.xml"/>
</Relationships>

</file>

<file path=xl/drawings/_rels/drawing4.xml.rels><?xml version="1.0" encoding="UTF-8"?>

<Relationships xmlns="http://schemas.openxmlformats.org/package/2006/relationships">
  <Relationship Id="rId1" Type="http://schemas.openxmlformats.org/officeDocument/2006/relationships/chart" Target="../charts/chart4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338136</xdr:colOff>
      <xdr:row>54</xdr:row>
      <xdr:rowOff>152399</xdr:rowOff>
    </xdr:from>
    <xdr:to>
      <xdr:col>7</xdr:col>
      <xdr:colOff>933450</xdr:colOff>
      <xdr:row>94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19783</xdr:colOff>
      <xdr:row>56</xdr:row>
      <xdr:rowOff>73635</xdr:rowOff>
    </xdr:from>
    <xdr:to>
      <xdr:col>26</xdr:col>
      <xdr:colOff>324582</xdr:colOff>
      <xdr:row>70</xdr:row>
      <xdr:rowOff>149835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15</xdr:row>
      <xdr:rowOff>152400</xdr:rowOff>
    </xdr:from>
    <xdr:to>
      <xdr:col>8</xdr:col>
      <xdr:colOff>484187</xdr:colOff>
      <xdr:row>30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533400</xdr:colOff>
      <xdr:row>17</xdr:row>
      <xdr:rowOff>161924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drawing" Target="../drawings/drawing2.xml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3.xml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drawing" Target="../drawings/drawing4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E2" sqref="E2"/>
    </sheetView>
  </sheetViews>
  <sheetFormatPr defaultRowHeight="15" x14ac:dyDescent="0.25"/>
  <cols>
    <col min="1" max="1" width="52.85546875" bestFit="1" customWidth="1"/>
    <col min="2" max="2" width="15.28515625" customWidth="1"/>
    <col min="3" max="3" width="27.42578125" bestFit="1" customWidth="1"/>
    <col min="4" max="4" width="22.28515625" bestFit="1" customWidth="1"/>
    <col min="5" max="5" width="34.140625" bestFit="1" customWidth="1"/>
    <col min="6" max="6" width="33.85546875" bestFit="1" customWidth="1"/>
    <col min="7" max="8" width="35.5703125" bestFit="1" customWidth="1"/>
    <col min="9" max="9" width="29" bestFit="1" customWidth="1"/>
    <col min="10" max="10" width="30.5703125" bestFit="1" customWidth="1"/>
    <col min="11" max="11" width="11.85546875" bestFit="1" customWidth="1"/>
  </cols>
  <sheetData>
    <row r="1" spans="1:11" x14ac:dyDescent="0.25">
      <c r="A1" t="s">
        <v>0</v>
      </c>
      <c r="B1" s="1">
        <v>0.13</v>
      </c>
      <c r="C1" t="s">
        <v>12</v>
      </c>
    </row>
    <row r="2" spans="1:11" x14ac:dyDescent="0.25">
      <c r="A2" t="s">
        <v>2</v>
      </c>
      <c r="B2" s="1">
        <v>70</v>
      </c>
      <c r="C2" t="s">
        <v>15</v>
      </c>
      <c r="D2" s="5">
        <f>(1*80)+(0.5*80)</f>
        <v>120</v>
      </c>
    </row>
    <row r="3" spans="1:11" x14ac:dyDescent="0.25">
      <c r="A3" t="s">
        <v>1</v>
      </c>
      <c r="B3" s="2">
        <f>(1*80)+(D5)+D2+D3</f>
        <v>310</v>
      </c>
      <c r="C3" t="s">
        <v>23</v>
      </c>
      <c r="D3" s="6">
        <f>0.1*300</f>
        <v>30</v>
      </c>
    </row>
    <row r="4" spans="1:11" x14ac:dyDescent="0.25">
      <c r="A4" t="s">
        <v>3</v>
      </c>
      <c r="B4">
        <v>600</v>
      </c>
      <c r="C4" t="s">
        <v>13</v>
      </c>
      <c r="D4" s="6"/>
    </row>
    <row r="5" spans="1:11" x14ac:dyDescent="0.25">
      <c r="A5" t="s">
        <v>24</v>
      </c>
      <c r="B5">
        <v>55</v>
      </c>
      <c r="C5" t="s">
        <v>14</v>
      </c>
      <c r="D5" s="5">
        <f>1*80</f>
        <v>80</v>
      </c>
    </row>
    <row r="6" spans="1:11" x14ac:dyDescent="0.25">
      <c r="A6" t="s">
        <v>8</v>
      </c>
      <c r="B6">
        <f>ROUNDDOWN(B4/B5,0)</f>
        <v>10</v>
      </c>
    </row>
    <row r="7" spans="1:11" x14ac:dyDescent="0.25">
      <c r="A7" t="s">
        <v>9</v>
      </c>
      <c r="B7">
        <v>2</v>
      </c>
      <c r="C7" s="10" t="s">
        <v>30</v>
      </c>
      <c r="D7" s="10" t="s">
        <v>31</v>
      </c>
    </row>
    <row r="8" spans="1:11" x14ac:dyDescent="0.25">
      <c r="A8" t="s">
        <v>29</v>
      </c>
      <c r="B8">
        <v>3000</v>
      </c>
      <c r="C8" s="4">
        <v>10</v>
      </c>
      <c r="D8" s="4">
        <v>2</v>
      </c>
    </row>
    <row r="9" spans="1:11" x14ac:dyDescent="0.25">
      <c r="A9" t="s">
        <v>35</v>
      </c>
      <c r="B9" t="s">
        <v>87</v>
      </c>
      <c r="C9" s="27" t="s">
        <v>4</v>
      </c>
      <c r="D9" s="22" t="s">
        <v>7</v>
      </c>
      <c r="E9" s="27" t="s">
        <v>5</v>
      </c>
      <c r="F9" s="22" t="s">
        <v>10</v>
      </c>
      <c r="G9" s="27" t="s">
        <v>6</v>
      </c>
      <c r="H9" s="22" t="s">
        <v>34</v>
      </c>
      <c r="I9" s="27" t="s">
        <v>32</v>
      </c>
      <c r="J9" s="22" t="s">
        <v>33</v>
      </c>
      <c r="K9" s="27" t="s">
        <v>11</v>
      </c>
    </row>
    <row r="10" spans="1:11" x14ac:dyDescent="0.25">
      <c r="A10" t="s">
        <v>36</v>
      </c>
      <c r="B10" s="11">
        <v>0.2</v>
      </c>
      <c r="C10" s="19">
        <f>((B10*$B$5)*$B$6)/1000</f>
        <v>0.11</v>
      </c>
      <c r="D10" s="19">
        <f>((B10*$B$5)*$B$7)/1000</f>
        <v>2.1999999999999999E-2</v>
      </c>
      <c r="E10" s="19">
        <f>C10*$B$8</f>
        <v>330</v>
      </c>
      <c r="F10" s="19">
        <f>D10*$B$8</f>
        <v>66</v>
      </c>
      <c r="G10" s="23">
        <f>E10*$B$1</f>
        <v>42.9</v>
      </c>
      <c r="H10" s="23">
        <f>F10*$B$1</f>
        <v>8.58</v>
      </c>
      <c r="I10" s="24">
        <f t="shared" ref="I10:I35" si="0">($B$3+$B$2)/G10</f>
        <v>8.857808857808859</v>
      </c>
      <c r="J10" s="24">
        <f t="shared" ref="J10:J35" si="1">($B$3+$B$2)/H10</f>
        <v>44.289044289044291</v>
      </c>
      <c r="K10" s="24">
        <f>AVERAGE(I10:J10)</f>
        <v>26.573426573426573</v>
      </c>
    </row>
    <row r="11" spans="1:11" x14ac:dyDescent="0.25">
      <c r="A11" t="s">
        <v>37</v>
      </c>
      <c r="B11" s="11">
        <v>0.16</v>
      </c>
      <c r="C11" s="20">
        <f t="shared" ref="C11:C35" si="2">((B11*$B$5)*$B$6)/1000</f>
        <v>8.7999999999999995E-2</v>
      </c>
      <c r="D11" s="20">
        <f t="shared" ref="D11:D35" si="3">((B11*$B$5)*$B$7)/1000</f>
        <v>1.7600000000000001E-2</v>
      </c>
      <c r="E11" s="20">
        <f t="shared" ref="E11:F35" si="4">C11*$B$8</f>
        <v>264</v>
      </c>
      <c r="F11" s="20">
        <f t="shared" si="4"/>
        <v>52.800000000000004</v>
      </c>
      <c r="G11" s="16">
        <f t="shared" ref="G11:H35" si="5">E11*$B$1</f>
        <v>34.32</v>
      </c>
      <c r="H11" s="16">
        <f t="shared" si="5"/>
        <v>6.8640000000000008</v>
      </c>
      <c r="I11" s="25">
        <f t="shared" si="0"/>
        <v>11.072261072261073</v>
      </c>
      <c r="J11" s="25">
        <f t="shared" si="1"/>
        <v>55.361305361305355</v>
      </c>
      <c r="K11" s="25">
        <f t="shared" ref="K11:K35" si="6">AVERAGE(I11:J11)</f>
        <v>33.216783216783213</v>
      </c>
    </row>
    <row r="12" spans="1:11" x14ac:dyDescent="0.25">
      <c r="A12" t="s">
        <v>38</v>
      </c>
      <c r="B12" s="11">
        <v>0.16049999999999995</v>
      </c>
      <c r="C12" s="20">
        <f t="shared" si="2"/>
        <v>8.8274999999999978E-2</v>
      </c>
      <c r="D12" s="20">
        <f t="shared" si="3"/>
        <v>1.7654999999999994E-2</v>
      </c>
      <c r="E12" s="20">
        <f t="shared" si="4"/>
        <v>264.82499999999993</v>
      </c>
      <c r="F12" s="20">
        <f t="shared" si="4"/>
        <v>52.964999999999982</v>
      </c>
      <c r="G12" s="16">
        <f t="shared" si="5"/>
        <v>34.427249999999994</v>
      </c>
      <c r="H12" s="16">
        <f t="shared" si="5"/>
        <v>6.8854499999999978</v>
      </c>
      <c r="I12" s="25">
        <f t="shared" si="0"/>
        <v>11.037768047113843</v>
      </c>
      <c r="J12" s="25">
        <f t="shared" si="1"/>
        <v>55.188840235569224</v>
      </c>
      <c r="K12" s="25">
        <f t="shared" si="6"/>
        <v>33.11330414134153</v>
      </c>
    </row>
    <row r="13" spans="1:11" x14ac:dyDescent="0.25">
      <c r="A13" t="s">
        <v>39</v>
      </c>
      <c r="B13" s="11">
        <v>0.2</v>
      </c>
      <c r="C13" s="20">
        <f t="shared" si="2"/>
        <v>0.11</v>
      </c>
      <c r="D13" s="20">
        <f t="shared" si="3"/>
        <v>2.1999999999999999E-2</v>
      </c>
      <c r="E13" s="20">
        <f t="shared" si="4"/>
        <v>330</v>
      </c>
      <c r="F13" s="20">
        <f t="shared" si="4"/>
        <v>66</v>
      </c>
      <c r="G13" s="16">
        <f t="shared" si="5"/>
        <v>42.9</v>
      </c>
      <c r="H13" s="16">
        <f t="shared" si="5"/>
        <v>8.58</v>
      </c>
      <c r="I13" s="25">
        <f t="shared" si="0"/>
        <v>8.857808857808859</v>
      </c>
      <c r="J13" s="25">
        <f t="shared" si="1"/>
        <v>44.289044289044291</v>
      </c>
      <c r="K13" s="25">
        <f t="shared" si="6"/>
        <v>26.573426573426573</v>
      </c>
    </row>
    <row r="14" spans="1:11" x14ac:dyDescent="0.25">
      <c r="A14" t="s">
        <v>40</v>
      </c>
      <c r="B14" s="11">
        <v>0.15699999999999997</v>
      </c>
      <c r="C14" s="20">
        <f t="shared" si="2"/>
        <v>8.6349999999999982E-2</v>
      </c>
      <c r="D14" s="20">
        <f t="shared" si="3"/>
        <v>1.7269999999999997E-2</v>
      </c>
      <c r="E14" s="20">
        <f t="shared" si="4"/>
        <v>259.04999999999995</v>
      </c>
      <c r="F14" s="20">
        <f t="shared" si="4"/>
        <v>51.809999999999988</v>
      </c>
      <c r="G14" s="16">
        <f t="shared" si="5"/>
        <v>33.676499999999997</v>
      </c>
      <c r="H14" s="16">
        <f t="shared" si="5"/>
        <v>6.7352999999999987</v>
      </c>
      <c r="I14" s="25">
        <f t="shared" si="0"/>
        <v>11.283832939883895</v>
      </c>
      <c r="J14" s="25">
        <f t="shared" si="1"/>
        <v>56.41916469941949</v>
      </c>
      <c r="K14" s="25">
        <f t="shared" si="6"/>
        <v>33.851498819651695</v>
      </c>
    </row>
    <row r="15" spans="1:11" x14ac:dyDescent="0.25">
      <c r="A15" t="s">
        <v>41</v>
      </c>
      <c r="B15" s="11">
        <v>0.16</v>
      </c>
      <c r="C15" s="20">
        <f t="shared" si="2"/>
        <v>8.7999999999999995E-2</v>
      </c>
      <c r="D15" s="20">
        <f t="shared" si="3"/>
        <v>1.7600000000000001E-2</v>
      </c>
      <c r="E15" s="20">
        <f t="shared" si="4"/>
        <v>264</v>
      </c>
      <c r="F15" s="20">
        <f t="shared" si="4"/>
        <v>52.800000000000004</v>
      </c>
      <c r="G15" s="16">
        <f t="shared" si="5"/>
        <v>34.32</v>
      </c>
      <c r="H15" s="16">
        <f t="shared" si="5"/>
        <v>6.8640000000000008</v>
      </c>
      <c r="I15" s="25">
        <f t="shared" si="0"/>
        <v>11.072261072261073</v>
      </c>
      <c r="J15" s="25">
        <f t="shared" si="1"/>
        <v>55.361305361305355</v>
      </c>
      <c r="K15" s="25">
        <f t="shared" si="6"/>
        <v>33.216783216783213</v>
      </c>
    </row>
    <row r="16" spans="1:11" x14ac:dyDescent="0.25">
      <c r="A16" t="s">
        <v>42</v>
      </c>
      <c r="B16" s="11">
        <v>0.15636363636363634</v>
      </c>
      <c r="C16" s="20">
        <f t="shared" si="2"/>
        <v>8.5999999999999993E-2</v>
      </c>
      <c r="D16" s="20">
        <f t="shared" si="3"/>
        <v>1.72E-2</v>
      </c>
      <c r="E16" s="20">
        <f t="shared" si="4"/>
        <v>258</v>
      </c>
      <c r="F16" s="20">
        <f t="shared" si="4"/>
        <v>51.6</v>
      </c>
      <c r="G16" s="16">
        <f t="shared" si="5"/>
        <v>33.54</v>
      </c>
      <c r="H16" s="16">
        <f t="shared" si="5"/>
        <v>6.7080000000000002</v>
      </c>
      <c r="I16" s="25">
        <f t="shared" si="0"/>
        <v>11.329755515802027</v>
      </c>
      <c r="J16" s="25">
        <f t="shared" si="1"/>
        <v>56.648777579010137</v>
      </c>
      <c r="K16" s="25">
        <f t="shared" si="6"/>
        <v>33.989266547406082</v>
      </c>
    </row>
    <row r="17" spans="1:11" x14ac:dyDescent="0.25">
      <c r="A17" t="s">
        <v>43</v>
      </c>
      <c r="B17" s="11">
        <v>0.20000000000000004</v>
      </c>
      <c r="C17" s="20">
        <f t="shared" si="2"/>
        <v>0.11000000000000001</v>
      </c>
      <c r="D17" s="20">
        <f t="shared" si="3"/>
        <v>2.2000000000000002E-2</v>
      </c>
      <c r="E17" s="20">
        <f t="shared" si="4"/>
        <v>330.00000000000006</v>
      </c>
      <c r="F17" s="20">
        <f t="shared" si="4"/>
        <v>66</v>
      </c>
      <c r="G17" s="16">
        <f t="shared" si="5"/>
        <v>42.900000000000006</v>
      </c>
      <c r="H17" s="16">
        <f t="shared" si="5"/>
        <v>8.58</v>
      </c>
      <c r="I17" s="25">
        <f t="shared" si="0"/>
        <v>8.8578088578088572</v>
      </c>
      <c r="J17" s="25">
        <f t="shared" si="1"/>
        <v>44.289044289044291</v>
      </c>
      <c r="K17" s="25">
        <f t="shared" si="6"/>
        <v>26.573426573426573</v>
      </c>
    </row>
    <row r="18" spans="1:11" x14ac:dyDescent="0.25">
      <c r="A18" t="s">
        <v>44</v>
      </c>
      <c r="B18" s="11">
        <v>0.16999999999999996</v>
      </c>
      <c r="C18" s="20">
        <f t="shared" si="2"/>
        <v>9.3499999999999972E-2</v>
      </c>
      <c r="D18" s="20">
        <f t="shared" si="3"/>
        <v>1.8699999999999994E-2</v>
      </c>
      <c r="E18" s="20">
        <f t="shared" si="4"/>
        <v>280.49999999999994</v>
      </c>
      <c r="F18" s="20">
        <f t="shared" si="4"/>
        <v>56.09999999999998</v>
      </c>
      <c r="G18" s="16">
        <f t="shared" si="5"/>
        <v>36.464999999999996</v>
      </c>
      <c r="H18" s="16">
        <f t="shared" si="5"/>
        <v>7.2929999999999975</v>
      </c>
      <c r="I18" s="25">
        <f t="shared" si="0"/>
        <v>10.420951597422187</v>
      </c>
      <c r="J18" s="25">
        <f t="shared" si="1"/>
        <v>52.104757987110943</v>
      </c>
      <c r="K18" s="25">
        <f t="shared" si="6"/>
        <v>31.262854792266566</v>
      </c>
    </row>
    <row r="19" spans="1:11" x14ac:dyDescent="0.25">
      <c r="A19" t="s">
        <v>45</v>
      </c>
      <c r="B19" s="11">
        <v>0.16</v>
      </c>
      <c r="C19" s="20">
        <f t="shared" si="2"/>
        <v>8.7999999999999995E-2</v>
      </c>
      <c r="D19" s="20">
        <f t="shared" si="3"/>
        <v>1.7600000000000001E-2</v>
      </c>
      <c r="E19" s="20">
        <f t="shared" si="4"/>
        <v>264</v>
      </c>
      <c r="F19" s="20">
        <f t="shared" si="4"/>
        <v>52.800000000000004</v>
      </c>
      <c r="G19" s="16">
        <f t="shared" si="5"/>
        <v>34.32</v>
      </c>
      <c r="H19" s="16">
        <f t="shared" si="5"/>
        <v>6.8640000000000008</v>
      </c>
      <c r="I19" s="25">
        <f t="shared" si="0"/>
        <v>11.072261072261073</v>
      </c>
      <c r="J19" s="25">
        <f t="shared" si="1"/>
        <v>55.361305361305355</v>
      </c>
      <c r="K19" s="25">
        <f t="shared" si="6"/>
        <v>33.216783216783213</v>
      </c>
    </row>
    <row r="20" spans="1:11" x14ac:dyDescent="0.25">
      <c r="A20" t="s">
        <v>46</v>
      </c>
      <c r="B20" s="11">
        <v>0.16</v>
      </c>
      <c r="C20" s="20">
        <f t="shared" si="2"/>
        <v>8.7999999999999995E-2</v>
      </c>
      <c r="D20" s="20">
        <f t="shared" si="3"/>
        <v>1.7600000000000001E-2</v>
      </c>
      <c r="E20" s="20">
        <f t="shared" si="4"/>
        <v>264</v>
      </c>
      <c r="F20" s="20">
        <f t="shared" si="4"/>
        <v>52.800000000000004</v>
      </c>
      <c r="G20" s="16">
        <f t="shared" si="5"/>
        <v>34.32</v>
      </c>
      <c r="H20" s="16">
        <f t="shared" si="5"/>
        <v>6.8640000000000008</v>
      </c>
      <c r="I20" s="25">
        <f t="shared" si="0"/>
        <v>11.072261072261073</v>
      </c>
      <c r="J20" s="25">
        <f t="shared" si="1"/>
        <v>55.361305361305355</v>
      </c>
      <c r="K20" s="25">
        <f t="shared" si="6"/>
        <v>33.216783216783213</v>
      </c>
    </row>
    <row r="21" spans="1:11" x14ac:dyDescent="0.25">
      <c r="A21" t="s">
        <v>47</v>
      </c>
      <c r="B21" s="11">
        <v>0.1</v>
      </c>
      <c r="C21" s="20">
        <f t="shared" si="2"/>
        <v>5.5E-2</v>
      </c>
      <c r="D21" s="20">
        <f t="shared" si="3"/>
        <v>1.0999999999999999E-2</v>
      </c>
      <c r="E21" s="20">
        <f t="shared" si="4"/>
        <v>165</v>
      </c>
      <c r="F21" s="20">
        <f t="shared" si="4"/>
        <v>33</v>
      </c>
      <c r="G21" s="16">
        <f t="shared" si="5"/>
        <v>21.45</v>
      </c>
      <c r="H21" s="16">
        <f t="shared" si="5"/>
        <v>4.29</v>
      </c>
      <c r="I21" s="25">
        <f t="shared" si="0"/>
        <v>17.715617715617718</v>
      </c>
      <c r="J21" s="25">
        <f t="shared" si="1"/>
        <v>88.578088578088582</v>
      </c>
      <c r="K21" s="25">
        <f t="shared" si="6"/>
        <v>53.146853146853147</v>
      </c>
    </row>
    <row r="22" spans="1:11" x14ac:dyDescent="0.25">
      <c r="A22" t="s">
        <v>48</v>
      </c>
      <c r="B22" s="11">
        <v>0.155</v>
      </c>
      <c r="C22" s="20">
        <f t="shared" si="2"/>
        <v>8.5250000000000006E-2</v>
      </c>
      <c r="D22" s="20">
        <f t="shared" si="3"/>
        <v>1.7049999999999999E-2</v>
      </c>
      <c r="E22" s="20">
        <f t="shared" si="4"/>
        <v>255.75000000000003</v>
      </c>
      <c r="F22" s="20">
        <f t="shared" si="4"/>
        <v>51.15</v>
      </c>
      <c r="G22" s="16">
        <f t="shared" si="5"/>
        <v>33.247500000000002</v>
      </c>
      <c r="H22" s="16">
        <f t="shared" si="5"/>
        <v>6.6494999999999997</v>
      </c>
      <c r="I22" s="25">
        <f t="shared" si="0"/>
        <v>11.429430784269494</v>
      </c>
      <c r="J22" s="25">
        <f t="shared" si="1"/>
        <v>57.147153921347474</v>
      </c>
      <c r="K22" s="25">
        <f t="shared" si="6"/>
        <v>34.288292352808483</v>
      </c>
    </row>
    <row r="23" spans="1:11" x14ac:dyDescent="0.25">
      <c r="A23" t="s">
        <v>49</v>
      </c>
      <c r="B23" s="11">
        <v>0.155</v>
      </c>
      <c r="C23" s="20">
        <f t="shared" si="2"/>
        <v>8.5250000000000006E-2</v>
      </c>
      <c r="D23" s="20">
        <f t="shared" si="3"/>
        <v>1.7049999999999999E-2</v>
      </c>
      <c r="E23" s="20">
        <f t="shared" si="4"/>
        <v>255.75000000000003</v>
      </c>
      <c r="F23" s="20">
        <f t="shared" si="4"/>
        <v>51.15</v>
      </c>
      <c r="G23" s="16">
        <f t="shared" si="5"/>
        <v>33.247500000000002</v>
      </c>
      <c r="H23" s="16">
        <f t="shared" si="5"/>
        <v>6.6494999999999997</v>
      </c>
      <c r="I23" s="25">
        <f t="shared" si="0"/>
        <v>11.429430784269494</v>
      </c>
      <c r="J23" s="25">
        <f t="shared" si="1"/>
        <v>57.147153921347474</v>
      </c>
      <c r="K23" s="25">
        <f t="shared" si="6"/>
        <v>34.288292352808483</v>
      </c>
    </row>
    <row r="24" spans="1:11" x14ac:dyDescent="0.25">
      <c r="A24" t="s">
        <v>50</v>
      </c>
      <c r="B24" s="11">
        <v>0.16</v>
      </c>
      <c r="C24" s="20">
        <f t="shared" si="2"/>
        <v>8.7999999999999995E-2</v>
      </c>
      <c r="D24" s="20">
        <f t="shared" si="3"/>
        <v>1.7600000000000001E-2</v>
      </c>
      <c r="E24" s="20">
        <f t="shared" si="4"/>
        <v>264</v>
      </c>
      <c r="F24" s="20">
        <f t="shared" si="4"/>
        <v>52.800000000000004</v>
      </c>
      <c r="G24" s="16">
        <f t="shared" si="5"/>
        <v>34.32</v>
      </c>
      <c r="H24" s="16">
        <f t="shared" si="5"/>
        <v>6.8640000000000008</v>
      </c>
      <c r="I24" s="25">
        <f t="shared" si="0"/>
        <v>11.072261072261073</v>
      </c>
      <c r="J24" s="25">
        <f t="shared" si="1"/>
        <v>55.361305361305355</v>
      </c>
      <c r="K24" s="25">
        <f t="shared" si="6"/>
        <v>33.216783216783213</v>
      </c>
    </row>
    <row r="25" spans="1:11" x14ac:dyDescent="0.25">
      <c r="A25" t="s">
        <v>51</v>
      </c>
      <c r="B25" s="11">
        <v>0.16</v>
      </c>
      <c r="C25" s="20">
        <f t="shared" si="2"/>
        <v>8.7999999999999995E-2</v>
      </c>
      <c r="D25" s="20">
        <f t="shared" si="3"/>
        <v>1.7600000000000001E-2</v>
      </c>
      <c r="E25" s="20">
        <f t="shared" si="4"/>
        <v>264</v>
      </c>
      <c r="F25" s="20">
        <f t="shared" si="4"/>
        <v>52.800000000000004</v>
      </c>
      <c r="G25" s="16">
        <f t="shared" si="5"/>
        <v>34.32</v>
      </c>
      <c r="H25" s="16">
        <f t="shared" si="5"/>
        <v>6.8640000000000008</v>
      </c>
      <c r="I25" s="25">
        <f t="shared" si="0"/>
        <v>11.072261072261073</v>
      </c>
      <c r="J25" s="25">
        <f t="shared" si="1"/>
        <v>55.361305361305355</v>
      </c>
      <c r="K25" s="25">
        <f t="shared" si="6"/>
        <v>33.216783216783213</v>
      </c>
    </row>
    <row r="26" spans="1:11" x14ac:dyDescent="0.25">
      <c r="A26" t="s">
        <v>52</v>
      </c>
      <c r="B26" s="11">
        <v>0</v>
      </c>
      <c r="C26" s="20">
        <f t="shared" si="2"/>
        <v>0</v>
      </c>
      <c r="D26" s="20">
        <f t="shared" si="3"/>
        <v>0</v>
      </c>
      <c r="E26" s="20">
        <f t="shared" si="4"/>
        <v>0</v>
      </c>
      <c r="F26" s="20">
        <f t="shared" si="4"/>
        <v>0</v>
      </c>
      <c r="G26" s="16">
        <f t="shared" si="5"/>
        <v>0</v>
      </c>
      <c r="H26" s="16">
        <f t="shared" si="5"/>
        <v>0</v>
      </c>
      <c r="I26" s="25" t="e">
        <f t="shared" si="0"/>
        <v>#DIV/0!</v>
      </c>
      <c r="J26" s="25" t="e">
        <f t="shared" si="1"/>
        <v>#DIV/0!</v>
      </c>
      <c r="K26" s="25" t="e">
        <f t="shared" si="6"/>
        <v>#DIV/0!</v>
      </c>
    </row>
    <row r="27" spans="1:11" x14ac:dyDescent="0.25">
      <c r="A27" t="s">
        <v>53</v>
      </c>
      <c r="B27" s="11">
        <v>0.16</v>
      </c>
      <c r="C27" s="20">
        <f t="shared" si="2"/>
        <v>8.7999999999999995E-2</v>
      </c>
      <c r="D27" s="20">
        <f t="shared" si="3"/>
        <v>1.7600000000000001E-2</v>
      </c>
      <c r="E27" s="20">
        <f t="shared" si="4"/>
        <v>264</v>
      </c>
      <c r="F27" s="20">
        <f t="shared" si="4"/>
        <v>52.800000000000004</v>
      </c>
      <c r="G27" s="16">
        <f t="shared" si="5"/>
        <v>34.32</v>
      </c>
      <c r="H27" s="16">
        <f t="shared" si="5"/>
        <v>6.8640000000000008</v>
      </c>
      <c r="I27" s="25">
        <f t="shared" si="0"/>
        <v>11.072261072261073</v>
      </c>
      <c r="J27" s="25">
        <f t="shared" si="1"/>
        <v>55.361305361305355</v>
      </c>
      <c r="K27" s="25">
        <f t="shared" si="6"/>
        <v>33.216783216783213</v>
      </c>
    </row>
    <row r="28" spans="1:11" x14ac:dyDescent="0.25">
      <c r="A28" t="s">
        <v>54</v>
      </c>
      <c r="B28" s="11">
        <v>0.16</v>
      </c>
      <c r="C28" s="20">
        <f t="shared" si="2"/>
        <v>8.7999999999999995E-2</v>
      </c>
      <c r="D28" s="20">
        <f t="shared" si="3"/>
        <v>1.7600000000000001E-2</v>
      </c>
      <c r="E28" s="20">
        <f t="shared" si="4"/>
        <v>264</v>
      </c>
      <c r="F28" s="20">
        <f t="shared" si="4"/>
        <v>52.800000000000004</v>
      </c>
      <c r="G28" s="16">
        <f t="shared" si="5"/>
        <v>34.32</v>
      </c>
      <c r="H28" s="16">
        <f t="shared" si="5"/>
        <v>6.8640000000000008</v>
      </c>
      <c r="I28" s="25">
        <f t="shared" si="0"/>
        <v>11.072261072261073</v>
      </c>
      <c r="J28" s="25">
        <f t="shared" si="1"/>
        <v>55.361305361305355</v>
      </c>
      <c r="K28" s="25">
        <f t="shared" si="6"/>
        <v>33.216783216783213</v>
      </c>
    </row>
    <row r="29" spans="1:11" x14ac:dyDescent="0.25">
      <c r="A29" t="s">
        <v>55</v>
      </c>
      <c r="B29" s="11">
        <v>0.16</v>
      </c>
      <c r="C29" s="20">
        <f t="shared" si="2"/>
        <v>8.7999999999999995E-2</v>
      </c>
      <c r="D29" s="20">
        <f t="shared" si="3"/>
        <v>1.7600000000000001E-2</v>
      </c>
      <c r="E29" s="20">
        <f t="shared" si="4"/>
        <v>264</v>
      </c>
      <c r="F29" s="20">
        <f t="shared" si="4"/>
        <v>52.800000000000004</v>
      </c>
      <c r="G29" s="16">
        <f t="shared" si="5"/>
        <v>34.32</v>
      </c>
      <c r="H29" s="16">
        <f t="shared" si="5"/>
        <v>6.8640000000000008</v>
      </c>
      <c r="I29" s="25">
        <f t="shared" si="0"/>
        <v>11.072261072261073</v>
      </c>
      <c r="J29" s="25">
        <f t="shared" si="1"/>
        <v>55.361305361305355</v>
      </c>
      <c r="K29" s="25">
        <f t="shared" si="6"/>
        <v>33.216783216783213</v>
      </c>
    </row>
    <row r="30" spans="1:11" x14ac:dyDescent="0.25">
      <c r="A30" t="s">
        <v>56</v>
      </c>
      <c r="B30" s="11">
        <v>0</v>
      </c>
      <c r="C30" s="20">
        <f t="shared" si="2"/>
        <v>0</v>
      </c>
      <c r="D30" s="20">
        <f t="shared" si="3"/>
        <v>0</v>
      </c>
      <c r="E30" s="20">
        <f t="shared" si="4"/>
        <v>0</v>
      </c>
      <c r="F30" s="20">
        <f t="shared" si="4"/>
        <v>0</v>
      </c>
      <c r="G30" s="16">
        <f t="shared" si="5"/>
        <v>0</v>
      </c>
      <c r="H30" s="16">
        <f t="shared" si="5"/>
        <v>0</v>
      </c>
      <c r="I30" s="25" t="e">
        <f t="shared" si="0"/>
        <v>#DIV/0!</v>
      </c>
      <c r="J30" s="25" t="e">
        <f t="shared" si="1"/>
        <v>#DIV/0!</v>
      </c>
      <c r="K30" s="25" t="e">
        <f t="shared" si="6"/>
        <v>#DIV/0!</v>
      </c>
    </row>
    <row r="31" spans="1:11" x14ac:dyDescent="0.25">
      <c r="A31" t="s">
        <v>57</v>
      </c>
      <c r="B31" s="11">
        <v>0.12999999999999998</v>
      </c>
      <c r="C31" s="20">
        <f t="shared" si="2"/>
        <v>7.149999999999998E-2</v>
      </c>
      <c r="D31" s="20">
        <f t="shared" si="3"/>
        <v>1.4299999999999997E-2</v>
      </c>
      <c r="E31" s="20">
        <f t="shared" si="4"/>
        <v>214.49999999999994</v>
      </c>
      <c r="F31" s="20">
        <f t="shared" si="4"/>
        <v>42.899999999999991</v>
      </c>
      <c r="G31" s="16">
        <f t="shared" si="5"/>
        <v>27.884999999999994</v>
      </c>
      <c r="H31" s="16">
        <f t="shared" si="5"/>
        <v>5.5769999999999991</v>
      </c>
      <c r="I31" s="25">
        <f t="shared" si="0"/>
        <v>13.627398242782862</v>
      </c>
      <c r="J31" s="25">
        <f t="shared" si="1"/>
        <v>68.1369912139143</v>
      </c>
      <c r="K31" s="25">
        <f t="shared" si="6"/>
        <v>40.88219472834858</v>
      </c>
    </row>
    <row r="32" spans="1:11" x14ac:dyDescent="0.25">
      <c r="A32" t="s">
        <v>58</v>
      </c>
      <c r="B32" s="11">
        <v>0</v>
      </c>
      <c r="C32" s="20">
        <f t="shared" si="2"/>
        <v>0</v>
      </c>
      <c r="D32" s="20">
        <f t="shared" si="3"/>
        <v>0</v>
      </c>
      <c r="E32" s="20">
        <f t="shared" si="4"/>
        <v>0</v>
      </c>
      <c r="F32" s="20">
        <f t="shared" si="4"/>
        <v>0</v>
      </c>
      <c r="G32" s="16">
        <f t="shared" si="5"/>
        <v>0</v>
      </c>
      <c r="H32" s="16">
        <f t="shared" si="5"/>
        <v>0</v>
      </c>
      <c r="I32" s="25" t="e">
        <f t="shared" si="0"/>
        <v>#DIV/0!</v>
      </c>
      <c r="J32" s="25" t="e">
        <f t="shared" si="1"/>
        <v>#DIV/0!</v>
      </c>
      <c r="K32" s="25" t="e">
        <f t="shared" si="6"/>
        <v>#DIV/0!</v>
      </c>
    </row>
    <row r="33" spans="1:11" x14ac:dyDescent="0.25">
      <c r="A33" t="s">
        <v>59</v>
      </c>
      <c r="B33" s="11">
        <v>0.16</v>
      </c>
      <c r="C33" s="20">
        <f t="shared" si="2"/>
        <v>8.7999999999999995E-2</v>
      </c>
      <c r="D33" s="20">
        <f t="shared" si="3"/>
        <v>1.7600000000000001E-2</v>
      </c>
      <c r="E33" s="20">
        <f t="shared" si="4"/>
        <v>264</v>
      </c>
      <c r="F33" s="20">
        <f t="shared" si="4"/>
        <v>52.800000000000004</v>
      </c>
      <c r="G33" s="16">
        <f t="shared" si="5"/>
        <v>34.32</v>
      </c>
      <c r="H33" s="16">
        <f t="shared" si="5"/>
        <v>6.8640000000000008</v>
      </c>
      <c r="I33" s="25">
        <f t="shared" si="0"/>
        <v>11.072261072261073</v>
      </c>
      <c r="J33" s="25">
        <f t="shared" si="1"/>
        <v>55.361305361305355</v>
      </c>
      <c r="K33" s="25">
        <f t="shared" si="6"/>
        <v>33.216783216783213</v>
      </c>
    </row>
    <row r="34" spans="1:11" x14ac:dyDescent="0.25">
      <c r="A34" t="s">
        <v>60</v>
      </c>
      <c r="B34" s="11">
        <v>0.1</v>
      </c>
      <c r="C34" s="20">
        <f t="shared" si="2"/>
        <v>5.5E-2</v>
      </c>
      <c r="D34" s="20">
        <f t="shared" si="3"/>
        <v>1.0999999999999999E-2</v>
      </c>
      <c r="E34" s="20">
        <f t="shared" si="4"/>
        <v>165</v>
      </c>
      <c r="F34" s="20">
        <f t="shared" si="4"/>
        <v>33</v>
      </c>
      <c r="G34" s="16">
        <f t="shared" si="5"/>
        <v>21.45</v>
      </c>
      <c r="H34" s="16">
        <f t="shared" si="5"/>
        <v>4.29</v>
      </c>
      <c r="I34" s="25">
        <f t="shared" si="0"/>
        <v>17.715617715617718</v>
      </c>
      <c r="J34" s="25">
        <f t="shared" si="1"/>
        <v>88.578088578088582</v>
      </c>
      <c r="K34" s="25">
        <f t="shared" si="6"/>
        <v>53.146853146853147</v>
      </c>
    </row>
    <row r="35" spans="1:11" x14ac:dyDescent="0.25">
      <c r="A35" t="s">
        <v>61</v>
      </c>
      <c r="B35" s="11">
        <v>0.16</v>
      </c>
      <c r="C35" s="20">
        <f t="shared" si="2"/>
        <v>8.7999999999999995E-2</v>
      </c>
      <c r="D35" s="20">
        <f t="shared" si="3"/>
        <v>1.7600000000000001E-2</v>
      </c>
      <c r="E35" s="20">
        <f t="shared" si="4"/>
        <v>264</v>
      </c>
      <c r="F35" s="20">
        <f t="shared" si="4"/>
        <v>52.800000000000004</v>
      </c>
      <c r="G35" s="16">
        <f t="shared" si="5"/>
        <v>34.32</v>
      </c>
      <c r="H35" s="16">
        <f t="shared" si="5"/>
        <v>6.8640000000000008</v>
      </c>
      <c r="I35" s="25">
        <f t="shared" si="0"/>
        <v>11.072261072261073</v>
      </c>
      <c r="J35" s="25">
        <f t="shared" si="1"/>
        <v>55.361305361305355</v>
      </c>
      <c r="K35" s="25">
        <f t="shared" si="6"/>
        <v>33.216783216783213</v>
      </c>
    </row>
    <row r="36" spans="1:11" x14ac:dyDescent="0.25">
      <c r="A36" t="s">
        <v>62</v>
      </c>
      <c r="B36" s="11">
        <v>0.16</v>
      </c>
      <c r="C36" s="20">
        <f t="shared" ref="C36:C54" si="7">((B36*$B$5)*$B$6)/1000</f>
        <v>8.7999999999999995E-2</v>
      </c>
      <c r="D36" s="20">
        <f t="shared" ref="D36:D54" si="8">((B36*$B$5)*$B$7)/1000</f>
        <v>1.7600000000000001E-2</v>
      </c>
      <c r="E36" s="20">
        <f t="shared" ref="E36:E54" si="9">C36*$B$8</f>
        <v>264</v>
      </c>
      <c r="F36" s="20">
        <f t="shared" ref="F36:F54" si="10">D36*$B$8</f>
        <v>52.800000000000004</v>
      </c>
      <c r="G36" s="16">
        <f t="shared" ref="G36:G54" si="11">E36*$B$1</f>
        <v>34.32</v>
      </c>
      <c r="H36" s="16">
        <f t="shared" ref="H36:H54" si="12">F36*$B$1</f>
        <v>6.8640000000000008</v>
      </c>
      <c r="I36" s="25">
        <f t="shared" ref="I36:I54" si="13">($B$3+$B$2)/G36</f>
        <v>11.072261072261073</v>
      </c>
      <c r="J36" s="25">
        <f t="shared" ref="J36:J54" si="14">($B$3+$B$2)/H36</f>
        <v>55.361305361305355</v>
      </c>
      <c r="K36" s="25">
        <f t="shared" ref="K36:K54" si="15">AVERAGE(I36:J36)</f>
        <v>33.216783216783213</v>
      </c>
    </row>
    <row r="37" spans="1:11" x14ac:dyDescent="0.25">
      <c r="A37" t="s">
        <v>63</v>
      </c>
      <c r="B37" s="11">
        <v>0.15</v>
      </c>
      <c r="C37" s="20">
        <f t="shared" si="7"/>
        <v>8.2500000000000004E-2</v>
      </c>
      <c r="D37" s="20">
        <f t="shared" si="8"/>
        <v>1.6500000000000001E-2</v>
      </c>
      <c r="E37" s="20">
        <f t="shared" si="9"/>
        <v>247.5</v>
      </c>
      <c r="F37" s="20">
        <f t="shared" si="10"/>
        <v>49.5</v>
      </c>
      <c r="G37" s="16">
        <f t="shared" si="11"/>
        <v>32.175000000000004</v>
      </c>
      <c r="H37" s="16">
        <f t="shared" si="12"/>
        <v>6.4350000000000005</v>
      </c>
      <c r="I37" s="25">
        <f t="shared" si="13"/>
        <v>11.810411810411809</v>
      </c>
      <c r="J37" s="25">
        <f t="shared" si="14"/>
        <v>59.05205905205905</v>
      </c>
      <c r="K37" s="25">
        <f t="shared" si="15"/>
        <v>35.431235431235429</v>
      </c>
    </row>
    <row r="38" spans="1:11" x14ac:dyDescent="0.25">
      <c r="A38" t="s">
        <v>64</v>
      </c>
      <c r="B38" s="11">
        <v>0.15</v>
      </c>
      <c r="C38" s="20">
        <f t="shared" si="7"/>
        <v>8.2500000000000004E-2</v>
      </c>
      <c r="D38" s="20">
        <f t="shared" si="8"/>
        <v>1.6500000000000001E-2</v>
      </c>
      <c r="E38" s="20">
        <f t="shared" si="9"/>
        <v>247.5</v>
      </c>
      <c r="F38" s="20">
        <f t="shared" si="10"/>
        <v>49.5</v>
      </c>
      <c r="G38" s="16">
        <f t="shared" si="11"/>
        <v>32.175000000000004</v>
      </c>
      <c r="H38" s="16">
        <f t="shared" si="12"/>
        <v>6.4350000000000005</v>
      </c>
      <c r="I38" s="25">
        <f t="shared" si="13"/>
        <v>11.810411810411809</v>
      </c>
      <c r="J38" s="25">
        <f t="shared" si="14"/>
        <v>59.05205905205905</v>
      </c>
      <c r="K38" s="25">
        <f t="shared" si="15"/>
        <v>35.431235431235429</v>
      </c>
    </row>
    <row r="39" spans="1:11" x14ac:dyDescent="0.25">
      <c r="A39" t="s">
        <v>65</v>
      </c>
      <c r="B39" s="11">
        <v>0.16</v>
      </c>
      <c r="C39" s="20">
        <f t="shared" si="7"/>
        <v>8.7999999999999995E-2</v>
      </c>
      <c r="D39" s="20">
        <f t="shared" si="8"/>
        <v>1.7600000000000001E-2</v>
      </c>
      <c r="E39" s="20">
        <f t="shared" si="9"/>
        <v>264</v>
      </c>
      <c r="F39" s="20">
        <f t="shared" si="10"/>
        <v>52.800000000000004</v>
      </c>
      <c r="G39" s="16">
        <f t="shared" si="11"/>
        <v>34.32</v>
      </c>
      <c r="H39" s="16">
        <f t="shared" si="12"/>
        <v>6.8640000000000008</v>
      </c>
      <c r="I39" s="25">
        <f t="shared" si="13"/>
        <v>11.072261072261073</v>
      </c>
      <c r="J39" s="25">
        <f t="shared" si="14"/>
        <v>55.361305361305355</v>
      </c>
      <c r="K39" s="25">
        <f t="shared" si="15"/>
        <v>33.216783216783213</v>
      </c>
    </row>
    <row r="40" spans="1:11" x14ac:dyDescent="0.25">
      <c r="A40" t="s">
        <v>66</v>
      </c>
      <c r="B40" s="11">
        <v>0.15</v>
      </c>
      <c r="C40" s="20">
        <f t="shared" si="7"/>
        <v>8.2500000000000004E-2</v>
      </c>
      <c r="D40" s="20">
        <f t="shared" si="8"/>
        <v>1.6500000000000001E-2</v>
      </c>
      <c r="E40" s="20">
        <f t="shared" si="9"/>
        <v>247.5</v>
      </c>
      <c r="F40" s="20">
        <f t="shared" si="10"/>
        <v>49.5</v>
      </c>
      <c r="G40" s="16">
        <f t="shared" si="11"/>
        <v>32.175000000000004</v>
      </c>
      <c r="H40" s="16">
        <f t="shared" si="12"/>
        <v>6.4350000000000005</v>
      </c>
      <c r="I40" s="25">
        <f t="shared" si="13"/>
        <v>11.810411810411809</v>
      </c>
      <c r="J40" s="25">
        <f t="shared" si="14"/>
        <v>59.05205905205905</v>
      </c>
      <c r="K40" s="25">
        <f t="shared" si="15"/>
        <v>35.431235431235429</v>
      </c>
    </row>
    <row r="41" spans="1:11" x14ac:dyDescent="0.25">
      <c r="A41" t="s">
        <v>67</v>
      </c>
      <c r="B41" s="11">
        <v>0.16</v>
      </c>
      <c r="C41" s="20">
        <f t="shared" si="7"/>
        <v>8.7999999999999995E-2</v>
      </c>
      <c r="D41" s="20">
        <f t="shared" si="8"/>
        <v>1.7600000000000001E-2</v>
      </c>
      <c r="E41" s="20">
        <f t="shared" si="9"/>
        <v>264</v>
      </c>
      <c r="F41" s="20">
        <f t="shared" si="10"/>
        <v>52.800000000000004</v>
      </c>
      <c r="G41" s="16">
        <f t="shared" si="11"/>
        <v>34.32</v>
      </c>
      <c r="H41" s="16">
        <f t="shared" si="12"/>
        <v>6.8640000000000008</v>
      </c>
      <c r="I41" s="25">
        <f t="shared" si="13"/>
        <v>11.072261072261073</v>
      </c>
      <c r="J41" s="25">
        <f t="shared" si="14"/>
        <v>55.361305361305355</v>
      </c>
      <c r="K41" s="25">
        <f t="shared" si="15"/>
        <v>33.216783216783213</v>
      </c>
    </row>
    <row r="42" spans="1:11" x14ac:dyDescent="0.25">
      <c r="A42" t="s">
        <v>68</v>
      </c>
      <c r="B42" s="11">
        <v>0.1</v>
      </c>
      <c r="C42" s="20">
        <f t="shared" si="7"/>
        <v>5.5E-2</v>
      </c>
      <c r="D42" s="20">
        <f t="shared" si="8"/>
        <v>1.0999999999999999E-2</v>
      </c>
      <c r="E42" s="20">
        <f t="shared" si="9"/>
        <v>165</v>
      </c>
      <c r="F42" s="20">
        <f t="shared" si="10"/>
        <v>33</v>
      </c>
      <c r="G42" s="16">
        <f t="shared" si="11"/>
        <v>21.45</v>
      </c>
      <c r="H42" s="16">
        <f t="shared" si="12"/>
        <v>4.29</v>
      </c>
      <c r="I42" s="25">
        <f t="shared" si="13"/>
        <v>17.715617715617718</v>
      </c>
      <c r="J42" s="25">
        <f t="shared" si="14"/>
        <v>88.578088578088582</v>
      </c>
      <c r="K42" s="25">
        <f t="shared" si="15"/>
        <v>53.146853146853147</v>
      </c>
    </row>
    <row r="43" spans="1:11" x14ac:dyDescent="0.25">
      <c r="A43" t="s">
        <v>69</v>
      </c>
      <c r="B43" s="11">
        <v>0.1</v>
      </c>
      <c r="C43" s="20">
        <f t="shared" si="7"/>
        <v>5.5E-2</v>
      </c>
      <c r="D43" s="20">
        <f t="shared" si="8"/>
        <v>1.0999999999999999E-2</v>
      </c>
      <c r="E43" s="20">
        <f t="shared" si="9"/>
        <v>165</v>
      </c>
      <c r="F43" s="20">
        <f t="shared" si="10"/>
        <v>33</v>
      </c>
      <c r="G43" s="16">
        <f t="shared" si="11"/>
        <v>21.45</v>
      </c>
      <c r="H43" s="16">
        <f t="shared" si="12"/>
        <v>4.29</v>
      </c>
      <c r="I43" s="25">
        <f t="shared" si="13"/>
        <v>17.715617715617718</v>
      </c>
      <c r="J43" s="25">
        <f t="shared" si="14"/>
        <v>88.578088578088582</v>
      </c>
      <c r="K43" s="25">
        <f t="shared" si="15"/>
        <v>53.146853146853147</v>
      </c>
    </row>
    <row r="44" spans="1:11" x14ac:dyDescent="0.25">
      <c r="A44" t="s">
        <v>70</v>
      </c>
      <c r="B44" s="11">
        <v>0.16</v>
      </c>
      <c r="C44" s="20">
        <f t="shared" si="7"/>
        <v>8.7999999999999995E-2</v>
      </c>
      <c r="D44" s="20">
        <f t="shared" si="8"/>
        <v>1.7600000000000001E-2</v>
      </c>
      <c r="E44" s="20">
        <f t="shared" si="9"/>
        <v>264</v>
      </c>
      <c r="F44" s="20">
        <f t="shared" si="10"/>
        <v>52.800000000000004</v>
      </c>
      <c r="G44" s="16">
        <f t="shared" si="11"/>
        <v>34.32</v>
      </c>
      <c r="H44" s="16">
        <f t="shared" si="12"/>
        <v>6.8640000000000008</v>
      </c>
      <c r="I44" s="25">
        <f t="shared" si="13"/>
        <v>11.072261072261073</v>
      </c>
      <c r="J44" s="25">
        <f t="shared" si="14"/>
        <v>55.361305361305355</v>
      </c>
      <c r="K44" s="25">
        <f t="shared" si="15"/>
        <v>33.216783216783213</v>
      </c>
    </row>
    <row r="45" spans="1:11" x14ac:dyDescent="0.25">
      <c r="A45" t="s">
        <v>71</v>
      </c>
      <c r="B45" s="11">
        <v>0.25</v>
      </c>
      <c r="C45" s="20">
        <f t="shared" si="7"/>
        <v>0.13750000000000001</v>
      </c>
      <c r="D45" s="20">
        <f t="shared" si="8"/>
        <v>2.75E-2</v>
      </c>
      <c r="E45" s="20">
        <f t="shared" si="9"/>
        <v>412.50000000000006</v>
      </c>
      <c r="F45" s="20">
        <f t="shared" si="10"/>
        <v>82.5</v>
      </c>
      <c r="G45" s="16">
        <f t="shared" si="11"/>
        <v>53.625000000000007</v>
      </c>
      <c r="H45" s="16">
        <f t="shared" si="12"/>
        <v>10.725</v>
      </c>
      <c r="I45" s="25">
        <f t="shared" si="13"/>
        <v>7.0862470862470852</v>
      </c>
      <c r="J45" s="25">
        <f t="shared" si="14"/>
        <v>35.431235431235436</v>
      </c>
      <c r="K45" s="25">
        <f t="shared" si="15"/>
        <v>21.25874125874126</v>
      </c>
    </row>
    <row r="46" spans="1:11" x14ac:dyDescent="0.25">
      <c r="A46" t="s">
        <v>72</v>
      </c>
      <c r="B46" s="11">
        <v>0.15</v>
      </c>
      <c r="C46" s="20">
        <f t="shared" si="7"/>
        <v>8.2500000000000004E-2</v>
      </c>
      <c r="D46" s="20">
        <f t="shared" si="8"/>
        <v>1.6500000000000001E-2</v>
      </c>
      <c r="E46" s="20">
        <f t="shared" si="9"/>
        <v>247.5</v>
      </c>
      <c r="F46" s="20">
        <f t="shared" si="10"/>
        <v>49.5</v>
      </c>
      <c r="G46" s="16">
        <f t="shared" si="11"/>
        <v>32.175000000000004</v>
      </c>
      <c r="H46" s="16">
        <f t="shared" si="12"/>
        <v>6.4350000000000005</v>
      </c>
      <c r="I46" s="25">
        <f t="shared" si="13"/>
        <v>11.810411810411809</v>
      </c>
      <c r="J46" s="25">
        <f t="shared" si="14"/>
        <v>59.05205905205905</v>
      </c>
      <c r="K46" s="25">
        <f t="shared" si="15"/>
        <v>35.431235431235429</v>
      </c>
    </row>
    <row r="47" spans="1:11" x14ac:dyDescent="0.25">
      <c r="A47" t="s">
        <v>73</v>
      </c>
      <c r="B47" s="11">
        <v>0.1925</v>
      </c>
      <c r="C47" s="20">
        <f t="shared" si="7"/>
        <v>0.105875</v>
      </c>
      <c r="D47" s="20">
        <f t="shared" si="8"/>
        <v>2.1174999999999999E-2</v>
      </c>
      <c r="E47" s="20">
        <f t="shared" si="9"/>
        <v>317.625</v>
      </c>
      <c r="F47" s="20">
        <f t="shared" si="10"/>
        <v>63.524999999999999</v>
      </c>
      <c r="G47" s="16">
        <f t="shared" si="11"/>
        <v>41.291249999999998</v>
      </c>
      <c r="H47" s="16">
        <f t="shared" si="12"/>
        <v>8.2582500000000003</v>
      </c>
      <c r="I47" s="25">
        <f t="shared" si="13"/>
        <v>9.2029182938273859</v>
      </c>
      <c r="J47" s="25">
        <f t="shared" si="14"/>
        <v>46.014591469136924</v>
      </c>
      <c r="K47" s="25">
        <f t="shared" si="15"/>
        <v>27.608754881482156</v>
      </c>
    </row>
    <row r="48" spans="1:11" x14ac:dyDescent="0.25">
      <c r="A48" t="s">
        <v>74</v>
      </c>
      <c r="B48" s="11">
        <v>0.1</v>
      </c>
      <c r="C48" s="20">
        <f t="shared" si="7"/>
        <v>5.5E-2</v>
      </c>
      <c r="D48" s="20">
        <f t="shared" si="8"/>
        <v>1.0999999999999999E-2</v>
      </c>
      <c r="E48" s="20">
        <f t="shared" si="9"/>
        <v>165</v>
      </c>
      <c r="F48" s="20">
        <f t="shared" si="10"/>
        <v>33</v>
      </c>
      <c r="G48" s="16">
        <f t="shared" si="11"/>
        <v>21.45</v>
      </c>
      <c r="H48" s="16">
        <f t="shared" si="12"/>
        <v>4.29</v>
      </c>
      <c r="I48" s="25">
        <f t="shared" si="13"/>
        <v>17.715617715617718</v>
      </c>
      <c r="J48" s="25">
        <f t="shared" si="14"/>
        <v>88.578088578088582</v>
      </c>
      <c r="K48" s="25">
        <f t="shared" si="15"/>
        <v>53.146853146853147</v>
      </c>
    </row>
    <row r="49" spans="1:11" x14ac:dyDescent="0.25">
      <c r="A49" t="s">
        <v>75</v>
      </c>
      <c r="B49" s="11">
        <v>0.15</v>
      </c>
      <c r="C49" s="20">
        <f t="shared" si="7"/>
        <v>8.2500000000000004E-2</v>
      </c>
      <c r="D49" s="20">
        <f t="shared" si="8"/>
        <v>1.6500000000000001E-2</v>
      </c>
      <c r="E49" s="20">
        <f t="shared" si="9"/>
        <v>247.5</v>
      </c>
      <c r="F49" s="20">
        <f t="shared" si="10"/>
        <v>49.5</v>
      </c>
      <c r="G49" s="16">
        <f t="shared" si="11"/>
        <v>32.175000000000004</v>
      </c>
      <c r="H49" s="16">
        <f t="shared" si="12"/>
        <v>6.4350000000000005</v>
      </c>
      <c r="I49" s="25">
        <f t="shared" si="13"/>
        <v>11.810411810411809</v>
      </c>
      <c r="J49" s="25">
        <f t="shared" si="14"/>
        <v>59.05205905205905</v>
      </c>
      <c r="K49" s="25">
        <f t="shared" si="15"/>
        <v>35.431235431235429</v>
      </c>
    </row>
    <row r="50" spans="1:11" x14ac:dyDescent="0.25">
      <c r="A50" t="s">
        <v>76</v>
      </c>
      <c r="B50" s="11">
        <v>0</v>
      </c>
      <c r="C50" s="20">
        <f t="shared" si="7"/>
        <v>0</v>
      </c>
      <c r="D50" s="20">
        <f t="shared" si="8"/>
        <v>0</v>
      </c>
      <c r="E50" s="20">
        <f t="shared" si="9"/>
        <v>0</v>
      </c>
      <c r="F50" s="20">
        <f t="shared" si="10"/>
        <v>0</v>
      </c>
      <c r="G50" s="16">
        <f t="shared" si="11"/>
        <v>0</v>
      </c>
      <c r="H50" s="16">
        <f t="shared" si="12"/>
        <v>0</v>
      </c>
      <c r="I50" s="25" t="e">
        <f t="shared" si="13"/>
        <v>#DIV/0!</v>
      </c>
      <c r="J50" s="25" t="e">
        <f t="shared" si="14"/>
        <v>#DIV/0!</v>
      </c>
      <c r="K50" s="25" t="e">
        <f t="shared" si="15"/>
        <v>#DIV/0!</v>
      </c>
    </row>
    <row r="51" spans="1:11" x14ac:dyDescent="0.25">
      <c r="A51" t="s">
        <v>77</v>
      </c>
      <c r="B51" s="11">
        <v>0.155</v>
      </c>
      <c r="C51" s="20">
        <f t="shared" si="7"/>
        <v>8.5250000000000006E-2</v>
      </c>
      <c r="D51" s="20">
        <f t="shared" si="8"/>
        <v>1.7049999999999999E-2</v>
      </c>
      <c r="E51" s="20">
        <f t="shared" si="9"/>
        <v>255.75000000000003</v>
      </c>
      <c r="F51" s="20">
        <f t="shared" si="10"/>
        <v>51.15</v>
      </c>
      <c r="G51" s="16">
        <f t="shared" si="11"/>
        <v>33.247500000000002</v>
      </c>
      <c r="H51" s="16">
        <f t="shared" si="12"/>
        <v>6.6494999999999997</v>
      </c>
      <c r="I51" s="25">
        <f t="shared" si="13"/>
        <v>11.429430784269494</v>
      </c>
      <c r="J51" s="25">
        <f t="shared" si="14"/>
        <v>57.147153921347474</v>
      </c>
      <c r="K51" s="25">
        <f t="shared" si="15"/>
        <v>34.288292352808483</v>
      </c>
    </row>
    <row r="52" spans="1:11" x14ac:dyDescent="0.25">
      <c r="A52" t="s">
        <v>78</v>
      </c>
      <c r="B52" s="11">
        <v>0</v>
      </c>
      <c r="C52" s="20">
        <f t="shared" si="7"/>
        <v>0</v>
      </c>
      <c r="D52" s="20">
        <f t="shared" si="8"/>
        <v>0</v>
      </c>
      <c r="E52" s="20">
        <f t="shared" si="9"/>
        <v>0</v>
      </c>
      <c r="F52" s="20">
        <f t="shared" si="10"/>
        <v>0</v>
      </c>
      <c r="G52" s="16">
        <f t="shared" si="11"/>
        <v>0</v>
      </c>
      <c r="H52" s="16">
        <f t="shared" si="12"/>
        <v>0</v>
      </c>
      <c r="I52" s="25" t="e">
        <f t="shared" si="13"/>
        <v>#DIV/0!</v>
      </c>
      <c r="J52" s="25" t="e">
        <f t="shared" si="14"/>
        <v>#DIV/0!</v>
      </c>
      <c r="K52" s="25" t="e">
        <f t="shared" si="15"/>
        <v>#DIV/0!</v>
      </c>
    </row>
    <row r="53" spans="1:11" x14ac:dyDescent="0.25">
      <c r="A53" t="s">
        <v>79</v>
      </c>
      <c r="B53" s="11">
        <v>0.15</v>
      </c>
      <c r="C53" s="20">
        <f t="shared" si="7"/>
        <v>8.2500000000000004E-2</v>
      </c>
      <c r="D53" s="20">
        <f t="shared" si="8"/>
        <v>1.6500000000000001E-2</v>
      </c>
      <c r="E53" s="20">
        <f t="shared" si="9"/>
        <v>247.5</v>
      </c>
      <c r="F53" s="20">
        <f t="shared" si="10"/>
        <v>49.5</v>
      </c>
      <c r="G53" s="16">
        <f t="shared" si="11"/>
        <v>32.175000000000004</v>
      </c>
      <c r="H53" s="16">
        <f t="shared" si="12"/>
        <v>6.4350000000000005</v>
      </c>
      <c r="I53" s="25">
        <f t="shared" si="13"/>
        <v>11.810411810411809</v>
      </c>
      <c r="J53" s="25">
        <f t="shared" si="14"/>
        <v>59.05205905205905</v>
      </c>
      <c r="K53" s="25">
        <f t="shared" si="15"/>
        <v>35.431235431235429</v>
      </c>
    </row>
    <row r="54" spans="1:11" x14ac:dyDescent="0.25">
      <c r="A54" t="s">
        <v>80</v>
      </c>
      <c r="B54" s="11">
        <v>0</v>
      </c>
      <c r="C54" s="21">
        <f t="shared" si="7"/>
        <v>0</v>
      </c>
      <c r="D54" s="21">
        <f t="shared" si="8"/>
        <v>0</v>
      </c>
      <c r="E54" s="21">
        <f t="shared" si="9"/>
        <v>0</v>
      </c>
      <c r="F54" s="21">
        <f t="shared" si="10"/>
        <v>0</v>
      </c>
      <c r="G54" s="17">
        <f t="shared" si="11"/>
        <v>0</v>
      </c>
      <c r="H54" s="17">
        <f t="shared" si="12"/>
        <v>0</v>
      </c>
      <c r="I54" s="26" t="e">
        <f t="shared" si="13"/>
        <v>#DIV/0!</v>
      </c>
      <c r="J54" s="26" t="e">
        <f t="shared" si="14"/>
        <v>#DIV/0!</v>
      </c>
      <c r="K54" s="26" t="e">
        <f t="shared" si="15"/>
        <v>#DIV/0!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4"/>
  <sheetViews>
    <sheetView topLeftCell="P49" zoomScale="130" zoomScaleNormal="130" workbookViewId="0">
      <selection activeCell="A20" sqref="A20"/>
    </sheetView>
  </sheetViews>
  <sheetFormatPr defaultRowHeight="15" x14ac:dyDescent="0.25"/>
  <cols>
    <col min="1" max="1" width="52.85546875" bestFit="1" customWidth="1"/>
    <col min="2" max="2" width="23.140625" customWidth="1"/>
    <col min="3" max="3" width="26.28515625" customWidth="1"/>
    <col min="4" max="4" width="32.28515625" customWidth="1"/>
    <col min="5" max="5" width="23.140625" customWidth="1"/>
    <col min="9" max="9" width="9.85546875" bestFit="1" customWidth="1"/>
    <col min="13" max="14" width="9.85546875" bestFit="1" customWidth="1"/>
    <col min="15" max="16" width="9.85546875" customWidth="1"/>
    <col min="37" max="37" width="13.85546875" customWidth="1"/>
  </cols>
  <sheetData>
    <row r="1" spans="1:47" x14ac:dyDescent="0.25">
      <c r="A1" t="s">
        <v>0</v>
      </c>
      <c r="B1" s="1">
        <v>0.13</v>
      </c>
      <c r="C1" t="s">
        <v>12</v>
      </c>
      <c r="F1" s="7"/>
      <c r="G1" s="7"/>
      <c r="H1" s="7"/>
      <c r="I1" s="7"/>
      <c r="J1" s="7"/>
    </row>
    <row r="2" spans="1:47" x14ac:dyDescent="0.25">
      <c r="A2" t="s">
        <v>2</v>
      </c>
      <c r="B2" s="1">
        <v>50</v>
      </c>
      <c r="C2" t="s">
        <v>15</v>
      </c>
      <c r="D2" s="5">
        <f>(1*80)+(0.5*80)</f>
        <v>120</v>
      </c>
      <c r="F2" s="4"/>
      <c r="G2" s="4"/>
    </row>
    <row r="3" spans="1:47" x14ac:dyDescent="0.25">
      <c r="A3" t="s">
        <v>1</v>
      </c>
      <c r="B3" s="2">
        <f>(1*80)+(D4)+D2</f>
        <v>280</v>
      </c>
      <c r="C3" t="s">
        <v>13</v>
      </c>
      <c r="D3" s="6"/>
      <c r="E3" s="3"/>
      <c r="F3" s="2"/>
    </row>
    <row r="4" spans="1:47" x14ac:dyDescent="0.25">
      <c r="C4" t="s">
        <v>14</v>
      </c>
      <c r="D4" s="5">
        <f>1*80</f>
        <v>80</v>
      </c>
      <c r="E4" s="3"/>
    </row>
    <row r="5" spans="1:47" x14ac:dyDescent="0.25">
      <c r="A5" t="s">
        <v>16</v>
      </c>
      <c r="B5">
        <v>221</v>
      </c>
      <c r="E5" s="3"/>
    </row>
    <row r="6" spans="1:47" x14ac:dyDescent="0.25">
      <c r="A6" t="s">
        <v>8</v>
      </c>
      <c r="B6">
        <v>1</v>
      </c>
      <c r="C6" t="s">
        <v>81</v>
      </c>
    </row>
    <row r="7" spans="1:47" x14ac:dyDescent="0.25">
      <c r="A7" t="s">
        <v>9</v>
      </c>
      <c r="B7">
        <v>1</v>
      </c>
    </row>
    <row r="8" spans="1:47" x14ac:dyDescent="0.25">
      <c r="A8" t="s">
        <v>29</v>
      </c>
      <c r="B8">
        <v>3000</v>
      </c>
      <c r="C8" s="4"/>
      <c r="D8" s="4"/>
      <c r="F8" s="70" t="s">
        <v>82</v>
      </c>
      <c r="G8" s="71"/>
      <c r="H8" s="71"/>
      <c r="I8" s="71"/>
      <c r="J8" s="71"/>
      <c r="K8" s="71"/>
      <c r="L8" s="71"/>
      <c r="M8" s="72"/>
      <c r="N8" s="67" t="s">
        <v>83</v>
      </c>
      <c r="O8" s="68"/>
      <c r="P8" s="68"/>
      <c r="Q8" s="68"/>
      <c r="R8" s="68"/>
      <c r="S8" s="68"/>
      <c r="T8" s="68"/>
      <c r="U8" s="69"/>
      <c r="V8" s="70" t="s">
        <v>84</v>
      </c>
      <c r="W8" s="71"/>
      <c r="X8" s="71"/>
      <c r="Y8" s="71"/>
      <c r="Z8" s="71"/>
      <c r="AA8" s="71"/>
      <c r="AB8" s="71"/>
      <c r="AC8" s="72"/>
      <c r="AD8" s="67" t="s">
        <v>85</v>
      </c>
      <c r="AE8" s="68"/>
      <c r="AF8" s="68"/>
      <c r="AG8" s="68"/>
      <c r="AH8" s="68"/>
      <c r="AI8" s="68"/>
      <c r="AJ8" s="68"/>
      <c r="AK8" s="69"/>
      <c r="AN8" s="10">
        <v>1</v>
      </c>
      <c r="AO8" s="10">
        <v>5</v>
      </c>
      <c r="AP8" s="10">
        <v>10</v>
      </c>
      <c r="AQ8" s="10">
        <v>15</v>
      </c>
      <c r="AR8" s="10">
        <v>20</v>
      </c>
      <c r="AS8" s="10">
        <v>50</v>
      </c>
      <c r="AT8" s="10">
        <v>100</v>
      </c>
      <c r="AU8" s="10">
        <v>500</v>
      </c>
    </row>
    <row r="9" spans="1:47" x14ac:dyDescent="0.25">
      <c r="A9" t="s">
        <v>35</v>
      </c>
      <c r="B9" s="18" t="s">
        <v>86</v>
      </c>
      <c r="C9" s="18" t="s">
        <v>4</v>
      </c>
      <c r="D9" s="18" t="s">
        <v>5</v>
      </c>
      <c r="E9" s="15" t="s">
        <v>17</v>
      </c>
      <c r="F9" s="22">
        <v>1</v>
      </c>
      <c r="G9" s="22">
        <v>5</v>
      </c>
      <c r="H9" s="22">
        <v>10</v>
      </c>
      <c r="I9" s="22">
        <v>15</v>
      </c>
      <c r="J9" s="22">
        <v>20</v>
      </c>
      <c r="K9" s="22">
        <v>50</v>
      </c>
      <c r="L9" s="22">
        <v>100</v>
      </c>
      <c r="M9" s="22">
        <v>500</v>
      </c>
      <c r="N9" s="22">
        <v>1</v>
      </c>
      <c r="O9" s="22">
        <v>5</v>
      </c>
      <c r="P9" s="22">
        <v>10</v>
      </c>
      <c r="Q9" s="22">
        <v>15</v>
      </c>
      <c r="R9" s="22">
        <v>20</v>
      </c>
      <c r="S9" s="22">
        <v>50</v>
      </c>
      <c r="T9" s="22">
        <v>100</v>
      </c>
      <c r="U9" s="22">
        <v>500</v>
      </c>
      <c r="V9" s="22">
        <v>1</v>
      </c>
      <c r="W9" s="22">
        <v>5</v>
      </c>
      <c r="X9" s="22">
        <v>10</v>
      </c>
      <c r="Y9" s="22">
        <v>15</v>
      </c>
      <c r="Z9" s="22">
        <v>20</v>
      </c>
      <c r="AA9" s="22">
        <v>50</v>
      </c>
      <c r="AB9" s="22">
        <v>100</v>
      </c>
      <c r="AC9" s="22">
        <v>500</v>
      </c>
      <c r="AD9" s="22">
        <v>1</v>
      </c>
      <c r="AE9" s="22">
        <v>5</v>
      </c>
      <c r="AF9" s="22">
        <v>10</v>
      </c>
      <c r="AG9" s="22">
        <v>15</v>
      </c>
      <c r="AH9" s="22">
        <v>20</v>
      </c>
      <c r="AI9" s="22">
        <v>50</v>
      </c>
      <c r="AJ9" s="22">
        <v>100</v>
      </c>
      <c r="AK9" s="22">
        <v>500</v>
      </c>
      <c r="AN9">
        <v>0.86111111111111127</v>
      </c>
      <c r="AO9">
        <v>0.71590909090909083</v>
      </c>
      <c r="AP9">
        <v>0.63503649635036497</v>
      </c>
      <c r="AQ9">
        <v>0.55882352941176461</v>
      </c>
      <c r="AR9">
        <v>0.50738916256157629</v>
      </c>
      <c r="AS9">
        <v>0.36386768447837153</v>
      </c>
      <c r="AT9">
        <v>0.29278642149929279</v>
      </c>
      <c r="AU9">
        <v>0.22528664394174155</v>
      </c>
    </row>
    <row r="10" spans="1:47" x14ac:dyDescent="0.25">
      <c r="A10" t="s">
        <v>36</v>
      </c>
      <c r="B10" s="29">
        <v>0.2</v>
      </c>
      <c r="C10" s="24">
        <f>((B10*$B$5)*$B$6)/1000</f>
        <v>4.4200000000000003E-2</v>
      </c>
      <c r="D10" s="65">
        <f>C10*$B$8</f>
        <v>132.60000000000002</v>
      </c>
      <c r="E10" s="28">
        <f t="shared" ref="E10" si="0">D10*$B$1</f>
        <v>17.238000000000003</v>
      </c>
      <c r="F10" s="31">
        <f>Commissioning!$B$11</f>
        <v>310</v>
      </c>
      <c r="G10" s="32">
        <f>Commissioning!$C$11</f>
        <v>126</v>
      </c>
      <c r="H10" s="32">
        <f>Commissioning!$D$11</f>
        <v>87</v>
      </c>
      <c r="I10" s="32">
        <f>Commissioning!$E$11</f>
        <v>63.333333333333336</v>
      </c>
      <c r="J10" s="32">
        <f>Commissioning!$F$11</f>
        <v>51.5</v>
      </c>
      <c r="K10" s="32">
        <f>Commissioning!$G$11</f>
        <v>28.6</v>
      </c>
      <c r="L10" s="32">
        <f>Commissioning!$H$11</f>
        <v>20.7</v>
      </c>
      <c r="M10" s="33">
        <f>Commissioning!$I$11</f>
        <v>14.54</v>
      </c>
      <c r="N10" s="34">
        <f>F10/$E10</f>
        <v>17.983524770855084</v>
      </c>
      <c r="O10" s="35">
        <f>G10/$E10</f>
        <v>7.309432648799163</v>
      </c>
      <c r="P10" s="35">
        <f>H10/$E10</f>
        <v>5.0469892098851368</v>
      </c>
      <c r="Q10" s="35">
        <f t="shared" ref="Q10:U10" si="1">I10/$E10</f>
        <v>3.6740534478091034</v>
      </c>
      <c r="R10" s="35">
        <f t="shared" si="1"/>
        <v>2.9875855667710867</v>
      </c>
      <c r="S10" s="35">
        <f t="shared" si="1"/>
        <v>1.6591251885369531</v>
      </c>
      <c r="T10" s="35">
        <f t="shared" si="1"/>
        <v>1.2008353637312912</v>
      </c>
      <c r="U10" s="36">
        <f t="shared" si="1"/>
        <v>0.84348532312333202</v>
      </c>
      <c r="V10" s="37">
        <f>(F10+$B$2)/$E10</f>
        <v>20.884093282283324</v>
      </c>
      <c r="W10" s="38">
        <f t="shared" ref="W10:AC10" si="2">(G10+$B$2)/$E10</f>
        <v>10.210001160227403</v>
      </c>
      <c r="X10" s="38">
        <f t="shared" si="2"/>
        <v>7.9475577213133759</v>
      </c>
      <c r="Y10" s="38">
        <f t="shared" si="2"/>
        <v>6.5746219592373434</v>
      </c>
      <c r="Z10" s="38">
        <f t="shared" si="2"/>
        <v>5.8881540781993262</v>
      </c>
      <c r="AA10" s="38">
        <f t="shared" si="2"/>
        <v>4.5596936999651918</v>
      </c>
      <c r="AB10" s="38">
        <f t="shared" si="2"/>
        <v>4.101403875159531</v>
      </c>
      <c r="AC10" s="39">
        <f t="shared" si="2"/>
        <v>3.744053834551571</v>
      </c>
      <c r="AD10" s="40">
        <f>N10/V10</f>
        <v>0.86111111111111105</v>
      </c>
      <c r="AE10" s="41">
        <f t="shared" ref="AE10:AK10" si="3">O10/W10</f>
        <v>0.71590909090909083</v>
      </c>
      <c r="AF10" s="41">
        <f t="shared" si="3"/>
        <v>0.63503649635036497</v>
      </c>
      <c r="AG10" s="41">
        <f t="shared" si="3"/>
        <v>0.55882352941176461</v>
      </c>
      <c r="AH10" s="41">
        <f t="shared" si="3"/>
        <v>0.5073891625615764</v>
      </c>
      <c r="AI10" s="41">
        <f t="shared" si="3"/>
        <v>0.36386768447837159</v>
      </c>
      <c r="AJ10" s="41">
        <f t="shared" si="3"/>
        <v>0.29278642149929279</v>
      </c>
      <c r="AK10" s="42">
        <f t="shared" si="3"/>
        <v>0.22528664394174158</v>
      </c>
    </row>
    <row r="11" spans="1:47" x14ac:dyDescent="0.25">
      <c r="A11" t="s">
        <v>37</v>
      </c>
      <c r="B11" s="29">
        <v>0.16</v>
      </c>
      <c r="C11" s="24">
        <f t="shared" ref="C11:C54" si="4">((B11*$B$5)*$B$6)/1000</f>
        <v>3.5360000000000003E-2</v>
      </c>
      <c r="D11" s="65">
        <f t="shared" ref="D11:D54" si="5">C11*$B$8</f>
        <v>106.08000000000001</v>
      </c>
      <c r="E11" s="13">
        <f t="shared" ref="E11:E54" si="6">D11*$B$1</f>
        <v>13.790400000000002</v>
      </c>
      <c r="F11" s="43">
        <f>Commissioning!$B$11</f>
        <v>310</v>
      </c>
      <c r="G11" s="44">
        <f>Commissioning!$C$11</f>
        <v>126</v>
      </c>
      <c r="H11" s="44">
        <f>Commissioning!$D$11</f>
        <v>87</v>
      </c>
      <c r="I11" s="44">
        <f>Commissioning!$E$11</f>
        <v>63.333333333333336</v>
      </c>
      <c r="J11" s="44">
        <f>Commissioning!$F$11</f>
        <v>51.5</v>
      </c>
      <c r="K11" s="44">
        <f>Commissioning!$G$11</f>
        <v>28.6</v>
      </c>
      <c r="L11" s="44">
        <f>Commissioning!$H$11</f>
        <v>20.7</v>
      </c>
      <c r="M11" s="45">
        <f>Commissioning!$I$11</f>
        <v>14.54</v>
      </c>
      <c r="N11" s="46">
        <f t="shared" ref="N11:N54" si="7">F11/$E11</f>
        <v>22.479405963568858</v>
      </c>
      <c r="O11" s="47">
        <f t="shared" ref="O11:O54" si="8">G11/$E11</f>
        <v>9.1367908109989546</v>
      </c>
      <c r="P11" s="47">
        <f t="shared" ref="P11:P54" si="9">H11/$E11</f>
        <v>6.308736512356421</v>
      </c>
      <c r="Q11" s="47">
        <f t="shared" ref="Q11:Q54" si="10">I11/$E11</f>
        <v>4.5925668097613794</v>
      </c>
      <c r="R11" s="47">
        <f t="shared" ref="R11:R54" si="11">J11/$E11</f>
        <v>3.7344819584638582</v>
      </c>
      <c r="S11" s="47">
        <f t="shared" ref="S11:S54" si="12">K11/$E11</f>
        <v>2.0739064856711913</v>
      </c>
      <c r="T11" s="47">
        <f t="shared" ref="T11:T54" si="13">L11/$E11</f>
        <v>1.5010442046641139</v>
      </c>
      <c r="U11" s="48">
        <f t="shared" ref="U11:U54" si="14">M11/$E11</f>
        <v>1.0543566539041651</v>
      </c>
      <c r="V11" s="49">
        <f t="shared" ref="V11:V54" si="15">(F11+$B$2)/$E11</f>
        <v>26.105116602854157</v>
      </c>
      <c r="W11" s="50">
        <f t="shared" ref="W11:W54" si="16">(G11+$B$2)/$E11</f>
        <v>12.762501450284255</v>
      </c>
      <c r="X11" s="50">
        <f t="shared" ref="X11:X54" si="17">(H11+$B$2)/$E11</f>
        <v>9.9344471516417201</v>
      </c>
      <c r="Y11" s="50">
        <f t="shared" ref="Y11:Y54" si="18">(I11+$B$2)/$E11</f>
        <v>8.2182774490466795</v>
      </c>
      <c r="Z11" s="50">
        <f t="shared" ref="Z11:Z54" si="19">(J11+$B$2)/$E11</f>
        <v>7.3601925977491582</v>
      </c>
      <c r="AA11" s="50">
        <f t="shared" ref="AA11:AA54" si="20">(K11+$B$2)/$E11</f>
        <v>5.6996171249564904</v>
      </c>
      <c r="AB11" s="50">
        <f t="shared" ref="AB11:AB54" si="21">(L11+$B$2)/$E11</f>
        <v>5.1267548439494135</v>
      </c>
      <c r="AC11" s="51">
        <f t="shared" ref="AC11:AC54" si="22">(M11+$B$2)/$E11</f>
        <v>4.680067293189464</v>
      </c>
      <c r="AD11" s="40">
        <f t="shared" ref="AD11:AD54" si="23">N11/V11</f>
        <v>0.86111111111111116</v>
      </c>
      <c r="AE11" s="41">
        <f t="shared" ref="AE11:AE54" si="24">O11/W11</f>
        <v>0.71590909090909083</v>
      </c>
      <c r="AF11" s="41">
        <f t="shared" ref="AF11:AF54" si="25">P11/X11</f>
        <v>0.63503649635036497</v>
      </c>
      <c r="AG11" s="41">
        <f t="shared" ref="AG11:AG54" si="26">Q11/Y11</f>
        <v>0.55882352941176472</v>
      </c>
      <c r="AH11" s="41">
        <f t="shared" ref="AH11:AH54" si="27">R11/Z11</f>
        <v>0.50738916256157629</v>
      </c>
      <c r="AI11" s="41">
        <f t="shared" ref="AI11:AI54" si="28">S11/AA11</f>
        <v>0.36386768447837153</v>
      </c>
      <c r="AJ11" s="41">
        <f t="shared" ref="AJ11:AJ54" si="29">T11/AB11</f>
        <v>0.29278642149929279</v>
      </c>
      <c r="AK11" s="42">
        <f t="shared" ref="AK11:AK54" si="30">U11/AC11</f>
        <v>0.22528664394174158</v>
      </c>
    </row>
    <row r="12" spans="1:47" x14ac:dyDescent="0.25">
      <c r="A12" t="s">
        <v>38</v>
      </c>
      <c r="B12" s="29">
        <v>0.16049999999999995</v>
      </c>
      <c r="C12" s="24">
        <f t="shared" si="4"/>
        <v>3.5470499999999988E-2</v>
      </c>
      <c r="D12" s="65">
        <f t="shared" si="5"/>
        <v>106.41149999999996</v>
      </c>
      <c r="E12" s="13">
        <f t="shared" si="6"/>
        <v>13.833494999999996</v>
      </c>
      <c r="F12" s="43">
        <f>Commissioning!$B$11</f>
        <v>310</v>
      </c>
      <c r="G12" s="44">
        <f>Commissioning!$C$11</f>
        <v>126</v>
      </c>
      <c r="H12" s="44">
        <f>Commissioning!$D$11</f>
        <v>87</v>
      </c>
      <c r="I12" s="44">
        <f>Commissioning!$E$11</f>
        <v>63.333333333333336</v>
      </c>
      <c r="J12" s="44">
        <f>Commissioning!$F$11</f>
        <v>51.5</v>
      </c>
      <c r="K12" s="44">
        <f>Commissioning!$G$11</f>
        <v>28.6</v>
      </c>
      <c r="L12" s="44">
        <f>Commissioning!$H$11</f>
        <v>20.7</v>
      </c>
      <c r="M12" s="45">
        <f>Commissioning!$I$11</f>
        <v>14.54</v>
      </c>
      <c r="N12" s="46">
        <f t="shared" si="7"/>
        <v>22.409376661501675</v>
      </c>
      <c r="O12" s="47">
        <f t="shared" si="8"/>
        <v>9.1083272882232613</v>
      </c>
      <c r="P12" s="47">
        <f t="shared" si="9"/>
        <v>6.2890831275827281</v>
      </c>
      <c r="Q12" s="47">
        <f t="shared" si="10"/>
        <v>4.5782597480487288</v>
      </c>
      <c r="R12" s="47">
        <f t="shared" si="11"/>
        <v>3.7228480582817296</v>
      </c>
      <c r="S12" s="47">
        <f t="shared" si="12"/>
        <v>2.0674457178030576</v>
      </c>
      <c r="T12" s="47">
        <f t="shared" si="13"/>
        <v>1.4963680544938214</v>
      </c>
      <c r="U12" s="48">
        <f t="shared" si="14"/>
        <v>1.0510720537362397</v>
      </c>
      <c r="V12" s="49">
        <f t="shared" si="15"/>
        <v>26.02379225206646</v>
      </c>
      <c r="W12" s="50">
        <f t="shared" si="16"/>
        <v>12.722742878788047</v>
      </c>
      <c r="X12" s="50">
        <f t="shared" si="17"/>
        <v>9.9034987181475138</v>
      </c>
      <c r="Y12" s="50">
        <f t="shared" si="18"/>
        <v>8.1926753386135154</v>
      </c>
      <c r="Z12" s="50">
        <f t="shared" si="19"/>
        <v>7.3372636488465162</v>
      </c>
      <c r="AA12" s="50">
        <f t="shared" si="20"/>
        <v>5.6818613083678438</v>
      </c>
      <c r="AB12" s="50">
        <f t="shared" si="21"/>
        <v>5.1107836450586079</v>
      </c>
      <c r="AC12" s="51">
        <f t="shared" si="22"/>
        <v>4.6654876443010256</v>
      </c>
      <c r="AD12" s="40">
        <f t="shared" si="23"/>
        <v>0.86111111111111116</v>
      </c>
      <c r="AE12" s="41">
        <f t="shared" si="24"/>
        <v>0.71590909090909094</v>
      </c>
      <c r="AF12" s="41">
        <f t="shared" si="25"/>
        <v>0.63503649635036497</v>
      </c>
      <c r="AG12" s="41">
        <f t="shared" si="26"/>
        <v>0.55882352941176461</v>
      </c>
      <c r="AH12" s="41">
        <f t="shared" si="27"/>
        <v>0.50738916256157629</v>
      </c>
      <c r="AI12" s="41">
        <f t="shared" si="28"/>
        <v>0.36386768447837148</v>
      </c>
      <c r="AJ12" s="41">
        <f t="shared" si="29"/>
        <v>0.29278642149929274</v>
      </c>
      <c r="AK12" s="42">
        <f t="shared" si="30"/>
        <v>0.22528664394174155</v>
      </c>
    </row>
    <row r="13" spans="1:47" x14ac:dyDescent="0.25">
      <c r="A13" t="s">
        <v>39</v>
      </c>
      <c r="B13" s="29">
        <v>0.2</v>
      </c>
      <c r="C13" s="24">
        <f t="shared" si="4"/>
        <v>4.4200000000000003E-2</v>
      </c>
      <c r="D13" s="65">
        <f t="shared" si="5"/>
        <v>132.60000000000002</v>
      </c>
      <c r="E13" s="13">
        <f t="shared" si="6"/>
        <v>17.238000000000003</v>
      </c>
      <c r="F13" s="43">
        <f>Commissioning!$B$11</f>
        <v>310</v>
      </c>
      <c r="G13" s="44">
        <f>Commissioning!$C$11</f>
        <v>126</v>
      </c>
      <c r="H13" s="44">
        <f>Commissioning!$D$11</f>
        <v>87</v>
      </c>
      <c r="I13" s="44">
        <f>Commissioning!$E$11</f>
        <v>63.333333333333336</v>
      </c>
      <c r="J13" s="44">
        <f>Commissioning!$F$11</f>
        <v>51.5</v>
      </c>
      <c r="K13" s="44">
        <f>Commissioning!$G$11</f>
        <v>28.6</v>
      </c>
      <c r="L13" s="44">
        <f>Commissioning!$H$11</f>
        <v>20.7</v>
      </c>
      <c r="M13" s="45">
        <f>Commissioning!$I$11</f>
        <v>14.54</v>
      </c>
      <c r="N13" s="46">
        <f t="shared" si="7"/>
        <v>17.983524770855084</v>
      </c>
      <c r="O13" s="47">
        <f t="shared" si="8"/>
        <v>7.309432648799163</v>
      </c>
      <c r="P13" s="47">
        <f t="shared" si="9"/>
        <v>5.0469892098851368</v>
      </c>
      <c r="Q13" s="47">
        <f t="shared" si="10"/>
        <v>3.6740534478091034</v>
      </c>
      <c r="R13" s="47">
        <f t="shared" si="11"/>
        <v>2.9875855667710867</v>
      </c>
      <c r="S13" s="47">
        <f t="shared" si="12"/>
        <v>1.6591251885369531</v>
      </c>
      <c r="T13" s="47">
        <f t="shared" si="13"/>
        <v>1.2008353637312912</v>
      </c>
      <c r="U13" s="48">
        <f t="shared" si="14"/>
        <v>0.84348532312333202</v>
      </c>
      <c r="V13" s="49">
        <f t="shared" si="15"/>
        <v>20.884093282283324</v>
      </c>
      <c r="W13" s="50">
        <f t="shared" si="16"/>
        <v>10.210001160227403</v>
      </c>
      <c r="X13" s="50">
        <f t="shared" si="17"/>
        <v>7.9475577213133759</v>
      </c>
      <c r="Y13" s="50">
        <f t="shared" si="18"/>
        <v>6.5746219592373434</v>
      </c>
      <c r="Z13" s="50">
        <f t="shared" si="19"/>
        <v>5.8881540781993262</v>
      </c>
      <c r="AA13" s="50">
        <f t="shared" si="20"/>
        <v>4.5596936999651918</v>
      </c>
      <c r="AB13" s="50">
        <f t="shared" si="21"/>
        <v>4.101403875159531</v>
      </c>
      <c r="AC13" s="51">
        <f t="shared" si="22"/>
        <v>3.744053834551571</v>
      </c>
      <c r="AD13" s="40">
        <f t="shared" si="23"/>
        <v>0.86111111111111105</v>
      </c>
      <c r="AE13" s="41">
        <f t="shared" si="24"/>
        <v>0.71590909090909083</v>
      </c>
      <c r="AF13" s="41">
        <f t="shared" si="25"/>
        <v>0.63503649635036497</v>
      </c>
      <c r="AG13" s="41">
        <f t="shared" si="26"/>
        <v>0.55882352941176461</v>
      </c>
      <c r="AH13" s="41">
        <f t="shared" si="27"/>
        <v>0.5073891625615764</v>
      </c>
      <c r="AI13" s="41">
        <f t="shared" si="28"/>
        <v>0.36386768447837159</v>
      </c>
      <c r="AJ13" s="41">
        <f t="shared" si="29"/>
        <v>0.29278642149929279</v>
      </c>
      <c r="AK13" s="42">
        <f t="shared" si="30"/>
        <v>0.22528664394174158</v>
      </c>
      <c r="AN13">
        <v>1</v>
      </c>
      <c r="AO13" s="11">
        <v>0.86111111111111127</v>
      </c>
    </row>
    <row r="14" spans="1:47" x14ac:dyDescent="0.25">
      <c r="A14" t="s">
        <v>40</v>
      </c>
      <c r="B14" s="29">
        <v>0.15699999999999997</v>
      </c>
      <c r="C14" s="24">
        <f t="shared" si="4"/>
        <v>3.4696999999999999E-2</v>
      </c>
      <c r="D14" s="65">
        <f t="shared" si="5"/>
        <v>104.09099999999999</v>
      </c>
      <c r="E14" s="13">
        <f t="shared" si="6"/>
        <v>13.531829999999999</v>
      </c>
      <c r="F14" s="43">
        <f>Commissioning!$B$11</f>
        <v>310</v>
      </c>
      <c r="G14" s="44">
        <f>Commissioning!$C$11</f>
        <v>126</v>
      </c>
      <c r="H14" s="44">
        <f>Commissioning!$D$11</f>
        <v>87</v>
      </c>
      <c r="I14" s="44">
        <f>Commissioning!$E$11</f>
        <v>63.333333333333336</v>
      </c>
      <c r="J14" s="44">
        <f>Commissioning!$F$11</f>
        <v>51.5</v>
      </c>
      <c r="K14" s="44">
        <f>Commissioning!$G$11</f>
        <v>28.6</v>
      </c>
      <c r="L14" s="44">
        <f>Commissioning!$H$11</f>
        <v>20.7</v>
      </c>
      <c r="M14" s="45">
        <f>Commissioning!$I$11</f>
        <v>14.54</v>
      </c>
      <c r="N14" s="46">
        <f t="shared" si="7"/>
        <v>22.908948752681642</v>
      </c>
      <c r="O14" s="47">
        <f t="shared" si="8"/>
        <v>9.3113791704447966</v>
      </c>
      <c r="P14" s="47">
        <f t="shared" si="9"/>
        <v>6.4292856176880733</v>
      </c>
      <c r="Q14" s="47">
        <f t="shared" si="10"/>
        <v>4.6803228634510878</v>
      </c>
      <c r="R14" s="47">
        <f t="shared" si="11"/>
        <v>3.8058414863325951</v>
      </c>
      <c r="S14" s="47">
        <f t="shared" si="12"/>
        <v>2.1135352720215965</v>
      </c>
      <c r="T14" s="47">
        <f t="shared" si="13"/>
        <v>1.5297265780016451</v>
      </c>
      <c r="U14" s="48">
        <f t="shared" si="14"/>
        <v>1.074503596335455</v>
      </c>
      <c r="V14" s="49">
        <f t="shared" si="15"/>
        <v>26.603940486985131</v>
      </c>
      <c r="W14" s="50">
        <f t="shared" si="16"/>
        <v>13.006370904748287</v>
      </c>
      <c r="X14" s="50">
        <f t="shared" si="17"/>
        <v>10.124277351991564</v>
      </c>
      <c r="Y14" s="50">
        <f t="shared" si="18"/>
        <v>8.3753145977545795</v>
      </c>
      <c r="Z14" s="50">
        <f t="shared" si="19"/>
        <v>7.5008332206360855</v>
      </c>
      <c r="AA14" s="50">
        <f t="shared" si="20"/>
        <v>5.8085270063250869</v>
      </c>
      <c r="AB14" s="50">
        <f t="shared" si="21"/>
        <v>5.2247183123051357</v>
      </c>
      <c r="AC14" s="51">
        <f t="shared" si="22"/>
        <v>4.7694953306389447</v>
      </c>
      <c r="AD14" s="40">
        <f t="shared" si="23"/>
        <v>0.86111111111111116</v>
      </c>
      <c r="AE14" s="41">
        <f t="shared" si="24"/>
        <v>0.71590909090909094</v>
      </c>
      <c r="AF14" s="41">
        <f t="shared" si="25"/>
        <v>0.63503649635036497</v>
      </c>
      <c r="AG14" s="41">
        <f t="shared" si="26"/>
        <v>0.55882352941176461</v>
      </c>
      <c r="AH14" s="41">
        <f t="shared" si="27"/>
        <v>0.5073891625615764</v>
      </c>
      <c r="AI14" s="41">
        <f t="shared" si="28"/>
        <v>0.36386768447837148</v>
      </c>
      <c r="AJ14" s="41">
        <f t="shared" si="29"/>
        <v>0.29278642149929279</v>
      </c>
      <c r="AK14" s="42">
        <f t="shared" si="30"/>
        <v>0.22528664394174158</v>
      </c>
      <c r="AN14">
        <v>5</v>
      </c>
      <c r="AO14" s="11">
        <v>0.71590909090909083</v>
      </c>
    </row>
    <row r="15" spans="1:47" x14ac:dyDescent="0.25">
      <c r="A15" t="s">
        <v>41</v>
      </c>
      <c r="B15" s="29">
        <v>0.16</v>
      </c>
      <c r="C15" s="24">
        <f t="shared" si="4"/>
        <v>3.5360000000000003E-2</v>
      </c>
      <c r="D15" s="65">
        <f t="shared" si="5"/>
        <v>106.08000000000001</v>
      </c>
      <c r="E15" s="13">
        <f t="shared" si="6"/>
        <v>13.790400000000002</v>
      </c>
      <c r="F15" s="43">
        <f>Commissioning!$B$11</f>
        <v>310</v>
      </c>
      <c r="G15" s="44">
        <f>Commissioning!$C$11</f>
        <v>126</v>
      </c>
      <c r="H15" s="44">
        <f>Commissioning!$D$11</f>
        <v>87</v>
      </c>
      <c r="I15" s="44">
        <f>Commissioning!$E$11</f>
        <v>63.333333333333336</v>
      </c>
      <c r="J15" s="44">
        <f>Commissioning!$F$11</f>
        <v>51.5</v>
      </c>
      <c r="K15" s="44">
        <f>Commissioning!$G$11</f>
        <v>28.6</v>
      </c>
      <c r="L15" s="44">
        <f>Commissioning!$H$11</f>
        <v>20.7</v>
      </c>
      <c r="M15" s="45">
        <f>Commissioning!$I$11</f>
        <v>14.54</v>
      </c>
      <c r="N15" s="46">
        <f t="shared" si="7"/>
        <v>22.479405963568858</v>
      </c>
      <c r="O15" s="47">
        <f t="shared" si="8"/>
        <v>9.1367908109989546</v>
      </c>
      <c r="P15" s="47">
        <f t="shared" si="9"/>
        <v>6.308736512356421</v>
      </c>
      <c r="Q15" s="47">
        <f t="shared" si="10"/>
        <v>4.5925668097613794</v>
      </c>
      <c r="R15" s="47">
        <f t="shared" si="11"/>
        <v>3.7344819584638582</v>
      </c>
      <c r="S15" s="47">
        <f t="shared" si="12"/>
        <v>2.0739064856711913</v>
      </c>
      <c r="T15" s="47">
        <f t="shared" si="13"/>
        <v>1.5010442046641139</v>
      </c>
      <c r="U15" s="48">
        <f t="shared" si="14"/>
        <v>1.0543566539041651</v>
      </c>
      <c r="V15" s="49">
        <f t="shared" si="15"/>
        <v>26.105116602854157</v>
      </c>
      <c r="W15" s="50">
        <f t="shared" si="16"/>
        <v>12.762501450284255</v>
      </c>
      <c r="X15" s="50">
        <f t="shared" si="17"/>
        <v>9.9344471516417201</v>
      </c>
      <c r="Y15" s="50">
        <f t="shared" si="18"/>
        <v>8.2182774490466795</v>
      </c>
      <c r="Z15" s="50">
        <f t="shared" si="19"/>
        <v>7.3601925977491582</v>
      </c>
      <c r="AA15" s="50">
        <f t="shared" si="20"/>
        <v>5.6996171249564904</v>
      </c>
      <c r="AB15" s="50">
        <f t="shared" si="21"/>
        <v>5.1267548439494135</v>
      </c>
      <c r="AC15" s="51">
        <f t="shared" si="22"/>
        <v>4.680067293189464</v>
      </c>
      <c r="AD15" s="40">
        <f t="shared" si="23"/>
        <v>0.86111111111111116</v>
      </c>
      <c r="AE15" s="41">
        <f t="shared" si="24"/>
        <v>0.71590909090909083</v>
      </c>
      <c r="AF15" s="41">
        <f t="shared" si="25"/>
        <v>0.63503649635036497</v>
      </c>
      <c r="AG15" s="41">
        <f t="shared" si="26"/>
        <v>0.55882352941176472</v>
      </c>
      <c r="AH15" s="41">
        <f t="shared" si="27"/>
        <v>0.50738916256157629</v>
      </c>
      <c r="AI15" s="41">
        <f t="shared" si="28"/>
        <v>0.36386768447837153</v>
      </c>
      <c r="AJ15" s="41">
        <f t="shared" si="29"/>
        <v>0.29278642149929279</v>
      </c>
      <c r="AK15" s="42">
        <f t="shared" si="30"/>
        <v>0.22528664394174158</v>
      </c>
      <c r="AN15">
        <v>10</v>
      </c>
      <c r="AO15" s="11">
        <v>0.63503649635036497</v>
      </c>
    </row>
    <row r="16" spans="1:47" x14ac:dyDescent="0.25">
      <c r="A16" t="s">
        <v>42</v>
      </c>
      <c r="B16" s="29">
        <v>0.15636363636363634</v>
      </c>
      <c r="C16" s="24">
        <f t="shared" si="4"/>
        <v>3.4556363636363635E-2</v>
      </c>
      <c r="D16" s="65">
        <f t="shared" si="5"/>
        <v>103.66909090909091</v>
      </c>
      <c r="E16" s="13">
        <f t="shared" si="6"/>
        <v>13.47698181818182</v>
      </c>
      <c r="F16" s="43">
        <f>Commissioning!$B$11</f>
        <v>310</v>
      </c>
      <c r="G16" s="44">
        <f>Commissioning!$C$11</f>
        <v>126</v>
      </c>
      <c r="H16" s="44">
        <f>Commissioning!$D$11</f>
        <v>87</v>
      </c>
      <c r="I16" s="44">
        <f>Commissioning!$E$11</f>
        <v>63.333333333333336</v>
      </c>
      <c r="J16" s="44">
        <f>Commissioning!$F$11</f>
        <v>51.5</v>
      </c>
      <c r="K16" s="44">
        <f>Commissioning!$G$11</f>
        <v>28.6</v>
      </c>
      <c r="L16" s="44">
        <f>Commissioning!$H$11</f>
        <v>20.7</v>
      </c>
      <c r="M16" s="45">
        <f>Commissioning!$I$11</f>
        <v>14.54</v>
      </c>
      <c r="N16" s="46">
        <f t="shared" si="7"/>
        <v>23.002182846442551</v>
      </c>
      <c r="O16" s="47">
        <f t="shared" si="8"/>
        <v>9.3492743182314886</v>
      </c>
      <c r="P16" s="47">
        <f t="shared" si="9"/>
        <v>6.4554513149693609</v>
      </c>
      <c r="Q16" s="47">
        <f t="shared" si="10"/>
        <v>4.6993706890581555</v>
      </c>
      <c r="R16" s="47">
        <f t="shared" si="11"/>
        <v>3.8213303761025528</v>
      </c>
      <c r="S16" s="47">
        <f t="shared" si="12"/>
        <v>2.1221368690588935</v>
      </c>
      <c r="T16" s="47">
        <f t="shared" si="13"/>
        <v>1.5359522094237446</v>
      </c>
      <c r="U16" s="48">
        <f t="shared" si="14"/>
        <v>1.0788765760879828</v>
      </c>
      <c r="V16" s="49">
        <f t="shared" si="15"/>
        <v>26.712212337804253</v>
      </c>
      <c r="W16" s="50">
        <f t="shared" si="16"/>
        <v>13.059303809593191</v>
      </c>
      <c r="X16" s="50">
        <f t="shared" si="17"/>
        <v>10.165480806331063</v>
      </c>
      <c r="Y16" s="50">
        <f t="shared" si="18"/>
        <v>8.4094001804198584</v>
      </c>
      <c r="Z16" s="50">
        <f t="shared" si="19"/>
        <v>7.5313598674642552</v>
      </c>
      <c r="AA16" s="50">
        <f t="shared" si="20"/>
        <v>5.8321663604205947</v>
      </c>
      <c r="AB16" s="50">
        <f t="shared" si="21"/>
        <v>5.245981700785447</v>
      </c>
      <c r="AC16" s="51">
        <f t="shared" si="22"/>
        <v>4.7889060674496839</v>
      </c>
      <c r="AD16" s="40">
        <f t="shared" si="23"/>
        <v>0.86111111111111105</v>
      </c>
      <c r="AE16" s="41">
        <f t="shared" si="24"/>
        <v>0.71590909090909094</v>
      </c>
      <c r="AF16" s="41">
        <f t="shared" si="25"/>
        <v>0.63503649635036497</v>
      </c>
      <c r="AG16" s="41">
        <f t="shared" si="26"/>
        <v>0.55882352941176461</v>
      </c>
      <c r="AH16" s="41">
        <f t="shared" si="27"/>
        <v>0.50738916256157629</v>
      </c>
      <c r="AI16" s="41">
        <f t="shared" si="28"/>
        <v>0.36386768447837153</v>
      </c>
      <c r="AJ16" s="41">
        <f t="shared" si="29"/>
        <v>0.29278642149929274</v>
      </c>
      <c r="AK16" s="42">
        <f t="shared" si="30"/>
        <v>0.22528664394174158</v>
      </c>
      <c r="AN16">
        <v>15</v>
      </c>
      <c r="AO16" s="11">
        <v>0.55882352941176461</v>
      </c>
    </row>
    <row r="17" spans="1:41" x14ac:dyDescent="0.25">
      <c r="A17" t="s">
        <v>43</v>
      </c>
      <c r="B17" s="29">
        <v>0.20000000000000004</v>
      </c>
      <c r="C17" s="24">
        <f t="shared" si="4"/>
        <v>4.420000000000001E-2</v>
      </c>
      <c r="D17" s="65">
        <f t="shared" si="5"/>
        <v>132.60000000000002</v>
      </c>
      <c r="E17" s="13">
        <f t="shared" si="6"/>
        <v>17.238000000000003</v>
      </c>
      <c r="F17" s="43">
        <f>Commissioning!$B$11</f>
        <v>310</v>
      </c>
      <c r="G17" s="44">
        <f>Commissioning!$C$11</f>
        <v>126</v>
      </c>
      <c r="H17" s="44">
        <f>Commissioning!$D$11</f>
        <v>87</v>
      </c>
      <c r="I17" s="44">
        <f>Commissioning!$E$11</f>
        <v>63.333333333333336</v>
      </c>
      <c r="J17" s="44">
        <f>Commissioning!$F$11</f>
        <v>51.5</v>
      </c>
      <c r="K17" s="44">
        <f>Commissioning!$G$11</f>
        <v>28.6</v>
      </c>
      <c r="L17" s="44">
        <f>Commissioning!$H$11</f>
        <v>20.7</v>
      </c>
      <c r="M17" s="45">
        <f>Commissioning!$I$11</f>
        <v>14.54</v>
      </c>
      <c r="N17" s="46">
        <f t="shared" si="7"/>
        <v>17.983524770855084</v>
      </c>
      <c r="O17" s="47">
        <f t="shared" si="8"/>
        <v>7.309432648799163</v>
      </c>
      <c r="P17" s="47">
        <f t="shared" si="9"/>
        <v>5.0469892098851368</v>
      </c>
      <c r="Q17" s="47">
        <f t="shared" si="10"/>
        <v>3.6740534478091034</v>
      </c>
      <c r="R17" s="47">
        <f t="shared" si="11"/>
        <v>2.9875855667710867</v>
      </c>
      <c r="S17" s="47">
        <f t="shared" si="12"/>
        <v>1.6591251885369531</v>
      </c>
      <c r="T17" s="47">
        <f t="shared" si="13"/>
        <v>1.2008353637312912</v>
      </c>
      <c r="U17" s="48">
        <f t="shared" si="14"/>
        <v>0.84348532312333202</v>
      </c>
      <c r="V17" s="49">
        <f t="shared" si="15"/>
        <v>20.884093282283324</v>
      </c>
      <c r="W17" s="50">
        <f t="shared" si="16"/>
        <v>10.210001160227403</v>
      </c>
      <c r="X17" s="50">
        <f t="shared" si="17"/>
        <v>7.9475577213133759</v>
      </c>
      <c r="Y17" s="50">
        <f t="shared" si="18"/>
        <v>6.5746219592373434</v>
      </c>
      <c r="Z17" s="50">
        <f t="shared" si="19"/>
        <v>5.8881540781993262</v>
      </c>
      <c r="AA17" s="50">
        <f t="shared" si="20"/>
        <v>4.5596936999651918</v>
      </c>
      <c r="AB17" s="50">
        <f t="shared" si="21"/>
        <v>4.101403875159531</v>
      </c>
      <c r="AC17" s="51">
        <f t="shared" si="22"/>
        <v>3.744053834551571</v>
      </c>
      <c r="AD17" s="40">
        <f t="shared" si="23"/>
        <v>0.86111111111111105</v>
      </c>
      <c r="AE17" s="41">
        <f t="shared" si="24"/>
        <v>0.71590909090909083</v>
      </c>
      <c r="AF17" s="41">
        <f t="shared" si="25"/>
        <v>0.63503649635036497</v>
      </c>
      <c r="AG17" s="41">
        <f t="shared" si="26"/>
        <v>0.55882352941176461</v>
      </c>
      <c r="AH17" s="41">
        <f t="shared" si="27"/>
        <v>0.5073891625615764</v>
      </c>
      <c r="AI17" s="41">
        <f t="shared" si="28"/>
        <v>0.36386768447837159</v>
      </c>
      <c r="AJ17" s="41">
        <f t="shared" si="29"/>
        <v>0.29278642149929279</v>
      </c>
      <c r="AK17" s="42">
        <f t="shared" si="30"/>
        <v>0.22528664394174158</v>
      </c>
      <c r="AN17">
        <v>20</v>
      </c>
      <c r="AO17" s="11">
        <v>0.50738916256157629</v>
      </c>
    </row>
    <row r="18" spans="1:41" x14ac:dyDescent="0.25">
      <c r="A18" t="s">
        <v>44</v>
      </c>
      <c r="B18" s="29">
        <v>0.16999999999999996</v>
      </c>
      <c r="C18" s="24">
        <f t="shared" si="4"/>
        <v>3.7569999999999992E-2</v>
      </c>
      <c r="D18" s="65">
        <f t="shared" si="5"/>
        <v>112.70999999999998</v>
      </c>
      <c r="E18" s="13">
        <f t="shared" si="6"/>
        <v>14.652299999999999</v>
      </c>
      <c r="F18" s="43">
        <f>Commissioning!$B$11</f>
        <v>310</v>
      </c>
      <c r="G18" s="44">
        <f>Commissioning!$C$11</f>
        <v>126</v>
      </c>
      <c r="H18" s="44">
        <f>Commissioning!$D$11</f>
        <v>87</v>
      </c>
      <c r="I18" s="44">
        <f>Commissioning!$E$11</f>
        <v>63.333333333333336</v>
      </c>
      <c r="J18" s="44">
        <f>Commissioning!$F$11</f>
        <v>51.5</v>
      </c>
      <c r="K18" s="44">
        <f>Commissioning!$G$11</f>
        <v>28.6</v>
      </c>
      <c r="L18" s="44">
        <f>Commissioning!$H$11</f>
        <v>20.7</v>
      </c>
      <c r="M18" s="45">
        <f>Commissioning!$I$11</f>
        <v>14.54</v>
      </c>
      <c r="N18" s="46">
        <f t="shared" si="7"/>
        <v>21.15708796571187</v>
      </c>
      <c r="O18" s="47">
        <f t="shared" si="8"/>
        <v>8.5993325279990174</v>
      </c>
      <c r="P18" s="47">
        <f t="shared" si="9"/>
        <v>5.9376343645707506</v>
      </c>
      <c r="Q18" s="47">
        <f t="shared" si="10"/>
        <v>4.3224158209518873</v>
      </c>
      <c r="R18" s="47">
        <f t="shared" si="11"/>
        <v>3.5148065491424556</v>
      </c>
      <c r="S18" s="47">
        <f t="shared" si="12"/>
        <v>1.9519119865140628</v>
      </c>
      <c r="T18" s="47">
        <f t="shared" si="13"/>
        <v>1.4127474867426957</v>
      </c>
      <c r="U18" s="48">
        <f t="shared" si="14"/>
        <v>0.99233567426274383</v>
      </c>
      <c r="V18" s="49">
        <f t="shared" si="15"/>
        <v>24.569521508568624</v>
      </c>
      <c r="W18" s="50">
        <f t="shared" si="16"/>
        <v>12.011766070855771</v>
      </c>
      <c r="X18" s="50">
        <f t="shared" si="17"/>
        <v>9.350067907427503</v>
      </c>
      <c r="Y18" s="50">
        <f t="shared" si="18"/>
        <v>7.7348493638086415</v>
      </c>
      <c r="Z18" s="50">
        <f t="shared" si="19"/>
        <v>6.9272400919992094</v>
      </c>
      <c r="AA18" s="50">
        <f t="shared" si="20"/>
        <v>5.3643455293708158</v>
      </c>
      <c r="AB18" s="50">
        <f t="shared" si="21"/>
        <v>4.8251810295994488</v>
      </c>
      <c r="AC18" s="51">
        <f t="shared" si="22"/>
        <v>4.4047692171194965</v>
      </c>
      <c r="AD18" s="40">
        <f t="shared" si="23"/>
        <v>0.86111111111111116</v>
      </c>
      <c r="AE18" s="41">
        <f t="shared" si="24"/>
        <v>0.71590909090909083</v>
      </c>
      <c r="AF18" s="41">
        <f t="shared" si="25"/>
        <v>0.63503649635036497</v>
      </c>
      <c r="AG18" s="41">
        <f t="shared" si="26"/>
        <v>0.55882352941176461</v>
      </c>
      <c r="AH18" s="41">
        <f t="shared" si="27"/>
        <v>0.50738916256157629</v>
      </c>
      <c r="AI18" s="41">
        <f t="shared" si="28"/>
        <v>0.36386768447837153</v>
      </c>
      <c r="AJ18" s="41">
        <f t="shared" si="29"/>
        <v>0.29278642149929279</v>
      </c>
      <c r="AK18" s="42">
        <f t="shared" si="30"/>
        <v>0.22528664394174158</v>
      </c>
      <c r="AN18">
        <v>50</v>
      </c>
      <c r="AO18" s="11">
        <v>0.36386768447837153</v>
      </c>
    </row>
    <row r="19" spans="1:41" x14ac:dyDescent="0.25">
      <c r="A19" t="s">
        <v>45</v>
      </c>
      <c r="B19" s="29">
        <v>0.16</v>
      </c>
      <c r="C19" s="24">
        <f t="shared" si="4"/>
        <v>3.5360000000000003E-2</v>
      </c>
      <c r="D19" s="65">
        <f t="shared" si="5"/>
        <v>106.08000000000001</v>
      </c>
      <c r="E19" s="13">
        <f t="shared" si="6"/>
        <v>13.790400000000002</v>
      </c>
      <c r="F19" s="43">
        <f>Commissioning!$B$11</f>
        <v>310</v>
      </c>
      <c r="G19" s="44">
        <f>Commissioning!$C$11</f>
        <v>126</v>
      </c>
      <c r="H19" s="44">
        <f>Commissioning!$D$11</f>
        <v>87</v>
      </c>
      <c r="I19" s="44">
        <f>Commissioning!$E$11</f>
        <v>63.333333333333336</v>
      </c>
      <c r="J19" s="44">
        <f>Commissioning!$F$11</f>
        <v>51.5</v>
      </c>
      <c r="K19" s="44">
        <f>Commissioning!$G$11</f>
        <v>28.6</v>
      </c>
      <c r="L19" s="44">
        <f>Commissioning!$H$11</f>
        <v>20.7</v>
      </c>
      <c r="M19" s="45">
        <f>Commissioning!$I$11</f>
        <v>14.54</v>
      </c>
      <c r="N19" s="46">
        <f t="shared" si="7"/>
        <v>22.479405963568858</v>
      </c>
      <c r="O19" s="47">
        <f t="shared" si="8"/>
        <v>9.1367908109989546</v>
      </c>
      <c r="P19" s="47">
        <f t="shared" si="9"/>
        <v>6.308736512356421</v>
      </c>
      <c r="Q19" s="47">
        <f t="shared" si="10"/>
        <v>4.5925668097613794</v>
      </c>
      <c r="R19" s="47">
        <f t="shared" si="11"/>
        <v>3.7344819584638582</v>
      </c>
      <c r="S19" s="47">
        <f t="shared" si="12"/>
        <v>2.0739064856711913</v>
      </c>
      <c r="T19" s="47">
        <f t="shared" si="13"/>
        <v>1.5010442046641139</v>
      </c>
      <c r="U19" s="48">
        <f t="shared" si="14"/>
        <v>1.0543566539041651</v>
      </c>
      <c r="V19" s="49">
        <f t="shared" si="15"/>
        <v>26.105116602854157</v>
      </c>
      <c r="W19" s="50">
        <f t="shared" si="16"/>
        <v>12.762501450284255</v>
      </c>
      <c r="X19" s="50">
        <f t="shared" si="17"/>
        <v>9.9344471516417201</v>
      </c>
      <c r="Y19" s="50">
        <f t="shared" si="18"/>
        <v>8.2182774490466795</v>
      </c>
      <c r="Z19" s="50">
        <f t="shared" si="19"/>
        <v>7.3601925977491582</v>
      </c>
      <c r="AA19" s="50">
        <f t="shared" si="20"/>
        <v>5.6996171249564904</v>
      </c>
      <c r="AB19" s="50">
        <f t="shared" si="21"/>
        <v>5.1267548439494135</v>
      </c>
      <c r="AC19" s="51">
        <f t="shared" si="22"/>
        <v>4.680067293189464</v>
      </c>
      <c r="AD19" s="40">
        <f t="shared" si="23"/>
        <v>0.86111111111111116</v>
      </c>
      <c r="AE19" s="41">
        <f t="shared" si="24"/>
        <v>0.71590909090909083</v>
      </c>
      <c r="AF19" s="41">
        <f t="shared" si="25"/>
        <v>0.63503649635036497</v>
      </c>
      <c r="AG19" s="41">
        <f t="shared" si="26"/>
        <v>0.55882352941176472</v>
      </c>
      <c r="AH19" s="41">
        <f t="shared" si="27"/>
        <v>0.50738916256157629</v>
      </c>
      <c r="AI19" s="41">
        <f t="shared" si="28"/>
        <v>0.36386768447837153</v>
      </c>
      <c r="AJ19" s="41">
        <f t="shared" si="29"/>
        <v>0.29278642149929279</v>
      </c>
      <c r="AK19" s="42">
        <f t="shared" si="30"/>
        <v>0.22528664394174158</v>
      </c>
      <c r="AN19">
        <v>100</v>
      </c>
      <c r="AO19" s="11">
        <v>0.29278642149929279</v>
      </c>
    </row>
    <row r="20" spans="1:41" x14ac:dyDescent="0.25">
      <c r="A20" t="s">
        <v>46</v>
      </c>
      <c r="B20" s="29">
        <v>0.16</v>
      </c>
      <c r="C20" s="24">
        <f t="shared" si="4"/>
        <v>3.5360000000000003E-2</v>
      </c>
      <c r="D20" s="65">
        <f t="shared" si="5"/>
        <v>106.08000000000001</v>
      </c>
      <c r="E20" s="13">
        <f t="shared" si="6"/>
        <v>13.790400000000002</v>
      </c>
      <c r="F20" s="43">
        <f>Commissioning!$B$11</f>
        <v>310</v>
      </c>
      <c r="G20" s="44">
        <f>Commissioning!$C$11</f>
        <v>126</v>
      </c>
      <c r="H20" s="44">
        <f>Commissioning!$D$11</f>
        <v>87</v>
      </c>
      <c r="I20" s="44">
        <f>Commissioning!$E$11</f>
        <v>63.333333333333336</v>
      </c>
      <c r="J20" s="44">
        <f>Commissioning!$F$11</f>
        <v>51.5</v>
      </c>
      <c r="K20" s="44">
        <f>Commissioning!$G$11</f>
        <v>28.6</v>
      </c>
      <c r="L20" s="44">
        <f>Commissioning!$H$11</f>
        <v>20.7</v>
      </c>
      <c r="M20" s="45">
        <f>Commissioning!$I$11</f>
        <v>14.54</v>
      </c>
      <c r="N20" s="46">
        <f t="shared" si="7"/>
        <v>22.479405963568858</v>
      </c>
      <c r="O20" s="47">
        <f t="shared" si="8"/>
        <v>9.1367908109989546</v>
      </c>
      <c r="P20" s="47">
        <f t="shared" si="9"/>
        <v>6.308736512356421</v>
      </c>
      <c r="Q20" s="47">
        <f t="shared" si="10"/>
        <v>4.5925668097613794</v>
      </c>
      <c r="R20" s="47">
        <f t="shared" si="11"/>
        <v>3.7344819584638582</v>
      </c>
      <c r="S20" s="47">
        <f t="shared" si="12"/>
        <v>2.0739064856711913</v>
      </c>
      <c r="T20" s="47">
        <f t="shared" si="13"/>
        <v>1.5010442046641139</v>
      </c>
      <c r="U20" s="48">
        <f t="shared" si="14"/>
        <v>1.0543566539041651</v>
      </c>
      <c r="V20" s="49">
        <f t="shared" si="15"/>
        <v>26.105116602854157</v>
      </c>
      <c r="W20" s="50">
        <f t="shared" si="16"/>
        <v>12.762501450284255</v>
      </c>
      <c r="X20" s="50">
        <f t="shared" si="17"/>
        <v>9.9344471516417201</v>
      </c>
      <c r="Y20" s="50">
        <f t="shared" si="18"/>
        <v>8.2182774490466795</v>
      </c>
      <c r="Z20" s="50">
        <f t="shared" si="19"/>
        <v>7.3601925977491582</v>
      </c>
      <c r="AA20" s="50">
        <f t="shared" si="20"/>
        <v>5.6996171249564904</v>
      </c>
      <c r="AB20" s="50">
        <f t="shared" si="21"/>
        <v>5.1267548439494135</v>
      </c>
      <c r="AC20" s="51">
        <f t="shared" si="22"/>
        <v>4.680067293189464</v>
      </c>
      <c r="AD20" s="40">
        <f t="shared" si="23"/>
        <v>0.86111111111111116</v>
      </c>
      <c r="AE20" s="41">
        <f t="shared" si="24"/>
        <v>0.71590909090909083</v>
      </c>
      <c r="AF20" s="41">
        <f t="shared" si="25"/>
        <v>0.63503649635036497</v>
      </c>
      <c r="AG20" s="41">
        <f t="shared" si="26"/>
        <v>0.55882352941176472</v>
      </c>
      <c r="AH20" s="41">
        <f t="shared" si="27"/>
        <v>0.50738916256157629</v>
      </c>
      <c r="AI20" s="41">
        <f t="shared" si="28"/>
        <v>0.36386768447837153</v>
      </c>
      <c r="AJ20" s="41">
        <f t="shared" si="29"/>
        <v>0.29278642149929279</v>
      </c>
      <c r="AK20" s="42">
        <f t="shared" si="30"/>
        <v>0.22528664394174158</v>
      </c>
      <c r="AN20">
        <v>500</v>
      </c>
      <c r="AO20" s="11">
        <v>0.22528664394174155</v>
      </c>
    </row>
    <row r="21" spans="1:41" x14ac:dyDescent="0.25">
      <c r="A21" t="s">
        <v>47</v>
      </c>
      <c r="B21" s="29">
        <v>0.1</v>
      </c>
      <c r="C21" s="24">
        <f t="shared" si="4"/>
        <v>2.2100000000000002E-2</v>
      </c>
      <c r="D21" s="65">
        <f t="shared" si="5"/>
        <v>66.300000000000011</v>
      </c>
      <c r="E21" s="13">
        <f t="shared" si="6"/>
        <v>8.6190000000000015</v>
      </c>
      <c r="F21" s="43">
        <f>Commissioning!$B$11</f>
        <v>310</v>
      </c>
      <c r="G21" s="44">
        <f>Commissioning!$C$11</f>
        <v>126</v>
      </c>
      <c r="H21" s="44">
        <f>Commissioning!$D$11</f>
        <v>87</v>
      </c>
      <c r="I21" s="44">
        <f>Commissioning!$E$11</f>
        <v>63.333333333333336</v>
      </c>
      <c r="J21" s="44">
        <f>Commissioning!$F$11</f>
        <v>51.5</v>
      </c>
      <c r="K21" s="44">
        <f>Commissioning!$G$11</f>
        <v>28.6</v>
      </c>
      <c r="L21" s="44">
        <f>Commissioning!$H$11</f>
        <v>20.7</v>
      </c>
      <c r="M21" s="45">
        <f>Commissioning!$I$11</f>
        <v>14.54</v>
      </c>
      <c r="N21" s="46">
        <f t="shared" si="7"/>
        <v>35.967049541710168</v>
      </c>
      <c r="O21" s="47">
        <f t="shared" si="8"/>
        <v>14.618865297598326</v>
      </c>
      <c r="P21" s="47">
        <f t="shared" si="9"/>
        <v>10.093978419770274</v>
      </c>
      <c r="Q21" s="47">
        <f t="shared" si="10"/>
        <v>7.3481068956182067</v>
      </c>
      <c r="R21" s="47">
        <f t="shared" si="11"/>
        <v>5.9751711335421733</v>
      </c>
      <c r="S21" s="47">
        <f t="shared" si="12"/>
        <v>3.3182503770739062</v>
      </c>
      <c r="T21" s="47">
        <f t="shared" si="13"/>
        <v>2.4016707274625824</v>
      </c>
      <c r="U21" s="48">
        <f t="shared" si="14"/>
        <v>1.686970646246664</v>
      </c>
      <c r="V21" s="49">
        <f t="shared" si="15"/>
        <v>41.768186564566648</v>
      </c>
      <c r="W21" s="50">
        <f t="shared" si="16"/>
        <v>20.420002320454806</v>
      </c>
      <c r="X21" s="50">
        <f t="shared" si="17"/>
        <v>15.895115442626752</v>
      </c>
      <c r="Y21" s="50">
        <f t="shared" si="18"/>
        <v>13.149243918474687</v>
      </c>
      <c r="Z21" s="50">
        <f t="shared" si="19"/>
        <v>11.776308156398652</v>
      </c>
      <c r="AA21" s="50">
        <f t="shared" si="20"/>
        <v>9.1193873999303836</v>
      </c>
      <c r="AB21" s="50">
        <f t="shared" si="21"/>
        <v>8.202807750319062</v>
      </c>
      <c r="AC21" s="51">
        <f t="shared" si="22"/>
        <v>7.4881076691031421</v>
      </c>
      <c r="AD21" s="40">
        <f t="shared" si="23"/>
        <v>0.86111111111111105</v>
      </c>
      <c r="AE21" s="41">
        <f t="shared" si="24"/>
        <v>0.71590909090909083</v>
      </c>
      <c r="AF21" s="41">
        <f t="shared" si="25"/>
        <v>0.63503649635036497</v>
      </c>
      <c r="AG21" s="41">
        <f t="shared" si="26"/>
        <v>0.55882352941176461</v>
      </c>
      <c r="AH21" s="41">
        <f t="shared" si="27"/>
        <v>0.5073891625615764</v>
      </c>
      <c r="AI21" s="41">
        <f t="shared" si="28"/>
        <v>0.36386768447837159</v>
      </c>
      <c r="AJ21" s="41">
        <f t="shared" si="29"/>
        <v>0.29278642149929279</v>
      </c>
      <c r="AK21" s="42">
        <f t="shared" si="30"/>
        <v>0.22528664394174158</v>
      </c>
    </row>
    <row r="22" spans="1:41" x14ac:dyDescent="0.25">
      <c r="A22" t="s">
        <v>48</v>
      </c>
      <c r="B22" s="29">
        <v>0.155</v>
      </c>
      <c r="C22" s="24">
        <f t="shared" si="4"/>
        <v>3.4255000000000001E-2</v>
      </c>
      <c r="D22" s="65">
        <f t="shared" si="5"/>
        <v>102.765</v>
      </c>
      <c r="E22" s="13">
        <f t="shared" si="6"/>
        <v>13.359450000000001</v>
      </c>
      <c r="F22" s="43">
        <f>Commissioning!$B$11</f>
        <v>310</v>
      </c>
      <c r="G22" s="44">
        <f>Commissioning!$C$11</f>
        <v>126</v>
      </c>
      <c r="H22" s="44">
        <f>Commissioning!$D$11</f>
        <v>87</v>
      </c>
      <c r="I22" s="44">
        <f>Commissioning!$E$11</f>
        <v>63.333333333333336</v>
      </c>
      <c r="J22" s="44">
        <f>Commissioning!$F$11</f>
        <v>51.5</v>
      </c>
      <c r="K22" s="44">
        <f>Commissioning!$G$11</f>
        <v>28.6</v>
      </c>
      <c r="L22" s="44">
        <f>Commissioning!$H$11</f>
        <v>20.7</v>
      </c>
      <c r="M22" s="45">
        <f>Commissioning!$I$11</f>
        <v>14.54</v>
      </c>
      <c r="N22" s="46">
        <f t="shared" si="7"/>
        <v>23.204548091425917</v>
      </c>
      <c r="O22" s="47">
        <f t="shared" si="8"/>
        <v>9.4315259984505353</v>
      </c>
      <c r="P22" s="47">
        <f t="shared" si="9"/>
        <v>6.5122441417872734</v>
      </c>
      <c r="Q22" s="47">
        <f t="shared" si="10"/>
        <v>4.7407141262052956</v>
      </c>
      <c r="R22" s="47">
        <f t="shared" si="11"/>
        <v>3.8549491184143059</v>
      </c>
      <c r="S22" s="47">
        <f t="shared" si="12"/>
        <v>2.1408066948863911</v>
      </c>
      <c r="T22" s="47">
        <f t="shared" si="13"/>
        <v>1.5494649854597307</v>
      </c>
      <c r="U22" s="48">
        <f t="shared" si="14"/>
        <v>1.0883681588688157</v>
      </c>
      <c r="V22" s="49">
        <f t="shared" si="15"/>
        <v>26.947217138430098</v>
      </c>
      <c r="W22" s="50">
        <f t="shared" si="16"/>
        <v>13.174195045454715</v>
      </c>
      <c r="X22" s="50">
        <f t="shared" si="17"/>
        <v>10.254913188791454</v>
      </c>
      <c r="Y22" s="50">
        <f t="shared" si="18"/>
        <v>8.4833831732094769</v>
      </c>
      <c r="Z22" s="50">
        <f t="shared" si="19"/>
        <v>7.5976181654184858</v>
      </c>
      <c r="AA22" s="50">
        <f t="shared" si="20"/>
        <v>5.883475741890571</v>
      </c>
      <c r="AB22" s="50">
        <f t="shared" si="21"/>
        <v>5.2921340324639115</v>
      </c>
      <c r="AC22" s="51">
        <f t="shared" si="22"/>
        <v>4.8310372058729953</v>
      </c>
      <c r="AD22" s="40">
        <f t="shared" si="23"/>
        <v>0.86111111111111105</v>
      </c>
      <c r="AE22" s="41">
        <f t="shared" si="24"/>
        <v>0.71590909090909094</v>
      </c>
      <c r="AF22" s="41">
        <f t="shared" si="25"/>
        <v>0.63503649635036497</v>
      </c>
      <c r="AG22" s="41">
        <f t="shared" si="26"/>
        <v>0.55882352941176472</v>
      </c>
      <c r="AH22" s="41">
        <f t="shared" si="27"/>
        <v>0.5073891625615764</v>
      </c>
      <c r="AI22" s="41">
        <f t="shared" si="28"/>
        <v>0.36386768447837153</v>
      </c>
      <c r="AJ22" s="41">
        <f t="shared" si="29"/>
        <v>0.29278642149929274</v>
      </c>
      <c r="AK22" s="42">
        <f t="shared" si="30"/>
        <v>0.22528664394174158</v>
      </c>
    </row>
    <row r="23" spans="1:41" x14ac:dyDescent="0.25">
      <c r="A23" t="s">
        <v>49</v>
      </c>
      <c r="B23" s="29">
        <v>0.155</v>
      </c>
      <c r="C23" s="24">
        <f t="shared" si="4"/>
        <v>3.4255000000000001E-2</v>
      </c>
      <c r="D23" s="65">
        <f t="shared" si="5"/>
        <v>102.765</v>
      </c>
      <c r="E23" s="13">
        <f t="shared" si="6"/>
        <v>13.359450000000001</v>
      </c>
      <c r="F23" s="43">
        <f>Commissioning!$B$11</f>
        <v>310</v>
      </c>
      <c r="G23" s="44">
        <f>Commissioning!$C$11</f>
        <v>126</v>
      </c>
      <c r="H23" s="44">
        <f>Commissioning!$D$11</f>
        <v>87</v>
      </c>
      <c r="I23" s="44">
        <f>Commissioning!$E$11</f>
        <v>63.333333333333336</v>
      </c>
      <c r="J23" s="44">
        <f>Commissioning!$F$11</f>
        <v>51.5</v>
      </c>
      <c r="K23" s="44">
        <f>Commissioning!$G$11</f>
        <v>28.6</v>
      </c>
      <c r="L23" s="44">
        <f>Commissioning!$H$11</f>
        <v>20.7</v>
      </c>
      <c r="M23" s="45">
        <f>Commissioning!$I$11</f>
        <v>14.54</v>
      </c>
      <c r="N23" s="46">
        <f t="shared" si="7"/>
        <v>23.204548091425917</v>
      </c>
      <c r="O23" s="47">
        <f t="shared" si="8"/>
        <v>9.4315259984505353</v>
      </c>
      <c r="P23" s="47">
        <f t="shared" si="9"/>
        <v>6.5122441417872734</v>
      </c>
      <c r="Q23" s="47">
        <f t="shared" si="10"/>
        <v>4.7407141262052956</v>
      </c>
      <c r="R23" s="47">
        <f t="shared" si="11"/>
        <v>3.8549491184143059</v>
      </c>
      <c r="S23" s="47">
        <f t="shared" si="12"/>
        <v>2.1408066948863911</v>
      </c>
      <c r="T23" s="47">
        <f t="shared" si="13"/>
        <v>1.5494649854597307</v>
      </c>
      <c r="U23" s="48">
        <f t="shared" si="14"/>
        <v>1.0883681588688157</v>
      </c>
      <c r="V23" s="49">
        <f t="shared" si="15"/>
        <v>26.947217138430098</v>
      </c>
      <c r="W23" s="50">
        <f t="shared" si="16"/>
        <v>13.174195045454715</v>
      </c>
      <c r="X23" s="50">
        <f t="shared" si="17"/>
        <v>10.254913188791454</v>
      </c>
      <c r="Y23" s="50">
        <f t="shared" si="18"/>
        <v>8.4833831732094769</v>
      </c>
      <c r="Z23" s="50">
        <f t="shared" si="19"/>
        <v>7.5976181654184858</v>
      </c>
      <c r="AA23" s="50">
        <f t="shared" si="20"/>
        <v>5.883475741890571</v>
      </c>
      <c r="AB23" s="50">
        <f t="shared" si="21"/>
        <v>5.2921340324639115</v>
      </c>
      <c r="AC23" s="51">
        <f t="shared" si="22"/>
        <v>4.8310372058729953</v>
      </c>
      <c r="AD23" s="40">
        <f t="shared" si="23"/>
        <v>0.86111111111111105</v>
      </c>
      <c r="AE23" s="41">
        <f t="shared" si="24"/>
        <v>0.71590909090909094</v>
      </c>
      <c r="AF23" s="41">
        <f t="shared" si="25"/>
        <v>0.63503649635036497</v>
      </c>
      <c r="AG23" s="41">
        <f t="shared" si="26"/>
        <v>0.55882352941176472</v>
      </c>
      <c r="AH23" s="41">
        <f t="shared" si="27"/>
        <v>0.5073891625615764</v>
      </c>
      <c r="AI23" s="41">
        <f t="shared" si="28"/>
        <v>0.36386768447837153</v>
      </c>
      <c r="AJ23" s="41">
        <f t="shared" si="29"/>
        <v>0.29278642149929274</v>
      </c>
      <c r="AK23" s="42">
        <f t="shared" si="30"/>
        <v>0.22528664394174158</v>
      </c>
    </row>
    <row r="24" spans="1:41" x14ac:dyDescent="0.25">
      <c r="A24" t="s">
        <v>50</v>
      </c>
      <c r="B24" s="29">
        <v>0.16</v>
      </c>
      <c r="C24" s="24">
        <f t="shared" si="4"/>
        <v>3.5360000000000003E-2</v>
      </c>
      <c r="D24" s="65">
        <f t="shared" si="5"/>
        <v>106.08000000000001</v>
      </c>
      <c r="E24" s="13">
        <f t="shared" si="6"/>
        <v>13.790400000000002</v>
      </c>
      <c r="F24" s="43">
        <f>Commissioning!$B$11</f>
        <v>310</v>
      </c>
      <c r="G24" s="44">
        <f>Commissioning!$C$11</f>
        <v>126</v>
      </c>
      <c r="H24" s="44">
        <f>Commissioning!$D$11</f>
        <v>87</v>
      </c>
      <c r="I24" s="44">
        <f>Commissioning!$E$11</f>
        <v>63.333333333333336</v>
      </c>
      <c r="J24" s="44">
        <f>Commissioning!$F$11</f>
        <v>51.5</v>
      </c>
      <c r="K24" s="44">
        <f>Commissioning!$G$11</f>
        <v>28.6</v>
      </c>
      <c r="L24" s="44">
        <f>Commissioning!$H$11</f>
        <v>20.7</v>
      </c>
      <c r="M24" s="45">
        <f>Commissioning!$I$11</f>
        <v>14.54</v>
      </c>
      <c r="N24" s="46">
        <f t="shared" si="7"/>
        <v>22.479405963568858</v>
      </c>
      <c r="O24" s="47">
        <f t="shared" si="8"/>
        <v>9.1367908109989546</v>
      </c>
      <c r="P24" s="47">
        <f t="shared" si="9"/>
        <v>6.308736512356421</v>
      </c>
      <c r="Q24" s="47">
        <f t="shared" si="10"/>
        <v>4.5925668097613794</v>
      </c>
      <c r="R24" s="47">
        <f t="shared" si="11"/>
        <v>3.7344819584638582</v>
      </c>
      <c r="S24" s="47">
        <f t="shared" si="12"/>
        <v>2.0739064856711913</v>
      </c>
      <c r="T24" s="47">
        <f t="shared" si="13"/>
        <v>1.5010442046641139</v>
      </c>
      <c r="U24" s="48">
        <f t="shared" si="14"/>
        <v>1.0543566539041651</v>
      </c>
      <c r="V24" s="49">
        <f t="shared" si="15"/>
        <v>26.105116602854157</v>
      </c>
      <c r="W24" s="50">
        <f t="shared" si="16"/>
        <v>12.762501450284255</v>
      </c>
      <c r="X24" s="50">
        <f t="shared" si="17"/>
        <v>9.9344471516417201</v>
      </c>
      <c r="Y24" s="50">
        <f t="shared" si="18"/>
        <v>8.2182774490466795</v>
      </c>
      <c r="Z24" s="50">
        <f t="shared" si="19"/>
        <v>7.3601925977491582</v>
      </c>
      <c r="AA24" s="50">
        <f t="shared" si="20"/>
        <v>5.6996171249564904</v>
      </c>
      <c r="AB24" s="50">
        <f t="shared" si="21"/>
        <v>5.1267548439494135</v>
      </c>
      <c r="AC24" s="51">
        <f t="shared" si="22"/>
        <v>4.680067293189464</v>
      </c>
      <c r="AD24" s="40">
        <f t="shared" si="23"/>
        <v>0.86111111111111116</v>
      </c>
      <c r="AE24" s="41">
        <f t="shared" si="24"/>
        <v>0.71590909090909083</v>
      </c>
      <c r="AF24" s="41">
        <f t="shared" si="25"/>
        <v>0.63503649635036497</v>
      </c>
      <c r="AG24" s="41">
        <f t="shared" si="26"/>
        <v>0.55882352941176472</v>
      </c>
      <c r="AH24" s="41">
        <f t="shared" si="27"/>
        <v>0.50738916256157629</v>
      </c>
      <c r="AI24" s="41">
        <f t="shared" si="28"/>
        <v>0.36386768447837153</v>
      </c>
      <c r="AJ24" s="41">
        <f t="shared" si="29"/>
        <v>0.29278642149929279</v>
      </c>
      <c r="AK24" s="42">
        <f t="shared" si="30"/>
        <v>0.22528664394174158</v>
      </c>
    </row>
    <row r="25" spans="1:41" x14ac:dyDescent="0.25">
      <c r="A25" t="s">
        <v>51</v>
      </c>
      <c r="B25" s="29">
        <v>0.16</v>
      </c>
      <c r="C25" s="24">
        <f t="shared" si="4"/>
        <v>3.5360000000000003E-2</v>
      </c>
      <c r="D25" s="65">
        <f t="shared" si="5"/>
        <v>106.08000000000001</v>
      </c>
      <c r="E25" s="13">
        <f t="shared" si="6"/>
        <v>13.790400000000002</v>
      </c>
      <c r="F25" s="43">
        <f>Commissioning!$B$11</f>
        <v>310</v>
      </c>
      <c r="G25" s="44">
        <f>Commissioning!$C$11</f>
        <v>126</v>
      </c>
      <c r="H25" s="44">
        <f>Commissioning!$D$11</f>
        <v>87</v>
      </c>
      <c r="I25" s="44">
        <f>Commissioning!$E$11</f>
        <v>63.333333333333336</v>
      </c>
      <c r="J25" s="44">
        <f>Commissioning!$F$11</f>
        <v>51.5</v>
      </c>
      <c r="K25" s="44">
        <f>Commissioning!$G$11</f>
        <v>28.6</v>
      </c>
      <c r="L25" s="44">
        <f>Commissioning!$H$11</f>
        <v>20.7</v>
      </c>
      <c r="M25" s="45">
        <f>Commissioning!$I$11</f>
        <v>14.54</v>
      </c>
      <c r="N25" s="46">
        <f t="shared" si="7"/>
        <v>22.479405963568858</v>
      </c>
      <c r="O25" s="47">
        <f t="shared" si="8"/>
        <v>9.1367908109989546</v>
      </c>
      <c r="P25" s="47">
        <f t="shared" si="9"/>
        <v>6.308736512356421</v>
      </c>
      <c r="Q25" s="47">
        <f t="shared" si="10"/>
        <v>4.5925668097613794</v>
      </c>
      <c r="R25" s="47">
        <f t="shared" si="11"/>
        <v>3.7344819584638582</v>
      </c>
      <c r="S25" s="47">
        <f t="shared" si="12"/>
        <v>2.0739064856711913</v>
      </c>
      <c r="T25" s="47">
        <f t="shared" si="13"/>
        <v>1.5010442046641139</v>
      </c>
      <c r="U25" s="48">
        <f t="shared" si="14"/>
        <v>1.0543566539041651</v>
      </c>
      <c r="V25" s="49">
        <f t="shared" si="15"/>
        <v>26.105116602854157</v>
      </c>
      <c r="W25" s="50">
        <f t="shared" si="16"/>
        <v>12.762501450284255</v>
      </c>
      <c r="X25" s="50">
        <f t="shared" si="17"/>
        <v>9.9344471516417201</v>
      </c>
      <c r="Y25" s="50">
        <f t="shared" si="18"/>
        <v>8.2182774490466795</v>
      </c>
      <c r="Z25" s="50">
        <f t="shared" si="19"/>
        <v>7.3601925977491582</v>
      </c>
      <c r="AA25" s="50">
        <f t="shared" si="20"/>
        <v>5.6996171249564904</v>
      </c>
      <c r="AB25" s="50">
        <f t="shared" si="21"/>
        <v>5.1267548439494135</v>
      </c>
      <c r="AC25" s="51">
        <f t="shared" si="22"/>
        <v>4.680067293189464</v>
      </c>
      <c r="AD25" s="40">
        <f t="shared" si="23"/>
        <v>0.86111111111111116</v>
      </c>
      <c r="AE25" s="41">
        <f t="shared" si="24"/>
        <v>0.71590909090909083</v>
      </c>
      <c r="AF25" s="41">
        <f t="shared" si="25"/>
        <v>0.63503649635036497</v>
      </c>
      <c r="AG25" s="41">
        <f t="shared" si="26"/>
        <v>0.55882352941176472</v>
      </c>
      <c r="AH25" s="41">
        <f t="shared" si="27"/>
        <v>0.50738916256157629</v>
      </c>
      <c r="AI25" s="41">
        <f t="shared" si="28"/>
        <v>0.36386768447837153</v>
      </c>
      <c r="AJ25" s="41">
        <f t="shared" si="29"/>
        <v>0.29278642149929279</v>
      </c>
      <c r="AK25" s="42">
        <f t="shared" si="30"/>
        <v>0.22528664394174158</v>
      </c>
    </row>
    <row r="26" spans="1:41" x14ac:dyDescent="0.25">
      <c r="A26" t="s">
        <v>52</v>
      </c>
      <c r="B26" s="29">
        <v>0</v>
      </c>
      <c r="C26" s="24">
        <f t="shared" si="4"/>
        <v>0</v>
      </c>
      <c r="D26" s="65">
        <f t="shared" si="5"/>
        <v>0</v>
      </c>
      <c r="E26" s="13">
        <f t="shared" si="6"/>
        <v>0</v>
      </c>
      <c r="F26" s="43">
        <f>Commissioning!$B$11</f>
        <v>310</v>
      </c>
      <c r="G26" s="44">
        <f>Commissioning!$C$11</f>
        <v>126</v>
      </c>
      <c r="H26" s="44">
        <f>Commissioning!$D$11</f>
        <v>87</v>
      </c>
      <c r="I26" s="44">
        <f>Commissioning!$E$11</f>
        <v>63.333333333333336</v>
      </c>
      <c r="J26" s="44">
        <f>Commissioning!$F$11</f>
        <v>51.5</v>
      </c>
      <c r="K26" s="44">
        <f>Commissioning!$G$11</f>
        <v>28.6</v>
      </c>
      <c r="L26" s="44">
        <f>Commissioning!$H$11</f>
        <v>20.7</v>
      </c>
      <c r="M26" s="45">
        <f>Commissioning!$I$11</f>
        <v>14.54</v>
      </c>
      <c r="N26" s="46" t="e">
        <f t="shared" si="7"/>
        <v>#DIV/0!</v>
      </c>
      <c r="O26" s="47" t="e">
        <f t="shared" si="8"/>
        <v>#DIV/0!</v>
      </c>
      <c r="P26" s="47" t="e">
        <f t="shared" si="9"/>
        <v>#DIV/0!</v>
      </c>
      <c r="Q26" s="47" t="e">
        <f t="shared" si="10"/>
        <v>#DIV/0!</v>
      </c>
      <c r="R26" s="47" t="e">
        <f t="shared" si="11"/>
        <v>#DIV/0!</v>
      </c>
      <c r="S26" s="47" t="e">
        <f t="shared" si="12"/>
        <v>#DIV/0!</v>
      </c>
      <c r="T26" s="47" t="e">
        <f t="shared" si="13"/>
        <v>#DIV/0!</v>
      </c>
      <c r="U26" s="48" t="e">
        <f t="shared" si="14"/>
        <v>#DIV/0!</v>
      </c>
      <c r="V26" s="49" t="e">
        <f t="shared" si="15"/>
        <v>#DIV/0!</v>
      </c>
      <c r="W26" s="50" t="e">
        <f t="shared" si="16"/>
        <v>#DIV/0!</v>
      </c>
      <c r="X26" s="50" t="e">
        <f t="shared" si="17"/>
        <v>#DIV/0!</v>
      </c>
      <c r="Y26" s="50" t="e">
        <f t="shared" si="18"/>
        <v>#DIV/0!</v>
      </c>
      <c r="Z26" s="50" t="e">
        <f t="shared" si="19"/>
        <v>#DIV/0!</v>
      </c>
      <c r="AA26" s="50" t="e">
        <f t="shared" si="20"/>
        <v>#DIV/0!</v>
      </c>
      <c r="AB26" s="50" t="e">
        <f t="shared" si="21"/>
        <v>#DIV/0!</v>
      </c>
      <c r="AC26" s="51" t="e">
        <f t="shared" si="22"/>
        <v>#DIV/0!</v>
      </c>
      <c r="AD26" s="40" t="e">
        <f t="shared" si="23"/>
        <v>#DIV/0!</v>
      </c>
      <c r="AE26" s="41" t="e">
        <f t="shared" si="24"/>
        <v>#DIV/0!</v>
      </c>
      <c r="AF26" s="41" t="e">
        <f t="shared" si="25"/>
        <v>#DIV/0!</v>
      </c>
      <c r="AG26" s="41" t="e">
        <f t="shared" si="26"/>
        <v>#DIV/0!</v>
      </c>
      <c r="AH26" s="41" t="e">
        <f t="shared" si="27"/>
        <v>#DIV/0!</v>
      </c>
      <c r="AI26" s="41" t="e">
        <f t="shared" si="28"/>
        <v>#DIV/0!</v>
      </c>
      <c r="AJ26" s="41" t="e">
        <f t="shared" si="29"/>
        <v>#DIV/0!</v>
      </c>
      <c r="AK26" s="42" t="e">
        <f t="shared" si="30"/>
        <v>#DIV/0!</v>
      </c>
    </row>
    <row r="27" spans="1:41" x14ac:dyDescent="0.25">
      <c r="A27" t="s">
        <v>53</v>
      </c>
      <c r="B27" s="29">
        <v>0.16</v>
      </c>
      <c r="C27" s="24">
        <f t="shared" si="4"/>
        <v>3.5360000000000003E-2</v>
      </c>
      <c r="D27" s="65">
        <f t="shared" si="5"/>
        <v>106.08000000000001</v>
      </c>
      <c r="E27" s="13">
        <f t="shared" si="6"/>
        <v>13.790400000000002</v>
      </c>
      <c r="F27" s="43">
        <f>Commissioning!$B$11</f>
        <v>310</v>
      </c>
      <c r="G27" s="44">
        <f>Commissioning!$C$11</f>
        <v>126</v>
      </c>
      <c r="H27" s="44">
        <f>Commissioning!$D$11</f>
        <v>87</v>
      </c>
      <c r="I27" s="44">
        <f>Commissioning!$E$11</f>
        <v>63.333333333333336</v>
      </c>
      <c r="J27" s="44">
        <f>Commissioning!$F$11</f>
        <v>51.5</v>
      </c>
      <c r="K27" s="44">
        <f>Commissioning!$G$11</f>
        <v>28.6</v>
      </c>
      <c r="L27" s="44">
        <f>Commissioning!$H$11</f>
        <v>20.7</v>
      </c>
      <c r="M27" s="45">
        <f>Commissioning!$I$11</f>
        <v>14.54</v>
      </c>
      <c r="N27" s="46">
        <f t="shared" si="7"/>
        <v>22.479405963568858</v>
      </c>
      <c r="O27" s="47">
        <f t="shared" si="8"/>
        <v>9.1367908109989546</v>
      </c>
      <c r="P27" s="47">
        <f t="shared" si="9"/>
        <v>6.308736512356421</v>
      </c>
      <c r="Q27" s="47">
        <f t="shared" si="10"/>
        <v>4.5925668097613794</v>
      </c>
      <c r="R27" s="47">
        <f t="shared" si="11"/>
        <v>3.7344819584638582</v>
      </c>
      <c r="S27" s="47">
        <f t="shared" si="12"/>
        <v>2.0739064856711913</v>
      </c>
      <c r="T27" s="47">
        <f t="shared" si="13"/>
        <v>1.5010442046641139</v>
      </c>
      <c r="U27" s="48">
        <f t="shared" si="14"/>
        <v>1.0543566539041651</v>
      </c>
      <c r="V27" s="49">
        <f t="shared" si="15"/>
        <v>26.105116602854157</v>
      </c>
      <c r="W27" s="50">
        <f t="shared" si="16"/>
        <v>12.762501450284255</v>
      </c>
      <c r="X27" s="50">
        <f t="shared" si="17"/>
        <v>9.9344471516417201</v>
      </c>
      <c r="Y27" s="50">
        <f t="shared" si="18"/>
        <v>8.2182774490466795</v>
      </c>
      <c r="Z27" s="50">
        <f t="shared" si="19"/>
        <v>7.3601925977491582</v>
      </c>
      <c r="AA27" s="50">
        <f t="shared" si="20"/>
        <v>5.6996171249564904</v>
      </c>
      <c r="AB27" s="50">
        <f t="shared" si="21"/>
        <v>5.1267548439494135</v>
      </c>
      <c r="AC27" s="51">
        <f t="shared" si="22"/>
        <v>4.680067293189464</v>
      </c>
      <c r="AD27" s="40">
        <f t="shared" si="23"/>
        <v>0.86111111111111116</v>
      </c>
      <c r="AE27" s="41">
        <f t="shared" si="24"/>
        <v>0.71590909090909083</v>
      </c>
      <c r="AF27" s="41">
        <f t="shared" si="25"/>
        <v>0.63503649635036497</v>
      </c>
      <c r="AG27" s="41">
        <f t="shared" si="26"/>
        <v>0.55882352941176472</v>
      </c>
      <c r="AH27" s="41">
        <f t="shared" si="27"/>
        <v>0.50738916256157629</v>
      </c>
      <c r="AI27" s="41">
        <f t="shared" si="28"/>
        <v>0.36386768447837153</v>
      </c>
      <c r="AJ27" s="41">
        <f t="shared" si="29"/>
        <v>0.29278642149929279</v>
      </c>
      <c r="AK27" s="42">
        <f t="shared" si="30"/>
        <v>0.22528664394174158</v>
      </c>
    </row>
    <row r="28" spans="1:41" x14ac:dyDescent="0.25">
      <c r="A28" t="s">
        <v>54</v>
      </c>
      <c r="B28" s="29">
        <v>0.16</v>
      </c>
      <c r="C28" s="24">
        <f t="shared" si="4"/>
        <v>3.5360000000000003E-2</v>
      </c>
      <c r="D28" s="65">
        <f t="shared" si="5"/>
        <v>106.08000000000001</v>
      </c>
      <c r="E28" s="13">
        <f t="shared" si="6"/>
        <v>13.790400000000002</v>
      </c>
      <c r="F28" s="43">
        <f>Commissioning!$B$11</f>
        <v>310</v>
      </c>
      <c r="G28" s="44">
        <f>Commissioning!$C$11</f>
        <v>126</v>
      </c>
      <c r="H28" s="44">
        <f>Commissioning!$D$11</f>
        <v>87</v>
      </c>
      <c r="I28" s="44">
        <f>Commissioning!$E$11</f>
        <v>63.333333333333336</v>
      </c>
      <c r="J28" s="44">
        <f>Commissioning!$F$11</f>
        <v>51.5</v>
      </c>
      <c r="K28" s="44">
        <f>Commissioning!$G$11</f>
        <v>28.6</v>
      </c>
      <c r="L28" s="44">
        <f>Commissioning!$H$11</f>
        <v>20.7</v>
      </c>
      <c r="M28" s="45">
        <f>Commissioning!$I$11</f>
        <v>14.54</v>
      </c>
      <c r="N28" s="46">
        <f t="shared" si="7"/>
        <v>22.479405963568858</v>
      </c>
      <c r="O28" s="47">
        <f t="shared" si="8"/>
        <v>9.1367908109989546</v>
      </c>
      <c r="P28" s="47">
        <f t="shared" si="9"/>
        <v>6.308736512356421</v>
      </c>
      <c r="Q28" s="47">
        <f t="shared" si="10"/>
        <v>4.5925668097613794</v>
      </c>
      <c r="R28" s="47">
        <f t="shared" si="11"/>
        <v>3.7344819584638582</v>
      </c>
      <c r="S28" s="47">
        <f t="shared" si="12"/>
        <v>2.0739064856711913</v>
      </c>
      <c r="T28" s="47">
        <f t="shared" si="13"/>
        <v>1.5010442046641139</v>
      </c>
      <c r="U28" s="48">
        <f t="shared" si="14"/>
        <v>1.0543566539041651</v>
      </c>
      <c r="V28" s="49">
        <f t="shared" si="15"/>
        <v>26.105116602854157</v>
      </c>
      <c r="W28" s="50">
        <f t="shared" si="16"/>
        <v>12.762501450284255</v>
      </c>
      <c r="X28" s="50">
        <f t="shared" si="17"/>
        <v>9.9344471516417201</v>
      </c>
      <c r="Y28" s="50">
        <f t="shared" si="18"/>
        <v>8.2182774490466795</v>
      </c>
      <c r="Z28" s="50">
        <f t="shared" si="19"/>
        <v>7.3601925977491582</v>
      </c>
      <c r="AA28" s="50">
        <f t="shared" si="20"/>
        <v>5.6996171249564904</v>
      </c>
      <c r="AB28" s="50">
        <f t="shared" si="21"/>
        <v>5.1267548439494135</v>
      </c>
      <c r="AC28" s="51">
        <f t="shared" si="22"/>
        <v>4.680067293189464</v>
      </c>
      <c r="AD28" s="40">
        <f t="shared" si="23"/>
        <v>0.86111111111111116</v>
      </c>
      <c r="AE28" s="41">
        <f t="shared" si="24"/>
        <v>0.71590909090909083</v>
      </c>
      <c r="AF28" s="41">
        <f t="shared" si="25"/>
        <v>0.63503649635036497</v>
      </c>
      <c r="AG28" s="41">
        <f t="shared" si="26"/>
        <v>0.55882352941176472</v>
      </c>
      <c r="AH28" s="41">
        <f t="shared" si="27"/>
        <v>0.50738916256157629</v>
      </c>
      <c r="AI28" s="41">
        <f t="shared" si="28"/>
        <v>0.36386768447837153</v>
      </c>
      <c r="AJ28" s="41">
        <f t="shared" si="29"/>
        <v>0.29278642149929279</v>
      </c>
      <c r="AK28" s="42">
        <f t="shared" si="30"/>
        <v>0.22528664394174158</v>
      </c>
    </row>
    <row r="29" spans="1:41" x14ac:dyDescent="0.25">
      <c r="A29" t="s">
        <v>55</v>
      </c>
      <c r="B29" s="29">
        <v>0.16</v>
      </c>
      <c r="C29" s="24">
        <f t="shared" si="4"/>
        <v>3.5360000000000003E-2</v>
      </c>
      <c r="D29" s="65">
        <f t="shared" si="5"/>
        <v>106.08000000000001</v>
      </c>
      <c r="E29" s="13">
        <f t="shared" si="6"/>
        <v>13.790400000000002</v>
      </c>
      <c r="F29" s="43">
        <f>Commissioning!$B$11</f>
        <v>310</v>
      </c>
      <c r="G29" s="44">
        <f>Commissioning!$C$11</f>
        <v>126</v>
      </c>
      <c r="H29" s="44">
        <f>Commissioning!$D$11</f>
        <v>87</v>
      </c>
      <c r="I29" s="44">
        <f>Commissioning!$E$11</f>
        <v>63.333333333333336</v>
      </c>
      <c r="J29" s="44">
        <f>Commissioning!$F$11</f>
        <v>51.5</v>
      </c>
      <c r="K29" s="44">
        <f>Commissioning!$G$11</f>
        <v>28.6</v>
      </c>
      <c r="L29" s="44">
        <f>Commissioning!$H$11</f>
        <v>20.7</v>
      </c>
      <c r="M29" s="45">
        <f>Commissioning!$I$11</f>
        <v>14.54</v>
      </c>
      <c r="N29" s="46">
        <f t="shared" si="7"/>
        <v>22.479405963568858</v>
      </c>
      <c r="O29" s="47">
        <f t="shared" si="8"/>
        <v>9.1367908109989546</v>
      </c>
      <c r="P29" s="47">
        <f t="shared" si="9"/>
        <v>6.308736512356421</v>
      </c>
      <c r="Q29" s="47">
        <f t="shared" si="10"/>
        <v>4.5925668097613794</v>
      </c>
      <c r="R29" s="47">
        <f t="shared" si="11"/>
        <v>3.7344819584638582</v>
      </c>
      <c r="S29" s="47">
        <f t="shared" si="12"/>
        <v>2.0739064856711913</v>
      </c>
      <c r="T29" s="47">
        <f t="shared" si="13"/>
        <v>1.5010442046641139</v>
      </c>
      <c r="U29" s="48">
        <f t="shared" si="14"/>
        <v>1.0543566539041651</v>
      </c>
      <c r="V29" s="49">
        <f t="shared" si="15"/>
        <v>26.105116602854157</v>
      </c>
      <c r="W29" s="50">
        <f t="shared" si="16"/>
        <v>12.762501450284255</v>
      </c>
      <c r="X29" s="50">
        <f t="shared" si="17"/>
        <v>9.9344471516417201</v>
      </c>
      <c r="Y29" s="50">
        <f t="shared" si="18"/>
        <v>8.2182774490466795</v>
      </c>
      <c r="Z29" s="50">
        <f t="shared" si="19"/>
        <v>7.3601925977491582</v>
      </c>
      <c r="AA29" s="50">
        <f t="shared" si="20"/>
        <v>5.6996171249564904</v>
      </c>
      <c r="AB29" s="50">
        <f t="shared" si="21"/>
        <v>5.1267548439494135</v>
      </c>
      <c r="AC29" s="51">
        <f t="shared" si="22"/>
        <v>4.680067293189464</v>
      </c>
      <c r="AD29" s="40">
        <f t="shared" si="23"/>
        <v>0.86111111111111116</v>
      </c>
      <c r="AE29" s="41">
        <f t="shared" si="24"/>
        <v>0.71590909090909083</v>
      </c>
      <c r="AF29" s="41">
        <f t="shared" si="25"/>
        <v>0.63503649635036497</v>
      </c>
      <c r="AG29" s="41">
        <f t="shared" si="26"/>
        <v>0.55882352941176472</v>
      </c>
      <c r="AH29" s="41">
        <f t="shared" si="27"/>
        <v>0.50738916256157629</v>
      </c>
      <c r="AI29" s="41">
        <f t="shared" si="28"/>
        <v>0.36386768447837153</v>
      </c>
      <c r="AJ29" s="41">
        <f t="shared" si="29"/>
        <v>0.29278642149929279</v>
      </c>
      <c r="AK29" s="42">
        <f t="shared" si="30"/>
        <v>0.22528664394174158</v>
      </c>
    </row>
    <row r="30" spans="1:41" x14ac:dyDescent="0.25">
      <c r="A30" t="s">
        <v>56</v>
      </c>
      <c r="B30" s="29">
        <v>0</v>
      </c>
      <c r="C30" s="24">
        <f t="shared" si="4"/>
        <v>0</v>
      </c>
      <c r="D30" s="65">
        <f t="shared" si="5"/>
        <v>0</v>
      </c>
      <c r="E30" s="13">
        <f t="shared" si="6"/>
        <v>0</v>
      </c>
      <c r="F30" s="43">
        <f>Commissioning!$B$11</f>
        <v>310</v>
      </c>
      <c r="G30" s="44">
        <f>Commissioning!$C$11</f>
        <v>126</v>
      </c>
      <c r="H30" s="44">
        <f>Commissioning!$D$11</f>
        <v>87</v>
      </c>
      <c r="I30" s="44">
        <f>Commissioning!$E$11</f>
        <v>63.333333333333336</v>
      </c>
      <c r="J30" s="44">
        <f>Commissioning!$F$11</f>
        <v>51.5</v>
      </c>
      <c r="K30" s="44">
        <f>Commissioning!$G$11</f>
        <v>28.6</v>
      </c>
      <c r="L30" s="44">
        <f>Commissioning!$H$11</f>
        <v>20.7</v>
      </c>
      <c r="M30" s="45">
        <f>Commissioning!$I$11</f>
        <v>14.54</v>
      </c>
      <c r="N30" s="46" t="e">
        <f t="shared" si="7"/>
        <v>#DIV/0!</v>
      </c>
      <c r="O30" s="47" t="e">
        <f t="shared" si="8"/>
        <v>#DIV/0!</v>
      </c>
      <c r="P30" s="47" t="e">
        <f t="shared" si="9"/>
        <v>#DIV/0!</v>
      </c>
      <c r="Q30" s="47" t="e">
        <f t="shared" si="10"/>
        <v>#DIV/0!</v>
      </c>
      <c r="R30" s="47" t="e">
        <f t="shared" si="11"/>
        <v>#DIV/0!</v>
      </c>
      <c r="S30" s="47" t="e">
        <f t="shared" si="12"/>
        <v>#DIV/0!</v>
      </c>
      <c r="T30" s="47" t="e">
        <f t="shared" si="13"/>
        <v>#DIV/0!</v>
      </c>
      <c r="U30" s="48" t="e">
        <f t="shared" si="14"/>
        <v>#DIV/0!</v>
      </c>
      <c r="V30" s="49" t="e">
        <f t="shared" si="15"/>
        <v>#DIV/0!</v>
      </c>
      <c r="W30" s="50" t="e">
        <f t="shared" si="16"/>
        <v>#DIV/0!</v>
      </c>
      <c r="X30" s="50" t="e">
        <f t="shared" si="17"/>
        <v>#DIV/0!</v>
      </c>
      <c r="Y30" s="50" t="e">
        <f t="shared" si="18"/>
        <v>#DIV/0!</v>
      </c>
      <c r="Z30" s="50" t="e">
        <f t="shared" si="19"/>
        <v>#DIV/0!</v>
      </c>
      <c r="AA30" s="50" t="e">
        <f t="shared" si="20"/>
        <v>#DIV/0!</v>
      </c>
      <c r="AB30" s="50" t="e">
        <f t="shared" si="21"/>
        <v>#DIV/0!</v>
      </c>
      <c r="AC30" s="51" t="e">
        <f t="shared" si="22"/>
        <v>#DIV/0!</v>
      </c>
      <c r="AD30" s="40" t="e">
        <f t="shared" si="23"/>
        <v>#DIV/0!</v>
      </c>
      <c r="AE30" s="41" t="e">
        <f t="shared" si="24"/>
        <v>#DIV/0!</v>
      </c>
      <c r="AF30" s="41" t="e">
        <f t="shared" si="25"/>
        <v>#DIV/0!</v>
      </c>
      <c r="AG30" s="41" t="e">
        <f t="shared" si="26"/>
        <v>#DIV/0!</v>
      </c>
      <c r="AH30" s="41" t="e">
        <f t="shared" si="27"/>
        <v>#DIV/0!</v>
      </c>
      <c r="AI30" s="41" t="e">
        <f t="shared" si="28"/>
        <v>#DIV/0!</v>
      </c>
      <c r="AJ30" s="41" t="e">
        <f t="shared" si="29"/>
        <v>#DIV/0!</v>
      </c>
      <c r="AK30" s="42" t="e">
        <f t="shared" si="30"/>
        <v>#DIV/0!</v>
      </c>
    </row>
    <row r="31" spans="1:41" x14ac:dyDescent="0.25">
      <c r="A31" t="s">
        <v>57</v>
      </c>
      <c r="B31" s="29">
        <v>0.12999999999999998</v>
      </c>
      <c r="C31" s="24">
        <f t="shared" si="4"/>
        <v>2.8729999999999992E-2</v>
      </c>
      <c r="D31" s="65">
        <f t="shared" si="5"/>
        <v>86.189999999999969</v>
      </c>
      <c r="E31" s="13">
        <f t="shared" si="6"/>
        <v>11.204699999999997</v>
      </c>
      <c r="F31" s="43">
        <f>Commissioning!$B$11</f>
        <v>310</v>
      </c>
      <c r="G31" s="44">
        <f>Commissioning!$C$11</f>
        <v>126</v>
      </c>
      <c r="H31" s="44">
        <f>Commissioning!$D$11</f>
        <v>87</v>
      </c>
      <c r="I31" s="44">
        <f>Commissioning!$E$11</f>
        <v>63.333333333333336</v>
      </c>
      <c r="J31" s="44">
        <f>Commissioning!$F$11</f>
        <v>51.5</v>
      </c>
      <c r="K31" s="44">
        <f>Commissioning!$G$11</f>
        <v>28.6</v>
      </c>
      <c r="L31" s="44">
        <f>Commissioning!$H$11</f>
        <v>20.7</v>
      </c>
      <c r="M31" s="45">
        <f>Commissioning!$I$11</f>
        <v>14.54</v>
      </c>
      <c r="N31" s="46">
        <f t="shared" si="7"/>
        <v>27.666961185930912</v>
      </c>
      <c r="O31" s="47">
        <f t="shared" si="8"/>
        <v>11.245280998152564</v>
      </c>
      <c r="P31" s="47">
        <f t="shared" si="9"/>
        <v>7.7645987844386752</v>
      </c>
      <c r="Q31" s="47">
        <f t="shared" si="10"/>
        <v>5.652389919706315</v>
      </c>
      <c r="R31" s="47">
        <f t="shared" si="11"/>
        <v>4.5962854873401353</v>
      </c>
      <c r="S31" s="47">
        <f t="shared" si="12"/>
        <v>2.5525002900568521</v>
      </c>
      <c r="T31" s="47">
        <f t="shared" si="13"/>
        <v>1.847439021125064</v>
      </c>
      <c r="U31" s="48">
        <f t="shared" si="14"/>
        <v>1.2976697278820497</v>
      </c>
      <c r="V31" s="49">
        <f t="shared" si="15"/>
        <v>32.129374280435897</v>
      </c>
      <c r="W31" s="50">
        <f t="shared" si="16"/>
        <v>15.707694092657549</v>
      </c>
      <c r="X31" s="50">
        <f t="shared" si="17"/>
        <v>12.22701187894366</v>
      </c>
      <c r="Y31" s="50">
        <f t="shared" si="18"/>
        <v>10.114803014211301</v>
      </c>
      <c r="Z31" s="50">
        <f t="shared" si="19"/>
        <v>9.0586985818451211</v>
      </c>
      <c r="AA31" s="50">
        <f t="shared" si="20"/>
        <v>7.0149133845618366</v>
      </c>
      <c r="AB31" s="50">
        <f t="shared" si="21"/>
        <v>6.3098521156300498</v>
      </c>
      <c r="AC31" s="51">
        <f t="shared" si="22"/>
        <v>5.7600828223870346</v>
      </c>
      <c r="AD31" s="40">
        <f t="shared" si="23"/>
        <v>0.86111111111111116</v>
      </c>
      <c r="AE31" s="41">
        <f t="shared" si="24"/>
        <v>0.71590909090909094</v>
      </c>
      <c r="AF31" s="41">
        <f t="shared" si="25"/>
        <v>0.63503649635036497</v>
      </c>
      <c r="AG31" s="41">
        <f t="shared" si="26"/>
        <v>0.55882352941176472</v>
      </c>
      <c r="AH31" s="41">
        <f t="shared" si="27"/>
        <v>0.5073891625615764</v>
      </c>
      <c r="AI31" s="41">
        <f t="shared" si="28"/>
        <v>0.36386768447837159</v>
      </c>
      <c r="AJ31" s="41">
        <f t="shared" si="29"/>
        <v>0.29278642149929279</v>
      </c>
      <c r="AK31" s="42">
        <f t="shared" si="30"/>
        <v>0.22528664394174155</v>
      </c>
    </row>
    <row r="32" spans="1:41" x14ac:dyDescent="0.25">
      <c r="A32" t="s">
        <v>58</v>
      </c>
      <c r="B32" s="29">
        <v>0</v>
      </c>
      <c r="C32" s="24">
        <f t="shared" si="4"/>
        <v>0</v>
      </c>
      <c r="D32" s="65">
        <f t="shared" si="5"/>
        <v>0</v>
      </c>
      <c r="E32" s="13">
        <f t="shared" si="6"/>
        <v>0</v>
      </c>
      <c r="F32" s="43">
        <f>Commissioning!$B$11</f>
        <v>310</v>
      </c>
      <c r="G32" s="44">
        <f>Commissioning!$C$11</f>
        <v>126</v>
      </c>
      <c r="H32" s="44">
        <f>Commissioning!$D$11</f>
        <v>87</v>
      </c>
      <c r="I32" s="44">
        <f>Commissioning!$E$11</f>
        <v>63.333333333333336</v>
      </c>
      <c r="J32" s="44">
        <f>Commissioning!$F$11</f>
        <v>51.5</v>
      </c>
      <c r="K32" s="44">
        <f>Commissioning!$G$11</f>
        <v>28.6</v>
      </c>
      <c r="L32" s="44">
        <f>Commissioning!$H$11</f>
        <v>20.7</v>
      </c>
      <c r="M32" s="45">
        <f>Commissioning!$I$11</f>
        <v>14.54</v>
      </c>
      <c r="N32" s="46" t="e">
        <f t="shared" si="7"/>
        <v>#DIV/0!</v>
      </c>
      <c r="O32" s="47" t="e">
        <f t="shared" si="8"/>
        <v>#DIV/0!</v>
      </c>
      <c r="P32" s="47" t="e">
        <f t="shared" si="9"/>
        <v>#DIV/0!</v>
      </c>
      <c r="Q32" s="47" t="e">
        <f t="shared" si="10"/>
        <v>#DIV/0!</v>
      </c>
      <c r="R32" s="47" t="e">
        <f t="shared" si="11"/>
        <v>#DIV/0!</v>
      </c>
      <c r="S32" s="47" t="e">
        <f t="shared" si="12"/>
        <v>#DIV/0!</v>
      </c>
      <c r="T32" s="47" t="e">
        <f t="shared" si="13"/>
        <v>#DIV/0!</v>
      </c>
      <c r="U32" s="48" t="e">
        <f t="shared" si="14"/>
        <v>#DIV/0!</v>
      </c>
      <c r="V32" s="49" t="e">
        <f t="shared" si="15"/>
        <v>#DIV/0!</v>
      </c>
      <c r="W32" s="50" t="e">
        <f t="shared" si="16"/>
        <v>#DIV/0!</v>
      </c>
      <c r="X32" s="50" t="e">
        <f t="shared" si="17"/>
        <v>#DIV/0!</v>
      </c>
      <c r="Y32" s="50" t="e">
        <f t="shared" si="18"/>
        <v>#DIV/0!</v>
      </c>
      <c r="Z32" s="50" t="e">
        <f t="shared" si="19"/>
        <v>#DIV/0!</v>
      </c>
      <c r="AA32" s="50" t="e">
        <f t="shared" si="20"/>
        <v>#DIV/0!</v>
      </c>
      <c r="AB32" s="50" t="e">
        <f t="shared" si="21"/>
        <v>#DIV/0!</v>
      </c>
      <c r="AC32" s="51" t="e">
        <f t="shared" si="22"/>
        <v>#DIV/0!</v>
      </c>
      <c r="AD32" s="40" t="e">
        <f t="shared" si="23"/>
        <v>#DIV/0!</v>
      </c>
      <c r="AE32" s="41" t="e">
        <f t="shared" si="24"/>
        <v>#DIV/0!</v>
      </c>
      <c r="AF32" s="41" t="e">
        <f t="shared" si="25"/>
        <v>#DIV/0!</v>
      </c>
      <c r="AG32" s="41" t="e">
        <f t="shared" si="26"/>
        <v>#DIV/0!</v>
      </c>
      <c r="AH32" s="41" t="e">
        <f t="shared" si="27"/>
        <v>#DIV/0!</v>
      </c>
      <c r="AI32" s="41" t="e">
        <f t="shared" si="28"/>
        <v>#DIV/0!</v>
      </c>
      <c r="AJ32" s="41" t="e">
        <f t="shared" si="29"/>
        <v>#DIV/0!</v>
      </c>
      <c r="AK32" s="42" t="e">
        <f t="shared" si="30"/>
        <v>#DIV/0!</v>
      </c>
    </row>
    <row r="33" spans="1:37" x14ac:dyDescent="0.25">
      <c r="A33" t="s">
        <v>59</v>
      </c>
      <c r="B33" s="29">
        <v>0.16</v>
      </c>
      <c r="C33" s="24">
        <f t="shared" si="4"/>
        <v>3.5360000000000003E-2</v>
      </c>
      <c r="D33" s="65">
        <f t="shared" si="5"/>
        <v>106.08000000000001</v>
      </c>
      <c r="E33" s="13">
        <f t="shared" si="6"/>
        <v>13.790400000000002</v>
      </c>
      <c r="F33" s="43">
        <f>Commissioning!$B$11</f>
        <v>310</v>
      </c>
      <c r="G33" s="44">
        <f>Commissioning!$C$11</f>
        <v>126</v>
      </c>
      <c r="H33" s="44">
        <f>Commissioning!$D$11</f>
        <v>87</v>
      </c>
      <c r="I33" s="44">
        <f>Commissioning!$E$11</f>
        <v>63.333333333333336</v>
      </c>
      <c r="J33" s="44">
        <f>Commissioning!$F$11</f>
        <v>51.5</v>
      </c>
      <c r="K33" s="44">
        <f>Commissioning!$G$11</f>
        <v>28.6</v>
      </c>
      <c r="L33" s="44">
        <f>Commissioning!$H$11</f>
        <v>20.7</v>
      </c>
      <c r="M33" s="45">
        <f>Commissioning!$I$11</f>
        <v>14.54</v>
      </c>
      <c r="N33" s="46">
        <f t="shared" si="7"/>
        <v>22.479405963568858</v>
      </c>
      <c r="O33" s="47">
        <f t="shared" si="8"/>
        <v>9.1367908109989546</v>
      </c>
      <c r="P33" s="47">
        <f t="shared" si="9"/>
        <v>6.308736512356421</v>
      </c>
      <c r="Q33" s="47">
        <f t="shared" si="10"/>
        <v>4.5925668097613794</v>
      </c>
      <c r="R33" s="47">
        <f t="shared" si="11"/>
        <v>3.7344819584638582</v>
      </c>
      <c r="S33" s="47">
        <f t="shared" si="12"/>
        <v>2.0739064856711913</v>
      </c>
      <c r="T33" s="47">
        <f t="shared" si="13"/>
        <v>1.5010442046641139</v>
      </c>
      <c r="U33" s="48">
        <f t="shared" si="14"/>
        <v>1.0543566539041651</v>
      </c>
      <c r="V33" s="49">
        <f t="shared" si="15"/>
        <v>26.105116602854157</v>
      </c>
      <c r="W33" s="50">
        <f t="shared" si="16"/>
        <v>12.762501450284255</v>
      </c>
      <c r="X33" s="50">
        <f t="shared" si="17"/>
        <v>9.9344471516417201</v>
      </c>
      <c r="Y33" s="50">
        <f t="shared" si="18"/>
        <v>8.2182774490466795</v>
      </c>
      <c r="Z33" s="50">
        <f t="shared" si="19"/>
        <v>7.3601925977491582</v>
      </c>
      <c r="AA33" s="50">
        <f t="shared" si="20"/>
        <v>5.6996171249564904</v>
      </c>
      <c r="AB33" s="50">
        <f t="shared" si="21"/>
        <v>5.1267548439494135</v>
      </c>
      <c r="AC33" s="51">
        <f t="shared" si="22"/>
        <v>4.680067293189464</v>
      </c>
      <c r="AD33" s="40">
        <f t="shared" si="23"/>
        <v>0.86111111111111116</v>
      </c>
      <c r="AE33" s="41">
        <f t="shared" si="24"/>
        <v>0.71590909090909083</v>
      </c>
      <c r="AF33" s="41">
        <f t="shared" si="25"/>
        <v>0.63503649635036497</v>
      </c>
      <c r="AG33" s="41">
        <f t="shared" si="26"/>
        <v>0.55882352941176472</v>
      </c>
      <c r="AH33" s="41">
        <f t="shared" si="27"/>
        <v>0.50738916256157629</v>
      </c>
      <c r="AI33" s="41">
        <f t="shared" si="28"/>
        <v>0.36386768447837153</v>
      </c>
      <c r="AJ33" s="41">
        <f t="shared" si="29"/>
        <v>0.29278642149929279</v>
      </c>
      <c r="AK33" s="42">
        <f t="shared" si="30"/>
        <v>0.22528664394174158</v>
      </c>
    </row>
    <row r="34" spans="1:37" x14ac:dyDescent="0.25">
      <c r="A34" t="s">
        <v>60</v>
      </c>
      <c r="B34" s="29">
        <v>0.1</v>
      </c>
      <c r="C34" s="24">
        <f t="shared" si="4"/>
        <v>2.2100000000000002E-2</v>
      </c>
      <c r="D34" s="65">
        <f t="shared" si="5"/>
        <v>66.300000000000011</v>
      </c>
      <c r="E34" s="13">
        <f t="shared" si="6"/>
        <v>8.6190000000000015</v>
      </c>
      <c r="F34" s="43">
        <f>Commissioning!$B$11</f>
        <v>310</v>
      </c>
      <c r="G34" s="44">
        <f>Commissioning!$C$11</f>
        <v>126</v>
      </c>
      <c r="H34" s="44">
        <f>Commissioning!$D$11</f>
        <v>87</v>
      </c>
      <c r="I34" s="44">
        <f>Commissioning!$E$11</f>
        <v>63.333333333333336</v>
      </c>
      <c r="J34" s="44">
        <f>Commissioning!$F$11</f>
        <v>51.5</v>
      </c>
      <c r="K34" s="44">
        <f>Commissioning!$G$11</f>
        <v>28.6</v>
      </c>
      <c r="L34" s="44">
        <f>Commissioning!$H$11</f>
        <v>20.7</v>
      </c>
      <c r="M34" s="45">
        <f>Commissioning!$I$11</f>
        <v>14.54</v>
      </c>
      <c r="N34" s="46">
        <f t="shared" si="7"/>
        <v>35.967049541710168</v>
      </c>
      <c r="O34" s="47">
        <f t="shared" si="8"/>
        <v>14.618865297598326</v>
      </c>
      <c r="P34" s="47">
        <f t="shared" si="9"/>
        <v>10.093978419770274</v>
      </c>
      <c r="Q34" s="47">
        <f t="shared" si="10"/>
        <v>7.3481068956182067</v>
      </c>
      <c r="R34" s="47">
        <f t="shared" si="11"/>
        <v>5.9751711335421733</v>
      </c>
      <c r="S34" s="47">
        <f t="shared" si="12"/>
        <v>3.3182503770739062</v>
      </c>
      <c r="T34" s="47">
        <f t="shared" si="13"/>
        <v>2.4016707274625824</v>
      </c>
      <c r="U34" s="48">
        <f t="shared" si="14"/>
        <v>1.686970646246664</v>
      </c>
      <c r="V34" s="49">
        <f t="shared" si="15"/>
        <v>41.768186564566648</v>
      </c>
      <c r="W34" s="50">
        <f t="shared" si="16"/>
        <v>20.420002320454806</v>
      </c>
      <c r="X34" s="50">
        <f t="shared" si="17"/>
        <v>15.895115442626752</v>
      </c>
      <c r="Y34" s="50">
        <f t="shared" si="18"/>
        <v>13.149243918474687</v>
      </c>
      <c r="Z34" s="50">
        <f t="shared" si="19"/>
        <v>11.776308156398652</v>
      </c>
      <c r="AA34" s="50">
        <f t="shared" si="20"/>
        <v>9.1193873999303836</v>
      </c>
      <c r="AB34" s="50">
        <f t="shared" si="21"/>
        <v>8.202807750319062</v>
      </c>
      <c r="AC34" s="51">
        <f t="shared" si="22"/>
        <v>7.4881076691031421</v>
      </c>
      <c r="AD34" s="40">
        <f t="shared" si="23"/>
        <v>0.86111111111111105</v>
      </c>
      <c r="AE34" s="41">
        <f t="shared" si="24"/>
        <v>0.71590909090909083</v>
      </c>
      <c r="AF34" s="41">
        <f t="shared" si="25"/>
        <v>0.63503649635036497</v>
      </c>
      <c r="AG34" s="41">
        <f t="shared" si="26"/>
        <v>0.55882352941176461</v>
      </c>
      <c r="AH34" s="41">
        <f t="shared" si="27"/>
        <v>0.5073891625615764</v>
      </c>
      <c r="AI34" s="41">
        <f t="shared" si="28"/>
        <v>0.36386768447837159</v>
      </c>
      <c r="AJ34" s="41">
        <f t="shared" si="29"/>
        <v>0.29278642149929279</v>
      </c>
      <c r="AK34" s="42">
        <f t="shared" si="30"/>
        <v>0.22528664394174158</v>
      </c>
    </row>
    <row r="35" spans="1:37" x14ac:dyDescent="0.25">
      <c r="A35" t="s">
        <v>61</v>
      </c>
      <c r="B35" s="29">
        <v>0.16</v>
      </c>
      <c r="C35" s="24">
        <f t="shared" si="4"/>
        <v>3.5360000000000003E-2</v>
      </c>
      <c r="D35" s="65">
        <f t="shared" si="5"/>
        <v>106.08000000000001</v>
      </c>
      <c r="E35" s="13">
        <f t="shared" si="6"/>
        <v>13.790400000000002</v>
      </c>
      <c r="F35" s="43">
        <f>Commissioning!$B$11</f>
        <v>310</v>
      </c>
      <c r="G35" s="44">
        <f>Commissioning!$C$11</f>
        <v>126</v>
      </c>
      <c r="H35" s="44">
        <f>Commissioning!$D$11</f>
        <v>87</v>
      </c>
      <c r="I35" s="44">
        <f>Commissioning!$E$11</f>
        <v>63.333333333333336</v>
      </c>
      <c r="J35" s="44">
        <f>Commissioning!$F$11</f>
        <v>51.5</v>
      </c>
      <c r="K35" s="44">
        <f>Commissioning!$G$11</f>
        <v>28.6</v>
      </c>
      <c r="L35" s="44">
        <f>Commissioning!$H$11</f>
        <v>20.7</v>
      </c>
      <c r="M35" s="45">
        <f>Commissioning!$I$11</f>
        <v>14.54</v>
      </c>
      <c r="N35" s="46">
        <f t="shared" si="7"/>
        <v>22.479405963568858</v>
      </c>
      <c r="O35" s="47">
        <f t="shared" si="8"/>
        <v>9.1367908109989546</v>
      </c>
      <c r="P35" s="47">
        <f t="shared" si="9"/>
        <v>6.308736512356421</v>
      </c>
      <c r="Q35" s="47">
        <f t="shared" si="10"/>
        <v>4.5925668097613794</v>
      </c>
      <c r="R35" s="47">
        <f t="shared" si="11"/>
        <v>3.7344819584638582</v>
      </c>
      <c r="S35" s="47">
        <f t="shared" si="12"/>
        <v>2.0739064856711913</v>
      </c>
      <c r="T35" s="47">
        <f t="shared" si="13"/>
        <v>1.5010442046641139</v>
      </c>
      <c r="U35" s="48">
        <f t="shared" si="14"/>
        <v>1.0543566539041651</v>
      </c>
      <c r="V35" s="49">
        <f t="shared" si="15"/>
        <v>26.105116602854157</v>
      </c>
      <c r="W35" s="50">
        <f t="shared" si="16"/>
        <v>12.762501450284255</v>
      </c>
      <c r="X35" s="50">
        <f t="shared" si="17"/>
        <v>9.9344471516417201</v>
      </c>
      <c r="Y35" s="50">
        <f t="shared" si="18"/>
        <v>8.2182774490466795</v>
      </c>
      <c r="Z35" s="50">
        <f t="shared" si="19"/>
        <v>7.3601925977491582</v>
      </c>
      <c r="AA35" s="50">
        <f t="shared" si="20"/>
        <v>5.6996171249564904</v>
      </c>
      <c r="AB35" s="50">
        <f t="shared" si="21"/>
        <v>5.1267548439494135</v>
      </c>
      <c r="AC35" s="51">
        <f t="shared" si="22"/>
        <v>4.680067293189464</v>
      </c>
      <c r="AD35" s="40">
        <f t="shared" si="23"/>
        <v>0.86111111111111116</v>
      </c>
      <c r="AE35" s="41">
        <f t="shared" si="24"/>
        <v>0.71590909090909083</v>
      </c>
      <c r="AF35" s="41">
        <f t="shared" si="25"/>
        <v>0.63503649635036497</v>
      </c>
      <c r="AG35" s="41">
        <f t="shared" si="26"/>
        <v>0.55882352941176472</v>
      </c>
      <c r="AH35" s="41">
        <f t="shared" si="27"/>
        <v>0.50738916256157629</v>
      </c>
      <c r="AI35" s="41">
        <f t="shared" si="28"/>
        <v>0.36386768447837153</v>
      </c>
      <c r="AJ35" s="41">
        <f t="shared" si="29"/>
        <v>0.29278642149929279</v>
      </c>
      <c r="AK35" s="42">
        <f t="shared" si="30"/>
        <v>0.22528664394174158</v>
      </c>
    </row>
    <row r="36" spans="1:37" x14ac:dyDescent="0.25">
      <c r="A36" t="s">
        <v>62</v>
      </c>
      <c r="B36" s="29">
        <v>0.16</v>
      </c>
      <c r="C36" s="24">
        <f t="shared" si="4"/>
        <v>3.5360000000000003E-2</v>
      </c>
      <c r="D36" s="65">
        <f t="shared" si="5"/>
        <v>106.08000000000001</v>
      </c>
      <c r="E36" s="13">
        <f t="shared" si="6"/>
        <v>13.790400000000002</v>
      </c>
      <c r="F36" s="43">
        <f>Commissioning!$B$11</f>
        <v>310</v>
      </c>
      <c r="G36" s="44">
        <f>Commissioning!$C$11</f>
        <v>126</v>
      </c>
      <c r="H36" s="44">
        <f>Commissioning!$D$11</f>
        <v>87</v>
      </c>
      <c r="I36" s="44">
        <f>Commissioning!$E$11</f>
        <v>63.333333333333336</v>
      </c>
      <c r="J36" s="44">
        <f>Commissioning!$F$11</f>
        <v>51.5</v>
      </c>
      <c r="K36" s="44">
        <f>Commissioning!$G$11</f>
        <v>28.6</v>
      </c>
      <c r="L36" s="44">
        <f>Commissioning!$H$11</f>
        <v>20.7</v>
      </c>
      <c r="M36" s="45">
        <f>Commissioning!$I$11</f>
        <v>14.54</v>
      </c>
      <c r="N36" s="46">
        <f t="shared" si="7"/>
        <v>22.479405963568858</v>
      </c>
      <c r="O36" s="47">
        <f t="shared" si="8"/>
        <v>9.1367908109989546</v>
      </c>
      <c r="P36" s="47">
        <f t="shared" si="9"/>
        <v>6.308736512356421</v>
      </c>
      <c r="Q36" s="47">
        <f t="shared" si="10"/>
        <v>4.5925668097613794</v>
      </c>
      <c r="R36" s="47">
        <f t="shared" si="11"/>
        <v>3.7344819584638582</v>
      </c>
      <c r="S36" s="47">
        <f t="shared" si="12"/>
        <v>2.0739064856711913</v>
      </c>
      <c r="T36" s="47">
        <f t="shared" si="13"/>
        <v>1.5010442046641139</v>
      </c>
      <c r="U36" s="48">
        <f t="shared" si="14"/>
        <v>1.0543566539041651</v>
      </c>
      <c r="V36" s="49">
        <f t="shared" si="15"/>
        <v>26.105116602854157</v>
      </c>
      <c r="W36" s="50">
        <f t="shared" si="16"/>
        <v>12.762501450284255</v>
      </c>
      <c r="X36" s="50">
        <f t="shared" si="17"/>
        <v>9.9344471516417201</v>
      </c>
      <c r="Y36" s="50">
        <f t="shared" si="18"/>
        <v>8.2182774490466795</v>
      </c>
      <c r="Z36" s="50">
        <f t="shared" si="19"/>
        <v>7.3601925977491582</v>
      </c>
      <c r="AA36" s="50">
        <f t="shared" si="20"/>
        <v>5.6996171249564904</v>
      </c>
      <c r="AB36" s="50">
        <f t="shared" si="21"/>
        <v>5.1267548439494135</v>
      </c>
      <c r="AC36" s="51">
        <f t="shared" si="22"/>
        <v>4.680067293189464</v>
      </c>
      <c r="AD36" s="40">
        <f t="shared" si="23"/>
        <v>0.86111111111111116</v>
      </c>
      <c r="AE36" s="41">
        <f t="shared" si="24"/>
        <v>0.71590909090909083</v>
      </c>
      <c r="AF36" s="41">
        <f t="shared" si="25"/>
        <v>0.63503649635036497</v>
      </c>
      <c r="AG36" s="41">
        <f t="shared" si="26"/>
        <v>0.55882352941176472</v>
      </c>
      <c r="AH36" s="41">
        <f t="shared" si="27"/>
        <v>0.50738916256157629</v>
      </c>
      <c r="AI36" s="41">
        <f t="shared" si="28"/>
        <v>0.36386768447837153</v>
      </c>
      <c r="AJ36" s="41">
        <f t="shared" si="29"/>
        <v>0.29278642149929279</v>
      </c>
      <c r="AK36" s="42">
        <f t="shared" si="30"/>
        <v>0.22528664394174158</v>
      </c>
    </row>
    <row r="37" spans="1:37" x14ac:dyDescent="0.25">
      <c r="A37" t="s">
        <v>63</v>
      </c>
      <c r="B37" s="29">
        <v>0.15</v>
      </c>
      <c r="C37" s="24">
        <f t="shared" si="4"/>
        <v>3.3149999999999999E-2</v>
      </c>
      <c r="D37" s="65">
        <f t="shared" si="5"/>
        <v>99.45</v>
      </c>
      <c r="E37" s="13">
        <f t="shared" si="6"/>
        <v>12.928500000000001</v>
      </c>
      <c r="F37" s="43">
        <f>Commissioning!$B$11</f>
        <v>310</v>
      </c>
      <c r="G37" s="44">
        <f>Commissioning!$C$11</f>
        <v>126</v>
      </c>
      <c r="H37" s="44">
        <f>Commissioning!$D$11</f>
        <v>87</v>
      </c>
      <c r="I37" s="44">
        <f>Commissioning!$E$11</f>
        <v>63.333333333333336</v>
      </c>
      <c r="J37" s="44">
        <f>Commissioning!$F$11</f>
        <v>51.5</v>
      </c>
      <c r="K37" s="44">
        <f>Commissioning!$G$11</f>
        <v>28.6</v>
      </c>
      <c r="L37" s="44">
        <f>Commissioning!$H$11</f>
        <v>20.7</v>
      </c>
      <c r="M37" s="45">
        <f>Commissioning!$I$11</f>
        <v>14.54</v>
      </c>
      <c r="N37" s="46">
        <f t="shared" si="7"/>
        <v>23.978033027806781</v>
      </c>
      <c r="O37" s="47">
        <f t="shared" si="8"/>
        <v>9.7459101983988852</v>
      </c>
      <c r="P37" s="47">
        <f t="shared" si="9"/>
        <v>6.7293189465135157</v>
      </c>
      <c r="Q37" s="47">
        <f t="shared" si="10"/>
        <v>4.8987379304121381</v>
      </c>
      <c r="R37" s="47">
        <f t="shared" si="11"/>
        <v>3.9834474223614489</v>
      </c>
      <c r="S37" s="47">
        <f t="shared" si="12"/>
        <v>2.2121669180492707</v>
      </c>
      <c r="T37" s="47">
        <f t="shared" si="13"/>
        <v>1.6011138183083882</v>
      </c>
      <c r="U37" s="48">
        <f t="shared" si="14"/>
        <v>1.124647097497776</v>
      </c>
      <c r="V37" s="49">
        <f t="shared" si="15"/>
        <v>27.845457709711102</v>
      </c>
      <c r="W37" s="50">
        <f t="shared" si="16"/>
        <v>13.613334880303205</v>
      </c>
      <c r="X37" s="50">
        <f t="shared" si="17"/>
        <v>10.596743628417835</v>
      </c>
      <c r="Y37" s="50">
        <f t="shared" si="18"/>
        <v>8.7661626123164584</v>
      </c>
      <c r="Z37" s="50">
        <f t="shared" si="19"/>
        <v>7.8508721042657683</v>
      </c>
      <c r="AA37" s="50">
        <f t="shared" si="20"/>
        <v>6.0795915999535897</v>
      </c>
      <c r="AB37" s="50">
        <f t="shared" si="21"/>
        <v>5.4685385002127083</v>
      </c>
      <c r="AC37" s="51">
        <f t="shared" si="22"/>
        <v>4.992071779402095</v>
      </c>
      <c r="AD37" s="40">
        <f t="shared" si="23"/>
        <v>0.86111111111111105</v>
      </c>
      <c r="AE37" s="41">
        <f t="shared" si="24"/>
        <v>0.71590909090909094</v>
      </c>
      <c r="AF37" s="41">
        <f t="shared" si="25"/>
        <v>0.63503649635036497</v>
      </c>
      <c r="AG37" s="41">
        <f t="shared" si="26"/>
        <v>0.55882352941176461</v>
      </c>
      <c r="AH37" s="41">
        <f t="shared" si="27"/>
        <v>0.5073891625615764</v>
      </c>
      <c r="AI37" s="41">
        <f t="shared" si="28"/>
        <v>0.36386768447837153</v>
      </c>
      <c r="AJ37" s="41">
        <f t="shared" si="29"/>
        <v>0.29278642149929274</v>
      </c>
      <c r="AK37" s="42">
        <f t="shared" si="30"/>
        <v>0.22528664394174155</v>
      </c>
    </row>
    <row r="38" spans="1:37" x14ac:dyDescent="0.25">
      <c r="A38" t="s">
        <v>64</v>
      </c>
      <c r="B38" s="29">
        <v>0.15</v>
      </c>
      <c r="C38" s="24">
        <f t="shared" si="4"/>
        <v>3.3149999999999999E-2</v>
      </c>
      <c r="D38" s="65">
        <f t="shared" si="5"/>
        <v>99.45</v>
      </c>
      <c r="E38" s="13">
        <f t="shared" si="6"/>
        <v>12.928500000000001</v>
      </c>
      <c r="F38" s="43">
        <f>Commissioning!$B$11</f>
        <v>310</v>
      </c>
      <c r="G38" s="44">
        <f>Commissioning!$C$11</f>
        <v>126</v>
      </c>
      <c r="H38" s="44">
        <f>Commissioning!$D$11</f>
        <v>87</v>
      </c>
      <c r="I38" s="44">
        <f>Commissioning!$E$11</f>
        <v>63.333333333333336</v>
      </c>
      <c r="J38" s="44">
        <f>Commissioning!$F$11</f>
        <v>51.5</v>
      </c>
      <c r="K38" s="44">
        <f>Commissioning!$G$11</f>
        <v>28.6</v>
      </c>
      <c r="L38" s="44">
        <f>Commissioning!$H$11</f>
        <v>20.7</v>
      </c>
      <c r="M38" s="45">
        <f>Commissioning!$I$11</f>
        <v>14.54</v>
      </c>
      <c r="N38" s="46">
        <f t="shared" si="7"/>
        <v>23.978033027806781</v>
      </c>
      <c r="O38" s="47">
        <f t="shared" si="8"/>
        <v>9.7459101983988852</v>
      </c>
      <c r="P38" s="47">
        <f t="shared" si="9"/>
        <v>6.7293189465135157</v>
      </c>
      <c r="Q38" s="47">
        <f t="shared" si="10"/>
        <v>4.8987379304121381</v>
      </c>
      <c r="R38" s="47">
        <f t="shared" si="11"/>
        <v>3.9834474223614489</v>
      </c>
      <c r="S38" s="47">
        <f t="shared" si="12"/>
        <v>2.2121669180492707</v>
      </c>
      <c r="T38" s="47">
        <f t="shared" si="13"/>
        <v>1.6011138183083882</v>
      </c>
      <c r="U38" s="48">
        <f t="shared" si="14"/>
        <v>1.124647097497776</v>
      </c>
      <c r="V38" s="49">
        <f t="shared" si="15"/>
        <v>27.845457709711102</v>
      </c>
      <c r="W38" s="50">
        <f t="shared" si="16"/>
        <v>13.613334880303205</v>
      </c>
      <c r="X38" s="50">
        <f t="shared" si="17"/>
        <v>10.596743628417835</v>
      </c>
      <c r="Y38" s="50">
        <f t="shared" si="18"/>
        <v>8.7661626123164584</v>
      </c>
      <c r="Z38" s="50">
        <f t="shared" si="19"/>
        <v>7.8508721042657683</v>
      </c>
      <c r="AA38" s="50">
        <f t="shared" si="20"/>
        <v>6.0795915999535897</v>
      </c>
      <c r="AB38" s="50">
        <f t="shared" si="21"/>
        <v>5.4685385002127083</v>
      </c>
      <c r="AC38" s="51">
        <f t="shared" si="22"/>
        <v>4.992071779402095</v>
      </c>
      <c r="AD38" s="40">
        <f t="shared" si="23"/>
        <v>0.86111111111111105</v>
      </c>
      <c r="AE38" s="41">
        <f t="shared" si="24"/>
        <v>0.71590909090909094</v>
      </c>
      <c r="AF38" s="41">
        <f t="shared" si="25"/>
        <v>0.63503649635036497</v>
      </c>
      <c r="AG38" s="41">
        <f t="shared" si="26"/>
        <v>0.55882352941176461</v>
      </c>
      <c r="AH38" s="41">
        <f t="shared" si="27"/>
        <v>0.5073891625615764</v>
      </c>
      <c r="AI38" s="41">
        <f t="shared" si="28"/>
        <v>0.36386768447837153</v>
      </c>
      <c r="AJ38" s="41">
        <f t="shared" si="29"/>
        <v>0.29278642149929274</v>
      </c>
      <c r="AK38" s="42">
        <f t="shared" si="30"/>
        <v>0.22528664394174155</v>
      </c>
    </row>
    <row r="39" spans="1:37" x14ac:dyDescent="0.25">
      <c r="A39" t="s">
        <v>65</v>
      </c>
      <c r="B39" s="29">
        <v>0.16</v>
      </c>
      <c r="C39" s="24">
        <f t="shared" si="4"/>
        <v>3.5360000000000003E-2</v>
      </c>
      <c r="D39" s="65">
        <f t="shared" si="5"/>
        <v>106.08000000000001</v>
      </c>
      <c r="E39" s="13">
        <f t="shared" si="6"/>
        <v>13.790400000000002</v>
      </c>
      <c r="F39" s="43">
        <f>Commissioning!$B$11</f>
        <v>310</v>
      </c>
      <c r="G39" s="44">
        <f>Commissioning!$C$11</f>
        <v>126</v>
      </c>
      <c r="H39" s="44">
        <f>Commissioning!$D$11</f>
        <v>87</v>
      </c>
      <c r="I39" s="44">
        <f>Commissioning!$E$11</f>
        <v>63.333333333333336</v>
      </c>
      <c r="J39" s="44">
        <f>Commissioning!$F$11</f>
        <v>51.5</v>
      </c>
      <c r="K39" s="44">
        <f>Commissioning!$G$11</f>
        <v>28.6</v>
      </c>
      <c r="L39" s="44">
        <f>Commissioning!$H$11</f>
        <v>20.7</v>
      </c>
      <c r="M39" s="45">
        <f>Commissioning!$I$11</f>
        <v>14.54</v>
      </c>
      <c r="N39" s="46">
        <f t="shared" si="7"/>
        <v>22.479405963568858</v>
      </c>
      <c r="O39" s="47">
        <f t="shared" si="8"/>
        <v>9.1367908109989546</v>
      </c>
      <c r="P39" s="47">
        <f t="shared" si="9"/>
        <v>6.308736512356421</v>
      </c>
      <c r="Q39" s="47">
        <f t="shared" si="10"/>
        <v>4.5925668097613794</v>
      </c>
      <c r="R39" s="47">
        <f t="shared" si="11"/>
        <v>3.7344819584638582</v>
      </c>
      <c r="S39" s="47">
        <f t="shared" si="12"/>
        <v>2.0739064856711913</v>
      </c>
      <c r="T39" s="47">
        <f t="shared" si="13"/>
        <v>1.5010442046641139</v>
      </c>
      <c r="U39" s="48">
        <f t="shared" si="14"/>
        <v>1.0543566539041651</v>
      </c>
      <c r="V39" s="49">
        <f t="shared" si="15"/>
        <v>26.105116602854157</v>
      </c>
      <c r="W39" s="50">
        <f t="shared" si="16"/>
        <v>12.762501450284255</v>
      </c>
      <c r="X39" s="50">
        <f t="shared" si="17"/>
        <v>9.9344471516417201</v>
      </c>
      <c r="Y39" s="50">
        <f t="shared" si="18"/>
        <v>8.2182774490466795</v>
      </c>
      <c r="Z39" s="50">
        <f t="shared" si="19"/>
        <v>7.3601925977491582</v>
      </c>
      <c r="AA39" s="50">
        <f t="shared" si="20"/>
        <v>5.6996171249564904</v>
      </c>
      <c r="AB39" s="50">
        <f t="shared" si="21"/>
        <v>5.1267548439494135</v>
      </c>
      <c r="AC39" s="51">
        <f t="shared" si="22"/>
        <v>4.680067293189464</v>
      </c>
      <c r="AD39" s="40">
        <f t="shared" si="23"/>
        <v>0.86111111111111116</v>
      </c>
      <c r="AE39" s="41">
        <f t="shared" si="24"/>
        <v>0.71590909090909083</v>
      </c>
      <c r="AF39" s="41">
        <f t="shared" si="25"/>
        <v>0.63503649635036497</v>
      </c>
      <c r="AG39" s="41">
        <f t="shared" si="26"/>
        <v>0.55882352941176472</v>
      </c>
      <c r="AH39" s="41">
        <f t="shared" si="27"/>
        <v>0.50738916256157629</v>
      </c>
      <c r="AI39" s="41">
        <f t="shared" si="28"/>
        <v>0.36386768447837153</v>
      </c>
      <c r="AJ39" s="41">
        <f t="shared" si="29"/>
        <v>0.29278642149929279</v>
      </c>
      <c r="AK39" s="42">
        <f t="shared" si="30"/>
        <v>0.22528664394174158</v>
      </c>
    </row>
    <row r="40" spans="1:37" x14ac:dyDescent="0.25">
      <c r="A40" t="s">
        <v>66</v>
      </c>
      <c r="B40" s="29">
        <v>0.15</v>
      </c>
      <c r="C40" s="24">
        <f t="shared" si="4"/>
        <v>3.3149999999999999E-2</v>
      </c>
      <c r="D40" s="65">
        <f t="shared" si="5"/>
        <v>99.45</v>
      </c>
      <c r="E40" s="13">
        <f t="shared" si="6"/>
        <v>12.928500000000001</v>
      </c>
      <c r="F40" s="43">
        <f>Commissioning!$B$11</f>
        <v>310</v>
      </c>
      <c r="G40" s="44">
        <f>Commissioning!$C$11</f>
        <v>126</v>
      </c>
      <c r="H40" s="44">
        <f>Commissioning!$D$11</f>
        <v>87</v>
      </c>
      <c r="I40" s="44">
        <f>Commissioning!$E$11</f>
        <v>63.333333333333336</v>
      </c>
      <c r="J40" s="44">
        <f>Commissioning!$F$11</f>
        <v>51.5</v>
      </c>
      <c r="K40" s="44">
        <f>Commissioning!$G$11</f>
        <v>28.6</v>
      </c>
      <c r="L40" s="44">
        <f>Commissioning!$H$11</f>
        <v>20.7</v>
      </c>
      <c r="M40" s="45">
        <f>Commissioning!$I$11</f>
        <v>14.54</v>
      </c>
      <c r="N40" s="46">
        <f t="shared" si="7"/>
        <v>23.978033027806781</v>
      </c>
      <c r="O40" s="47">
        <f t="shared" si="8"/>
        <v>9.7459101983988852</v>
      </c>
      <c r="P40" s="47">
        <f t="shared" si="9"/>
        <v>6.7293189465135157</v>
      </c>
      <c r="Q40" s="47">
        <f t="shared" si="10"/>
        <v>4.8987379304121381</v>
      </c>
      <c r="R40" s="47">
        <f t="shared" si="11"/>
        <v>3.9834474223614489</v>
      </c>
      <c r="S40" s="47">
        <f t="shared" si="12"/>
        <v>2.2121669180492707</v>
      </c>
      <c r="T40" s="47">
        <f t="shared" si="13"/>
        <v>1.6011138183083882</v>
      </c>
      <c r="U40" s="48">
        <f t="shared" si="14"/>
        <v>1.124647097497776</v>
      </c>
      <c r="V40" s="49">
        <f t="shared" si="15"/>
        <v>27.845457709711102</v>
      </c>
      <c r="W40" s="50">
        <f t="shared" si="16"/>
        <v>13.613334880303205</v>
      </c>
      <c r="X40" s="50">
        <f t="shared" si="17"/>
        <v>10.596743628417835</v>
      </c>
      <c r="Y40" s="50">
        <f t="shared" si="18"/>
        <v>8.7661626123164584</v>
      </c>
      <c r="Z40" s="50">
        <f t="shared" si="19"/>
        <v>7.8508721042657683</v>
      </c>
      <c r="AA40" s="50">
        <f t="shared" si="20"/>
        <v>6.0795915999535897</v>
      </c>
      <c r="AB40" s="50">
        <f t="shared" si="21"/>
        <v>5.4685385002127083</v>
      </c>
      <c r="AC40" s="51">
        <f t="shared" si="22"/>
        <v>4.992071779402095</v>
      </c>
      <c r="AD40" s="40">
        <f t="shared" si="23"/>
        <v>0.86111111111111105</v>
      </c>
      <c r="AE40" s="41">
        <f t="shared" si="24"/>
        <v>0.71590909090909094</v>
      </c>
      <c r="AF40" s="41">
        <f t="shared" si="25"/>
        <v>0.63503649635036497</v>
      </c>
      <c r="AG40" s="41">
        <f t="shared" si="26"/>
        <v>0.55882352941176461</v>
      </c>
      <c r="AH40" s="41">
        <f t="shared" si="27"/>
        <v>0.5073891625615764</v>
      </c>
      <c r="AI40" s="41">
        <f t="shared" si="28"/>
        <v>0.36386768447837153</v>
      </c>
      <c r="AJ40" s="41">
        <f t="shared" si="29"/>
        <v>0.29278642149929274</v>
      </c>
      <c r="AK40" s="42">
        <f t="shared" si="30"/>
        <v>0.22528664394174155</v>
      </c>
    </row>
    <row r="41" spans="1:37" x14ac:dyDescent="0.25">
      <c r="A41" t="s">
        <v>67</v>
      </c>
      <c r="B41" s="29">
        <v>0.16</v>
      </c>
      <c r="C41" s="24">
        <f t="shared" si="4"/>
        <v>3.5360000000000003E-2</v>
      </c>
      <c r="D41" s="65">
        <f t="shared" si="5"/>
        <v>106.08000000000001</v>
      </c>
      <c r="E41" s="13">
        <f t="shared" si="6"/>
        <v>13.790400000000002</v>
      </c>
      <c r="F41" s="43">
        <f>Commissioning!$B$11</f>
        <v>310</v>
      </c>
      <c r="G41" s="44">
        <f>Commissioning!$C$11</f>
        <v>126</v>
      </c>
      <c r="H41" s="44">
        <f>Commissioning!$D$11</f>
        <v>87</v>
      </c>
      <c r="I41" s="44">
        <f>Commissioning!$E$11</f>
        <v>63.333333333333336</v>
      </c>
      <c r="J41" s="44">
        <f>Commissioning!$F$11</f>
        <v>51.5</v>
      </c>
      <c r="K41" s="44">
        <f>Commissioning!$G$11</f>
        <v>28.6</v>
      </c>
      <c r="L41" s="44">
        <f>Commissioning!$H$11</f>
        <v>20.7</v>
      </c>
      <c r="M41" s="45">
        <f>Commissioning!$I$11</f>
        <v>14.54</v>
      </c>
      <c r="N41" s="46">
        <f t="shared" si="7"/>
        <v>22.479405963568858</v>
      </c>
      <c r="O41" s="47">
        <f t="shared" si="8"/>
        <v>9.1367908109989546</v>
      </c>
      <c r="P41" s="47">
        <f t="shared" si="9"/>
        <v>6.308736512356421</v>
      </c>
      <c r="Q41" s="47">
        <f t="shared" si="10"/>
        <v>4.5925668097613794</v>
      </c>
      <c r="R41" s="47">
        <f t="shared" si="11"/>
        <v>3.7344819584638582</v>
      </c>
      <c r="S41" s="47">
        <f t="shared" si="12"/>
        <v>2.0739064856711913</v>
      </c>
      <c r="T41" s="47">
        <f t="shared" si="13"/>
        <v>1.5010442046641139</v>
      </c>
      <c r="U41" s="48">
        <f t="shared" si="14"/>
        <v>1.0543566539041651</v>
      </c>
      <c r="V41" s="49">
        <f t="shared" si="15"/>
        <v>26.105116602854157</v>
      </c>
      <c r="W41" s="50">
        <f t="shared" si="16"/>
        <v>12.762501450284255</v>
      </c>
      <c r="X41" s="50">
        <f t="shared" si="17"/>
        <v>9.9344471516417201</v>
      </c>
      <c r="Y41" s="50">
        <f t="shared" si="18"/>
        <v>8.2182774490466795</v>
      </c>
      <c r="Z41" s="50">
        <f t="shared" si="19"/>
        <v>7.3601925977491582</v>
      </c>
      <c r="AA41" s="50">
        <f t="shared" si="20"/>
        <v>5.6996171249564904</v>
      </c>
      <c r="AB41" s="50">
        <f t="shared" si="21"/>
        <v>5.1267548439494135</v>
      </c>
      <c r="AC41" s="51">
        <f t="shared" si="22"/>
        <v>4.680067293189464</v>
      </c>
      <c r="AD41" s="40">
        <f t="shared" si="23"/>
        <v>0.86111111111111116</v>
      </c>
      <c r="AE41" s="41">
        <f t="shared" si="24"/>
        <v>0.71590909090909083</v>
      </c>
      <c r="AF41" s="41">
        <f t="shared" si="25"/>
        <v>0.63503649635036497</v>
      </c>
      <c r="AG41" s="41">
        <f t="shared" si="26"/>
        <v>0.55882352941176472</v>
      </c>
      <c r="AH41" s="41">
        <f t="shared" si="27"/>
        <v>0.50738916256157629</v>
      </c>
      <c r="AI41" s="41">
        <f t="shared" si="28"/>
        <v>0.36386768447837153</v>
      </c>
      <c r="AJ41" s="41">
        <f t="shared" si="29"/>
        <v>0.29278642149929279</v>
      </c>
      <c r="AK41" s="42">
        <f t="shared" si="30"/>
        <v>0.22528664394174158</v>
      </c>
    </row>
    <row r="42" spans="1:37" x14ac:dyDescent="0.25">
      <c r="A42" t="s">
        <v>68</v>
      </c>
      <c r="B42" s="29">
        <v>0.1</v>
      </c>
      <c r="C42" s="24">
        <f t="shared" si="4"/>
        <v>2.2100000000000002E-2</v>
      </c>
      <c r="D42" s="65">
        <f t="shared" si="5"/>
        <v>66.300000000000011</v>
      </c>
      <c r="E42" s="13">
        <f t="shared" si="6"/>
        <v>8.6190000000000015</v>
      </c>
      <c r="F42" s="43">
        <f>Commissioning!$B$11</f>
        <v>310</v>
      </c>
      <c r="G42" s="44">
        <f>Commissioning!$C$11</f>
        <v>126</v>
      </c>
      <c r="H42" s="44">
        <f>Commissioning!$D$11</f>
        <v>87</v>
      </c>
      <c r="I42" s="44">
        <f>Commissioning!$E$11</f>
        <v>63.333333333333336</v>
      </c>
      <c r="J42" s="44">
        <f>Commissioning!$F$11</f>
        <v>51.5</v>
      </c>
      <c r="K42" s="44">
        <f>Commissioning!$G$11</f>
        <v>28.6</v>
      </c>
      <c r="L42" s="44">
        <f>Commissioning!$H$11</f>
        <v>20.7</v>
      </c>
      <c r="M42" s="45">
        <f>Commissioning!$I$11</f>
        <v>14.54</v>
      </c>
      <c r="N42" s="46">
        <f t="shared" si="7"/>
        <v>35.967049541710168</v>
      </c>
      <c r="O42" s="47">
        <f t="shared" si="8"/>
        <v>14.618865297598326</v>
      </c>
      <c r="P42" s="47">
        <f t="shared" si="9"/>
        <v>10.093978419770274</v>
      </c>
      <c r="Q42" s="47">
        <f t="shared" si="10"/>
        <v>7.3481068956182067</v>
      </c>
      <c r="R42" s="47">
        <f t="shared" si="11"/>
        <v>5.9751711335421733</v>
      </c>
      <c r="S42" s="47">
        <f t="shared" si="12"/>
        <v>3.3182503770739062</v>
      </c>
      <c r="T42" s="47">
        <f t="shared" si="13"/>
        <v>2.4016707274625824</v>
      </c>
      <c r="U42" s="48">
        <f t="shared" si="14"/>
        <v>1.686970646246664</v>
      </c>
      <c r="V42" s="49">
        <f t="shared" si="15"/>
        <v>41.768186564566648</v>
      </c>
      <c r="W42" s="50">
        <f t="shared" si="16"/>
        <v>20.420002320454806</v>
      </c>
      <c r="X42" s="50">
        <f t="shared" si="17"/>
        <v>15.895115442626752</v>
      </c>
      <c r="Y42" s="50">
        <f t="shared" si="18"/>
        <v>13.149243918474687</v>
      </c>
      <c r="Z42" s="50">
        <f t="shared" si="19"/>
        <v>11.776308156398652</v>
      </c>
      <c r="AA42" s="50">
        <f t="shared" si="20"/>
        <v>9.1193873999303836</v>
      </c>
      <c r="AB42" s="50">
        <f t="shared" si="21"/>
        <v>8.202807750319062</v>
      </c>
      <c r="AC42" s="51">
        <f t="shared" si="22"/>
        <v>7.4881076691031421</v>
      </c>
      <c r="AD42" s="40">
        <f t="shared" si="23"/>
        <v>0.86111111111111105</v>
      </c>
      <c r="AE42" s="41">
        <f t="shared" si="24"/>
        <v>0.71590909090909083</v>
      </c>
      <c r="AF42" s="41">
        <f t="shared" si="25"/>
        <v>0.63503649635036497</v>
      </c>
      <c r="AG42" s="41">
        <f t="shared" si="26"/>
        <v>0.55882352941176461</v>
      </c>
      <c r="AH42" s="41">
        <f t="shared" si="27"/>
        <v>0.5073891625615764</v>
      </c>
      <c r="AI42" s="41">
        <f t="shared" si="28"/>
        <v>0.36386768447837159</v>
      </c>
      <c r="AJ42" s="41">
        <f t="shared" si="29"/>
        <v>0.29278642149929279</v>
      </c>
      <c r="AK42" s="42">
        <f t="shared" si="30"/>
        <v>0.22528664394174158</v>
      </c>
    </row>
    <row r="43" spans="1:37" x14ac:dyDescent="0.25">
      <c r="A43" t="s">
        <v>69</v>
      </c>
      <c r="B43" s="29">
        <v>0.1</v>
      </c>
      <c r="C43" s="24">
        <f t="shared" si="4"/>
        <v>2.2100000000000002E-2</v>
      </c>
      <c r="D43" s="65">
        <f t="shared" si="5"/>
        <v>66.300000000000011</v>
      </c>
      <c r="E43" s="13">
        <f t="shared" si="6"/>
        <v>8.6190000000000015</v>
      </c>
      <c r="F43" s="43">
        <f>Commissioning!$B$11</f>
        <v>310</v>
      </c>
      <c r="G43" s="44">
        <f>Commissioning!$C$11</f>
        <v>126</v>
      </c>
      <c r="H43" s="44">
        <f>Commissioning!$D$11</f>
        <v>87</v>
      </c>
      <c r="I43" s="44">
        <f>Commissioning!$E$11</f>
        <v>63.333333333333336</v>
      </c>
      <c r="J43" s="44">
        <f>Commissioning!$F$11</f>
        <v>51.5</v>
      </c>
      <c r="K43" s="44">
        <f>Commissioning!$G$11</f>
        <v>28.6</v>
      </c>
      <c r="L43" s="44">
        <f>Commissioning!$H$11</f>
        <v>20.7</v>
      </c>
      <c r="M43" s="45">
        <f>Commissioning!$I$11</f>
        <v>14.54</v>
      </c>
      <c r="N43" s="46">
        <f t="shared" si="7"/>
        <v>35.967049541710168</v>
      </c>
      <c r="O43" s="47">
        <f t="shared" si="8"/>
        <v>14.618865297598326</v>
      </c>
      <c r="P43" s="47">
        <f t="shared" si="9"/>
        <v>10.093978419770274</v>
      </c>
      <c r="Q43" s="47">
        <f t="shared" si="10"/>
        <v>7.3481068956182067</v>
      </c>
      <c r="R43" s="47">
        <f t="shared" si="11"/>
        <v>5.9751711335421733</v>
      </c>
      <c r="S43" s="47">
        <f t="shared" si="12"/>
        <v>3.3182503770739062</v>
      </c>
      <c r="T43" s="47">
        <f t="shared" si="13"/>
        <v>2.4016707274625824</v>
      </c>
      <c r="U43" s="48">
        <f t="shared" si="14"/>
        <v>1.686970646246664</v>
      </c>
      <c r="V43" s="49">
        <f t="shared" si="15"/>
        <v>41.768186564566648</v>
      </c>
      <c r="W43" s="50">
        <f t="shared" si="16"/>
        <v>20.420002320454806</v>
      </c>
      <c r="X43" s="50">
        <f t="shared" si="17"/>
        <v>15.895115442626752</v>
      </c>
      <c r="Y43" s="50">
        <f t="shared" si="18"/>
        <v>13.149243918474687</v>
      </c>
      <c r="Z43" s="50">
        <f t="shared" si="19"/>
        <v>11.776308156398652</v>
      </c>
      <c r="AA43" s="50">
        <f t="shared" si="20"/>
        <v>9.1193873999303836</v>
      </c>
      <c r="AB43" s="50">
        <f t="shared" si="21"/>
        <v>8.202807750319062</v>
      </c>
      <c r="AC43" s="51">
        <f t="shared" si="22"/>
        <v>7.4881076691031421</v>
      </c>
      <c r="AD43" s="40">
        <f t="shared" si="23"/>
        <v>0.86111111111111105</v>
      </c>
      <c r="AE43" s="41">
        <f t="shared" si="24"/>
        <v>0.71590909090909083</v>
      </c>
      <c r="AF43" s="41">
        <f t="shared" si="25"/>
        <v>0.63503649635036497</v>
      </c>
      <c r="AG43" s="41">
        <f t="shared" si="26"/>
        <v>0.55882352941176461</v>
      </c>
      <c r="AH43" s="41">
        <f t="shared" si="27"/>
        <v>0.5073891625615764</v>
      </c>
      <c r="AI43" s="41">
        <f t="shared" si="28"/>
        <v>0.36386768447837159</v>
      </c>
      <c r="AJ43" s="41">
        <f t="shared" si="29"/>
        <v>0.29278642149929279</v>
      </c>
      <c r="AK43" s="42">
        <f t="shared" si="30"/>
        <v>0.22528664394174158</v>
      </c>
    </row>
    <row r="44" spans="1:37" x14ac:dyDescent="0.25">
      <c r="A44" t="s">
        <v>70</v>
      </c>
      <c r="B44" s="29">
        <v>0.16</v>
      </c>
      <c r="C44" s="24">
        <f t="shared" si="4"/>
        <v>3.5360000000000003E-2</v>
      </c>
      <c r="D44" s="65">
        <f t="shared" si="5"/>
        <v>106.08000000000001</v>
      </c>
      <c r="E44" s="13">
        <f t="shared" si="6"/>
        <v>13.790400000000002</v>
      </c>
      <c r="F44" s="43">
        <f>Commissioning!$B$11</f>
        <v>310</v>
      </c>
      <c r="G44" s="44">
        <f>Commissioning!$C$11</f>
        <v>126</v>
      </c>
      <c r="H44" s="44">
        <f>Commissioning!$D$11</f>
        <v>87</v>
      </c>
      <c r="I44" s="44">
        <f>Commissioning!$E$11</f>
        <v>63.333333333333336</v>
      </c>
      <c r="J44" s="44">
        <f>Commissioning!$F$11</f>
        <v>51.5</v>
      </c>
      <c r="K44" s="44">
        <f>Commissioning!$G$11</f>
        <v>28.6</v>
      </c>
      <c r="L44" s="44">
        <f>Commissioning!$H$11</f>
        <v>20.7</v>
      </c>
      <c r="M44" s="45">
        <f>Commissioning!$I$11</f>
        <v>14.54</v>
      </c>
      <c r="N44" s="46">
        <f t="shared" si="7"/>
        <v>22.479405963568858</v>
      </c>
      <c r="O44" s="47">
        <f t="shared" si="8"/>
        <v>9.1367908109989546</v>
      </c>
      <c r="P44" s="47">
        <f t="shared" si="9"/>
        <v>6.308736512356421</v>
      </c>
      <c r="Q44" s="47">
        <f t="shared" si="10"/>
        <v>4.5925668097613794</v>
      </c>
      <c r="R44" s="47">
        <f t="shared" si="11"/>
        <v>3.7344819584638582</v>
      </c>
      <c r="S44" s="47">
        <f t="shared" si="12"/>
        <v>2.0739064856711913</v>
      </c>
      <c r="T44" s="47">
        <f t="shared" si="13"/>
        <v>1.5010442046641139</v>
      </c>
      <c r="U44" s="48">
        <f t="shared" si="14"/>
        <v>1.0543566539041651</v>
      </c>
      <c r="V44" s="49">
        <f t="shared" si="15"/>
        <v>26.105116602854157</v>
      </c>
      <c r="W44" s="50">
        <f t="shared" si="16"/>
        <v>12.762501450284255</v>
      </c>
      <c r="X44" s="50">
        <f t="shared" si="17"/>
        <v>9.9344471516417201</v>
      </c>
      <c r="Y44" s="50">
        <f t="shared" si="18"/>
        <v>8.2182774490466795</v>
      </c>
      <c r="Z44" s="50">
        <f t="shared" si="19"/>
        <v>7.3601925977491582</v>
      </c>
      <c r="AA44" s="50">
        <f t="shared" si="20"/>
        <v>5.6996171249564904</v>
      </c>
      <c r="AB44" s="50">
        <f t="shared" si="21"/>
        <v>5.1267548439494135</v>
      </c>
      <c r="AC44" s="51">
        <f t="shared" si="22"/>
        <v>4.680067293189464</v>
      </c>
      <c r="AD44" s="40">
        <f t="shared" si="23"/>
        <v>0.86111111111111116</v>
      </c>
      <c r="AE44" s="41">
        <f t="shared" si="24"/>
        <v>0.71590909090909083</v>
      </c>
      <c r="AF44" s="41">
        <f t="shared" si="25"/>
        <v>0.63503649635036497</v>
      </c>
      <c r="AG44" s="41">
        <f t="shared" si="26"/>
        <v>0.55882352941176472</v>
      </c>
      <c r="AH44" s="41">
        <f t="shared" si="27"/>
        <v>0.50738916256157629</v>
      </c>
      <c r="AI44" s="41">
        <f t="shared" si="28"/>
        <v>0.36386768447837153</v>
      </c>
      <c r="AJ44" s="41">
        <f t="shared" si="29"/>
        <v>0.29278642149929279</v>
      </c>
      <c r="AK44" s="42">
        <f t="shared" si="30"/>
        <v>0.22528664394174158</v>
      </c>
    </row>
    <row r="45" spans="1:37" x14ac:dyDescent="0.25">
      <c r="A45" t="s">
        <v>71</v>
      </c>
      <c r="B45" s="29">
        <v>0.25</v>
      </c>
      <c r="C45" s="24">
        <f t="shared" si="4"/>
        <v>5.525E-2</v>
      </c>
      <c r="D45" s="65">
        <f t="shared" si="5"/>
        <v>165.75</v>
      </c>
      <c r="E45" s="13">
        <f t="shared" si="6"/>
        <v>21.547499999999999</v>
      </c>
      <c r="F45" s="43">
        <f>Commissioning!$B$11</f>
        <v>310</v>
      </c>
      <c r="G45" s="44">
        <f>Commissioning!$C$11</f>
        <v>126</v>
      </c>
      <c r="H45" s="44">
        <f>Commissioning!$D$11</f>
        <v>87</v>
      </c>
      <c r="I45" s="44">
        <f>Commissioning!$E$11</f>
        <v>63.333333333333336</v>
      </c>
      <c r="J45" s="44">
        <f>Commissioning!$F$11</f>
        <v>51.5</v>
      </c>
      <c r="K45" s="44">
        <f>Commissioning!$G$11</f>
        <v>28.6</v>
      </c>
      <c r="L45" s="44">
        <f>Commissioning!$H$11</f>
        <v>20.7</v>
      </c>
      <c r="M45" s="45">
        <f>Commissioning!$I$11</f>
        <v>14.54</v>
      </c>
      <c r="N45" s="46">
        <f t="shared" si="7"/>
        <v>14.386819816684071</v>
      </c>
      <c r="O45" s="47">
        <f t="shared" si="8"/>
        <v>5.8475461190393316</v>
      </c>
      <c r="P45" s="47">
        <f t="shared" si="9"/>
        <v>4.0375913679081101</v>
      </c>
      <c r="Q45" s="47">
        <f t="shared" si="10"/>
        <v>2.9392427582472833</v>
      </c>
      <c r="R45" s="47">
        <f t="shared" si="11"/>
        <v>2.3900684534168697</v>
      </c>
      <c r="S45" s="47">
        <f t="shared" si="12"/>
        <v>1.3273001508295628</v>
      </c>
      <c r="T45" s="47">
        <f t="shared" si="13"/>
        <v>0.96066829098503304</v>
      </c>
      <c r="U45" s="48">
        <f t="shared" si="14"/>
        <v>0.67478825849866575</v>
      </c>
      <c r="V45" s="49">
        <f t="shared" si="15"/>
        <v>16.707274625826663</v>
      </c>
      <c r="W45" s="50">
        <f t="shared" si="16"/>
        <v>8.1680009281819235</v>
      </c>
      <c r="X45" s="50">
        <f t="shared" si="17"/>
        <v>6.358046177050702</v>
      </c>
      <c r="Y45" s="50">
        <f t="shared" si="18"/>
        <v>5.2596975673898756</v>
      </c>
      <c r="Z45" s="50">
        <f t="shared" si="19"/>
        <v>4.7105232625594615</v>
      </c>
      <c r="AA45" s="50">
        <f t="shared" si="20"/>
        <v>3.6477549599721542</v>
      </c>
      <c r="AB45" s="50">
        <f t="shared" si="21"/>
        <v>3.2811231001276253</v>
      </c>
      <c r="AC45" s="51">
        <f t="shared" si="22"/>
        <v>2.9952430676412574</v>
      </c>
      <c r="AD45" s="40">
        <f t="shared" si="23"/>
        <v>0.86111111111111105</v>
      </c>
      <c r="AE45" s="41">
        <f t="shared" si="24"/>
        <v>0.71590909090909094</v>
      </c>
      <c r="AF45" s="41">
        <f t="shared" si="25"/>
        <v>0.63503649635036497</v>
      </c>
      <c r="AG45" s="41">
        <f t="shared" si="26"/>
        <v>0.55882352941176472</v>
      </c>
      <c r="AH45" s="41">
        <f t="shared" si="27"/>
        <v>0.5073891625615764</v>
      </c>
      <c r="AI45" s="41">
        <f t="shared" si="28"/>
        <v>0.36386768447837159</v>
      </c>
      <c r="AJ45" s="41">
        <f t="shared" si="29"/>
        <v>0.29278642149929274</v>
      </c>
      <c r="AK45" s="42">
        <f t="shared" si="30"/>
        <v>0.22528664394174158</v>
      </c>
    </row>
    <row r="46" spans="1:37" x14ac:dyDescent="0.25">
      <c r="A46" t="s">
        <v>72</v>
      </c>
      <c r="B46" s="29">
        <v>0.15</v>
      </c>
      <c r="C46" s="24">
        <f t="shared" si="4"/>
        <v>3.3149999999999999E-2</v>
      </c>
      <c r="D46" s="65">
        <f t="shared" si="5"/>
        <v>99.45</v>
      </c>
      <c r="E46" s="13">
        <f t="shared" si="6"/>
        <v>12.928500000000001</v>
      </c>
      <c r="F46" s="43">
        <f>Commissioning!$B$11</f>
        <v>310</v>
      </c>
      <c r="G46" s="44">
        <f>Commissioning!$C$11</f>
        <v>126</v>
      </c>
      <c r="H46" s="44">
        <f>Commissioning!$D$11</f>
        <v>87</v>
      </c>
      <c r="I46" s="44">
        <f>Commissioning!$E$11</f>
        <v>63.333333333333336</v>
      </c>
      <c r="J46" s="44">
        <f>Commissioning!$F$11</f>
        <v>51.5</v>
      </c>
      <c r="K46" s="44">
        <f>Commissioning!$G$11</f>
        <v>28.6</v>
      </c>
      <c r="L46" s="44">
        <f>Commissioning!$H$11</f>
        <v>20.7</v>
      </c>
      <c r="M46" s="45">
        <f>Commissioning!$I$11</f>
        <v>14.54</v>
      </c>
      <c r="N46" s="46">
        <f t="shared" si="7"/>
        <v>23.978033027806781</v>
      </c>
      <c r="O46" s="47">
        <f t="shared" si="8"/>
        <v>9.7459101983988852</v>
      </c>
      <c r="P46" s="47">
        <f t="shared" si="9"/>
        <v>6.7293189465135157</v>
      </c>
      <c r="Q46" s="47">
        <f t="shared" si="10"/>
        <v>4.8987379304121381</v>
      </c>
      <c r="R46" s="47">
        <f t="shared" si="11"/>
        <v>3.9834474223614489</v>
      </c>
      <c r="S46" s="47">
        <f t="shared" si="12"/>
        <v>2.2121669180492707</v>
      </c>
      <c r="T46" s="47">
        <f t="shared" si="13"/>
        <v>1.6011138183083882</v>
      </c>
      <c r="U46" s="48">
        <f t="shared" si="14"/>
        <v>1.124647097497776</v>
      </c>
      <c r="V46" s="49">
        <f t="shared" si="15"/>
        <v>27.845457709711102</v>
      </c>
      <c r="W46" s="50">
        <f t="shared" si="16"/>
        <v>13.613334880303205</v>
      </c>
      <c r="X46" s="50">
        <f t="shared" si="17"/>
        <v>10.596743628417835</v>
      </c>
      <c r="Y46" s="50">
        <f t="shared" si="18"/>
        <v>8.7661626123164584</v>
      </c>
      <c r="Z46" s="50">
        <f t="shared" si="19"/>
        <v>7.8508721042657683</v>
      </c>
      <c r="AA46" s="50">
        <f t="shared" si="20"/>
        <v>6.0795915999535897</v>
      </c>
      <c r="AB46" s="50">
        <f t="shared" si="21"/>
        <v>5.4685385002127083</v>
      </c>
      <c r="AC46" s="51">
        <f t="shared" si="22"/>
        <v>4.992071779402095</v>
      </c>
      <c r="AD46" s="40">
        <f t="shared" si="23"/>
        <v>0.86111111111111105</v>
      </c>
      <c r="AE46" s="41">
        <f t="shared" si="24"/>
        <v>0.71590909090909094</v>
      </c>
      <c r="AF46" s="41">
        <f t="shared" si="25"/>
        <v>0.63503649635036497</v>
      </c>
      <c r="AG46" s="41">
        <f t="shared" si="26"/>
        <v>0.55882352941176461</v>
      </c>
      <c r="AH46" s="41">
        <f t="shared" si="27"/>
        <v>0.5073891625615764</v>
      </c>
      <c r="AI46" s="41">
        <f t="shared" si="28"/>
        <v>0.36386768447837153</v>
      </c>
      <c r="AJ46" s="41">
        <f t="shared" si="29"/>
        <v>0.29278642149929274</v>
      </c>
      <c r="AK46" s="42">
        <f t="shared" si="30"/>
        <v>0.22528664394174155</v>
      </c>
    </row>
    <row r="47" spans="1:37" x14ac:dyDescent="0.25">
      <c r="A47" t="s">
        <v>73</v>
      </c>
      <c r="B47" s="29">
        <v>0.1925</v>
      </c>
      <c r="C47" s="24">
        <f t="shared" si="4"/>
        <v>4.2542500000000004E-2</v>
      </c>
      <c r="D47" s="65">
        <f t="shared" si="5"/>
        <v>127.62750000000001</v>
      </c>
      <c r="E47" s="13">
        <f t="shared" si="6"/>
        <v>16.591575000000002</v>
      </c>
      <c r="F47" s="43">
        <f>Commissioning!$B$11</f>
        <v>310</v>
      </c>
      <c r="G47" s="44">
        <f>Commissioning!$C$11</f>
        <v>126</v>
      </c>
      <c r="H47" s="44">
        <f>Commissioning!$D$11</f>
        <v>87</v>
      </c>
      <c r="I47" s="44">
        <f>Commissioning!$E$11</f>
        <v>63.333333333333336</v>
      </c>
      <c r="J47" s="44">
        <f>Commissioning!$F$11</f>
        <v>51.5</v>
      </c>
      <c r="K47" s="44">
        <f>Commissioning!$G$11</f>
        <v>28.6</v>
      </c>
      <c r="L47" s="44">
        <f>Commissioning!$H$11</f>
        <v>20.7</v>
      </c>
      <c r="M47" s="45">
        <f>Commissioning!$I$11</f>
        <v>14.54</v>
      </c>
      <c r="N47" s="46">
        <f t="shared" si="7"/>
        <v>18.684181580109179</v>
      </c>
      <c r="O47" s="47">
        <f t="shared" si="8"/>
        <v>7.5942157390121183</v>
      </c>
      <c r="P47" s="47">
        <f t="shared" si="9"/>
        <v>5.2436251531274145</v>
      </c>
      <c r="Q47" s="47">
        <f t="shared" si="10"/>
        <v>3.8171983873341335</v>
      </c>
      <c r="R47" s="47">
        <f t="shared" si="11"/>
        <v>3.1039850044374928</v>
      </c>
      <c r="S47" s="47">
        <f t="shared" si="12"/>
        <v>1.7237664296487825</v>
      </c>
      <c r="T47" s="47">
        <f t="shared" si="13"/>
        <v>1.2476211571234193</v>
      </c>
      <c r="U47" s="48">
        <f t="shared" si="14"/>
        <v>0.87634838766060463</v>
      </c>
      <c r="V47" s="49">
        <f t="shared" si="15"/>
        <v>21.697759254320339</v>
      </c>
      <c r="W47" s="50">
        <f t="shared" si="16"/>
        <v>10.607793413223275</v>
      </c>
      <c r="X47" s="50">
        <f t="shared" si="17"/>
        <v>8.2572028273385722</v>
      </c>
      <c r="Y47" s="50">
        <f t="shared" si="18"/>
        <v>6.8307760615452917</v>
      </c>
      <c r="Z47" s="50">
        <f t="shared" si="19"/>
        <v>6.1175626786486506</v>
      </c>
      <c r="AA47" s="50">
        <f t="shared" si="20"/>
        <v>4.7373441038599395</v>
      </c>
      <c r="AB47" s="50">
        <f t="shared" si="21"/>
        <v>4.2611988313345774</v>
      </c>
      <c r="AC47" s="51">
        <f t="shared" si="22"/>
        <v>3.8899260618717624</v>
      </c>
      <c r="AD47" s="40">
        <f t="shared" si="23"/>
        <v>0.86111111111111105</v>
      </c>
      <c r="AE47" s="41">
        <f t="shared" si="24"/>
        <v>0.71590909090909094</v>
      </c>
      <c r="AF47" s="41">
        <f t="shared" si="25"/>
        <v>0.63503649635036497</v>
      </c>
      <c r="AG47" s="41">
        <f t="shared" si="26"/>
        <v>0.55882352941176472</v>
      </c>
      <c r="AH47" s="41">
        <f t="shared" si="27"/>
        <v>0.5073891625615764</v>
      </c>
      <c r="AI47" s="41">
        <f t="shared" si="28"/>
        <v>0.36386768447837159</v>
      </c>
      <c r="AJ47" s="41">
        <f t="shared" si="29"/>
        <v>0.29278642149929274</v>
      </c>
      <c r="AK47" s="42">
        <f t="shared" si="30"/>
        <v>0.22528664394174155</v>
      </c>
    </row>
    <row r="48" spans="1:37" x14ac:dyDescent="0.25">
      <c r="A48" t="s">
        <v>74</v>
      </c>
      <c r="B48" s="29">
        <v>0.1</v>
      </c>
      <c r="C48" s="24">
        <f t="shared" si="4"/>
        <v>2.2100000000000002E-2</v>
      </c>
      <c r="D48" s="65">
        <f t="shared" si="5"/>
        <v>66.300000000000011</v>
      </c>
      <c r="E48" s="13">
        <f t="shared" si="6"/>
        <v>8.6190000000000015</v>
      </c>
      <c r="F48" s="43">
        <f>Commissioning!$B$11</f>
        <v>310</v>
      </c>
      <c r="G48" s="44">
        <f>Commissioning!$C$11</f>
        <v>126</v>
      </c>
      <c r="H48" s="44">
        <f>Commissioning!$D$11</f>
        <v>87</v>
      </c>
      <c r="I48" s="44">
        <f>Commissioning!$E$11</f>
        <v>63.333333333333336</v>
      </c>
      <c r="J48" s="44">
        <f>Commissioning!$F$11</f>
        <v>51.5</v>
      </c>
      <c r="K48" s="44">
        <f>Commissioning!$G$11</f>
        <v>28.6</v>
      </c>
      <c r="L48" s="44">
        <f>Commissioning!$H$11</f>
        <v>20.7</v>
      </c>
      <c r="M48" s="45">
        <f>Commissioning!$I$11</f>
        <v>14.54</v>
      </c>
      <c r="N48" s="46">
        <f t="shared" si="7"/>
        <v>35.967049541710168</v>
      </c>
      <c r="O48" s="47">
        <f t="shared" si="8"/>
        <v>14.618865297598326</v>
      </c>
      <c r="P48" s="47">
        <f t="shared" si="9"/>
        <v>10.093978419770274</v>
      </c>
      <c r="Q48" s="47">
        <f t="shared" si="10"/>
        <v>7.3481068956182067</v>
      </c>
      <c r="R48" s="47">
        <f t="shared" si="11"/>
        <v>5.9751711335421733</v>
      </c>
      <c r="S48" s="47">
        <f t="shared" si="12"/>
        <v>3.3182503770739062</v>
      </c>
      <c r="T48" s="47">
        <f t="shared" si="13"/>
        <v>2.4016707274625824</v>
      </c>
      <c r="U48" s="48">
        <f t="shared" si="14"/>
        <v>1.686970646246664</v>
      </c>
      <c r="V48" s="49">
        <f t="shared" si="15"/>
        <v>41.768186564566648</v>
      </c>
      <c r="W48" s="50">
        <f t="shared" si="16"/>
        <v>20.420002320454806</v>
      </c>
      <c r="X48" s="50">
        <f t="shared" si="17"/>
        <v>15.895115442626752</v>
      </c>
      <c r="Y48" s="50">
        <f t="shared" si="18"/>
        <v>13.149243918474687</v>
      </c>
      <c r="Z48" s="50">
        <f t="shared" si="19"/>
        <v>11.776308156398652</v>
      </c>
      <c r="AA48" s="50">
        <f t="shared" si="20"/>
        <v>9.1193873999303836</v>
      </c>
      <c r="AB48" s="50">
        <f t="shared" si="21"/>
        <v>8.202807750319062</v>
      </c>
      <c r="AC48" s="51">
        <f t="shared" si="22"/>
        <v>7.4881076691031421</v>
      </c>
      <c r="AD48" s="40">
        <f t="shared" si="23"/>
        <v>0.86111111111111105</v>
      </c>
      <c r="AE48" s="41">
        <f t="shared" si="24"/>
        <v>0.71590909090909083</v>
      </c>
      <c r="AF48" s="41">
        <f t="shared" si="25"/>
        <v>0.63503649635036497</v>
      </c>
      <c r="AG48" s="41">
        <f t="shared" si="26"/>
        <v>0.55882352941176461</v>
      </c>
      <c r="AH48" s="41">
        <f t="shared" si="27"/>
        <v>0.5073891625615764</v>
      </c>
      <c r="AI48" s="41">
        <f t="shared" si="28"/>
        <v>0.36386768447837159</v>
      </c>
      <c r="AJ48" s="41">
        <f t="shared" si="29"/>
        <v>0.29278642149929279</v>
      </c>
      <c r="AK48" s="42">
        <f t="shared" si="30"/>
        <v>0.22528664394174158</v>
      </c>
    </row>
    <row r="49" spans="1:37" x14ac:dyDescent="0.25">
      <c r="A49" t="s">
        <v>75</v>
      </c>
      <c r="B49" s="29">
        <v>0.15</v>
      </c>
      <c r="C49" s="24">
        <f t="shared" si="4"/>
        <v>3.3149999999999999E-2</v>
      </c>
      <c r="D49" s="65">
        <f t="shared" si="5"/>
        <v>99.45</v>
      </c>
      <c r="E49" s="13">
        <f t="shared" si="6"/>
        <v>12.928500000000001</v>
      </c>
      <c r="F49" s="43">
        <f>Commissioning!$B$11</f>
        <v>310</v>
      </c>
      <c r="G49" s="44">
        <f>Commissioning!$C$11</f>
        <v>126</v>
      </c>
      <c r="H49" s="44">
        <f>Commissioning!$D$11</f>
        <v>87</v>
      </c>
      <c r="I49" s="44">
        <f>Commissioning!$E$11</f>
        <v>63.333333333333336</v>
      </c>
      <c r="J49" s="44">
        <f>Commissioning!$F$11</f>
        <v>51.5</v>
      </c>
      <c r="K49" s="44">
        <f>Commissioning!$G$11</f>
        <v>28.6</v>
      </c>
      <c r="L49" s="44">
        <f>Commissioning!$H$11</f>
        <v>20.7</v>
      </c>
      <c r="M49" s="45">
        <f>Commissioning!$I$11</f>
        <v>14.54</v>
      </c>
      <c r="N49" s="46">
        <f t="shared" si="7"/>
        <v>23.978033027806781</v>
      </c>
      <c r="O49" s="47">
        <f t="shared" si="8"/>
        <v>9.7459101983988852</v>
      </c>
      <c r="P49" s="47">
        <f t="shared" si="9"/>
        <v>6.7293189465135157</v>
      </c>
      <c r="Q49" s="47">
        <f t="shared" si="10"/>
        <v>4.8987379304121381</v>
      </c>
      <c r="R49" s="47">
        <f t="shared" si="11"/>
        <v>3.9834474223614489</v>
      </c>
      <c r="S49" s="47">
        <f t="shared" si="12"/>
        <v>2.2121669180492707</v>
      </c>
      <c r="T49" s="47">
        <f t="shared" si="13"/>
        <v>1.6011138183083882</v>
      </c>
      <c r="U49" s="48">
        <f t="shared" si="14"/>
        <v>1.124647097497776</v>
      </c>
      <c r="V49" s="49">
        <f t="shared" si="15"/>
        <v>27.845457709711102</v>
      </c>
      <c r="W49" s="50">
        <f t="shared" si="16"/>
        <v>13.613334880303205</v>
      </c>
      <c r="X49" s="50">
        <f t="shared" si="17"/>
        <v>10.596743628417835</v>
      </c>
      <c r="Y49" s="50">
        <f t="shared" si="18"/>
        <v>8.7661626123164584</v>
      </c>
      <c r="Z49" s="50">
        <f t="shared" si="19"/>
        <v>7.8508721042657683</v>
      </c>
      <c r="AA49" s="50">
        <f t="shared" si="20"/>
        <v>6.0795915999535897</v>
      </c>
      <c r="AB49" s="50">
        <f t="shared" si="21"/>
        <v>5.4685385002127083</v>
      </c>
      <c r="AC49" s="51">
        <f t="shared" si="22"/>
        <v>4.992071779402095</v>
      </c>
      <c r="AD49" s="40">
        <f t="shared" si="23"/>
        <v>0.86111111111111105</v>
      </c>
      <c r="AE49" s="41">
        <f t="shared" si="24"/>
        <v>0.71590909090909094</v>
      </c>
      <c r="AF49" s="41">
        <f t="shared" si="25"/>
        <v>0.63503649635036497</v>
      </c>
      <c r="AG49" s="41">
        <f t="shared" si="26"/>
        <v>0.55882352941176461</v>
      </c>
      <c r="AH49" s="41">
        <f t="shared" si="27"/>
        <v>0.5073891625615764</v>
      </c>
      <c r="AI49" s="41">
        <f t="shared" si="28"/>
        <v>0.36386768447837153</v>
      </c>
      <c r="AJ49" s="41">
        <f t="shared" si="29"/>
        <v>0.29278642149929274</v>
      </c>
      <c r="AK49" s="42">
        <f t="shared" si="30"/>
        <v>0.22528664394174155</v>
      </c>
    </row>
    <row r="50" spans="1:37" x14ac:dyDescent="0.25">
      <c r="A50" t="s">
        <v>76</v>
      </c>
      <c r="B50" s="29">
        <v>0</v>
      </c>
      <c r="C50" s="24">
        <f t="shared" si="4"/>
        <v>0</v>
      </c>
      <c r="D50" s="65">
        <f t="shared" si="5"/>
        <v>0</v>
      </c>
      <c r="E50" s="13">
        <f t="shared" si="6"/>
        <v>0</v>
      </c>
      <c r="F50" s="43">
        <f>Commissioning!$B$11</f>
        <v>310</v>
      </c>
      <c r="G50" s="44">
        <f>Commissioning!$C$11</f>
        <v>126</v>
      </c>
      <c r="H50" s="44">
        <f>Commissioning!$D$11</f>
        <v>87</v>
      </c>
      <c r="I50" s="44">
        <f>Commissioning!$E$11</f>
        <v>63.333333333333336</v>
      </c>
      <c r="J50" s="44">
        <f>Commissioning!$F$11</f>
        <v>51.5</v>
      </c>
      <c r="K50" s="44">
        <f>Commissioning!$G$11</f>
        <v>28.6</v>
      </c>
      <c r="L50" s="44">
        <f>Commissioning!$H$11</f>
        <v>20.7</v>
      </c>
      <c r="M50" s="45">
        <f>Commissioning!$I$11</f>
        <v>14.54</v>
      </c>
      <c r="N50" s="46" t="e">
        <f t="shared" si="7"/>
        <v>#DIV/0!</v>
      </c>
      <c r="O50" s="47" t="e">
        <f t="shared" si="8"/>
        <v>#DIV/0!</v>
      </c>
      <c r="P50" s="47" t="e">
        <f t="shared" si="9"/>
        <v>#DIV/0!</v>
      </c>
      <c r="Q50" s="47" t="e">
        <f t="shared" si="10"/>
        <v>#DIV/0!</v>
      </c>
      <c r="R50" s="47" t="e">
        <f t="shared" si="11"/>
        <v>#DIV/0!</v>
      </c>
      <c r="S50" s="47" t="e">
        <f t="shared" si="12"/>
        <v>#DIV/0!</v>
      </c>
      <c r="T50" s="47" t="e">
        <f t="shared" si="13"/>
        <v>#DIV/0!</v>
      </c>
      <c r="U50" s="48" t="e">
        <f t="shared" si="14"/>
        <v>#DIV/0!</v>
      </c>
      <c r="V50" s="49" t="e">
        <f t="shared" si="15"/>
        <v>#DIV/0!</v>
      </c>
      <c r="W50" s="50" t="e">
        <f t="shared" si="16"/>
        <v>#DIV/0!</v>
      </c>
      <c r="X50" s="50" t="e">
        <f t="shared" si="17"/>
        <v>#DIV/0!</v>
      </c>
      <c r="Y50" s="50" t="e">
        <f t="shared" si="18"/>
        <v>#DIV/0!</v>
      </c>
      <c r="Z50" s="50" t="e">
        <f t="shared" si="19"/>
        <v>#DIV/0!</v>
      </c>
      <c r="AA50" s="50" t="e">
        <f t="shared" si="20"/>
        <v>#DIV/0!</v>
      </c>
      <c r="AB50" s="50" t="e">
        <f t="shared" si="21"/>
        <v>#DIV/0!</v>
      </c>
      <c r="AC50" s="51" t="e">
        <f t="shared" si="22"/>
        <v>#DIV/0!</v>
      </c>
      <c r="AD50" s="40" t="e">
        <f t="shared" si="23"/>
        <v>#DIV/0!</v>
      </c>
      <c r="AE50" s="41" t="e">
        <f t="shared" si="24"/>
        <v>#DIV/0!</v>
      </c>
      <c r="AF50" s="41" t="e">
        <f t="shared" si="25"/>
        <v>#DIV/0!</v>
      </c>
      <c r="AG50" s="41" t="e">
        <f t="shared" si="26"/>
        <v>#DIV/0!</v>
      </c>
      <c r="AH50" s="41" t="e">
        <f t="shared" si="27"/>
        <v>#DIV/0!</v>
      </c>
      <c r="AI50" s="41" t="e">
        <f t="shared" si="28"/>
        <v>#DIV/0!</v>
      </c>
      <c r="AJ50" s="41" t="e">
        <f t="shared" si="29"/>
        <v>#DIV/0!</v>
      </c>
      <c r="AK50" s="42" t="e">
        <f t="shared" si="30"/>
        <v>#DIV/0!</v>
      </c>
    </row>
    <row r="51" spans="1:37" x14ac:dyDescent="0.25">
      <c r="A51" t="s">
        <v>77</v>
      </c>
      <c r="B51" s="29">
        <v>0.155</v>
      </c>
      <c r="C51" s="24">
        <f t="shared" si="4"/>
        <v>3.4255000000000001E-2</v>
      </c>
      <c r="D51" s="65">
        <f t="shared" si="5"/>
        <v>102.765</v>
      </c>
      <c r="E51" s="13">
        <f t="shared" si="6"/>
        <v>13.359450000000001</v>
      </c>
      <c r="F51" s="43">
        <f>Commissioning!$B$11</f>
        <v>310</v>
      </c>
      <c r="G51" s="44">
        <f>Commissioning!$C$11</f>
        <v>126</v>
      </c>
      <c r="H51" s="44">
        <f>Commissioning!$D$11</f>
        <v>87</v>
      </c>
      <c r="I51" s="44">
        <f>Commissioning!$E$11</f>
        <v>63.333333333333336</v>
      </c>
      <c r="J51" s="44">
        <f>Commissioning!$F$11</f>
        <v>51.5</v>
      </c>
      <c r="K51" s="44">
        <f>Commissioning!$G$11</f>
        <v>28.6</v>
      </c>
      <c r="L51" s="44">
        <f>Commissioning!$H$11</f>
        <v>20.7</v>
      </c>
      <c r="M51" s="45">
        <f>Commissioning!$I$11</f>
        <v>14.54</v>
      </c>
      <c r="N51" s="46">
        <f t="shared" si="7"/>
        <v>23.204548091425917</v>
      </c>
      <c r="O51" s="47">
        <f t="shared" si="8"/>
        <v>9.4315259984505353</v>
      </c>
      <c r="P51" s="47">
        <f t="shared" si="9"/>
        <v>6.5122441417872734</v>
      </c>
      <c r="Q51" s="47">
        <f t="shared" si="10"/>
        <v>4.7407141262052956</v>
      </c>
      <c r="R51" s="47">
        <f t="shared" si="11"/>
        <v>3.8549491184143059</v>
      </c>
      <c r="S51" s="47">
        <f t="shared" si="12"/>
        <v>2.1408066948863911</v>
      </c>
      <c r="T51" s="47">
        <f t="shared" si="13"/>
        <v>1.5494649854597307</v>
      </c>
      <c r="U51" s="48">
        <f t="shared" si="14"/>
        <v>1.0883681588688157</v>
      </c>
      <c r="V51" s="49">
        <f t="shared" si="15"/>
        <v>26.947217138430098</v>
      </c>
      <c r="W51" s="50">
        <f t="shared" si="16"/>
        <v>13.174195045454715</v>
      </c>
      <c r="X51" s="50">
        <f t="shared" si="17"/>
        <v>10.254913188791454</v>
      </c>
      <c r="Y51" s="50">
        <f t="shared" si="18"/>
        <v>8.4833831732094769</v>
      </c>
      <c r="Z51" s="50">
        <f t="shared" si="19"/>
        <v>7.5976181654184858</v>
      </c>
      <c r="AA51" s="50">
        <f t="shared" si="20"/>
        <v>5.883475741890571</v>
      </c>
      <c r="AB51" s="50">
        <f t="shared" si="21"/>
        <v>5.2921340324639115</v>
      </c>
      <c r="AC51" s="51">
        <f t="shared" si="22"/>
        <v>4.8310372058729953</v>
      </c>
      <c r="AD51" s="40">
        <f t="shared" si="23"/>
        <v>0.86111111111111105</v>
      </c>
      <c r="AE51" s="41">
        <f t="shared" si="24"/>
        <v>0.71590909090909094</v>
      </c>
      <c r="AF51" s="41">
        <f t="shared" si="25"/>
        <v>0.63503649635036497</v>
      </c>
      <c r="AG51" s="41">
        <f t="shared" si="26"/>
        <v>0.55882352941176472</v>
      </c>
      <c r="AH51" s="41">
        <f t="shared" si="27"/>
        <v>0.5073891625615764</v>
      </c>
      <c r="AI51" s="41">
        <f t="shared" si="28"/>
        <v>0.36386768447837153</v>
      </c>
      <c r="AJ51" s="41">
        <f t="shared" si="29"/>
        <v>0.29278642149929274</v>
      </c>
      <c r="AK51" s="42">
        <f t="shared" si="30"/>
        <v>0.22528664394174158</v>
      </c>
    </row>
    <row r="52" spans="1:37" x14ac:dyDescent="0.25">
      <c r="A52" t="s">
        <v>78</v>
      </c>
      <c r="B52" s="29">
        <v>0</v>
      </c>
      <c r="C52" s="24">
        <f t="shared" si="4"/>
        <v>0</v>
      </c>
      <c r="D52" s="65">
        <f t="shared" si="5"/>
        <v>0</v>
      </c>
      <c r="E52" s="13">
        <f t="shared" si="6"/>
        <v>0</v>
      </c>
      <c r="F52" s="43">
        <f>Commissioning!$B$11</f>
        <v>310</v>
      </c>
      <c r="G52" s="44">
        <f>Commissioning!$C$11</f>
        <v>126</v>
      </c>
      <c r="H52" s="44">
        <f>Commissioning!$D$11</f>
        <v>87</v>
      </c>
      <c r="I52" s="44">
        <f>Commissioning!$E$11</f>
        <v>63.333333333333336</v>
      </c>
      <c r="J52" s="44">
        <f>Commissioning!$F$11</f>
        <v>51.5</v>
      </c>
      <c r="K52" s="44">
        <f>Commissioning!$G$11</f>
        <v>28.6</v>
      </c>
      <c r="L52" s="44">
        <f>Commissioning!$H$11</f>
        <v>20.7</v>
      </c>
      <c r="M52" s="45">
        <f>Commissioning!$I$11</f>
        <v>14.54</v>
      </c>
      <c r="N52" s="46" t="e">
        <f t="shared" si="7"/>
        <v>#DIV/0!</v>
      </c>
      <c r="O52" s="47" t="e">
        <f t="shared" si="8"/>
        <v>#DIV/0!</v>
      </c>
      <c r="P52" s="47" t="e">
        <f t="shared" si="9"/>
        <v>#DIV/0!</v>
      </c>
      <c r="Q52" s="47" t="e">
        <f t="shared" si="10"/>
        <v>#DIV/0!</v>
      </c>
      <c r="R52" s="47" t="e">
        <f t="shared" si="11"/>
        <v>#DIV/0!</v>
      </c>
      <c r="S52" s="47" t="e">
        <f t="shared" si="12"/>
        <v>#DIV/0!</v>
      </c>
      <c r="T52" s="47" t="e">
        <f t="shared" si="13"/>
        <v>#DIV/0!</v>
      </c>
      <c r="U52" s="48" t="e">
        <f t="shared" si="14"/>
        <v>#DIV/0!</v>
      </c>
      <c r="V52" s="49" t="e">
        <f t="shared" si="15"/>
        <v>#DIV/0!</v>
      </c>
      <c r="W52" s="50" t="e">
        <f t="shared" si="16"/>
        <v>#DIV/0!</v>
      </c>
      <c r="X52" s="50" t="e">
        <f t="shared" si="17"/>
        <v>#DIV/0!</v>
      </c>
      <c r="Y52" s="50" t="e">
        <f t="shared" si="18"/>
        <v>#DIV/0!</v>
      </c>
      <c r="Z52" s="50" t="e">
        <f t="shared" si="19"/>
        <v>#DIV/0!</v>
      </c>
      <c r="AA52" s="50" t="e">
        <f t="shared" si="20"/>
        <v>#DIV/0!</v>
      </c>
      <c r="AB52" s="50" t="e">
        <f t="shared" si="21"/>
        <v>#DIV/0!</v>
      </c>
      <c r="AC52" s="51" t="e">
        <f t="shared" si="22"/>
        <v>#DIV/0!</v>
      </c>
      <c r="AD52" s="40" t="e">
        <f t="shared" si="23"/>
        <v>#DIV/0!</v>
      </c>
      <c r="AE52" s="41" t="e">
        <f t="shared" si="24"/>
        <v>#DIV/0!</v>
      </c>
      <c r="AF52" s="41" t="e">
        <f t="shared" si="25"/>
        <v>#DIV/0!</v>
      </c>
      <c r="AG52" s="41" t="e">
        <f t="shared" si="26"/>
        <v>#DIV/0!</v>
      </c>
      <c r="AH52" s="41" t="e">
        <f t="shared" si="27"/>
        <v>#DIV/0!</v>
      </c>
      <c r="AI52" s="41" t="e">
        <f t="shared" si="28"/>
        <v>#DIV/0!</v>
      </c>
      <c r="AJ52" s="41" t="e">
        <f t="shared" si="29"/>
        <v>#DIV/0!</v>
      </c>
      <c r="AK52" s="42" t="e">
        <f t="shared" si="30"/>
        <v>#DIV/0!</v>
      </c>
    </row>
    <row r="53" spans="1:37" x14ac:dyDescent="0.25">
      <c r="A53" t="s">
        <v>79</v>
      </c>
      <c r="B53" s="29">
        <v>0.15</v>
      </c>
      <c r="C53" s="24">
        <f t="shared" si="4"/>
        <v>3.3149999999999999E-2</v>
      </c>
      <c r="D53" s="65">
        <f t="shared" si="5"/>
        <v>99.45</v>
      </c>
      <c r="E53" s="13">
        <f t="shared" si="6"/>
        <v>12.928500000000001</v>
      </c>
      <c r="F53" s="43">
        <f>Commissioning!$B$11</f>
        <v>310</v>
      </c>
      <c r="G53" s="44">
        <f>Commissioning!$C$11</f>
        <v>126</v>
      </c>
      <c r="H53" s="44">
        <f>Commissioning!$D$11</f>
        <v>87</v>
      </c>
      <c r="I53" s="44">
        <f>Commissioning!$E$11</f>
        <v>63.333333333333336</v>
      </c>
      <c r="J53" s="44">
        <f>Commissioning!$F$11</f>
        <v>51.5</v>
      </c>
      <c r="K53" s="44">
        <f>Commissioning!$G$11</f>
        <v>28.6</v>
      </c>
      <c r="L53" s="44">
        <f>Commissioning!$H$11</f>
        <v>20.7</v>
      </c>
      <c r="M53" s="45">
        <f>Commissioning!$I$11</f>
        <v>14.54</v>
      </c>
      <c r="N53" s="46">
        <f t="shared" si="7"/>
        <v>23.978033027806781</v>
      </c>
      <c r="O53" s="47">
        <f t="shared" si="8"/>
        <v>9.7459101983988852</v>
      </c>
      <c r="P53" s="47">
        <f t="shared" si="9"/>
        <v>6.7293189465135157</v>
      </c>
      <c r="Q53" s="47">
        <f t="shared" si="10"/>
        <v>4.8987379304121381</v>
      </c>
      <c r="R53" s="47">
        <f t="shared" si="11"/>
        <v>3.9834474223614489</v>
      </c>
      <c r="S53" s="47">
        <f t="shared" si="12"/>
        <v>2.2121669180492707</v>
      </c>
      <c r="T53" s="47">
        <f t="shared" si="13"/>
        <v>1.6011138183083882</v>
      </c>
      <c r="U53" s="48">
        <f t="shared" si="14"/>
        <v>1.124647097497776</v>
      </c>
      <c r="V53" s="49">
        <f t="shared" si="15"/>
        <v>27.845457709711102</v>
      </c>
      <c r="W53" s="50">
        <f t="shared" si="16"/>
        <v>13.613334880303205</v>
      </c>
      <c r="X53" s="50">
        <f t="shared" si="17"/>
        <v>10.596743628417835</v>
      </c>
      <c r="Y53" s="50">
        <f t="shared" si="18"/>
        <v>8.7661626123164584</v>
      </c>
      <c r="Z53" s="50">
        <f t="shared" si="19"/>
        <v>7.8508721042657683</v>
      </c>
      <c r="AA53" s="50">
        <f t="shared" si="20"/>
        <v>6.0795915999535897</v>
      </c>
      <c r="AB53" s="50">
        <f t="shared" si="21"/>
        <v>5.4685385002127083</v>
      </c>
      <c r="AC53" s="51">
        <f t="shared" si="22"/>
        <v>4.992071779402095</v>
      </c>
      <c r="AD53" s="40">
        <f t="shared" si="23"/>
        <v>0.86111111111111105</v>
      </c>
      <c r="AE53" s="41">
        <f t="shared" si="24"/>
        <v>0.71590909090909094</v>
      </c>
      <c r="AF53" s="41">
        <f t="shared" si="25"/>
        <v>0.63503649635036497</v>
      </c>
      <c r="AG53" s="41">
        <f t="shared" si="26"/>
        <v>0.55882352941176461</v>
      </c>
      <c r="AH53" s="41">
        <f t="shared" si="27"/>
        <v>0.5073891625615764</v>
      </c>
      <c r="AI53" s="41">
        <f t="shared" si="28"/>
        <v>0.36386768447837153</v>
      </c>
      <c r="AJ53" s="41">
        <f t="shared" si="29"/>
        <v>0.29278642149929274</v>
      </c>
      <c r="AK53" s="42">
        <f t="shared" si="30"/>
        <v>0.22528664394174155</v>
      </c>
    </row>
    <row r="54" spans="1:37" x14ac:dyDescent="0.25">
      <c r="A54" t="s">
        <v>80</v>
      </c>
      <c r="B54" s="30">
        <v>0</v>
      </c>
      <c r="C54" s="64">
        <f t="shared" si="4"/>
        <v>0</v>
      </c>
      <c r="D54" s="66">
        <f t="shared" si="5"/>
        <v>0</v>
      </c>
      <c r="E54" s="14">
        <f t="shared" si="6"/>
        <v>0</v>
      </c>
      <c r="F54" s="52">
        <f>Commissioning!$B$11</f>
        <v>310</v>
      </c>
      <c r="G54" s="53">
        <f>Commissioning!$C$11</f>
        <v>126</v>
      </c>
      <c r="H54" s="53">
        <f>Commissioning!$D$11</f>
        <v>87</v>
      </c>
      <c r="I54" s="53">
        <f>Commissioning!$E$11</f>
        <v>63.333333333333336</v>
      </c>
      <c r="J54" s="53">
        <f>Commissioning!$F$11</f>
        <v>51.5</v>
      </c>
      <c r="K54" s="53">
        <f>Commissioning!$G$11</f>
        <v>28.6</v>
      </c>
      <c r="L54" s="53">
        <f>Commissioning!$H$11</f>
        <v>20.7</v>
      </c>
      <c r="M54" s="54">
        <f>Commissioning!$I$11</f>
        <v>14.54</v>
      </c>
      <c r="N54" s="55" t="e">
        <f t="shared" si="7"/>
        <v>#DIV/0!</v>
      </c>
      <c r="O54" s="56" t="e">
        <f t="shared" si="8"/>
        <v>#DIV/0!</v>
      </c>
      <c r="P54" s="56" t="e">
        <f t="shared" si="9"/>
        <v>#DIV/0!</v>
      </c>
      <c r="Q54" s="56" t="e">
        <f t="shared" si="10"/>
        <v>#DIV/0!</v>
      </c>
      <c r="R54" s="56" t="e">
        <f t="shared" si="11"/>
        <v>#DIV/0!</v>
      </c>
      <c r="S54" s="56" t="e">
        <f t="shared" si="12"/>
        <v>#DIV/0!</v>
      </c>
      <c r="T54" s="56" t="e">
        <f t="shared" si="13"/>
        <v>#DIV/0!</v>
      </c>
      <c r="U54" s="57" t="e">
        <f t="shared" si="14"/>
        <v>#DIV/0!</v>
      </c>
      <c r="V54" s="58" t="e">
        <f t="shared" si="15"/>
        <v>#DIV/0!</v>
      </c>
      <c r="W54" s="59" t="e">
        <f t="shared" si="16"/>
        <v>#DIV/0!</v>
      </c>
      <c r="X54" s="59" t="e">
        <f t="shared" si="17"/>
        <v>#DIV/0!</v>
      </c>
      <c r="Y54" s="59" t="e">
        <f t="shared" si="18"/>
        <v>#DIV/0!</v>
      </c>
      <c r="Z54" s="59" t="e">
        <f t="shared" si="19"/>
        <v>#DIV/0!</v>
      </c>
      <c r="AA54" s="59" t="e">
        <f t="shared" si="20"/>
        <v>#DIV/0!</v>
      </c>
      <c r="AB54" s="59" t="e">
        <f t="shared" si="21"/>
        <v>#DIV/0!</v>
      </c>
      <c r="AC54" s="60" t="e">
        <f t="shared" si="22"/>
        <v>#DIV/0!</v>
      </c>
      <c r="AD54" s="61" t="e">
        <f t="shared" si="23"/>
        <v>#DIV/0!</v>
      </c>
      <c r="AE54" s="62" t="e">
        <f t="shared" si="24"/>
        <v>#DIV/0!</v>
      </c>
      <c r="AF54" s="62" t="e">
        <f t="shared" si="25"/>
        <v>#DIV/0!</v>
      </c>
      <c r="AG54" s="62" t="e">
        <f t="shared" si="26"/>
        <v>#DIV/0!</v>
      </c>
      <c r="AH54" s="62" t="e">
        <f t="shared" si="27"/>
        <v>#DIV/0!</v>
      </c>
      <c r="AI54" s="62" t="e">
        <f t="shared" si="28"/>
        <v>#DIV/0!</v>
      </c>
      <c r="AJ54" s="62" t="e">
        <f t="shared" si="29"/>
        <v>#DIV/0!</v>
      </c>
      <c r="AK54" s="63" t="e">
        <f t="shared" si="30"/>
        <v>#DIV/0!</v>
      </c>
    </row>
  </sheetData>
  <mergeCells count="4">
    <mergeCell ref="N8:U8"/>
    <mergeCell ref="F8:M8"/>
    <mergeCell ref="V8:AC8"/>
    <mergeCell ref="AD8:AK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zoomScale="120" zoomScaleNormal="120" workbookViewId="0">
      <selection activeCell="E15" sqref="E15"/>
    </sheetView>
  </sheetViews>
  <sheetFormatPr defaultRowHeight="15" x14ac:dyDescent="0.25"/>
  <cols>
    <col min="1" max="1" width="52.85546875" bestFit="1" customWidth="1"/>
  </cols>
  <sheetData>
    <row r="1" spans="1:20" x14ac:dyDescent="0.25">
      <c r="A1" s="9" t="s">
        <v>22</v>
      </c>
    </row>
    <row r="2" spans="1:20" ht="66.75" customHeight="1" x14ac:dyDescent="0.25">
      <c r="A2" s="12" t="s">
        <v>26</v>
      </c>
      <c r="B2" s="2">
        <f>(1*80)</f>
        <v>80</v>
      </c>
      <c r="D2" s="6"/>
      <c r="E2" s="3"/>
      <c r="F2" s="2"/>
    </row>
    <row r="3" spans="1:20" x14ac:dyDescent="0.25">
      <c r="A3" s="9" t="s">
        <v>12</v>
      </c>
      <c r="E3" s="3"/>
    </row>
    <row r="4" spans="1:20" x14ac:dyDescent="0.25">
      <c r="A4" t="s">
        <v>15</v>
      </c>
      <c r="B4" s="5">
        <f>(1*80)+(0.5*80)</f>
        <v>120</v>
      </c>
      <c r="E4" s="3"/>
    </row>
    <row r="5" spans="1:20" ht="30" x14ac:dyDescent="0.25">
      <c r="A5" s="12" t="s">
        <v>18</v>
      </c>
      <c r="B5" s="5">
        <f>300*0.1</f>
        <v>30</v>
      </c>
      <c r="E5" s="3"/>
      <c r="M5" s="4"/>
      <c r="N5" s="4"/>
      <c r="P5" s="8"/>
    </row>
    <row r="6" spans="1:20" x14ac:dyDescent="0.25">
      <c r="A6" s="9" t="s">
        <v>13</v>
      </c>
      <c r="B6" s="6"/>
      <c r="E6" s="3"/>
      <c r="M6" s="1"/>
      <c r="N6" s="1"/>
      <c r="O6" s="1"/>
      <c r="P6" s="1"/>
      <c r="Q6" s="1"/>
      <c r="R6" s="1"/>
      <c r="S6" s="1"/>
      <c r="T6" s="1"/>
    </row>
    <row r="7" spans="1:20" x14ac:dyDescent="0.25">
      <c r="A7" t="s">
        <v>14</v>
      </c>
      <c r="B7" s="5">
        <f>1*80</f>
        <v>80</v>
      </c>
      <c r="C7" s="6">
        <f>(ROUNDUP(C10/16,0))*$B$7</f>
        <v>80</v>
      </c>
      <c r="D7" s="6">
        <f t="shared" ref="D7:I7" si="0">(ROUNDUP(D10/16,0))*$B$7</f>
        <v>80</v>
      </c>
      <c r="E7" s="6">
        <f t="shared" si="0"/>
        <v>80</v>
      </c>
      <c r="F7" s="6">
        <f t="shared" si="0"/>
        <v>160</v>
      </c>
      <c r="G7" s="6">
        <f t="shared" si="0"/>
        <v>320</v>
      </c>
      <c r="H7" s="6">
        <f t="shared" si="0"/>
        <v>560</v>
      </c>
      <c r="I7" s="6">
        <f t="shared" si="0"/>
        <v>2560</v>
      </c>
    </row>
    <row r="8" spans="1:20" x14ac:dyDescent="0.25">
      <c r="B8" s="5"/>
      <c r="C8" s="6"/>
      <c r="D8" s="6"/>
      <c r="E8" s="6"/>
      <c r="F8" s="6"/>
      <c r="G8" s="6"/>
      <c r="H8" s="6"/>
      <c r="I8" s="6"/>
    </row>
    <row r="9" spans="1:20" x14ac:dyDescent="0.25">
      <c r="B9" s="73" t="s">
        <v>21</v>
      </c>
      <c r="C9" s="73"/>
      <c r="D9" s="73"/>
      <c r="E9" s="73"/>
      <c r="F9" s="73"/>
      <c r="G9" s="73"/>
      <c r="H9" s="73"/>
      <c r="I9" s="73"/>
    </row>
    <row r="10" spans="1:20" x14ac:dyDescent="0.25">
      <c r="A10" s="8" t="s">
        <v>28</v>
      </c>
      <c r="B10" s="4">
        <v>1</v>
      </c>
      <c r="C10" s="4">
        <v>5</v>
      </c>
      <c r="D10" s="10">
        <v>10</v>
      </c>
      <c r="E10" s="10">
        <v>15</v>
      </c>
      <c r="F10" s="10">
        <v>20</v>
      </c>
      <c r="G10" s="10">
        <v>50</v>
      </c>
      <c r="H10" s="10">
        <v>100</v>
      </c>
      <c r="I10" s="10">
        <v>500</v>
      </c>
    </row>
    <row r="11" spans="1:20" x14ac:dyDescent="0.25">
      <c r="A11" s="8"/>
      <c r="B11" s="2">
        <f>$B$2+B4+B5+B7</f>
        <v>310</v>
      </c>
      <c r="C11" s="2">
        <f>IF(C$10&lt;8,((C$10*$B$2)+($B$4+$B$5+C7))/C$10,(((7*$B$2)+(ROUNDUP(0.1*C$10,0))*$B$2)+($B$4+$B$5+C7))/C$10)</f>
        <v>126</v>
      </c>
      <c r="D11" s="2">
        <f t="shared" ref="D11:I11" si="1">IF(D$10&lt;8,((D$10*$B$2)+($B$4+$B$5+D7))/D$10,(((7*$B$2)+(ROUNDUP(0.1*D$10,0))*$B$2)+($B$4+$B$5+D7))/D$10)</f>
        <v>87</v>
      </c>
      <c r="E11" s="2">
        <f t="shared" si="1"/>
        <v>63.333333333333336</v>
      </c>
      <c r="F11" s="2">
        <f t="shared" si="1"/>
        <v>51.5</v>
      </c>
      <c r="G11" s="2">
        <f t="shared" si="1"/>
        <v>28.6</v>
      </c>
      <c r="H11" s="2">
        <f t="shared" si="1"/>
        <v>20.7</v>
      </c>
      <c r="I11" s="2">
        <f t="shared" si="1"/>
        <v>14.54</v>
      </c>
    </row>
    <row r="12" spans="1:20" x14ac:dyDescent="0.25">
      <c r="A12" s="8" t="s">
        <v>25</v>
      </c>
      <c r="B12" s="2">
        <f>B11*B10</f>
        <v>310</v>
      </c>
      <c r="C12" s="2">
        <f t="shared" ref="C12:I12" si="2">C11*C10</f>
        <v>630</v>
      </c>
      <c r="D12" s="2">
        <f t="shared" si="2"/>
        <v>870</v>
      </c>
      <c r="E12" s="2">
        <f t="shared" si="2"/>
        <v>950</v>
      </c>
      <c r="F12" s="2">
        <f t="shared" si="2"/>
        <v>1030</v>
      </c>
      <c r="G12" s="2">
        <f t="shared" si="2"/>
        <v>1430</v>
      </c>
      <c r="H12" s="2">
        <f t="shared" si="2"/>
        <v>2070</v>
      </c>
      <c r="I12" s="2">
        <f t="shared" si="2"/>
        <v>7270</v>
      </c>
    </row>
    <row r="13" spans="1:20" ht="27" customHeight="1" x14ac:dyDescent="0.25">
      <c r="A13" t="s">
        <v>19</v>
      </c>
      <c r="B13" s="1"/>
      <c r="C13" s="1"/>
      <c r="D13" s="1"/>
      <c r="E13" s="1"/>
      <c r="F13" s="1"/>
      <c r="G13" s="1"/>
      <c r="H13" s="1"/>
      <c r="I13" s="1"/>
    </row>
    <row r="14" spans="1:20" x14ac:dyDescent="0.25">
      <c r="A14" t="s">
        <v>20</v>
      </c>
      <c r="B14" s="1"/>
      <c r="C14" s="1"/>
      <c r="D14" s="1"/>
      <c r="E14" s="1"/>
      <c r="F14" s="1"/>
      <c r="G14" s="1"/>
      <c r="H14" s="1"/>
      <c r="I14" s="1"/>
      <c r="M14" s="8">
        <v>1</v>
      </c>
      <c r="N14" s="1">
        <v>310</v>
      </c>
    </row>
    <row r="15" spans="1:20" ht="45" x14ac:dyDescent="0.25">
      <c r="A15" s="12" t="s">
        <v>27</v>
      </c>
      <c r="B15" s="1"/>
      <c r="C15" s="1"/>
      <c r="D15" s="1"/>
      <c r="E15" s="1"/>
      <c r="F15" s="1"/>
      <c r="G15" s="1"/>
      <c r="H15" s="1"/>
      <c r="I15" s="1"/>
      <c r="M15" s="8">
        <v>5</v>
      </c>
      <c r="N15" s="1">
        <v>126</v>
      </c>
    </row>
    <row r="16" spans="1:20" x14ac:dyDescent="0.25">
      <c r="B16" s="1"/>
      <c r="C16" s="1"/>
      <c r="D16" s="1"/>
      <c r="E16" s="1"/>
      <c r="F16" s="1"/>
      <c r="G16" s="1"/>
      <c r="H16" s="1"/>
      <c r="I16" s="1"/>
      <c r="M16" s="8">
        <v>10</v>
      </c>
      <c r="N16" s="1">
        <v>87</v>
      </c>
    </row>
    <row r="17" spans="2:14" x14ac:dyDescent="0.25">
      <c r="B17" s="1"/>
      <c r="C17" s="1"/>
      <c r="D17" s="1"/>
      <c r="E17" s="1"/>
      <c r="F17" s="1"/>
      <c r="G17" s="1"/>
      <c r="H17" s="1"/>
      <c r="I17" s="1"/>
      <c r="M17" s="8">
        <v>15</v>
      </c>
      <c r="N17" s="1">
        <v>63.333333333333336</v>
      </c>
    </row>
    <row r="18" spans="2:14" x14ac:dyDescent="0.25">
      <c r="B18" s="1"/>
      <c r="C18" s="1"/>
      <c r="D18" s="1"/>
      <c r="E18" s="1"/>
      <c r="F18" s="1"/>
      <c r="G18" s="1"/>
      <c r="H18" s="1"/>
      <c r="I18" s="1"/>
      <c r="M18" s="8">
        <v>20</v>
      </c>
      <c r="N18" s="1">
        <v>51.5</v>
      </c>
    </row>
    <row r="19" spans="2:14" x14ac:dyDescent="0.25">
      <c r="B19" s="1"/>
      <c r="C19" s="1"/>
      <c r="D19" s="1"/>
      <c r="E19" s="1"/>
      <c r="F19" s="1"/>
      <c r="G19" s="1"/>
      <c r="H19" s="1"/>
      <c r="I19" s="1"/>
      <c r="M19" s="8">
        <v>50</v>
      </c>
      <c r="N19" s="1">
        <v>28.6</v>
      </c>
    </row>
    <row r="20" spans="2:14" x14ac:dyDescent="0.25">
      <c r="B20" s="1"/>
      <c r="C20" s="1"/>
      <c r="D20" s="1"/>
      <c r="E20" s="1"/>
      <c r="F20" s="1"/>
      <c r="G20" s="1"/>
      <c r="H20" s="1"/>
      <c r="I20" s="1"/>
      <c r="M20" s="8">
        <v>100</v>
      </c>
      <c r="N20" s="1">
        <v>20.7</v>
      </c>
    </row>
    <row r="21" spans="2:14" x14ac:dyDescent="0.25">
      <c r="B21" s="1"/>
      <c r="C21" s="1"/>
      <c r="D21" s="1"/>
      <c r="E21" s="1"/>
      <c r="F21" s="1"/>
      <c r="G21" s="1"/>
      <c r="H21" s="1"/>
      <c r="I21" s="1"/>
      <c r="M21" s="8">
        <v>500</v>
      </c>
      <c r="N21" s="1">
        <v>14.54</v>
      </c>
    </row>
    <row r="22" spans="2:14" x14ac:dyDescent="0.25">
      <c r="B22" s="1"/>
      <c r="C22" s="1"/>
      <c r="D22" s="1"/>
      <c r="E22" s="1"/>
      <c r="F22" s="1"/>
      <c r="G22" s="1"/>
      <c r="H22" s="1"/>
      <c r="I22" s="1"/>
    </row>
    <row r="23" spans="2:14" x14ac:dyDescent="0.25">
      <c r="B23" s="1"/>
      <c r="C23" s="1"/>
      <c r="D23" s="1"/>
      <c r="E23" s="1"/>
      <c r="F23" s="1"/>
      <c r="G23" s="1"/>
      <c r="H23" s="1"/>
      <c r="I23" s="1"/>
    </row>
    <row r="24" spans="2:14" x14ac:dyDescent="0.25">
      <c r="B24" s="1"/>
      <c r="C24" s="1"/>
      <c r="D24" s="1"/>
      <c r="E24" s="1"/>
      <c r="F24" s="1"/>
      <c r="G24" s="1"/>
      <c r="H24" s="1"/>
      <c r="I24" s="1"/>
    </row>
    <row r="25" spans="2:14" x14ac:dyDescent="0.25">
      <c r="B25" s="1"/>
      <c r="C25" s="1"/>
      <c r="D25" s="1"/>
      <c r="E25" s="1"/>
      <c r="F25" s="1"/>
      <c r="G25" s="1"/>
      <c r="H25" s="1"/>
      <c r="I25" s="1"/>
    </row>
    <row r="26" spans="2:14" x14ac:dyDescent="0.25">
      <c r="B26" s="1"/>
      <c r="C26" s="1"/>
      <c r="D26" s="1"/>
      <c r="E26" s="1"/>
      <c r="F26" s="1"/>
      <c r="G26" s="1"/>
      <c r="H26" s="1"/>
      <c r="I26" s="1"/>
    </row>
    <row r="31" spans="2:14" x14ac:dyDescent="0.25">
      <c r="B31" s="5"/>
    </row>
    <row r="32" spans="2:14" x14ac:dyDescent="0.25">
      <c r="B32" s="6"/>
    </row>
    <row r="33" spans="2:2" x14ac:dyDescent="0.25">
      <c r="B33" s="6"/>
    </row>
    <row r="34" spans="2:2" x14ac:dyDescent="0.25">
      <c r="B34" s="6"/>
    </row>
  </sheetData>
  <mergeCells count="1">
    <mergeCell ref="B9:I9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7" sqref="E27"/>
    </sheetView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?>

<Relationships xmlns="http://schemas.openxmlformats.org/package/2006/relationships">
  <Relationship Id="rId1" Type="http://schemas.openxmlformats.org/officeDocument/2006/relationships/customXmlProps" Target="itemProps1.xml"/>
</Relationships>

</file>

<file path=customXml/_rels/item2.xml.rels><?xml version="1.0" encoding="UTF-8"?>

<Relationships xmlns="http://schemas.openxmlformats.org/package/2006/relationships">
  <Relationship Id="rId1" Type="http://schemas.openxmlformats.org/officeDocument/2006/relationships/customXmlProps" Target="itemProps2.xml"/>
</Relationships>

</file>

<file path=customXml/_rels/item3.xml.rels><?xml version="1.0" encoding="UTF-8"?>

<Relationships xmlns="http://schemas.openxmlformats.org/package/2006/relationships">
  <Relationship Id="rId1" Type="http://schemas.openxmlformats.org/officeDocument/2006/relationships/customXmlProps" Target="itemProps3.xml"/>
</Relationships>

</file>

<file path=customXml/_rels/item4.xml.rels><?xml version="1.0" encoding="UTF-8"?>

<Relationships xmlns="http://schemas.openxmlformats.org/package/2006/relationships">
  <Relationship Id="rId1" Type="http://schemas.openxmlformats.org/officeDocument/2006/relationships/customXmlProps" Target="itemProps4.xml"/>
</Relationships>

</file>

<file path=customXml/item1.xml><?xml version="1.0" encoding="utf-8"?>
<p:properties xmlns:p="http://schemas.microsoft.com/office/2006/metadata/properties" xmlns:xsi="http://www.w3.org/2001/XMLSchema-instance">
  <documentManagement>
    <Received_x0020_From xmlns="8eef3743-c7b3-4cbe-8837-b6e805be353c" xsi:nil="true"/>
    <Docket_x0020_Number xmlns="8eef3743-c7b3-4cbe-8837-b6e805be353c" xsi:nil="true"/>
    <TaxCatchAll xmlns="8eef3743-c7b3-4cbe-8837-b6e805be353c"/>
    <jbf85ac70d5848c6836ba15e22d94e70 xmlns="8eef3743-c7b3-4cbe-8837-b6e805be353c">
      <Terms xmlns="http://schemas.microsoft.com/office/infopath/2007/PartnerControls"/>
    </jbf85ac70d5848c6836ba15e22d94e70>
    <ia56c5f4991045989a786b6ecb732719 xmlns="8eef3743-c7b3-4cbe-8837-b6e805be353c">
      <Terms xmlns="http://schemas.microsoft.com/office/infopath/2007/PartnerControls"/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/>
    </k2a3b5fc29f742a38f72e68b777baa26>
    <_dlc_DocId xmlns="8eef3743-c7b3-4cbe-8837-b6e805be353c">Z5JXHV6S7NA6-3-84838</_dlc_DocId>
    <_dlc_DocIdUrl xmlns="8eef3743-c7b3-4cbe-8837-b6e805be353c">
      <Url>http://efilingspinternal/_layouts/DocIdRedir.aspx?ID=Z5JXHV6S7NA6-3-84838</Url>
      <Description>Z5JXHV6S7NA6-3-84838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C41CA2-11E4-4F31-BFB2-EC7F03F754DD}"/>
</file>

<file path=customXml/itemProps2.xml><?xml version="1.0" encoding="utf-8"?>
<ds:datastoreItem xmlns:ds="http://schemas.openxmlformats.org/officeDocument/2006/customXml" ds:itemID="{DDE3E046-D990-4A17-B68F-65B65AB6840F}"/>
</file>

<file path=customXml/itemProps3.xml><?xml version="1.0" encoding="utf-8"?>
<ds:datastoreItem xmlns:ds="http://schemas.openxmlformats.org/officeDocument/2006/customXml" ds:itemID="{977EBBC7-3177-4FA1-BCE8-840707D9B9FE}"/>
</file>

<file path=customXml/itemProps4.xml><?xml version="1.0" encoding="utf-8"?>
<ds:datastoreItem xmlns:ds="http://schemas.openxmlformats.org/officeDocument/2006/customXml" ds:itemID="{DE40D117-1ED0-4E7D-859B-81513423B8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2L NBF</vt:lpstr>
      <vt:lpstr>HiBay</vt:lpstr>
      <vt:lpstr>Commissioning</vt:lpstr>
      <vt:lpstr>Sheet2</vt:lpstr>
    </vt:vector>
  </TitlesOfParts>
  <Company>Ecology Action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Ecoact</dc:creator>
  <cp:lastModifiedBy>Gene Thomas</cp:lastModifiedBy>
  <dcterms:created xsi:type="dcterms:W3CDTF">2015-05-19T16:54:14Z</dcterms:created>
  <dcterms:modified xsi:type="dcterms:W3CDTF">2015-05-21T18:05:38Z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7" name="FileLeafRef">
    <vt:lpwstr>TN 75783 05-21-15 Lighting Retrofit ROI Data - Gene Thomas - Ecology Action.xlsx</vt:lpwstr>
  </property>
  <property fmtid="{D5CDD505-2E9C-101B-9397-08002B2CF9AE}" pid="14" name="Subject_x0020_Areas">
    <vt:lpwstr/>
  </property>
  <property fmtid="{D5CDD505-2E9C-101B-9397-08002B2CF9AE}" pid="18" name="Subject Areas">
    <vt:lpwstr/>
  </property>
  <property fmtid="{D5CDD505-2E9C-101B-9397-08002B2CF9AE}" pid="19" name="_dlc_DocIdItemGuid">
    <vt:lpwstr>8aee11a0-9e4c-47e3-806b-33ac7acaa896</vt:lpwstr>
  </property>
  <property fmtid="{D5CDD505-2E9C-101B-9397-08002B2CF9AE}" pid="20" name="Modified By">
    <vt:lpwstr>BUILTIN\administrators</vt:lpwstr>
  </property>
  <property fmtid="{D5CDD505-2E9C-101B-9397-08002B2CF9AE}" pid="21" name="source_item_id">
    <vt:i4>109266</vt:i4>
  </property>
  <property fmtid="{D5CDD505-2E9C-101B-9397-08002B2CF9AE}" pid="22" name="Created By">
    <vt:lpwstr>BUILTIN\administrators</vt:lpwstr>
  </property>
</Properties>
</file>