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lclenden\Downloads\"/>
    </mc:Choice>
  </mc:AlternateContent>
  <xr:revisionPtr revIDLastSave="0" documentId="13_ncr:1_{F0D18C62-5C5C-4A63-AA61-9DF201F39F9C}" xr6:coauthVersionLast="47" xr6:coauthVersionMax="47" xr10:uidLastSave="{00000000-0000-0000-0000-000000000000}"/>
  <bookViews>
    <workbookView xWindow="-110" yWindow="-110" windowWidth="19420" windowHeight="10420" firstSheet="1" activeTab="1" xr2:uid="{4CAB3927-BD1D-4309-8B17-8767E6A0A0F6}"/>
  </bookViews>
  <sheets>
    <sheet name="Instructions" sheetId="2" r:id="rId1"/>
    <sheet name="Hourly Data" sheetId="1" r:id="rId2"/>
    <sheet name="EF"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C1" i="1"/>
  <c r="BY10" i="1"/>
  <c r="BY11" i="1"/>
  <c r="BY14" i="1"/>
  <c r="BY15" i="1"/>
  <c r="BY16" i="1"/>
  <c r="BY17" i="1"/>
  <c r="BY18" i="1"/>
  <c r="BY19" i="1"/>
  <c r="BY20" i="1"/>
  <c r="BY21" i="1"/>
  <c r="BY22" i="1"/>
  <c r="BY23" i="1"/>
  <c r="BY24" i="1"/>
  <c r="BY25" i="1"/>
  <c r="BY26" i="1"/>
  <c r="BY27" i="1"/>
  <c r="BY28" i="1"/>
  <c r="BY29" i="1"/>
  <c r="BY30" i="1"/>
  <c r="BY31" i="1"/>
  <c r="BY32" i="1"/>
  <c r="BY9" i="1"/>
  <c r="BS10" i="1"/>
  <c r="BS11" i="1"/>
  <c r="BS14" i="1"/>
  <c r="BS15" i="1"/>
  <c r="BS16" i="1"/>
  <c r="BS17" i="1"/>
  <c r="BS18" i="1"/>
  <c r="BS19" i="1"/>
  <c r="BS20" i="1"/>
  <c r="BS21" i="1"/>
  <c r="BS22" i="1"/>
  <c r="BS23" i="1"/>
  <c r="BS24" i="1"/>
  <c r="BS25" i="1"/>
  <c r="BS26" i="1"/>
  <c r="BS27" i="1"/>
  <c r="BS28" i="1"/>
  <c r="BS29" i="1"/>
  <c r="BS30" i="1"/>
  <c r="BS31" i="1"/>
  <c r="BS32" i="1"/>
  <c r="BS9" i="1"/>
  <c r="BM10" i="1"/>
  <c r="BM11" i="1"/>
  <c r="BM14" i="1"/>
  <c r="BM15" i="1"/>
  <c r="BM16" i="1"/>
  <c r="BM17" i="1"/>
  <c r="BM18" i="1"/>
  <c r="BM19" i="1"/>
  <c r="BM20" i="1"/>
  <c r="BM21" i="1"/>
  <c r="BM22" i="1"/>
  <c r="BM23" i="1"/>
  <c r="BM24" i="1"/>
  <c r="BM25" i="1"/>
  <c r="BM26" i="1"/>
  <c r="BM27" i="1"/>
  <c r="BM28" i="1"/>
  <c r="BM29" i="1"/>
  <c r="BM30" i="1"/>
  <c r="BM31" i="1"/>
  <c r="BM32" i="1"/>
  <c r="BM9" i="1"/>
  <c r="BG10" i="1"/>
  <c r="BG11" i="1"/>
  <c r="BG14" i="1"/>
  <c r="BG15" i="1"/>
  <c r="BG16" i="1"/>
  <c r="BG17" i="1"/>
  <c r="BG18" i="1"/>
  <c r="BG19" i="1"/>
  <c r="BG20" i="1"/>
  <c r="BG21" i="1"/>
  <c r="BG22" i="1"/>
  <c r="BG23" i="1"/>
  <c r="BG24" i="1"/>
  <c r="BG25" i="1"/>
  <c r="BG26" i="1"/>
  <c r="BG27" i="1"/>
  <c r="BG28" i="1"/>
  <c r="BG29" i="1"/>
  <c r="BG30" i="1"/>
  <c r="BG31" i="1"/>
  <c r="BG32" i="1"/>
  <c r="BG9" i="1"/>
  <c r="BA10" i="1"/>
  <c r="BA11" i="1"/>
  <c r="BA14" i="1"/>
  <c r="BA15" i="1"/>
  <c r="BA16" i="1"/>
  <c r="BA17" i="1"/>
  <c r="BA18" i="1"/>
  <c r="BA19" i="1"/>
  <c r="BA20" i="1"/>
  <c r="BA21" i="1"/>
  <c r="BA22" i="1"/>
  <c r="BA23" i="1"/>
  <c r="BA24" i="1"/>
  <c r="BA25" i="1"/>
  <c r="BA26" i="1"/>
  <c r="BA27" i="1"/>
  <c r="BA28" i="1"/>
  <c r="BA29" i="1"/>
  <c r="BA30" i="1"/>
  <c r="BA31" i="1"/>
  <c r="BA32" i="1"/>
  <c r="BA9" i="1"/>
  <c r="AU10" i="1"/>
  <c r="AU11" i="1"/>
  <c r="AU12" i="1"/>
  <c r="AU14" i="1"/>
  <c r="AU15" i="1"/>
  <c r="AU16" i="1"/>
  <c r="AU17" i="1"/>
  <c r="AU18" i="1"/>
  <c r="AU19" i="1"/>
  <c r="AU20" i="1"/>
  <c r="AU21" i="1"/>
  <c r="AU22" i="1"/>
  <c r="AU23" i="1"/>
  <c r="AU24" i="1"/>
  <c r="AU25" i="1"/>
  <c r="AU26" i="1"/>
  <c r="AU27" i="1"/>
  <c r="AU28" i="1"/>
  <c r="AU29" i="1"/>
  <c r="AU30" i="1"/>
  <c r="AU31" i="1"/>
  <c r="AU32" i="1"/>
  <c r="AU9" i="1"/>
  <c r="AO10" i="1"/>
  <c r="AO11" i="1"/>
  <c r="AO14" i="1"/>
  <c r="AO15" i="1"/>
  <c r="AO16" i="1"/>
  <c r="AO17" i="1"/>
  <c r="AO18" i="1"/>
  <c r="AO19" i="1"/>
  <c r="AO20" i="1"/>
  <c r="AO21" i="1"/>
  <c r="AO22" i="1"/>
  <c r="AO23" i="1"/>
  <c r="AO24" i="1"/>
  <c r="AO25" i="1"/>
  <c r="AO26" i="1"/>
  <c r="AO27" i="1"/>
  <c r="AO28" i="1"/>
  <c r="AO29" i="1"/>
  <c r="AO30" i="1"/>
  <c r="AO31" i="1"/>
  <c r="AO32" i="1"/>
  <c r="AO9" i="1"/>
  <c r="AI10" i="1"/>
  <c r="AI11" i="1"/>
  <c r="AI14" i="1"/>
  <c r="AI15" i="1"/>
  <c r="AI16" i="1"/>
  <c r="AI17" i="1"/>
  <c r="AI18" i="1"/>
  <c r="AI19" i="1"/>
  <c r="AI20" i="1"/>
  <c r="AI21" i="1"/>
  <c r="AI22" i="1"/>
  <c r="AI23" i="1"/>
  <c r="AI24" i="1"/>
  <c r="AI25" i="1"/>
  <c r="AI26" i="1"/>
  <c r="AI27" i="1"/>
  <c r="AI28" i="1"/>
  <c r="AI29" i="1"/>
  <c r="AI30" i="1"/>
  <c r="AI31" i="1"/>
  <c r="AI32" i="1"/>
  <c r="AI9" i="1"/>
  <c r="AC10" i="1"/>
  <c r="AC11" i="1"/>
  <c r="AC14" i="1"/>
  <c r="AC15" i="1"/>
  <c r="AC16" i="1"/>
  <c r="AC17" i="1"/>
  <c r="AC18" i="1"/>
  <c r="AC19" i="1"/>
  <c r="AC20" i="1"/>
  <c r="AC21" i="1"/>
  <c r="AC22" i="1"/>
  <c r="AC23" i="1"/>
  <c r="AC24" i="1"/>
  <c r="AC25" i="1"/>
  <c r="AC26" i="1"/>
  <c r="AC27" i="1"/>
  <c r="AC28" i="1"/>
  <c r="AC29" i="1"/>
  <c r="AC30" i="1"/>
  <c r="AC31" i="1"/>
  <c r="AC32" i="1"/>
  <c r="AC9" i="1"/>
  <c r="Q10" i="1"/>
  <c r="Q11" i="1"/>
  <c r="Q12" i="1"/>
  <c r="Q13" i="1"/>
  <c r="Q14" i="1"/>
  <c r="Q15" i="1"/>
  <c r="Q16" i="1"/>
  <c r="Q17" i="1"/>
  <c r="Q18" i="1"/>
  <c r="Q19" i="1"/>
  <c r="Q20" i="1"/>
  <c r="Q21" i="1"/>
  <c r="Q22" i="1"/>
  <c r="Q23" i="1"/>
  <c r="Q24" i="1"/>
  <c r="Q25" i="1"/>
  <c r="Q26" i="1"/>
  <c r="Q27" i="1"/>
  <c r="Q28" i="1"/>
  <c r="Q29" i="1"/>
  <c r="Q30" i="1"/>
  <c r="Q31" i="1"/>
  <c r="Q32" i="1"/>
  <c r="W10" i="1"/>
  <c r="W11" i="1"/>
  <c r="W12" i="1"/>
  <c r="W15" i="1"/>
  <c r="W16" i="1"/>
  <c r="W17" i="1"/>
  <c r="W18" i="1"/>
  <c r="W19" i="1"/>
  <c r="W20" i="1"/>
  <c r="W21" i="1"/>
  <c r="W22" i="1"/>
  <c r="W23" i="1"/>
  <c r="W24" i="1"/>
  <c r="W25" i="1"/>
  <c r="W26" i="1"/>
  <c r="W27" i="1"/>
  <c r="W28" i="1"/>
  <c r="W29" i="1"/>
  <c r="W30" i="1"/>
  <c r="W31" i="1"/>
  <c r="W32" i="1"/>
  <c r="W9" i="1"/>
  <c r="Q9" i="1"/>
  <c r="BX6" i="1"/>
  <c r="BY12" i="1" s="1"/>
  <c r="BR6" i="1"/>
  <c r="BS12" i="1" s="1"/>
  <c r="BL6" i="1"/>
  <c r="BM12" i="1" s="1"/>
  <c r="BF6" i="1"/>
  <c r="BG12" i="1" s="1"/>
  <c r="AZ6" i="1"/>
  <c r="BA12" i="1" s="1"/>
  <c r="AN6" i="1"/>
  <c r="AO12" i="1" s="1"/>
  <c r="AH6" i="1"/>
  <c r="AI12" i="1" s="1"/>
  <c r="V6" i="1"/>
  <c r="W13" i="1" s="1"/>
  <c r="AB6" i="1"/>
  <c r="AC12" i="1" s="1"/>
  <c r="E10" i="1" l="1"/>
  <c r="E11" i="1"/>
  <c r="E12" i="1"/>
  <c r="E13" i="1"/>
  <c r="E14" i="1"/>
  <c r="E15" i="1"/>
  <c r="E16" i="1"/>
  <c r="E17" i="1"/>
  <c r="E18" i="1"/>
  <c r="E19" i="1"/>
  <c r="E20" i="1"/>
  <c r="E21" i="1"/>
  <c r="E22" i="1"/>
  <c r="E23" i="1"/>
  <c r="E24" i="1"/>
  <c r="E25" i="1"/>
  <c r="E26" i="1"/>
  <c r="E27" i="1"/>
  <c r="E28" i="1"/>
  <c r="E29" i="1"/>
  <c r="E30" i="1"/>
  <c r="E31" i="1"/>
  <c r="E32" i="1"/>
  <c r="E9" i="1"/>
  <c r="BX7" i="1"/>
  <c r="BY13" i="1" s="1"/>
  <c r="BR7" i="1"/>
  <c r="BS13" i="1" s="1"/>
  <c r="BL7" i="1"/>
  <c r="BM13" i="1" s="1"/>
  <c r="BF7" i="1"/>
  <c r="BG13" i="1" s="1"/>
  <c r="AZ7" i="1"/>
  <c r="BA13" i="1" s="1"/>
  <c r="AT7" i="1"/>
  <c r="AU13" i="1" s="1"/>
  <c r="AN7" i="1"/>
  <c r="AO13" i="1" s="1"/>
  <c r="AH7" i="1"/>
  <c r="AI13" i="1" s="1"/>
  <c r="AB7" i="1"/>
  <c r="AC13" i="1" s="1"/>
  <c r="V7" i="1"/>
  <c r="W14" i="1" s="1"/>
  <c r="D10" i="1" l="1"/>
  <c r="H10" i="1" s="1"/>
  <c r="K10" i="1" s="1"/>
  <c r="L10" i="1" s="1"/>
  <c r="D11" i="1"/>
  <c r="H11" i="1" s="1"/>
  <c r="K11" i="1" s="1"/>
  <c r="L11" i="1" s="1"/>
  <c r="D12" i="1"/>
  <c r="H12" i="1" s="1"/>
  <c r="K12" i="1" s="1"/>
  <c r="L12" i="1" s="1"/>
  <c r="D13" i="1"/>
  <c r="H13" i="1" s="1"/>
  <c r="K13" i="1" s="1"/>
  <c r="L13" i="1" s="1"/>
  <c r="D14" i="1"/>
  <c r="H14" i="1" s="1"/>
  <c r="K14" i="1" s="1"/>
  <c r="L14" i="1" s="1"/>
  <c r="D15" i="1"/>
  <c r="H15" i="1" s="1"/>
  <c r="K15" i="1" s="1"/>
  <c r="L15" i="1" s="1"/>
  <c r="D16" i="1"/>
  <c r="H16" i="1" s="1"/>
  <c r="K16" i="1" s="1"/>
  <c r="L16" i="1" s="1"/>
  <c r="D17" i="1"/>
  <c r="H17" i="1" s="1"/>
  <c r="K17" i="1" s="1"/>
  <c r="L17" i="1" s="1"/>
  <c r="D18" i="1"/>
  <c r="H18" i="1" s="1"/>
  <c r="K18" i="1" s="1"/>
  <c r="L18" i="1" s="1"/>
  <c r="D19" i="1"/>
  <c r="H19" i="1" s="1"/>
  <c r="K19" i="1" s="1"/>
  <c r="L19" i="1" s="1"/>
  <c r="D20" i="1"/>
  <c r="H20" i="1" s="1"/>
  <c r="K20" i="1" s="1"/>
  <c r="L20" i="1" s="1"/>
  <c r="D21" i="1"/>
  <c r="H21" i="1" s="1"/>
  <c r="K21" i="1" s="1"/>
  <c r="L21" i="1" s="1"/>
  <c r="D22" i="1"/>
  <c r="H22" i="1" s="1"/>
  <c r="K22" i="1" s="1"/>
  <c r="L22" i="1" s="1"/>
  <c r="D23" i="1"/>
  <c r="H23" i="1" s="1"/>
  <c r="K23" i="1" s="1"/>
  <c r="L23" i="1" s="1"/>
  <c r="D24" i="1"/>
  <c r="H24" i="1" s="1"/>
  <c r="K24" i="1" s="1"/>
  <c r="L24" i="1" s="1"/>
  <c r="D25" i="1"/>
  <c r="H25" i="1" s="1"/>
  <c r="K25" i="1" s="1"/>
  <c r="L25" i="1" s="1"/>
  <c r="D26" i="1"/>
  <c r="H26" i="1" s="1"/>
  <c r="K26" i="1" s="1"/>
  <c r="L26" i="1" s="1"/>
  <c r="D27" i="1"/>
  <c r="H27" i="1" s="1"/>
  <c r="K27" i="1" s="1"/>
  <c r="L27" i="1" s="1"/>
  <c r="D28" i="1"/>
  <c r="H28" i="1" s="1"/>
  <c r="K28" i="1" s="1"/>
  <c r="L28" i="1" s="1"/>
  <c r="D29" i="1"/>
  <c r="H29" i="1" s="1"/>
  <c r="K29" i="1" s="1"/>
  <c r="L29" i="1" s="1"/>
  <c r="D30" i="1"/>
  <c r="H30" i="1" s="1"/>
  <c r="K30" i="1" s="1"/>
  <c r="L30" i="1" s="1"/>
  <c r="D31" i="1"/>
  <c r="H31" i="1" s="1"/>
  <c r="K31" i="1" s="1"/>
  <c r="L31" i="1" s="1"/>
  <c r="D32" i="1"/>
  <c r="H32" i="1" s="1"/>
  <c r="K32" i="1" s="1"/>
  <c r="L32" i="1" s="1"/>
  <c r="D9" i="1"/>
  <c r="H9" i="1" s="1"/>
  <c r="K9" i="1" s="1"/>
  <c r="L9" i="1" s="1"/>
  <c r="P7" i="1" l="1"/>
  <c r="J9" i="1"/>
  <c r="R9" i="1" l="1"/>
  <c r="T9" i="1" s="1"/>
  <c r="M9" i="1"/>
  <c r="S9" i="1" l="1"/>
  <c r="X9" i="1"/>
  <c r="Y9" i="1" s="1"/>
  <c r="AD9" i="1" l="1"/>
  <c r="AE9" i="1" s="1"/>
  <c r="Z9" i="1"/>
  <c r="AJ9" i="1" l="1"/>
  <c r="AK9" i="1" s="1"/>
  <c r="AF9" i="1"/>
  <c r="N9" i="1" s="1"/>
  <c r="AP9" i="1" l="1"/>
  <c r="AR9" i="1" s="1"/>
  <c r="AL9" i="1"/>
  <c r="AV9" i="1" l="1"/>
  <c r="AW9" i="1" s="1"/>
  <c r="AQ9" i="1"/>
  <c r="AX9" i="1" l="1"/>
  <c r="BB9" i="1"/>
  <c r="BD9" i="1" s="1"/>
  <c r="BH9" i="1" l="1"/>
  <c r="BI9" i="1" s="1"/>
  <c r="BC9" i="1"/>
  <c r="BN9" i="1" l="1"/>
  <c r="BO9" i="1" s="1"/>
  <c r="BJ9" i="1"/>
  <c r="BT9" i="1" l="1"/>
  <c r="BZ9" i="1" s="1"/>
  <c r="BP9" i="1"/>
  <c r="BU9" i="1" l="1"/>
  <c r="BV9" i="1"/>
  <c r="CB9" i="1"/>
  <c r="CA9" i="1"/>
  <c r="J16" i="1" l="1"/>
  <c r="J22" i="1"/>
  <c r="J17" i="1"/>
  <c r="J24" i="1"/>
  <c r="J26" i="1"/>
  <c r="J10" i="1"/>
  <c r="J19" i="1"/>
  <c r="J12" i="1"/>
  <c r="J23" i="1"/>
  <c r="J25" i="1"/>
  <c r="J27" i="1"/>
  <c r="J20" i="1"/>
  <c r="J13" i="1"/>
  <c r="J14" i="1"/>
  <c r="J30" i="1"/>
  <c r="J15" i="1"/>
  <c r="J32" i="1"/>
  <c r="R18" i="1" l="1"/>
  <c r="T18" i="1" s="1"/>
  <c r="M18" i="1"/>
  <c r="R29" i="1"/>
  <c r="T29" i="1" s="1"/>
  <c r="M29" i="1"/>
  <c r="M19" i="1"/>
  <c r="J18" i="1"/>
  <c r="J29" i="1"/>
  <c r="J31" i="1"/>
  <c r="J21" i="1"/>
  <c r="J11" i="1"/>
  <c r="J28" i="1"/>
  <c r="C2" i="1" l="1"/>
  <c r="C4" i="1" s="1"/>
  <c r="X18" i="1"/>
  <c r="Z18" i="1" s="1"/>
  <c r="S18" i="1"/>
  <c r="R27" i="1"/>
  <c r="X27" i="1" s="1"/>
  <c r="Z27" i="1" s="1"/>
  <c r="M27" i="1"/>
  <c r="R17" i="1"/>
  <c r="X17" i="1" s="1"/>
  <c r="Z17" i="1" s="1"/>
  <c r="M17" i="1"/>
  <c r="R23" i="1"/>
  <c r="X23" i="1" s="1"/>
  <c r="Z23" i="1" s="1"/>
  <c r="M23" i="1"/>
  <c r="R32" i="1"/>
  <c r="T32" i="1" s="1"/>
  <c r="M32" i="1"/>
  <c r="R30" i="1"/>
  <c r="X30" i="1" s="1"/>
  <c r="Z30" i="1" s="1"/>
  <c r="M30" i="1"/>
  <c r="S29" i="1"/>
  <c r="R20" i="1"/>
  <c r="X20" i="1" s="1"/>
  <c r="AD20" i="1" s="1"/>
  <c r="AF20" i="1" s="1"/>
  <c r="M20" i="1"/>
  <c r="R24" i="1"/>
  <c r="X24" i="1" s="1"/>
  <c r="AD24" i="1" s="1"/>
  <c r="AF24" i="1" s="1"/>
  <c r="M24" i="1"/>
  <c r="R22" i="1"/>
  <c r="S22" i="1" s="1"/>
  <c r="M22" i="1"/>
  <c r="R16" i="1"/>
  <c r="T16" i="1" s="1"/>
  <c r="M16" i="1"/>
  <c r="R26" i="1"/>
  <c r="M26" i="1"/>
  <c r="R12" i="1"/>
  <c r="T12" i="1" s="1"/>
  <c r="M12" i="1"/>
  <c r="R15" i="1"/>
  <c r="X15" i="1" s="1"/>
  <c r="M15" i="1"/>
  <c r="X29" i="1"/>
  <c r="AD29" i="1" s="1"/>
  <c r="AJ29" i="1" s="1"/>
  <c r="AL29" i="1" s="1"/>
  <c r="R10" i="1"/>
  <c r="X10" i="1" s="1"/>
  <c r="M10" i="1"/>
  <c r="R25" i="1"/>
  <c r="T25" i="1" s="1"/>
  <c r="M25" i="1"/>
  <c r="X32" i="1"/>
  <c r="AD32" i="1" s="1"/>
  <c r="R19" i="1"/>
  <c r="T19" i="1" s="1"/>
  <c r="Y18" i="1"/>
  <c r="AD18" i="1" l="1"/>
  <c r="X25" i="1"/>
  <c r="AE29" i="1"/>
  <c r="S12" i="1"/>
  <c r="T22" i="1"/>
  <c r="Y17" i="1"/>
  <c r="S30" i="1"/>
  <c r="S10" i="1"/>
  <c r="T17" i="1"/>
  <c r="AK29" i="1"/>
  <c r="Y30" i="1"/>
  <c r="S32" i="1"/>
  <c r="Z29" i="1"/>
  <c r="AP29" i="1"/>
  <c r="AR29" i="1" s="1"/>
  <c r="AF29" i="1"/>
  <c r="Y29" i="1"/>
  <c r="X22" i="1"/>
  <c r="Z22" i="1" s="1"/>
  <c r="S15" i="1"/>
  <c r="X12" i="1"/>
  <c r="Y12" i="1" s="1"/>
  <c r="AJ24" i="1"/>
  <c r="AP24" i="1" s="1"/>
  <c r="AR24" i="1" s="1"/>
  <c r="Z24" i="1"/>
  <c r="AE24" i="1"/>
  <c r="T24" i="1"/>
  <c r="S24" i="1"/>
  <c r="Y24" i="1"/>
  <c r="Y23" i="1"/>
  <c r="AD23" i="1"/>
  <c r="AJ23" i="1" s="1"/>
  <c r="S20" i="1"/>
  <c r="R14" i="1"/>
  <c r="X14" i="1" s="1"/>
  <c r="M14" i="1"/>
  <c r="S16" i="1"/>
  <c r="R21" i="1"/>
  <c r="S21" i="1" s="1"/>
  <c r="M21" i="1"/>
  <c r="R28" i="1"/>
  <c r="S28" i="1" s="1"/>
  <c r="M28" i="1"/>
  <c r="AD17" i="1"/>
  <c r="AJ17" i="1" s="1"/>
  <c r="AL17" i="1" s="1"/>
  <c r="S17" i="1"/>
  <c r="X16" i="1"/>
  <c r="T15" i="1"/>
  <c r="R13" i="1"/>
  <c r="S13" i="1" s="1"/>
  <c r="M13" i="1"/>
  <c r="S23" i="1"/>
  <c r="AE20" i="1"/>
  <c r="Y20" i="1"/>
  <c r="AJ20" i="1"/>
  <c r="AL20" i="1" s="1"/>
  <c r="S25" i="1"/>
  <c r="T10" i="1"/>
  <c r="AD30" i="1"/>
  <c r="AE30" i="1" s="1"/>
  <c r="T30" i="1"/>
  <c r="Z20" i="1"/>
  <c r="T20" i="1"/>
  <c r="X26" i="1"/>
  <c r="T26" i="1"/>
  <c r="S26" i="1"/>
  <c r="R11" i="1"/>
  <c r="T11" i="1" s="1"/>
  <c r="M11" i="1"/>
  <c r="R31" i="1"/>
  <c r="S31" i="1" s="1"/>
  <c r="M31" i="1"/>
  <c r="T23" i="1"/>
  <c r="T27" i="1"/>
  <c r="S27" i="1"/>
  <c r="Y32" i="1"/>
  <c r="Z32" i="1"/>
  <c r="X19" i="1"/>
  <c r="AD19" i="1" s="1"/>
  <c r="Y22" i="1"/>
  <c r="S19" i="1"/>
  <c r="AD12" i="1"/>
  <c r="AF12" i="1" s="1"/>
  <c r="AD27" i="1"/>
  <c r="AJ27" i="1" s="1"/>
  <c r="Y27" i="1"/>
  <c r="AF32" i="1"/>
  <c r="AJ32" i="1"/>
  <c r="AE32" i="1"/>
  <c r="Z25" i="1"/>
  <c r="Y25" i="1"/>
  <c r="AD25" i="1"/>
  <c r="Z10" i="1"/>
  <c r="Y10" i="1"/>
  <c r="AD10" i="1"/>
  <c r="AE18" i="1"/>
  <c r="AJ18" i="1"/>
  <c r="AF18" i="1"/>
  <c r="N18" i="1" s="1"/>
  <c r="Z15" i="1"/>
  <c r="Y15" i="1"/>
  <c r="AD15" i="1"/>
  <c r="S14" i="1" l="1"/>
  <c r="AD22" i="1"/>
  <c r="AJ22" i="1" s="1"/>
  <c r="AP22" i="1" s="1"/>
  <c r="AV29" i="1"/>
  <c r="AW29" i="1" s="1"/>
  <c r="AQ29" i="1"/>
  <c r="T21" i="1"/>
  <c r="N29" i="1"/>
  <c r="X13" i="1"/>
  <c r="Z13" i="1" s="1"/>
  <c r="AF23" i="1"/>
  <c r="N23" i="1" s="1"/>
  <c r="AL24" i="1"/>
  <c r="N24" i="1"/>
  <c r="AE23" i="1"/>
  <c r="T14" i="1"/>
  <c r="AQ24" i="1"/>
  <c r="AV24" i="1"/>
  <c r="X31" i="1"/>
  <c r="Y31" i="1" s="1"/>
  <c r="AF30" i="1"/>
  <c r="N30" i="1" s="1"/>
  <c r="N20" i="1"/>
  <c r="AJ30" i="1"/>
  <c r="AK30" i="1" s="1"/>
  <c r="T31" i="1"/>
  <c r="N32" i="1"/>
  <c r="Z12" i="1"/>
  <c r="N12" i="1" s="1"/>
  <c r="AK24" i="1"/>
  <c r="X21" i="1"/>
  <c r="Z21" i="1" s="1"/>
  <c r="AP20" i="1"/>
  <c r="AQ20" i="1" s="1"/>
  <c r="AK20" i="1"/>
  <c r="T13" i="1"/>
  <c r="X28" i="1"/>
  <c r="AD28" i="1" s="1"/>
  <c r="Y16" i="1"/>
  <c r="Z16" i="1"/>
  <c r="S11" i="1"/>
  <c r="T28" i="1"/>
  <c r="Z26" i="1"/>
  <c r="Y26" i="1"/>
  <c r="AD26" i="1"/>
  <c r="AE17" i="1"/>
  <c r="AF17" i="1"/>
  <c r="N17" i="1" s="1"/>
  <c r="X11" i="1"/>
  <c r="AD11" i="1" s="1"/>
  <c r="Z19" i="1"/>
  <c r="AD16" i="1"/>
  <c r="AE27" i="1"/>
  <c r="Y19" i="1"/>
  <c r="AF22" i="1"/>
  <c r="N22" i="1" s="1"/>
  <c r="AK17" i="1"/>
  <c r="AP17" i="1"/>
  <c r="AR17" i="1" s="1"/>
  <c r="AJ12" i="1"/>
  <c r="AP12" i="1" s="1"/>
  <c r="AE12" i="1"/>
  <c r="AF27" i="1"/>
  <c r="N27" i="1" s="1"/>
  <c r="AD14" i="1"/>
  <c r="Y14" i="1"/>
  <c r="Z14" i="1"/>
  <c r="AL18" i="1"/>
  <c r="AK18" i="1"/>
  <c r="AP18" i="1"/>
  <c r="AL22" i="1"/>
  <c r="AK32" i="1"/>
  <c r="AL32" i="1"/>
  <c r="AP32" i="1"/>
  <c r="AF25" i="1"/>
  <c r="N25" i="1" s="1"/>
  <c r="AE25" i="1"/>
  <c r="AJ25" i="1"/>
  <c r="AF19" i="1"/>
  <c r="AE19" i="1"/>
  <c r="AJ19" i="1"/>
  <c r="AL23" i="1"/>
  <c r="AK23" i="1"/>
  <c r="AP23" i="1"/>
  <c r="AE15" i="1"/>
  <c r="AF15" i="1"/>
  <c r="N15" i="1" s="1"/>
  <c r="AJ15" i="1"/>
  <c r="AX29" i="1"/>
  <c r="BB29" i="1"/>
  <c r="AF10" i="1"/>
  <c r="N10" i="1" s="1"/>
  <c r="AE10" i="1"/>
  <c r="AJ10" i="1"/>
  <c r="AL27" i="1"/>
  <c r="AK27" i="1"/>
  <c r="AP27" i="1"/>
  <c r="AK22" i="1" l="1"/>
  <c r="AE22" i="1"/>
  <c r="AD13" i="1"/>
  <c r="AE13" i="1" s="1"/>
  <c r="Y13" i="1"/>
  <c r="Y28" i="1"/>
  <c r="AL30" i="1"/>
  <c r="N19" i="1"/>
  <c r="Y21" i="1"/>
  <c r="AP30" i="1"/>
  <c r="AR30" i="1" s="1"/>
  <c r="AD31" i="1"/>
  <c r="AE31" i="1" s="1"/>
  <c r="Z31" i="1"/>
  <c r="Z11" i="1"/>
  <c r="Y11" i="1"/>
  <c r="Z28" i="1"/>
  <c r="AD21" i="1"/>
  <c r="AJ21" i="1" s="1"/>
  <c r="BB24" i="1"/>
  <c r="AX24" i="1"/>
  <c r="AW24" i="1"/>
  <c r="AR20" i="1"/>
  <c r="AV20" i="1"/>
  <c r="BB20" i="1" s="1"/>
  <c r="AE16" i="1"/>
  <c r="AF16" i="1"/>
  <c r="N16" i="1" s="1"/>
  <c r="AJ16" i="1"/>
  <c r="AE26" i="1"/>
  <c r="AJ26" i="1"/>
  <c r="AF26" i="1"/>
  <c r="N26" i="1" s="1"/>
  <c r="AL12" i="1"/>
  <c r="AK12" i="1"/>
  <c r="AQ17" i="1"/>
  <c r="AV17" i="1"/>
  <c r="AW17" i="1" s="1"/>
  <c r="AF14" i="1"/>
  <c r="N14" i="1" s="1"/>
  <c r="AE14" i="1"/>
  <c r="AJ14" i="1"/>
  <c r="AR32" i="1"/>
  <c r="AQ32" i="1"/>
  <c r="AV32" i="1"/>
  <c r="AL19" i="1"/>
  <c r="AK19" i="1"/>
  <c r="AP19" i="1"/>
  <c r="AR22" i="1"/>
  <c r="AQ22" i="1"/>
  <c r="AV22" i="1"/>
  <c r="AR23" i="1"/>
  <c r="AQ23" i="1"/>
  <c r="AV23" i="1"/>
  <c r="AK10" i="1"/>
  <c r="AL10" i="1"/>
  <c r="AP10" i="1"/>
  <c r="BD29" i="1"/>
  <c r="BC29" i="1"/>
  <c r="BH29" i="1"/>
  <c r="AL15" i="1"/>
  <c r="AK15" i="1"/>
  <c r="AP15" i="1"/>
  <c r="AL25" i="1"/>
  <c r="AK25" i="1"/>
  <c r="AP25" i="1"/>
  <c r="AQ27" i="1"/>
  <c r="AV27" i="1"/>
  <c r="AR27" i="1"/>
  <c r="AF28" i="1"/>
  <c r="AE28" i="1"/>
  <c r="AJ28" i="1"/>
  <c r="AR12" i="1"/>
  <c r="AQ12" i="1"/>
  <c r="AV12" i="1"/>
  <c r="AR18" i="1"/>
  <c r="AQ18" i="1"/>
  <c r="AV18" i="1"/>
  <c r="AE11" i="1"/>
  <c r="AF11" i="1"/>
  <c r="AJ11" i="1"/>
  <c r="AJ13" i="1" l="1"/>
  <c r="AF13" i="1"/>
  <c r="N13" i="1" s="1"/>
  <c r="AV30" i="1"/>
  <c r="AX30" i="1" s="1"/>
  <c r="AQ30" i="1"/>
  <c r="AF21" i="1"/>
  <c r="N21" i="1" s="1"/>
  <c r="AE21" i="1"/>
  <c r="AF31" i="1"/>
  <c r="N31" i="1" s="1"/>
  <c r="AJ31" i="1"/>
  <c r="AP31" i="1" s="1"/>
  <c r="N11" i="1"/>
  <c r="N28" i="1"/>
  <c r="AW20" i="1"/>
  <c r="AX20" i="1"/>
  <c r="BD24" i="1"/>
  <c r="BC24" i="1"/>
  <c r="BH24" i="1"/>
  <c r="AP26" i="1"/>
  <c r="AK26" i="1"/>
  <c r="AL26" i="1"/>
  <c r="AL16" i="1"/>
  <c r="AK16" i="1"/>
  <c r="AP16" i="1"/>
  <c r="BB17" i="1"/>
  <c r="BC17" i="1" s="1"/>
  <c r="AX17" i="1"/>
  <c r="AP14" i="1"/>
  <c r="AK14" i="1"/>
  <c r="AL14" i="1"/>
  <c r="AR15" i="1"/>
  <c r="AQ15" i="1"/>
  <c r="AV15" i="1"/>
  <c r="AQ10" i="1"/>
  <c r="AR10" i="1"/>
  <c r="AV10" i="1"/>
  <c r="AQ19" i="1"/>
  <c r="AR19" i="1"/>
  <c r="AV19" i="1"/>
  <c r="AX18" i="1"/>
  <c r="AW18" i="1"/>
  <c r="BB18" i="1"/>
  <c r="AL28" i="1"/>
  <c r="AK28" i="1"/>
  <c r="AP28" i="1"/>
  <c r="AW27" i="1"/>
  <c r="AX27" i="1"/>
  <c r="BB27" i="1"/>
  <c r="BC20" i="1"/>
  <c r="BD20" i="1"/>
  <c r="BH20" i="1"/>
  <c r="AX22" i="1"/>
  <c r="AW22" i="1"/>
  <c r="BB22" i="1"/>
  <c r="AW23" i="1"/>
  <c r="AX23" i="1"/>
  <c r="BB23" i="1"/>
  <c r="AQ25" i="1"/>
  <c r="AR25" i="1"/>
  <c r="AV25" i="1"/>
  <c r="BI29" i="1"/>
  <c r="BN29" i="1"/>
  <c r="BJ29" i="1"/>
  <c r="AK21" i="1"/>
  <c r="AP21" i="1"/>
  <c r="AL21" i="1"/>
  <c r="AL13" i="1"/>
  <c r="AK13" i="1"/>
  <c r="AP13" i="1"/>
  <c r="AX32" i="1"/>
  <c r="AW32" i="1"/>
  <c r="BB32" i="1"/>
  <c r="AL11" i="1"/>
  <c r="AK11" i="1"/>
  <c r="AP11" i="1"/>
  <c r="BD17" i="1"/>
  <c r="AX12" i="1"/>
  <c r="AW12" i="1"/>
  <c r="BB12" i="1"/>
  <c r="BB30" i="1" l="1"/>
  <c r="AW30" i="1"/>
  <c r="AL31" i="1"/>
  <c r="BH17" i="1"/>
  <c r="BI17" i="1" s="1"/>
  <c r="AK31" i="1"/>
  <c r="BI24" i="1"/>
  <c r="BJ24" i="1"/>
  <c r="BN24" i="1"/>
  <c r="AQ16" i="1"/>
  <c r="AR16" i="1"/>
  <c r="AV16" i="1"/>
  <c r="AV26" i="1"/>
  <c r="AQ26" i="1"/>
  <c r="AR26" i="1"/>
  <c r="AR14" i="1"/>
  <c r="AV14" i="1"/>
  <c r="AQ14" i="1"/>
  <c r="AR31" i="1"/>
  <c r="AQ31" i="1"/>
  <c r="AV31" i="1"/>
  <c r="AQ13" i="1"/>
  <c r="AV13" i="1"/>
  <c r="AR13" i="1"/>
  <c r="BD30" i="1"/>
  <c r="BH30" i="1"/>
  <c r="BC30" i="1"/>
  <c r="BI20" i="1"/>
  <c r="BJ20" i="1"/>
  <c r="BN20" i="1"/>
  <c r="BB15" i="1"/>
  <c r="AW15" i="1"/>
  <c r="AX15" i="1"/>
  <c r="BD27" i="1"/>
  <c r="BC27" i="1"/>
  <c r="BH27" i="1"/>
  <c r="BC12" i="1"/>
  <c r="BH12" i="1"/>
  <c r="BD12" i="1"/>
  <c r="AR28" i="1"/>
  <c r="AQ28" i="1"/>
  <c r="AV28" i="1"/>
  <c r="AR21" i="1"/>
  <c r="AQ21" i="1"/>
  <c r="AV21" i="1"/>
  <c r="AX19" i="1"/>
  <c r="BB19" i="1"/>
  <c r="AW19" i="1"/>
  <c r="AR11" i="1"/>
  <c r="AQ11" i="1"/>
  <c r="AV11" i="1"/>
  <c r="BP29" i="1"/>
  <c r="BT29" i="1"/>
  <c r="BO29" i="1"/>
  <c r="BD18" i="1"/>
  <c r="BC18" i="1"/>
  <c r="BH18" i="1"/>
  <c r="BC32" i="1"/>
  <c r="BD32" i="1"/>
  <c r="BH32" i="1"/>
  <c r="AX25" i="1"/>
  <c r="AW25" i="1"/>
  <c r="BB25" i="1"/>
  <c r="BD23" i="1"/>
  <c r="BH23" i="1"/>
  <c r="BC23" i="1"/>
  <c r="BC22" i="1"/>
  <c r="BD22" i="1"/>
  <c r="BH22" i="1"/>
  <c r="AW10" i="1"/>
  <c r="AX10" i="1"/>
  <c r="BB10" i="1"/>
  <c r="BN17" i="1" l="1"/>
  <c r="BT17" i="1" s="1"/>
  <c r="BJ17" i="1"/>
  <c r="BP24" i="1"/>
  <c r="BT24" i="1"/>
  <c r="BO24" i="1"/>
  <c r="AX26" i="1"/>
  <c r="BB26" i="1"/>
  <c r="AW26" i="1"/>
  <c r="AX16" i="1"/>
  <c r="BB16" i="1"/>
  <c r="AW16" i="1"/>
  <c r="AW14" i="1"/>
  <c r="BB14" i="1"/>
  <c r="AX14" i="1"/>
  <c r="AX28" i="1"/>
  <c r="AW28" i="1"/>
  <c r="BB28" i="1"/>
  <c r="BP17" i="1"/>
  <c r="BO17" i="1"/>
  <c r="BJ32" i="1"/>
  <c r="BI32" i="1"/>
  <c r="BN32" i="1"/>
  <c r="AX11" i="1"/>
  <c r="AW11" i="1"/>
  <c r="BB11" i="1"/>
  <c r="BD10" i="1"/>
  <c r="BC10" i="1"/>
  <c r="BH10" i="1"/>
  <c r="BP20" i="1"/>
  <c r="BT20" i="1"/>
  <c r="BO20" i="1"/>
  <c r="AX13" i="1"/>
  <c r="AW13" i="1"/>
  <c r="BB13" i="1"/>
  <c r="BJ23" i="1"/>
  <c r="BI23" i="1"/>
  <c r="BN23" i="1"/>
  <c r="BU29" i="1"/>
  <c r="BV29" i="1"/>
  <c r="BZ29" i="1"/>
  <c r="AW21" i="1"/>
  <c r="AX21" i="1"/>
  <c r="BB21" i="1"/>
  <c r="BI12" i="1"/>
  <c r="BJ12" i="1"/>
  <c r="BN12" i="1"/>
  <c r="BJ30" i="1"/>
  <c r="BI30" i="1"/>
  <c r="BN30" i="1"/>
  <c r="BJ27" i="1"/>
  <c r="BI27" i="1"/>
  <c r="BN27" i="1"/>
  <c r="BJ22" i="1"/>
  <c r="BI22" i="1"/>
  <c r="BN22" i="1"/>
  <c r="BC25" i="1"/>
  <c r="BD25" i="1"/>
  <c r="BH25" i="1"/>
  <c r="BJ18" i="1"/>
  <c r="BI18" i="1"/>
  <c r="BN18" i="1"/>
  <c r="BC19" i="1"/>
  <c r="BD19" i="1"/>
  <c r="BH19" i="1"/>
  <c r="BD15" i="1"/>
  <c r="BH15" i="1"/>
  <c r="BC15" i="1"/>
  <c r="AX31" i="1"/>
  <c r="BB31" i="1"/>
  <c r="AW31" i="1"/>
  <c r="BV24" i="1" l="1"/>
  <c r="BU24" i="1"/>
  <c r="BZ24" i="1"/>
  <c r="BH16" i="1"/>
  <c r="BD16" i="1"/>
  <c r="BC16" i="1"/>
  <c r="BH26" i="1"/>
  <c r="BD26" i="1"/>
  <c r="BC26" i="1"/>
  <c r="BH14" i="1"/>
  <c r="BC14" i="1"/>
  <c r="BD14" i="1"/>
  <c r="CB29" i="1"/>
  <c r="CA29" i="1"/>
  <c r="BU20" i="1"/>
  <c r="BV20" i="1"/>
  <c r="BZ20" i="1"/>
  <c r="BP32" i="1"/>
  <c r="BO32" i="1"/>
  <c r="BT32" i="1"/>
  <c r="BC11" i="1"/>
  <c r="BD11" i="1"/>
  <c r="BH11" i="1"/>
  <c r="BD28" i="1"/>
  <c r="BC28" i="1"/>
  <c r="BH28" i="1"/>
  <c r="BJ15" i="1"/>
  <c r="BN15" i="1"/>
  <c r="BI15" i="1"/>
  <c r="BJ25" i="1"/>
  <c r="BI25" i="1"/>
  <c r="BN25" i="1"/>
  <c r="BO27" i="1"/>
  <c r="BP27" i="1"/>
  <c r="BT27" i="1"/>
  <c r="BO30" i="1"/>
  <c r="BP30" i="1"/>
  <c r="BT30" i="1"/>
  <c r="BJ10" i="1"/>
  <c r="BI10" i="1"/>
  <c r="BN10" i="1"/>
  <c r="BP12" i="1"/>
  <c r="BO12" i="1"/>
  <c r="BT12" i="1"/>
  <c r="BP18" i="1"/>
  <c r="BO18" i="1"/>
  <c r="BT18" i="1"/>
  <c r="BC21" i="1"/>
  <c r="BD21" i="1"/>
  <c r="BH21" i="1"/>
  <c r="BP23" i="1"/>
  <c r="BO23" i="1"/>
  <c r="BT23" i="1"/>
  <c r="BI19" i="1"/>
  <c r="BJ19" i="1"/>
  <c r="BN19" i="1"/>
  <c r="BU17" i="1"/>
  <c r="BV17" i="1"/>
  <c r="BZ17" i="1"/>
  <c r="BD13" i="1"/>
  <c r="BC13" i="1"/>
  <c r="BH13" i="1"/>
  <c r="BC31" i="1"/>
  <c r="BD31" i="1"/>
  <c r="BH31" i="1"/>
  <c r="BO22" i="1"/>
  <c r="BP22" i="1"/>
  <c r="BT22" i="1"/>
  <c r="CA24" i="1" l="1"/>
  <c r="CB24" i="1"/>
  <c r="BN26" i="1"/>
  <c r="BJ26" i="1"/>
  <c r="BI26" i="1"/>
  <c r="BJ16" i="1"/>
  <c r="BI16" i="1"/>
  <c r="BN16" i="1"/>
  <c r="BI14" i="1"/>
  <c r="BJ14" i="1"/>
  <c r="BN14" i="1"/>
  <c r="BJ28" i="1"/>
  <c r="BI28" i="1"/>
  <c r="BN28" i="1"/>
  <c r="BZ22" i="1"/>
  <c r="BV22" i="1"/>
  <c r="BU22" i="1"/>
  <c r="BZ32" i="1"/>
  <c r="BV32" i="1"/>
  <c r="BU32" i="1"/>
  <c r="BN13" i="1"/>
  <c r="BJ13" i="1"/>
  <c r="BI13" i="1"/>
  <c r="BU23" i="1"/>
  <c r="BV23" i="1"/>
  <c r="BZ23" i="1"/>
  <c r="BP10" i="1"/>
  <c r="BO10" i="1"/>
  <c r="BT10" i="1"/>
  <c r="BU30" i="1"/>
  <c r="BV30" i="1"/>
  <c r="BZ30" i="1"/>
  <c r="BI11" i="1"/>
  <c r="BN11" i="1"/>
  <c r="BJ11" i="1"/>
  <c r="BJ31" i="1"/>
  <c r="BI31" i="1"/>
  <c r="BN31" i="1"/>
  <c r="CA17" i="1"/>
  <c r="CB17" i="1"/>
  <c r="BO25" i="1"/>
  <c r="BP25" i="1"/>
  <c r="BT25" i="1"/>
  <c r="BO15" i="1"/>
  <c r="BP15" i="1"/>
  <c r="BT15" i="1"/>
  <c r="CA20" i="1"/>
  <c r="CB20" i="1"/>
  <c r="BV27" i="1"/>
  <c r="BZ27" i="1"/>
  <c r="BU27" i="1"/>
  <c r="BV18" i="1"/>
  <c r="BZ18" i="1"/>
  <c r="BU18" i="1"/>
  <c r="BO19" i="1"/>
  <c r="BP19" i="1"/>
  <c r="BT19" i="1"/>
  <c r="BI21" i="1"/>
  <c r="BJ21" i="1"/>
  <c r="BN21" i="1"/>
  <c r="BU12" i="1"/>
  <c r="BZ12" i="1"/>
  <c r="BV12" i="1"/>
  <c r="BT16" i="1" l="1"/>
  <c r="BP16" i="1"/>
  <c r="BO16" i="1"/>
  <c r="BO26" i="1"/>
  <c r="BP26" i="1"/>
  <c r="BT26" i="1"/>
  <c r="BO14" i="1"/>
  <c r="BT14" i="1"/>
  <c r="BP14" i="1"/>
  <c r="BV15" i="1"/>
  <c r="BU15" i="1"/>
  <c r="BZ15" i="1"/>
  <c r="BV10" i="1"/>
  <c r="BU10" i="1"/>
  <c r="BZ10" i="1"/>
  <c r="CB22" i="1"/>
  <c r="CA22" i="1"/>
  <c r="CB27" i="1"/>
  <c r="CA27" i="1"/>
  <c r="BZ25" i="1"/>
  <c r="BU25" i="1"/>
  <c r="BV25" i="1"/>
  <c r="BO31" i="1"/>
  <c r="BT31" i="1"/>
  <c r="BP31" i="1"/>
  <c r="BO28" i="1"/>
  <c r="BP28" i="1"/>
  <c r="BT28" i="1"/>
  <c r="CA12" i="1"/>
  <c r="CB12" i="1"/>
  <c r="CA23" i="1"/>
  <c r="CB23" i="1"/>
  <c r="BT21" i="1"/>
  <c r="BP21" i="1"/>
  <c r="BO21" i="1"/>
  <c r="BP11" i="1"/>
  <c r="BO11" i="1"/>
  <c r="BT11" i="1"/>
  <c r="CB32" i="1"/>
  <c r="CA32" i="1"/>
  <c r="CB18" i="1"/>
  <c r="CA18" i="1"/>
  <c r="CB30" i="1"/>
  <c r="CA30" i="1"/>
  <c r="BV19" i="1"/>
  <c r="BU19" i="1"/>
  <c r="BZ19" i="1"/>
  <c r="BP13" i="1"/>
  <c r="BO13" i="1"/>
  <c r="BT13" i="1"/>
  <c r="BZ26" i="1" l="1"/>
  <c r="BV26" i="1"/>
  <c r="BU26" i="1"/>
  <c r="BU16" i="1"/>
  <c r="BZ16" i="1"/>
  <c r="BV16" i="1"/>
  <c r="BV14" i="1"/>
  <c r="BZ14" i="1"/>
  <c r="BU14" i="1"/>
  <c r="BU13" i="1"/>
  <c r="BV13" i="1"/>
  <c r="BZ13" i="1"/>
  <c r="CB25" i="1"/>
  <c r="CA25" i="1"/>
  <c r="CB19" i="1"/>
  <c r="CA19" i="1"/>
  <c r="BV31" i="1"/>
  <c r="BU31" i="1"/>
  <c r="BZ31" i="1"/>
  <c r="CA10" i="1"/>
  <c r="CB10" i="1"/>
  <c r="CB15" i="1"/>
  <c r="CA15" i="1"/>
  <c r="BV21" i="1"/>
  <c r="BU21" i="1"/>
  <c r="BZ21" i="1"/>
  <c r="BV11" i="1"/>
  <c r="BZ11" i="1"/>
  <c r="BU11" i="1"/>
  <c r="BU28" i="1"/>
  <c r="BV28" i="1"/>
  <c r="BZ28" i="1"/>
  <c r="CB16" i="1" l="1"/>
  <c r="CA16" i="1"/>
  <c r="CB26" i="1"/>
  <c r="CA26" i="1"/>
  <c r="C3" i="1"/>
  <c r="CA14" i="1"/>
  <c r="CB14" i="1"/>
  <c r="CA13" i="1"/>
  <c r="CB13" i="1"/>
  <c r="CA11" i="1"/>
  <c r="CB11" i="1"/>
  <c r="CB21" i="1"/>
  <c r="CA21" i="1"/>
  <c r="CB28" i="1"/>
  <c r="CA28" i="1"/>
  <c r="CA31" i="1"/>
  <c r="CB31" i="1"/>
</calcChain>
</file>

<file path=xl/sharedStrings.xml><?xml version="1.0" encoding="utf-8"?>
<sst xmlns="http://schemas.openxmlformats.org/spreadsheetml/2006/main" count="234" uniqueCount="89">
  <si>
    <t xml:space="preserve">This draft Hourly Reporting Template reflects the methodology described in the draft regulations and accompanying staff paper. This draft template only features 24 hours of data entry; the final template will be scaled up to cover 8,760 hours. Dummy numbers have been used for pre-entered data.                                                         </t>
  </si>
  <si>
    <t>1. Data fields with white backgrounds must be filled out by the retail supplier.</t>
  </si>
  <si>
    <t>1a. On the leftmost side of the template, the retail supplier must report:</t>
  </si>
  <si>
    <t>Hourly load: This means the LSE's total electricity demand in a given hour</t>
  </si>
  <si>
    <t>Standalone storage charging: This means the quantity of nonspecific MWhs from an LSE's inventory used to charge utility-scale storage facilities that are not paired to an electricity generator</t>
  </si>
  <si>
    <t xml:space="preserve">Generic resales: This means the sale of nonspecific electricity from an LSE's inventory into an electricity market </t>
  </si>
  <si>
    <t xml:space="preserve">1b. Using the column blocks for specified resources, the retail supplier must report each electricity resource and provide the facility name, location (state or province), EIA ID, and predominant fuel type. The retail supplier may choose the order in which to stack its resources. (Reminder: the stacking order may affect the resources matched to load and avoided emissions by the retail supplier, but will not change the GHG emissions attributed to the retail supplier).  For each electricity resource, retail suppliers must report the following:   </t>
  </si>
  <si>
    <t>Gross procurement: This means total procurement delivered at the first point of interconnection</t>
  </si>
  <si>
    <t>Specified resales: This means the sale of a specified resource to a specific party</t>
  </si>
  <si>
    <t>2. Data fields with grey backgrounds autocalculate and should not be changed by the retail supplier.</t>
  </si>
  <si>
    <t xml:space="preserve">2a. The final template will pull facility specific emissions factors from an indexed list like the annual reporting template. That functionality is not present in this draft template, however.  </t>
  </si>
  <si>
    <t>3. After receiving the hourly reports from retail suppliers, CEC staff will calculate hourly emissions factors for unspecified power (highlighted yellow), manually add the 8,760 unspecified emissions factors to each retail supplier's hourly report, and send back to the retail supplier for review and finalization. (Note: this process will be streamlined once the hourly reporting database is ready).</t>
  </si>
  <si>
    <t>Total Loss-Adjusted Load</t>
  </si>
  <si>
    <t>Facility name</t>
  </si>
  <si>
    <t xml:space="preserve">Life Into Fuel Inc </t>
  </si>
  <si>
    <t>Atom Smashing Society</t>
  </si>
  <si>
    <t>Good Clean Gas</t>
  </si>
  <si>
    <t>Firm and Shaped Power</t>
  </si>
  <si>
    <t>Barren Earth Batteries</t>
  </si>
  <si>
    <t>Sun City</t>
  </si>
  <si>
    <t>Lavaland</t>
  </si>
  <si>
    <t>Insolation Station</t>
  </si>
  <si>
    <t>Old King Coal</t>
  </si>
  <si>
    <t>Cold Winds Rising</t>
  </si>
  <si>
    <t>Water Works</t>
  </si>
  <si>
    <t>Total inventory emissions</t>
  </si>
  <si>
    <t>Location</t>
  </si>
  <si>
    <t>CA</t>
  </si>
  <si>
    <t>OR</t>
  </si>
  <si>
    <t>Total avoided emissions</t>
  </si>
  <si>
    <t>EIA ID</t>
  </si>
  <si>
    <t>QFER ID</t>
  </si>
  <si>
    <t>Fuel type</t>
  </si>
  <si>
    <t>biogenic</t>
  </si>
  <si>
    <t>nuclear</t>
  </si>
  <si>
    <t>gas</t>
  </si>
  <si>
    <t>storage</t>
  </si>
  <si>
    <t>solar</t>
  </si>
  <si>
    <t>geothermal</t>
  </si>
  <si>
    <t>coal</t>
  </si>
  <si>
    <t>wind</t>
  </si>
  <si>
    <t>RPS hydro</t>
  </si>
  <si>
    <t>EF</t>
  </si>
  <si>
    <t>Inventory GHGs</t>
  </si>
  <si>
    <t>JANUARY</t>
  </si>
  <si>
    <t xml:space="preserve"> Load</t>
  </si>
  <si>
    <t>Loss-adjusted load</t>
  </si>
  <si>
    <t>Net specified procurements</t>
  </si>
  <si>
    <t>Standalone Storage Charging</t>
  </si>
  <si>
    <t>Generic Resales</t>
  </si>
  <si>
    <t>Unspecified Power purchase</t>
  </si>
  <si>
    <t>Unspecified Power EF</t>
  </si>
  <si>
    <t>Unspecified power GHGs</t>
  </si>
  <si>
    <t>Total Net Procurement</t>
  </si>
  <si>
    <t>Oversupply MWhs</t>
  </si>
  <si>
    <t>Total Matched to Load</t>
  </si>
  <si>
    <t>Avoided GHGs</t>
  </si>
  <si>
    <t>Gross Procured</t>
  </si>
  <si>
    <t>Specified Resale</t>
  </si>
  <si>
    <t>Line Losses</t>
  </si>
  <si>
    <t>Oversupplied</t>
  </si>
  <si>
    <t>Remaining oversupply balance</t>
  </si>
  <si>
    <t>Hour 1</t>
  </si>
  <si>
    <t>Day 1</t>
  </si>
  <si>
    <t>Hour 2</t>
  </si>
  <si>
    <t>Hour 3</t>
  </si>
  <si>
    <t>Hour 4</t>
  </si>
  <si>
    <t>Hour 5</t>
  </si>
  <si>
    <t>Hour 6</t>
  </si>
  <si>
    <t>Hour 7</t>
  </si>
  <si>
    <t>Hour 8</t>
  </si>
  <si>
    <t>Hour 9</t>
  </si>
  <si>
    <t>Hour 10</t>
  </si>
  <si>
    <t>Hour 11</t>
  </si>
  <si>
    <t>Hour 12</t>
  </si>
  <si>
    <t>Hour 13</t>
  </si>
  <si>
    <t>Hour 14</t>
  </si>
  <si>
    <t>Hour 15</t>
  </si>
  <si>
    <t>Hour 16</t>
  </si>
  <si>
    <t>Hour 17</t>
  </si>
  <si>
    <t>Hour 18</t>
  </si>
  <si>
    <t>Hour 19</t>
  </si>
  <si>
    <t>Hour 20</t>
  </si>
  <si>
    <t>Hour 21</t>
  </si>
  <si>
    <t>Hour 22</t>
  </si>
  <si>
    <t>Hour 23</t>
  </si>
  <si>
    <t>Hour 24</t>
  </si>
  <si>
    <t>Facility Name</t>
  </si>
  <si>
    <t>Retailer GHG intensity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</si>
</sst>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 x14ac:knownFonts="1">
    <font>
      <sz val="11"/>
      <color theme="1"/>
      <name val="Calibri"/>
      <family val="2"/>
      <scheme val="minor"/>
    </font>
    <font>
      <sz val="8"/>
      <name val="Calibri"/>
      <family val="2"/>
      <scheme val="minor"/>
    </font>
    <font>
      <sz val="28"/>
      <color theme="1"/>
      <name val="Calibri"/>
      <family val="2"/>
      <scheme val="minor"/>
    </font>
    <font>
      <b/>
      <sz val="11"/>
      <color theme="0"/>
      <name val="Calibri"/>
      <family val="2"/>
      <scheme val="minor"/>
    </font>
    <font>
      <sz val="11"/>
      <color theme="0"/>
      <name val="Calibri"/>
      <family val="2"/>
      <scheme val="minor"/>
    </font>
    <font>
      <b/>
      <sz val="28"/>
      <color theme="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1"/>
        <bgColor indexed="64"/>
      </patternFill>
    </fill>
  </fills>
  <borders count="2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63">
    <xf numFmtId="0" fontId="0" fillId="0" borderId="0" xfId="0"/>
    <xf numFmtId="2" fontId="0" fillId="0" borderId="0" xfId="0" applyNumberFormat="1"/>
    <xf numFmtId="2" fontId="0" fillId="0" borderId="1" xfId="0" applyNumberFormat="1" applyBorder="1" applyAlignment="1">
      <alignment horizontal="center"/>
    </xf>
    <xf numFmtId="2" fontId="0" fillId="0" borderId="0" xfId="0" applyNumberFormat="1" applyAlignment="1">
      <alignment horizontal="center"/>
    </xf>
    <xf numFmtId="2" fontId="0" fillId="2" borderId="0" xfId="0" applyNumberFormat="1" applyFill="1" applyAlignment="1">
      <alignment horizontal="center"/>
    </xf>
    <xf numFmtId="0" fontId="0" fillId="0" borderId="0" xfId="0" applyAlignment="1">
      <alignment wrapText="1"/>
    </xf>
    <xf numFmtId="0" fontId="0" fillId="0" borderId="8" xfId="0" applyBorder="1" applyAlignment="1">
      <alignment wrapText="1"/>
    </xf>
    <xf numFmtId="2" fontId="0" fillId="0" borderId="6" xfId="0" applyNumberFormat="1" applyBorder="1" applyAlignment="1">
      <alignment horizontal="center" vertical="center" wrapText="1"/>
    </xf>
    <xf numFmtId="0" fontId="0" fillId="0" borderId="2" xfId="0" applyBorder="1" applyAlignment="1">
      <alignment horizontal="center" vertical="center"/>
    </xf>
    <xf numFmtId="2" fontId="0" fillId="0" borderId="2" xfId="0" applyNumberFormat="1" applyBorder="1" applyAlignment="1">
      <alignment horizontal="center" vertical="center"/>
    </xf>
    <xf numFmtId="2" fontId="0" fillId="2" borderId="2" xfId="0" applyNumberFormat="1" applyFill="1" applyBorder="1" applyAlignment="1">
      <alignment horizontal="center"/>
    </xf>
    <xf numFmtId="164" fontId="0" fillId="0" borderId="0" xfId="0" applyNumberFormat="1"/>
    <xf numFmtId="164" fontId="0" fillId="0" borderId="2" xfId="0" applyNumberFormat="1" applyBorder="1" applyAlignment="1">
      <alignment horizontal="center" vertical="center"/>
    </xf>
    <xf numFmtId="164" fontId="0" fillId="3" borderId="0" xfId="0" applyNumberFormat="1" applyFill="1" applyAlignment="1">
      <alignment horizontal="center"/>
    </xf>
    <xf numFmtId="0" fontId="0" fillId="0" borderId="0" xfId="0" applyAlignment="1">
      <alignment vertical="top" wrapText="1"/>
    </xf>
    <xf numFmtId="2" fontId="3" fillId="5" borderId="5" xfId="0" applyNumberFormat="1" applyFont="1" applyFill="1" applyBorder="1" applyAlignment="1">
      <alignment horizontal="center" vertical="center" wrapText="1"/>
    </xf>
    <xf numFmtId="0" fontId="3" fillId="5" borderId="7" xfId="0" applyFont="1" applyFill="1" applyBorder="1" applyAlignment="1">
      <alignment horizontal="center" vertical="center"/>
    </xf>
    <xf numFmtId="2" fontId="3" fillId="5" borderId="7" xfId="0" applyNumberFormat="1" applyFont="1" applyFill="1" applyBorder="1" applyAlignment="1">
      <alignment horizontal="center" vertical="center"/>
    </xf>
    <xf numFmtId="2" fontId="3" fillId="5" borderId="0" xfId="0" applyNumberFormat="1" applyFont="1" applyFill="1"/>
    <xf numFmtId="164" fontId="3" fillId="5" borderId="7" xfId="0" applyNumberFormat="1" applyFont="1" applyFill="1" applyBorder="1" applyAlignment="1">
      <alignment horizontal="center" vertical="center"/>
    </xf>
    <xf numFmtId="2" fontId="0" fillId="0" borderId="3" xfId="0" applyNumberFormat="1" applyBorder="1" applyAlignment="1">
      <alignment horizontal="center" vertical="center" wrapText="1"/>
    </xf>
    <xf numFmtId="2" fontId="0" fillId="0" borderId="8" xfId="0" applyNumberFormat="1" applyBorder="1" applyAlignment="1">
      <alignment horizontal="center" vertical="center" wrapText="1"/>
    </xf>
    <xf numFmtId="0" fontId="0" fillId="0" borderId="0" xfId="0" applyAlignment="1">
      <alignment horizontal="center" vertical="center"/>
    </xf>
    <xf numFmtId="2" fontId="0" fillId="0" borderId="0" xfId="0" applyNumberFormat="1" applyAlignment="1">
      <alignment horizontal="center" vertical="center"/>
    </xf>
    <xf numFmtId="164" fontId="0" fillId="0" borderId="0" xfId="0" applyNumberFormat="1" applyAlignment="1">
      <alignment horizontal="center" vertical="center"/>
    </xf>
    <xf numFmtId="0" fontId="4" fillId="5" borderId="3" xfId="0" applyFont="1" applyFill="1" applyBorder="1"/>
    <xf numFmtId="165" fontId="0" fillId="0" borderId="3" xfId="0" applyNumberFormat="1" applyBorder="1"/>
    <xf numFmtId="0" fontId="0" fillId="0" borderId="3" xfId="0" applyBorder="1"/>
    <xf numFmtId="1" fontId="0" fillId="0" borderId="3" xfId="0" applyNumberFormat="1" applyBorder="1"/>
    <xf numFmtId="2" fontId="0" fillId="0" borderId="9" xfId="0" applyNumberFormat="1" applyBorder="1" applyAlignment="1">
      <alignment horizontal="center" vertical="center" wrapText="1"/>
    </xf>
    <xf numFmtId="0" fontId="0" fillId="0" borderId="10" xfId="0" applyBorder="1" applyAlignment="1">
      <alignment horizontal="center" vertical="center"/>
    </xf>
    <xf numFmtId="2" fontId="0" fillId="2" borderId="10" xfId="0" applyNumberFormat="1" applyFill="1" applyBorder="1" applyAlignment="1">
      <alignment horizontal="center" vertical="center"/>
    </xf>
    <xf numFmtId="2" fontId="0" fillId="2" borderId="9" xfId="0" applyNumberFormat="1" applyFill="1" applyBorder="1" applyAlignment="1">
      <alignment wrapText="1"/>
    </xf>
    <xf numFmtId="2" fontId="0" fillId="2" borderId="10" xfId="0" applyNumberFormat="1" applyFill="1" applyBorder="1"/>
    <xf numFmtId="2" fontId="0" fillId="2" borderId="12" xfId="0" applyNumberFormat="1" applyFill="1" applyBorder="1" applyAlignment="1">
      <alignment wrapText="1"/>
    </xf>
    <xf numFmtId="164" fontId="0" fillId="4" borderId="10" xfId="0" applyNumberFormat="1" applyFill="1" applyBorder="1" applyAlignment="1">
      <alignment horizontal="center" vertical="center"/>
    </xf>
    <xf numFmtId="2" fontId="3" fillId="5" borderId="14" xfId="0" applyNumberFormat="1" applyFont="1" applyFill="1" applyBorder="1" applyAlignment="1">
      <alignment horizontal="center" vertical="center"/>
    </xf>
    <xf numFmtId="2" fontId="0" fillId="2" borderId="15" xfId="0" applyNumberFormat="1" applyFill="1" applyBorder="1" applyAlignment="1">
      <alignment horizontal="center" vertical="center"/>
    </xf>
    <xf numFmtId="2" fontId="0" fillId="4" borderId="15" xfId="0" applyNumberFormat="1" applyFill="1" applyBorder="1" applyAlignment="1">
      <alignment horizontal="center" vertical="center"/>
    </xf>
    <xf numFmtId="2" fontId="5" fillId="5" borderId="16" xfId="0" applyNumberFormat="1" applyFont="1" applyFill="1" applyBorder="1"/>
    <xf numFmtId="2" fontId="3" fillId="5" borderId="17" xfId="0" applyNumberFormat="1" applyFont="1" applyFill="1" applyBorder="1"/>
    <xf numFmtId="2" fontId="3" fillId="5" borderId="17" xfId="0" applyNumberFormat="1" applyFont="1" applyFill="1" applyBorder="1" applyAlignment="1">
      <alignment horizontal="center"/>
    </xf>
    <xf numFmtId="2" fontId="3" fillId="5" borderId="17" xfId="0" applyNumberFormat="1" applyFont="1" applyFill="1" applyBorder="1" applyAlignment="1">
      <alignment horizontal="center" wrapText="1"/>
    </xf>
    <xf numFmtId="2" fontId="3" fillId="5" borderId="17" xfId="0" applyNumberFormat="1" applyFont="1" applyFill="1" applyBorder="1" applyAlignment="1">
      <alignment horizontal="center" vertical="center" wrapText="1"/>
    </xf>
    <xf numFmtId="164" fontId="3" fillId="5" borderId="17" xfId="0" applyNumberFormat="1" applyFont="1" applyFill="1" applyBorder="1" applyAlignment="1">
      <alignment horizontal="center" wrapText="1"/>
    </xf>
    <xf numFmtId="2" fontId="3" fillId="5" borderId="16" xfId="0" applyNumberFormat="1" applyFont="1" applyFill="1" applyBorder="1" applyAlignment="1">
      <alignment horizontal="center"/>
    </xf>
    <xf numFmtId="2" fontId="3" fillId="5" borderId="18" xfId="0" applyNumberFormat="1" applyFont="1" applyFill="1" applyBorder="1" applyAlignment="1">
      <alignment horizontal="center" wrapText="1"/>
    </xf>
    <xf numFmtId="2" fontId="3" fillId="5" borderId="19" xfId="0" applyNumberFormat="1" applyFont="1" applyFill="1" applyBorder="1" applyAlignment="1">
      <alignment horizontal="center" wrapText="1"/>
    </xf>
    <xf numFmtId="0" fontId="0" fillId="0" borderId="17" xfId="0" applyBorder="1"/>
    <xf numFmtId="0" fontId="0" fillId="0" borderId="0" xfId="0" applyAlignment="1">
      <alignment vertical="top"/>
    </xf>
    <xf numFmtId="1" fontId="0" fillId="0" borderId="3" xfId="0" applyNumberFormat="1" applyBorder="1" applyAlignment="1">
      <alignment horizontal="right" wrapText="1"/>
    </xf>
    <xf numFmtId="0" fontId="0" fillId="0" borderId="0" xfId="0" applyAlignment="1">
      <alignment horizontal="left" vertical="top" wrapText="1"/>
    </xf>
    <xf numFmtId="0" fontId="0" fillId="0" borderId="0" xfId="0" applyAlignment="1">
      <alignment horizontal="left" vertical="top"/>
    </xf>
    <xf numFmtId="164" fontId="0" fillId="2" borderId="12" xfId="0" applyNumberFormat="1" applyFill="1" applyBorder="1" applyAlignment="1">
      <alignment wrapText="1"/>
    </xf>
    <xf numFmtId="0" fontId="0" fillId="0" borderId="0" xfId="0" applyAlignment="1">
      <alignment horizontal="left" vertical="top" wrapText="1"/>
    </xf>
    <xf numFmtId="0" fontId="0" fillId="0" borderId="0" xfId="0" applyAlignment="1">
      <alignment horizontal="left" vertical="top"/>
    </xf>
    <xf numFmtId="2" fontId="2" fillId="0" borderId="0" xfId="0" applyNumberFormat="1" applyFont="1" applyAlignment="1">
      <alignment horizontal="center" vertical="center" textRotation="45"/>
    </xf>
    <xf numFmtId="0" fontId="3"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C793-2D41-49BF-9932-A3D8D68D267D}">
  <dimension ref="A2:T19"/>
  <sheetViews>
    <sheetView workbookViewId="0">
      <selection activeCell="L23" sqref="L23"/>
    </sheetView>
  </sheetViews>
  <sheetFormatPr defaultRowHeight="14.5" x14ac:dyDescent="0.35"/>
  <sheetData>
    <row r="2" spans="1:18" x14ac:dyDescent="0.35">
      <c r="A2" s="54" t="s">
        <v>0</v>
      </c>
      <c r="B2" s="54"/>
      <c r="C2" s="54"/>
      <c r="D2" s="54"/>
      <c r="E2" s="54"/>
      <c r="F2" s="54"/>
      <c r="G2" s="54"/>
      <c r="H2" s="54"/>
      <c r="I2" s="54"/>
      <c r="J2" s="54"/>
      <c r="K2" s="54"/>
      <c r="L2" s="54"/>
      <c r="M2" s="54"/>
      <c r="N2" s="54"/>
      <c r="O2" s="54"/>
      <c r="P2" s="54"/>
      <c r="Q2" s="54"/>
    </row>
    <row r="3" spans="1:18" x14ac:dyDescent="0.35">
      <c r="A3" s="54"/>
      <c r="B3" s="54"/>
      <c r="C3" s="54"/>
      <c r="D3" s="54"/>
      <c r="E3" s="54"/>
      <c r="F3" s="54"/>
      <c r="G3" s="54"/>
      <c r="H3" s="54"/>
      <c r="I3" s="54"/>
      <c r="J3" s="54"/>
      <c r="K3" s="54"/>
      <c r="L3" s="54"/>
      <c r="M3" s="54"/>
      <c r="N3" s="54"/>
      <c r="O3" s="54"/>
      <c r="P3" s="54"/>
      <c r="Q3" s="54"/>
    </row>
    <row r="6" spans="1:18" x14ac:dyDescent="0.35">
      <c r="A6" s="55" t="s">
        <v>1</v>
      </c>
      <c r="B6" s="55"/>
      <c r="C6" s="55"/>
      <c r="D6" s="55"/>
      <c r="E6" s="55"/>
      <c r="F6" s="55"/>
      <c r="G6" s="55"/>
      <c r="H6" s="55"/>
      <c r="I6" s="55"/>
      <c r="J6" s="55"/>
      <c r="K6" s="55"/>
      <c r="L6" s="55"/>
      <c r="M6" s="55"/>
      <c r="N6" s="55"/>
      <c r="O6" s="55"/>
      <c r="P6" s="55"/>
      <c r="Q6" s="55"/>
    </row>
    <row r="7" spans="1:18" ht="15" customHeight="1" x14ac:dyDescent="0.35">
      <c r="B7" s="54" t="s">
        <v>2</v>
      </c>
      <c r="C7" s="54"/>
      <c r="D7" s="54"/>
      <c r="E7" s="54"/>
      <c r="F7" s="54"/>
      <c r="G7" s="54"/>
      <c r="H7" s="54"/>
      <c r="I7" s="54"/>
      <c r="J7" s="54"/>
      <c r="K7" s="54"/>
      <c r="L7" s="54"/>
      <c r="M7" s="54"/>
      <c r="N7" s="54"/>
      <c r="O7" s="54"/>
      <c r="P7" s="54"/>
      <c r="Q7" s="54"/>
      <c r="R7" s="14"/>
    </row>
    <row r="8" spans="1:18" ht="15" customHeight="1" x14ac:dyDescent="0.35">
      <c r="B8" s="51"/>
      <c r="C8" s="52" t="s">
        <v>3</v>
      </c>
      <c r="D8" s="51"/>
      <c r="E8" s="51"/>
      <c r="F8" s="51"/>
      <c r="G8" s="51"/>
      <c r="H8" s="51"/>
      <c r="I8" s="51"/>
      <c r="J8" s="51"/>
      <c r="K8" s="51"/>
      <c r="L8" s="51"/>
      <c r="M8" s="51"/>
      <c r="N8" s="51"/>
      <c r="O8" s="51"/>
      <c r="P8" s="51"/>
      <c r="Q8" s="51"/>
      <c r="R8" s="14"/>
    </row>
    <row r="9" spans="1:18" ht="15" customHeight="1" x14ac:dyDescent="0.35">
      <c r="B9" s="51"/>
      <c r="C9" s="52" t="s">
        <v>4</v>
      </c>
      <c r="D9" s="51"/>
      <c r="E9" s="51"/>
      <c r="F9" s="51"/>
      <c r="G9" s="51"/>
      <c r="H9" s="51"/>
      <c r="I9" s="51"/>
      <c r="J9" s="51"/>
      <c r="K9" s="51"/>
      <c r="L9" s="51"/>
      <c r="M9" s="51"/>
      <c r="N9" s="51"/>
      <c r="O9" s="51"/>
      <c r="P9" s="51"/>
      <c r="Q9" s="51"/>
      <c r="R9" s="14"/>
    </row>
    <row r="10" spans="1:18" ht="15" customHeight="1" x14ac:dyDescent="0.35">
      <c r="B10" s="51"/>
      <c r="C10" s="52" t="s">
        <v>5</v>
      </c>
      <c r="D10" s="51"/>
      <c r="E10" s="51"/>
      <c r="F10" s="51"/>
      <c r="G10" s="51"/>
      <c r="H10" s="51"/>
      <c r="I10" s="51"/>
      <c r="J10" s="51"/>
      <c r="K10" s="51"/>
      <c r="L10" s="51"/>
      <c r="M10" s="51"/>
      <c r="N10" s="51"/>
      <c r="O10" s="51"/>
      <c r="P10" s="51"/>
      <c r="Q10" s="51"/>
      <c r="R10" s="14"/>
    </row>
    <row r="11" spans="1:18" ht="15" customHeight="1" x14ac:dyDescent="0.35">
      <c r="B11" s="54" t="s">
        <v>6</v>
      </c>
      <c r="C11" s="54"/>
      <c r="D11" s="54"/>
      <c r="E11" s="54"/>
      <c r="F11" s="54"/>
      <c r="G11" s="54"/>
      <c r="H11" s="54"/>
      <c r="I11" s="54"/>
      <c r="J11" s="54"/>
      <c r="K11" s="54"/>
      <c r="L11" s="54"/>
      <c r="M11" s="54"/>
      <c r="N11" s="54"/>
      <c r="O11" s="54"/>
      <c r="P11" s="54"/>
      <c r="Q11" s="54"/>
      <c r="R11" s="14"/>
    </row>
    <row r="12" spans="1:18" x14ac:dyDescent="0.35">
      <c r="B12" s="54"/>
      <c r="C12" s="54"/>
      <c r="D12" s="54"/>
      <c r="E12" s="54"/>
      <c r="F12" s="54"/>
      <c r="G12" s="54"/>
      <c r="H12" s="54"/>
      <c r="I12" s="54"/>
      <c r="J12" s="54"/>
      <c r="K12" s="54"/>
      <c r="L12" s="54"/>
      <c r="M12" s="54"/>
      <c r="N12" s="54"/>
      <c r="O12" s="54"/>
      <c r="P12" s="54"/>
      <c r="Q12" s="54"/>
      <c r="R12" s="14"/>
    </row>
    <row r="13" spans="1:18" x14ac:dyDescent="0.35">
      <c r="B13" s="54"/>
      <c r="C13" s="54"/>
      <c r="D13" s="54"/>
      <c r="E13" s="54"/>
      <c r="F13" s="54"/>
      <c r="G13" s="54"/>
      <c r="H13" s="54"/>
      <c r="I13" s="54"/>
      <c r="J13" s="54"/>
      <c r="K13" s="54"/>
      <c r="L13" s="54"/>
      <c r="M13" s="54"/>
      <c r="N13" s="54"/>
      <c r="O13" s="54"/>
      <c r="P13" s="54"/>
      <c r="Q13" s="54"/>
      <c r="R13" s="14"/>
    </row>
    <row r="14" spans="1:18" x14ac:dyDescent="0.35">
      <c r="C14" s="52" t="s">
        <v>7</v>
      </c>
      <c r="D14" s="51"/>
      <c r="E14" s="51"/>
      <c r="F14" s="51"/>
      <c r="G14" s="51"/>
      <c r="H14" s="51"/>
      <c r="I14" s="51"/>
      <c r="J14" s="51"/>
      <c r="K14" s="51"/>
      <c r="L14" s="51"/>
      <c r="M14" s="51"/>
      <c r="N14" s="51"/>
      <c r="O14" s="51"/>
      <c r="P14" s="51"/>
      <c r="Q14" s="51"/>
      <c r="R14" s="14"/>
    </row>
    <row r="15" spans="1:18" x14ac:dyDescent="0.35">
      <c r="C15" s="52" t="s">
        <v>8</v>
      </c>
      <c r="D15" s="51"/>
      <c r="E15" s="51"/>
      <c r="F15" s="51"/>
      <c r="G15" s="51"/>
      <c r="H15" s="51"/>
      <c r="I15" s="51"/>
      <c r="J15" s="51"/>
      <c r="K15" s="51"/>
      <c r="L15" s="51"/>
      <c r="M15" s="51"/>
      <c r="N15" s="51"/>
      <c r="O15" s="51"/>
      <c r="P15" s="51"/>
      <c r="Q15" s="51"/>
      <c r="R15" s="14"/>
    </row>
    <row r="16" spans="1:18" x14ac:dyDescent="0.35">
      <c r="A16" s="55" t="s">
        <v>9</v>
      </c>
      <c r="B16" s="55"/>
      <c r="C16" s="55"/>
      <c r="D16" s="55"/>
      <c r="E16" s="55"/>
      <c r="F16" s="55"/>
      <c r="G16" s="55"/>
      <c r="H16" s="55"/>
      <c r="I16" s="55"/>
      <c r="J16" s="55"/>
      <c r="K16" s="55"/>
      <c r="L16" s="55"/>
      <c r="M16" s="55"/>
      <c r="N16" s="55"/>
      <c r="O16" s="55"/>
      <c r="P16" s="55"/>
      <c r="Q16" s="55"/>
    </row>
    <row r="17" spans="1:20" ht="15" customHeight="1" x14ac:dyDescent="0.35">
      <c r="B17" s="49" t="s">
        <v>10</v>
      </c>
      <c r="C17" s="49"/>
      <c r="D17" s="49"/>
      <c r="E17" s="49"/>
      <c r="F17" s="49"/>
      <c r="G17" s="49"/>
      <c r="H17" s="49"/>
      <c r="I17" s="49"/>
      <c r="J17" s="49"/>
      <c r="K17" s="49"/>
      <c r="L17" s="49"/>
      <c r="M17" s="49"/>
      <c r="N17" s="49"/>
      <c r="O17" s="49"/>
      <c r="P17" s="49"/>
      <c r="Q17" s="49"/>
      <c r="R17" s="14"/>
    </row>
    <row r="18" spans="1:20" ht="15" customHeight="1" x14ac:dyDescent="0.35">
      <c r="A18" s="54" t="s">
        <v>11</v>
      </c>
      <c r="B18" s="54"/>
      <c r="C18" s="54"/>
      <c r="D18" s="54"/>
      <c r="E18" s="54"/>
      <c r="F18" s="54"/>
      <c r="G18" s="54"/>
      <c r="H18" s="54"/>
      <c r="I18" s="54"/>
      <c r="J18" s="54"/>
      <c r="K18" s="54"/>
      <c r="L18" s="54"/>
      <c r="M18" s="54"/>
      <c r="N18" s="54"/>
      <c r="O18" s="54"/>
      <c r="P18" s="54"/>
      <c r="Q18" s="54"/>
      <c r="R18" s="54"/>
      <c r="S18" s="54"/>
      <c r="T18" s="54"/>
    </row>
    <row r="19" spans="1:20" x14ac:dyDescent="0.35">
      <c r="A19" s="54"/>
      <c r="B19" s="54"/>
      <c r="C19" s="54"/>
      <c r="D19" s="54"/>
      <c r="E19" s="54"/>
      <c r="F19" s="54"/>
      <c r="G19" s="54"/>
      <c r="H19" s="54"/>
      <c r="I19" s="54"/>
      <c r="J19" s="54"/>
      <c r="K19" s="54"/>
      <c r="L19" s="54"/>
      <c r="M19" s="54"/>
      <c r="N19" s="54"/>
      <c r="O19" s="54"/>
      <c r="P19" s="54"/>
      <c r="Q19" s="54"/>
      <c r="R19" s="54"/>
      <c r="S19" s="54"/>
      <c r="T19" s="54"/>
    </row>
  </sheetData>
  <mergeCells count="6">
    <mergeCell ref="A18:T19"/>
    <mergeCell ref="A2:Q3"/>
    <mergeCell ref="A16:Q16"/>
    <mergeCell ref="A6:Q6"/>
    <mergeCell ref="B7:Q7"/>
    <mergeCell ref="B11:Q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9732-80EF-4FCC-8AF3-9B1AF02C7DEC}">
  <dimension ref="A1:CB32"/>
  <sheetViews>
    <sheetView tabSelected="1" zoomScale="75" zoomScaleNormal="75" workbookViewId="0">
      <selection activeCell="R5" sqref="R5"/>
    </sheetView>
  </sheetViews>
  <sheetFormatPr defaultRowHeight="14.5" x14ac:dyDescent="0.35"/>
  <cols>
    <col min="1" max="1" width="10" customWidth="1"/>
    <col min="2" max="2" width="14.54296875" customWidth="1"/>
    <col min="3" max="3" width="13" customWidth="1"/>
    <col min="4" max="4" width="14.7265625" customWidth="1"/>
    <col min="5" max="5" width="15" customWidth="1"/>
    <col min="6" max="6" width="13.26953125" customWidth="1"/>
    <col min="7" max="7" width="12.26953125" customWidth="1"/>
    <col min="8" max="11" width="14.1796875" customWidth="1"/>
    <col min="12" max="12" width="13.54296875" customWidth="1"/>
    <col min="13" max="13" width="14.26953125" customWidth="1"/>
    <col min="14" max="14" width="11.7265625" customWidth="1"/>
    <col min="15" max="15" width="17.81640625" customWidth="1"/>
    <col min="16" max="16" width="15.7265625" customWidth="1"/>
    <col min="17" max="19" width="12.7265625" customWidth="1"/>
    <col min="20" max="20" width="13.453125" customWidth="1"/>
    <col min="21" max="23" width="17.81640625" customWidth="1"/>
    <col min="24" max="25" width="14" customWidth="1"/>
    <col min="26" max="26" width="15" customWidth="1"/>
    <col min="27" max="38" width="17.81640625" customWidth="1"/>
    <col min="39" max="39" width="16.1796875" customWidth="1"/>
    <col min="40" max="54" width="17.81640625" customWidth="1"/>
    <col min="55" max="55" width="13.7265625" customWidth="1"/>
    <col min="56" max="57" width="17.81640625" customWidth="1"/>
    <col min="58" max="58" width="15" customWidth="1"/>
    <col min="59" max="72" width="17.81640625" customWidth="1"/>
    <col min="73" max="73" width="13.7265625" customWidth="1"/>
    <col min="74" max="75" width="17.81640625" customWidth="1"/>
    <col min="76" max="76" width="15" customWidth="1"/>
    <col min="77" max="80" width="17.81640625" customWidth="1"/>
  </cols>
  <sheetData>
    <row r="1" spans="1:80" s="5" customFormat="1" ht="51.75" customHeight="1" x14ac:dyDescent="0.35">
      <c r="A1" s="57" t="s">
        <v>12</v>
      </c>
      <c r="B1" s="58"/>
      <c r="C1" s="32">
        <f>SUM(D9:D725)</f>
        <v>11413.1</v>
      </c>
      <c r="O1" s="15" t="s">
        <v>13</v>
      </c>
      <c r="P1" s="29" t="s">
        <v>14</v>
      </c>
      <c r="Q1" s="6"/>
      <c r="R1" s="6"/>
      <c r="S1" s="6"/>
      <c r="T1" s="21"/>
      <c r="U1" s="15" t="s">
        <v>13</v>
      </c>
      <c r="V1" s="29" t="s">
        <v>15</v>
      </c>
      <c r="W1" s="6"/>
      <c r="X1" s="6"/>
      <c r="Y1" s="6"/>
      <c r="Z1" s="21"/>
      <c r="AA1" s="15" t="s">
        <v>13</v>
      </c>
      <c r="AB1" s="29" t="s">
        <v>16</v>
      </c>
      <c r="AC1" s="6"/>
      <c r="AD1" s="6"/>
      <c r="AF1" s="21"/>
      <c r="AG1" s="15" t="s">
        <v>13</v>
      </c>
      <c r="AH1" s="29" t="s">
        <v>17</v>
      </c>
      <c r="AI1" s="6"/>
      <c r="AJ1" s="6"/>
      <c r="AK1" s="6"/>
      <c r="AL1" s="21"/>
      <c r="AM1" s="15" t="s">
        <v>13</v>
      </c>
      <c r="AN1" s="29" t="s">
        <v>18</v>
      </c>
      <c r="AO1" s="6"/>
      <c r="AP1" s="6"/>
      <c r="AQ1" s="6"/>
      <c r="AR1" s="21"/>
      <c r="AS1" s="15" t="s">
        <v>13</v>
      </c>
      <c r="AT1" s="29" t="s">
        <v>19</v>
      </c>
      <c r="AU1" s="6"/>
      <c r="AV1" s="6"/>
      <c r="AW1" s="6"/>
      <c r="AX1" s="21"/>
      <c r="AY1" s="15" t="s">
        <v>13</v>
      </c>
      <c r="AZ1" s="29" t="s">
        <v>20</v>
      </c>
      <c r="BB1" s="6"/>
      <c r="BC1" s="6"/>
      <c r="BD1" s="21"/>
      <c r="BE1" s="15" t="s">
        <v>13</v>
      </c>
      <c r="BF1" s="29" t="s">
        <v>21</v>
      </c>
      <c r="BG1" s="6"/>
      <c r="BH1" s="6"/>
      <c r="BI1" s="6"/>
      <c r="BJ1" s="21"/>
      <c r="BK1" s="15" t="s">
        <v>13</v>
      </c>
      <c r="BL1" s="29" t="s">
        <v>22</v>
      </c>
      <c r="BM1" s="6"/>
      <c r="BN1" s="6"/>
      <c r="BO1" s="6"/>
      <c r="BP1" s="21"/>
      <c r="BQ1" s="15" t="s">
        <v>13</v>
      </c>
      <c r="BR1" s="29" t="s">
        <v>23</v>
      </c>
      <c r="BS1" s="6"/>
      <c r="BT1" s="6"/>
      <c r="BU1" s="6"/>
      <c r="BV1" s="21"/>
      <c r="BW1" s="15" t="s">
        <v>13</v>
      </c>
      <c r="BX1" s="29" t="s">
        <v>24</v>
      </c>
      <c r="BY1" s="6"/>
      <c r="BZ1" s="6"/>
      <c r="CA1" s="6"/>
      <c r="CB1" s="7"/>
    </row>
    <row r="2" spans="1:80" ht="25.5" customHeight="1" x14ac:dyDescent="0.35">
      <c r="A2" s="59" t="s">
        <v>25</v>
      </c>
      <c r="B2" s="60"/>
      <c r="C2" s="33">
        <f>SUM(P7:AAH7)+SUM(J9:J225)</f>
        <v>2087.6889492000005</v>
      </c>
      <c r="O2" s="16" t="s">
        <v>26</v>
      </c>
      <c r="P2" s="30" t="s">
        <v>27</v>
      </c>
      <c r="T2" s="22"/>
      <c r="U2" s="16" t="s">
        <v>26</v>
      </c>
      <c r="V2" s="30" t="s">
        <v>27</v>
      </c>
      <c r="Z2" s="22"/>
      <c r="AA2" s="16" t="s">
        <v>26</v>
      </c>
      <c r="AB2" s="30" t="s">
        <v>27</v>
      </c>
      <c r="AF2" s="22"/>
      <c r="AG2" s="16" t="s">
        <v>26</v>
      </c>
      <c r="AH2" s="30" t="s">
        <v>27</v>
      </c>
      <c r="AL2" s="22"/>
      <c r="AM2" s="16" t="s">
        <v>26</v>
      </c>
      <c r="AN2" s="30" t="s">
        <v>27</v>
      </c>
      <c r="AR2" s="22"/>
      <c r="AS2" s="16" t="s">
        <v>26</v>
      </c>
      <c r="AT2" s="30" t="s">
        <v>27</v>
      </c>
      <c r="AX2" s="22"/>
      <c r="AY2" s="16" t="s">
        <v>26</v>
      </c>
      <c r="AZ2" s="30" t="s">
        <v>27</v>
      </c>
      <c r="BD2" s="22"/>
      <c r="BE2" s="16" t="s">
        <v>26</v>
      </c>
      <c r="BF2" s="30" t="s">
        <v>27</v>
      </c>
      <c r="BJ2" s="22"/>
      <c r="BK2" s="16" t="s">
        <v>26</v>
      </c>
      <c r="BL2" s="30" t="s">
        <v>27</v>
      </c>
      <c r="BP2" s="22"/>
      <c r="BQ2" s="16" t="s">
        <v>26</v>
      </c>
      <c r="BR2" s="30" t="s">
        <v>28</v>
      </c>
      <c r="BV2" s="22"/>
      <c r="BW2" s="16" t="s">
        <v>26</v>
      </c>
      <c r="BX2" s="30" t="s">
        <v>27</v>
      </c>
      <c r="CB2" s="8"/>
    </row>
    <row r="3" spans="1:80" ht="22.5" customHeight="1" thickBot="1" x14ac:dyDescent="0.4">
      <c r="A3" s="61" t="s">
        <v>29</v>
      </c>
      <c r="B3" s="62"/>
      <c r="C3" s="34">
        <f>SUM(N9:N236)</f>
        <v>22.579199999999872</v>
      </c>
      <c r="D3" s="1"/>
      <c r="E3" s="1"/>
      <c r="F3" s="1"/>
      <c r="G3" s="1"/>
      <c r="H3" s="1"/>
      <c r="I3" s="1"/>
      <c r="J3" s="1"/>
      <c r="K3" s="1"/>
      <c r="L3" s="1"/>
      <c r="M3" s="1"/>
      <c r="N3" s="1"/>
      <c r="O3" s="16" t="s">
        <v>30</v>
      </c>
      <c r="P3" s="30">
        <v>555</v>
      </c>
      <c r="T3" s="22"/>
      <c r="U3" s="16" t="s">
        <v>30</v>
      </c>
      <c r="V3" s="30">
        <v>506</v>
      </c>
      <c r="Z3" s="22"/>
      <c r="AA3" s="16" t="s">
        <v>30</v>
      </c>
      <c r="AB3" s="30">
        <v>507</v>
      </c>
      <c r="AF3" s="22"/>
      <c r="AG3" s="16" t="s">
        <v>30</v>
      </c>
      <c r="AH3" s="30">
        <v>508</v>
      </c>
      <c r="AL3" s="22"/>
      <c r="AM3" s="16" t="s">
        <v>30</v>
      </c>
      <c r="AN3" s="30">
        <v>509</v>
      </c>
      <c r="AR3" s="22"/>
      <c r="AS3" s="16" t="s">
        <v>30</v>
      </c>
      <c r="AT3" s="30">
        <v>510</v>
      </c>
      <c r="AX3" s="22"/>
      <c r="AY3" s="16" t="s">
        <v>30</v>
      </c>
      <c r="AZ3" s="30">
        <v>511</v>
      </c>
      <c r="BD3" s="22"/>
      <c r="BE3" s="16" t="s">
        <v>30</v>
      </c>
      <c r="BF3" s="30">
        <v>512</v>
      </c>
      <c r="BJ3" s="22"/>
      <c r="BK3" s="16" t="s">
        <v>30</v>
      </c>
      <c r="BL3" s="30">
        <v>513</v>
      </c>
      <c r="BP3" s="22"/>
      <c r="BQ3" s="16" t="s">
        <v>30</v>
      </c>
      <c r="BR3" s="30">
        <v>514</v>
      </c>
      <c r="BV3" s="22"/>
      <c r="BW3" s="16" t="s">
        <v>30</v>
      </c>
      <c r="BX3" s="30">
        <v>515</v>
      </c>
      <c r="CB3" s="8"/>
    </row>
    <row r="4" spans="1:80" ht="22.5" customHeight="1" thickBot="1" x14ac:dyDescent="0.4">
      <c r="A4" s="61" t="s">
        <v>88</v>
      </c>
      <c r="B4" s="62"/>
      <c r="C4" s="53">
        <f>C2/C1</f>
        <v>0.1829204115621523</v>
      </c>
      <c r="D4" s="1"/>
      <c r="E4" s="1"/>
      <c r="F4" s="1"/>
      <c r="G4" s="1"/>
      <c r="H4" s="1"/>
      <c r="I4" s="1"/>
      <c r="J4" s="1"/>
      <c r="K4" s="1"/>
      <c r="L4" s="1"/>
      <c r="M4" s="1"/>
      <c r="N4" s="1"/>
      <c r="O4" s="16" t="s">
        <v>31</v>
      </c>
      <c r="P4" s="30"/>
      <c r="T4" s="22"/>
      <c r="U4" s="16"/>
      <c r="V4" s="30"/>
      <c r="Z4" s="22"/>
      <c r="AA4" s="16"/>
      <c r="AB4" s="30"/>
      <c r="AF4" s="22"/>
      <c r="AG4" s="16"/>
      <c r="AH4" s="30"/>
      <c r="AL4" s="22"/>
      <c r="AM4" s="16"/>
      <c r="AN4" s="30"/>
      <c r="AR4" s="22"/>
      <c r="AS4" s="16"/>
      <c r="AT4" s="30"/>
      <c r="AX4" s="22"/>
      <c r="AY4" s="16"/>
      <c r="AZ4" s="30"/>
      <c r="BD4" s="22"/>
      <c r="BE4" s="16"/>
      <c r="BF4" s="30"/>
      <c r="BJ4" s="22"/>
      <c r="BK4" s="16"/>
      <c r="BL4" s="30"/>
      <c r="BP4" s="22"/>
      <c r="BQ4" s="16"/>
      <c r="BR4" s="30"/>
      <c r="BV4" s="22"/>
      <c r="BW4" s="16"/>
      <c r="BX4" s="30"/>
      <c r="CB4" s="8"/>
    </row>
    <row r="5" spans="1:80" x14ac:dyDescent="0.35">
      <c r="A5" s="1"/>
      <c r="B5" s="1"/>
      <c r="C5" s="1"/>
      <c r="D5" s="1"/>
      <c r="E5" s="1"/>
      <c r="F5" s="1"/>
      <c r="G5" s="1"/>
      <c r="H5" s="1"/>
      <c r="I5" s="1"/>
      <c r="J5" s="1"/>
      <c r="K5" s="1"/>
      <c r="L5" s="1"/>
      <c r="M5" s="1"/>
      <c r="N5" s="1"/>
      <c r="O5" s="16" t="s">
        <v>32</v>
      </c>
      <c r="P5" s="30" t="s">
        <v>33</v>
      </c>
      <c r="T5" s="22"/>
      <c r="U5" s="16" t="s">
        <v>32</v>
      </c>
      <c r="V5" s="30" t="s">
        <v>34</v>
      </c>
      <c r="Z5" s="22"/>
      <c r="AA5" s="16" t="s">
        <v>32</v>
      </c>
      <c r="AB5" s="30" t="s">
        <v>35</v>
      </c>
      <c r="AF5" s="22"/>
      <c r="AG5" s="16" t="s">
        <v>32</v>
      </c>
      <c r="AH5" s="30" t="s">
        <v>33</v>
      </c>
      <c r="AL5" s="22"/>
      <c r="AM5" s="16" t="s">
        <v>32</v>
      </c>
      <c r="AN5" s="30" t="s">
        <v>36</v>
      </c>
      <c r="AR5" s="22"/>
      <c r="AS5" s="16" t="s">
        <v>32</v>
      </c>
      <c r="AT5" s="30" t="s">
        <v>37</v>
      </c>
      <c r="AX5" s="22"/>
      <c r="AY5" s="16" t="s">
        <v>32</v>
      </c>
      <c r="AZ5" s="30" t="s">
        <v>38</v>
      </c>
      <c r="BD5" s="22"/>
      <c r="BE5" s="16" t="s">
        <v>32</v>
      </c>
      <c r="BF5" s="30" t="s">
        <v>37</v>
      </c>
      <c r="BJ5" s="22"/>
      <c r="BK5" s="16" t="s">
        <v>32</v>
      </c>
      <c r="BL5" s="30" t="s">
        <v>39</v>
      </c>
      <c r="BP5" s="22"/>
      <c r="BQ5" s="16" t="s">
        <v>32</v>
      </c>
      <c r="BR5" s="30" t="s">
        <v>40</v>
      </c>
      <c r="BV5" s="22"/>
      <c r="BW5" s="16" t="s">
        <v>32</v>
      </c>
      <c r="BX5" s="30" t="s">
        <v>41</v>
      </c>
      <c r="CB5" s="8"/>
    </row>
    <row r="6" spans="1:80" x14ac:dyDescent="0.35">
      <c r="C6" s="1"/>
      <c r="D6" s="1"/>
      <c r="E6" s="1"/>
      <c r="F6" s="1"/>
      <c r="G6" s="1"/>
      <c r="H6" s="1"/>
      <c r="I6" s="1"/>
      <c r="J6" s="1"/>
      <c r="K6" s="1"/>
      <c r="L6" s="1"/>
      <c r="M6" s="1"/>
      <c r="N6" s="1"/>
      <c r="O6" s="17" t="s">
        <v>42</v>
      </c>
      <c r="P6" s="31">
        <f>VLOOKUP(P3,EF!$B$2:$C$20,2,FALSE)</f>
        <v>0.1</v>
      </c>
      <c r="T6" s="23"/>
      <c r="U6" s="17" t="s">
        <v>42</v>
      </c>
      <c r="V6" s="35">
        <f>VLOOKUP(V3,EF!$B$2:$C$20,2,FALSE)</f>
        <v>0</v>
      </c>
      <c r="W6" s="11"/>
      <c r="X6" s="11"/>
      <c r="Y6" s="11"/>
      <c r="Z6" s="24"/>
      <c r="AA6" s="19" t="s">
        <v>42</v>
      </c>
      <c r="AB6" s="35">
        <f>VLOOKUP(AB3,EF!$B$2:$C$20,2,FALSE)</f>
        <v>0.4</v>
      </c>
      <c r="AC6" s="11"/>
      <c r="AD6" s="11"/>
      <c r="AE6" s="11"/>
      <c r="AF6" s="24"/>
      <c r="AG6" s="19" t="s">
        <v>42</v>
      </c>
      <c r="AH6" s="35">
        <f>VLOOKUP(AH3,EF!$B$2:$C$20,2,FALSE)</f>
        <v>0.42799999999999999</v>
      </c>
      <c r="AI6" s="11"/>
      <c r="AJ6" s="11"/>
      <c r="AK6" s="11"/>
      <c r="AL6" s="24"/>
      <c r="AM6" s="19" t="s">
        <v>42</v>
      </c>
      <c r="AN6" s="35">
        <f>VLOOKUP(AN3,EF!$B$2:$C$20,2,FALSE)</f>
        <v>0</v>
      </c>
      <c r="AO6" s="11"/>
      <c r="AP6" s="11"/>
      <c r="AQ6" s="11"/>
      <c r="AR6" s="24"/>
      <c r="AS6" s="19" t="s">
        <v>42</v>
      </c>
      <c r="AT6" s="35">
        <v>0</v>
      </c>
      <c r="AU6" s="11"/>
      <c r="AV6" s="11"/>
      <c r="AW6" s="11"/>
      <c r="AX6" s="24"/>
      <c r="AY6" s="19" t="s">
        <v>42</v>
      </c>
      <c r="AZ6" s="35">
        <f>VLOOKUP(AZ3,EF!$B$2:$C$20,2,FALSE)</f>
        <v>5.1999999999999998E-2</v>
      </c>
      <c r="BA6" s="11"/>
      <c r="BB6" s="11"/>
      <c r="BC6" s="11"/>
      <c r="BD6" s="24"/>
      <c r="BE6" s="19" t="s">
        <v>42</v>
      </c>
      <c r="BF6" s="35">
        <f>VLOOKUP(BF3,EF!$B$2:$C$20,2,FALSE)</f>
        <v>0</v>
      </c>
      <c r="BG6" s="11"/>
      <c r="BH6" s="11"/>
      <c r="BI6" s="11"/>
      <c r="BJ6" s="24"/>
      <c r="BK6" s="19" t="s">
        <v>42</v>
      </c>
      <c r="BL6" s="35">
        <f>VLOOKUP(BL3,EF!$B$2:$C$20,2,FALSE)</f>
        <v>0.90100000000000002</v>
      </c>
      <c r="BM6" s="11"/>
      <c r="BN6" s="11"/>
      <c r="BO6" s="11"/>
      <c r="BP6" s="24"/>
      <c r="BQ6" s="19" t="s">
        <v>42</v>
      </c>
      <c r="BR6" s="35">
        <f>VLOOKUP(BR3,EF!$B$2:$C$20,2,FALSE)</f>
        <v>0</v>
      </c>
      <c r="BS6" s="11"/>
      <c r="BT6" s="11"/>
      <c r="BU6" s="11"/>
      <c r="BV6" s="24"/>
      <c r="BW6" s="19" t="s">
        <v>42</v>
      </c>
      <c r="BX6" s="35">
        <f>VLOOKUP(BX3,EF!$B$2:$C$20,2,FALSE)</f>
        <v>0</v>
      </c>
      <c r="BY6" s="11"/>
      <c r="BZ6" s="11"/>
      <c r="CA6" s="11"/>
      <c r="CB6" s="12"/>
    </row>
    <row r="7" spans="1:80" ht="15" thickBot="1" x14ac:dyDescent="0.4">
      <c r="C7" s="1"/>
      <c r="D7" s="1"/>
      <c r="E7" s="1"/>
      <c r="F7" s="1"/>
      <c r="G7" s="1"/>
      <c r="H7" s="1"/>
      <c r="I7" s="1"/>
      <c r="J7" s="1"/>
      <c r="K7" s="1"/>
      <c r="L7" s="1"/>
      <c r="M7" s="1"/>
      <c r="N7" s="1"/>
      <c r="O7" s="36" t="s">
        <v>43</v>
      </c>
      <c r="P7" s="37">
        <f>(SUM(O9:O32)-SUM(P9:P32))*P6</f>
        <v>46.5</v>
      </c>
      <c r="T7" s="23"/>
      <c r="U7" s="36" t="s">
        <v>43</v>
      </c>
      <c r="V7" s="38">
        <f>(SUM(U9:U32)-SUM(V9:V32))*V6</f>
        <v>0</v>
      </c>
      <c r="Z7" s="23"/>
      <c r="AA7" s="36" t="s">
        <v>43</v>
      </c>
      <c r="AB7" s="37">
        <f>(SUM(AA9:AA32)-SUM(AB9:AB32))*AB6</f>
        <v>922</v>
      </c>
      <c r="AF7" s="23"/>
      <c r="AG7" s="36" t="s">
        <v>43</v>
      </c>
      <c r="AH7" s="37">
        <f>(SUM(AG9:AG32)-SUM(AH9:AH32))*AH6</f>
        <v>205.44</v>
      </c>
      <c r="AL7" s="23"/>
      <c r="AM7" s="36" t="s">
        <v>43</v>
      </c>
      <c r="AN7" s="37">
        <f>(SUM(AM9:AM32)-SUM(AN9:AN32))*AN6</f>
        <v>0</v>
      </c>
      <c r="AR7" s="23"/>
      <c r="AS7" s="36" t="s">
        <v>43</v>
      </c>
      <c r="AT7" s="37">
        <f>(SUM(AS9:AS32)-SUM(AT9:AT32))*AT6</f>
        <v>0</v>
      </c>
      <c r="AX7" s="23"/>
      <c r="AY7" s="36" t="s">
        <v>43</v>
      </c>
      <c r="AZ7" s="37">
        <f>(SUM(AY9:AY32)-SUM(AZ9:AZ32))*AZ6</f>
        <v>43.68</v>
      </c>
      <c r="BD7" s="23"/>
      <c r="BE7" s="36" t="s">
        <v>43</v>
      </c>
      <c r="BF7" s="37">
        <f>(SUM(BE9:BE32)-SUM(BF9:BF32))*BF6</f>
        <v>0</v>
      </c>
      <c r="BJ7" s="23"/>
      <c r="BK7" s="36" t="s">
        <v>43</v>
      </c>
      <c r="BL7" s="37">
        <f>(SUM(BK9:BK32)-SUM(BL9:BL32))*BL6</f>
        <v>432.48</v>
      </c>
      <c r="BP7" s="23"/>
      <c r="BQ7" s="36" t="s">
        <v>43</v>
      </c>
      <c r="BR7" s="37">
        <f>(SUM(BQ9:BQ32)-SUM(BR9:BR32))*BR6</f>
        <v>0</v>
      </c>
      <c r="BV7" s="23"/>
      <c r="BW7" s="36" t="s">
        <v>43</v>
      </c>
      <c r="BX7" s="37">
        <f>(SUM(BW9:BW32)-SUM(BX9:BX32))*BX6</f>
        <v>0</v>
      </c>
      <c r="CB7" s="9"/>
    </row>
    <row r="8" spans="1:80" s="48" customFormat="1" ht="45.75" customHeight="1" thickBot="1" x14ac:dyDescent="0.85">
      <c r="A8" s="39" t="s">
        <v>44</v>
      </c>
      <c r="B8" s="40"/>
      <c r="C8" s="41" t="s">
        <v>45</v>
      </c>
      <c r="D8" s="42" t="s">
        <v>46</v>
      </c>
      <c r="E8" s="42" t="s">
        <v>47</v>
      </c>
      <c r="F8" s="43" t="s">
        <v>48</v>
      </c>
      <c r="G8" s="42" t="s">
        <v>49</v>
      </c>
      <c r="H8" s="43" t="s">
        <v>50</v>
      </c>
      <c r="I8" s="44" t="s">
        <v>51</v>
      </c>
      <c r="J8" s="42" t="s">
        <v>52</v>
      </c>
      <c r="K8" s="42" t="s">
        <v>53</v>
      </c>
      <c r="L8" s="42" t="s">
        <v>54</v>
      </c>
      <c r="M8" s="42" t="s">
        <v>55</v>
      </c>
      <c r="N8" s="42" t="s">
        <v>56</v>
      </c>
      <c r="O8" s="45" t="s">
        <v>57</v>
      </c>
      <c r="P8" s="42" t="s">
        <v>58</v>
      </c>
      <c r="Q8" s="41" t="s">
        <v>59</v>
      </c>
      <c r="R8" s="42" t="s">
        <v>60</v>
      </c>
      <c r="S8" s="43" t="s">
        <v>61</v>
      </c>
      <c r="T8" s="46" t="s">
        <v>56</v>
      </c>
      <c r="U8" s="45" t="s">
        <v>57</v>
      </c>
      <c r="V8" s="42" t="s">
        <v>58</v>
      </c>
      <c r="W8" s="41" t="s">
        <v>59</v>
      </c>
      <c r="X8" s="42" t="s">
        <v>60</v>
      </c>
      <c r="Y8" s="43" t="s">
        <v>61</v>
      </c>
      <c r="Z8" s="46" t="s">
        <v>56</v>
      </c>
      <c r="AA8" s="45" t="s">
        <v>57</v>
      </c>
      <c r="AB8" s="42" t="s">
        <v>58</v>
      </c>
      <c r="AC8" s="41" t="s">
        <v>59</v>
      </c>
      <c r="AD8" s="42" t="s">
        <v>60</v>
      </c>
      <c r="AE8" s="43" t="s">
        <v>61</v>
      </c>
      <c r="AF8" s="46" t="s">
        <v>56</v>
      </c>
      <c r="AG8" s="45" t="s">
        <v>57</v>
      </c>
      <c r="AH8" s="42" t="s">
        <v>58</v>
      </c>
      <c r="AI8" s="41" t="s">
        <v>59</v>
      </c>
      <c r="AJ8" s="42" t="s">
        <v>60</v>
      </c>
      <c r="AK8" s="43" t="s">
        <v>61</v>
      </c>
      <c r="AL8" s="46" t="s">
        <v>56</v>
      </c>
      <c r="AM8" s="45" t="s">
        <v>57</v>
      </c>
      <c r="AN8" s="42" t="s">
        <v>58</v>
      </c>
      <c r="AO8" s="41" t="s">
        <v>59</v>
      </c>
      <c r="AP8" s="42" t="s">
        <v>60</v>
      </c>
      <c r="AQ8" s="43" t="s">
        <v>61</v>
      </c>
      <c r="AR8" s="46" t="s">
        <v>56</v>
      </c>
      <c r="AS8" s="45" t="s">
        <v>57</v>
      </c>
      <c r="AT8" s="42" t="s">
        <v>58</v>
      </c>
      <c r="AU8" s="41" t="s">
        <v>59</v>
      </c>
      <c r="AV8" s="42" t="s">
        <v>60</v>
      </c>
      <c r="AW8" s="43" t="s">
        <v>61</v>
      </c>
      <c r="AX8" s="46" t="s">
        <v>56</v>
      </c>
      <c r="AY8" s="45" t="s">
        <v>57</v>
      </c>
      <c r="AZ8" s="42" t="s">
        <v>58</v>
      </c>
      <c r="BA8" s="41" t="s">
        <v>59</v>
      </c>
      <c r="BB8" s="42" t="s">
        <v>60</v>
      </c>
      <c r="BC8" s="43" t="s">
        <v>61</v>
      </c>
      <c r="BD8" s="46" t="s">
        <v>56</v>
      </c>
      <c r="BE8" s="45" t="s">
        <v>57</v>
      </c>
      <c r="BF8" s="42" t="s">
        <v>58</v>
      </c>
      <c r="BG8" s="41" t="s">
        <v>59</v>
      </c>
      <c r="BH8" s="42" t="s">
        <v>60</v>
      </c>
      <c r="BI8" s="43" t="s">
        <v>61</v>
      </c>
      <c r="BJ8" s="46" t="s">
        <v>56</v>
      </c>
      <c r="BK8" s="45" t="s">
        <v>57</v>
      </c>
      <c r="BL8" s="42" t="s">
        <v>58</v>
      </c>
      <c r="BM8" s="41" t="s">
        <v>59</v>
      </c>
      <c r="BN8" s="42" t="s">
        <v>60</v>
      </c>
      <c r="BO8" s="43" t="s">
        <v>61</v>
      </c>
      <c r="BP8" s="46" t="s">
        <v>56</v>
      </c>
      <c r="BQ8" s="45" t="s">
        <v>57</v>
      </c>
      <c r="BR8" s="42" t="s">
        <v>58</v>
      </c>
      <c r="BS8" s="41" t="s">
        <v>59</v>
      </c>
      <c r="BT8" s="42" t="s">
        <v>60</v>
      </c>
      <c r="BU8" s="43" t="s">
        <v>61</v>
      </c>
      <c r="BV8" s="46" t="s">
        <v>56</v>
      </c>
      <c r="BW8" s="45" t="s">
        <v>57</v>
      </c>
      <c r="BX8" s="42" t="s">
        <v>58</v>
      </c>
      <c r="BY8" s="41" t="s">
        <v>59</v>
      </c>
      <c r="BZ8" s="42" t="s">
        <v>60</v>
      </c>
      <c r="CA8" s="43" t="s">
        <v>61</v>
      </c>
      <c r="CB8" s="47" t="s">
        <v>56</v>
      </c>
    </row>
    <row r="9" spans="1:80" x14ac:dyDescent="0.35">
      <c r="A9" s="18" t="s">
        <v>62</v>
      </c>
      <c r="B9" s="56" t="s">
        <v>63</v>
      </c>
      <c r="C9" s="3">
        <v>370</v>
      </c>
      <c r="D9" s="4">
        <f t="shared" ref="D9:D32" si="0">C9+Q9+W9+AC9+AI9+AO9+AU9+BA9+BG9+BM9</f>
        <v>384.8</v>
      </c>
      <c r="E9" s="4">
        <f>(O9-P9)+(U9-V9)+(AA9-AB9)+(AG9-AH9)+(AM9-AN9)+(AS9-AT9)+(AY9-AZ9)+(BE9-BF9)+(BK9-BL9)</f>
        <v>370</v>
      </c>
      <c r="F9" s="3">
        <v>5</v>
      </c>
      <c r="G9" s="3">
        <v>4</v>
      </c>
      <c r="H9" s="4">
        <f>IF(D9-E9+F9+G9&lt;0, 0, D9-E9+F9+G9)</f>
        <v>23.800000000000011</v>
      </c>
      <c r="I9" s="13">
        <v>0.42699999999999999</v>
      </c>
      <c r="J9" s="4">
        <f>H9*1.03*I9</f>
        <v>10.467478000000005</v>
      </c>
      <c r="K9" s="4">
        <f>H9+E9-F9-G9</f>
        <v>384.8</v>
      </c>
      <c r="L9" s="4">
        <f>IF(K9&gt;D9,K9-D9,0)</f>
        <v>0</v>
      </c>
      <c r="M9" s="4">
        <f>K9-L9</f>
        <v>384.8</v>
      </c>
      <c r="N9" s="4">
        <f t="shared" ref="N9:N32" si="1">T9+Z9+AF9</f>
        <v>0</v>
      </c>
      <c r="O9" s="2">
        <v>20</v>
      </c>
      <c r="P9" s="3"/>
      <c r="Q9" s="4">
        <f>IF($P$2="CA", (O9-P9)*0.04, (O9-P9)*0.06)</f>
        <v>0.8</v>
      </c>
      <c r="R9" s="4">
        <f t="shared" ref="R9:R32" si="2">IF(L9&gt;(O9-P9),O9-P9,L9)</f>
        <v>0</v>
      </c>
      <c r="S9" s="4">
        <f t="shared" ref="S9:S32" si="3">IF(R9&gt;0,L9-R9,0)</f>
        <v>0</v>
      </c>
      <c r="T9" s="10">
        <f t="shared" ref="T9:T32" si="4">IF(P$6&gt;0.428,0,(0.428-P$6)*R9)</f>
        <v>0</v>
      </c>
      <c r="U9" s="3">
        <v>0</v>
      </c>
      <c r="V9" s="3"/>
      <c r="W9" s="4">
        <f>IF(V1="CA", (U9-V9)*0.04, (U9-V9)*0.06)</f>
        <v>0</v>
      </c>
      <c r="X9" s="4">
        <f t="shared" ref="X9:X32" si="5">IF(R9&gt;(U9-V9),U9-V9,R9)</f>
        <v>0</v>
      </c>
      <c r="Y9" s="4">
        <f t="shared" ref="Y9:Y32" si="6">IF(X9&gt;0,R9-X9,0)</f>
        <v>0</v>
      </c>
      <c r="Z9" s="10">
        <f t="shared" ref="Z9:Z32" si="7">IF(V$6&gt;0.428,0,(0.428-V$6)*X9)</f>
        <v>0</v>
      </c>
      <c r="AA9" s="2">
        <v>275</v>
      </c>
      <c r="AB9" s="3"/>
      <c r="AC9" s="4">
        <f>IF(AB2="CA", (AA9-AB9)*0.04, (AA9-AB9)*0.06)</f>
        <v>11</v>
      </c>
      <c r="AD9" s="4">
        <f t="shared" ref="AD9:AD32" si="8">IF(X9&gt;(AA9-AB9),AA9-AB9,X9)</f>
        <v>0</v>
      </c>
      <c r="AE9" s="4">
        <f t="shared" ref="AE9:AE32" si="9">IF(AD9&gt;0,X9-AD9,0)</f>
        <v>0</v>
      </c>
      <c r="AF9" s="10">
        <f t="shared" ref="AF9:AF32" si="10">IF(AB$6&gt;0.428,0,(0.428-AB$6)*AD9)</f>
        <v>0</v>
      </c>
      <c r="AG9" s="2">
        <v>20</v>
      </c>
      <c r="AH9" s="3"/>
      <c r="AI9" s="4">
        <f>IF(AH2="CA", (AG9-AH9)*0.04, (AG9-AH9)*0.06)</f>
        <v>0.8</v>
      </c>
      <c r="AJ9" s="4">
        <f t="shared" ref="AJ9:AJ32" si="11">IF(AD9&gt;(AG9-AH9),AG9-AH9,AD9)</f>
        <v>0</v>
      </c>
      <c r="AK9" s="4">
        <f t="shared" ref="AK9:AK32" si="12">IF(AJ9&gt;0,AD9-AJ9,0)</f>
        <v>0</v>
      </c>
      <c r="AL9" s="10">
        <f t="shared" ref="AL9:AL32" si="13">IF(AH$6&gt;0.428,0,(0.428-AH$6)*AJ9)</f>
        <v>0</v>
      </c>
      <c r="AM9" s="2">
        <v>0</v>
      </c>
      <c r="AN9" s="3"/>
      <c r="AO9" s="4">
        <f>IF(AN2="CA", (AM9-AN9)*0.04, (AM9-AN9)*0.06)</f>
        <v>0</v>
      </c>
      <c r="AP9" s="4">
        <f t="shared" ref="AP9:AP32" si="14">IF(AJ9&gt;(AM9-AN9),AM9-AN9,AJ9)</f>
        <v>0</v>
      </c>
      <c r="AQ9" s="4">
        <f t="shared" ref="AQ9:AQ32" si="15">IF(AP9&gt;0,AJ9-AP9,0)</f>
        <v>0</v>
      </c>
      <c r="AR9" s="10">
        <f t="shared" ref="AR9:AR32" si="16">IF(AN$6&gt;0.428,0,(0.428-AN$6)*AP9)</f>
        <v>0</v>
      </c>
      <c r="AS9" s="2">
        <v>0</v>
      </c>
      <c r="AT9" s="3"/>
      <c r="AU9" s="4">
        <f>IF(AT2="CA", (AS9-AT9)*0.04, (AS9-AT9)*0.06)</f>
        <v>0</v>
      </c>
      <c r="AV9" s="4">
        <f t="shared" ref="AV9:AV32" si="17">IF(AP9&gt;(AS9-AT9),AS9-AT9,AP9)</f>
        <v>0</v>
      </c>
      <c r="AW9" s="4">
        <f t="shared" ref="AW9:AW32" si="18">IF(AV9&gt;0,AP9-AV9,0)</f>
        <v>0</v>
      </c>
      <c r="AX9" s="10">
        <f t="shared" ref="AX9:AX32" si="19">IF(AT$6&gt;0.428,0,(0.428-AT$6)*AV9)</f>
        <v>0</v>
      </c>
      <c r="AY9" s="2">
        <v>35</v>
      </c>
      <c r="AZ9" s="3"/>
      <c r="BA9" s="4">
        <f>IF(AZ2="CA", (AY9-AZ9)*0.04, (AY9-AZ9)*0.06)</f>
        <v>1.4000000000000001</v>
      </c>
      <c r="BB9" s="4">
        <f t="shared" ref="BB9:BB32" si="20">IF(AV9&gt;(AY9-AZ9),AY9-AZ9,AV9)</f>
        <v>0</v>
      </c>
      <c r="BC9" s="4">
        <f t="shared" ref="BC9:BC32" si="21">IF(BB9&gt;0,AV9-BB9,0)</f>
        <v>0</v>
      </c>
      <c r="BD9" s="10">
        <f t="shared" ref="BD9:BD32" si="22">IF(AZ$6&gt;0.428,0,(0.428-AZ$6)*BB9)</f>
        <v>0</v>
      </c>
      <c r="BE9" s="2">
        <v>0</v>
      </c>
      <c r="BF9" s="3"/>
      <c r="BG9" s="4">
        <f>IF(BF2="CA", (BE9-BF9)*0.04, (BE9-BF9)*0.06)</f>
        <v>0</v>
      </c>
      <c r="BH9" s="4">
        <f t="shared" ref="BH9:BH32" si="23">IF(BB9&gt;(BE9-BF9),BE9-BF9,BB9)</f>
        <v>0</v>
      </c>
      <c r="BI9" s="4">
        <f t="shared" ref="BI9:BI32" si="24">IF(BH9&gt;0,BB9-BH9,0)</f>
        <v>0</v>
      </c>
      <c r="BJ9" s="10">
        <f t="shared" ref="BJ9:BJ32" si="25">IF(BF$6&gt;0.428,0,(0.428-BF$6)*BH9)</f>
        <v>0</v>
      </c>
      <c r="BK9" s="2">
        <v>20</v>
      </c>
      <c r="BL9" s="3"/>
      <c r="BM9" s="4">
        <f>IF(BL2="CA", (BK9-BL9)*0.04, (BK9-BL9)*0.06)</f>
        <v>0.8</v>
      </c>
      <c r="BN9" s="4">
        <f t="shared" ref="BN9:BN32" si="26">IF(BH9&gt;(BK9-BL9),BK9-BL9,BH9)</f>
        <v>0</v>
      </c>
      <c r="BO9" s="4">
        <f t="shared" ref="BO9:BO32" si="27">IF(BN9&gt;0,BH9-BN9,0)</f>
        <v>0</v>
      </c>
      <c r="BP9" s="10">
        <f t="shared" ref="BP9:BP32" si="28">IF(BL$6&gt;0.428,0,(0.428-BL$6)*BN9)</f>
        <v>0</v>
      </c>
      <c r="BQ9" s="2">
        <v>20</v>
      </c>
      <c r="BR9" s="3"/>
      <c r="BS9" s="4">
        <f>IF(BR2="CA", (BQ9-BR9)*0.04, (BQ9-BR9)*0.06)</f>
        <v>1.2</v>
      </c>
      <c r="BT9" s="4">
        <f t="shared" ref="BT9:BT32" si="29">IF(BN9&gt;(BQ9-BR9),BQ9-BR9,BN9)</f>
        <v>0</v>
      </c>
      <c r="BU9" s="4">
        <f t="shared" ref="BU9:BU32" si="30">IF(BT9&gt;0,BN9-BT9,0)</f>
        <v>0</v>
      </c>
      <c r="BV9" s="10">
        <f t="shared" ref="BV9:BV32" si="31">IF(BR$6&gt;0.428,0,(0.428-BR$6)*BT9)</f>
        <v>0</v>
      </c>
      <c r="BW9" s="2">
        <v>20</v>
      </c>
      <c r="BX9" s="3"/>
      <c r="BY9" s="4">
        <f>IF(BX2="CA", (BW9-BX9)*0.04, (BW9-BX9)*0.06)</f>
        <v>0.8</v>
      </c>
      <c r="BZ9" s="4">
        <f t="shared" ref="BZ9:BZ32" si="32">IF(BT9&gt;(BW9-BX9),BW9-BX9,BT9)</f>
        <v>0</v>
      </c>
      <c r="CA9" s="4">
        <f t="shared" ref="CA9:CA32" si="33">IF(BZ9&gt;0,BT9-BZ9,0)</f>
        <v>0</v>
      </c>
      <c r="CB9" s="10">
        <f t="shared" ref="CB9:CB32" si="34">IF(BX$6&gt;0.428,0,(0.428-BX$6)*BZ9)</f>
        <v>0</v>
      </c>
    </row>
    <row r="10" spans="1:80" x14ac:dyDescent="0.35">
      <c r="A10" s="18" t="s">
        <v>64</v>
      </c>
      <c r="B10" s="56"/>
      <c r="C10" s="3">
        <v>375</v>
      </c>
      <c r="D10" s="4">
        <f t="shared" si="0"/>
        <v>391.5</v>
      </c>
      <c r="E10" s="4">
        <f t="shared" ref="E10:E32" si="35">(O10-P10)+(U10-V10)+(AA10-AB10)+(AG10-AH10)+(AM10-AN10)+(AS10-AT10)+(AY10-AZ10)+(BE10-BF10)+(BK10-BL10)</f>
        <v>350</v>
      </c>
      <c r="F10" s="3">
        <v>10</v>
      </c>
      <c r="G10" s="3"/>
      <c r="H10" s="4">
        <f t="shared" ref="H10:H32" si="36">IF(D10-E10+F10+G10&lt;0, 0, D10-E10+F10+G10)</f>
        <v>51.5</v>
      </c>
      <c r="I10" s="13">
        <v>0.44400000000000001</v>
      </c>
      <c r="J10" s="4">
        <f t="shared" ref="J10:J32" si="37">H10*1.03*I10</f>
        <v>23.55198</v>
      </c>
      <c r="K10" s="4">
        <f t="shared" ref="K10:K32" si="38">H10+E10-F10-G10</f>
        <v>391.5</v>
      </c>
      <c r="L10" s="4">
        <f t="shared" ref="L10:L32" si="39">IF(K10&gt;D10,K10-D10,0)</f>
        <v>0</v>
      </c>
      <c r="M10" s="4">
        <f t="shared" ref="M10:M32" si="40">K10-L10</f>
        <v>391.5</v>
      </c>
      <c r="N10" s="4">
        <f t="shared" si="1"/>
        <v>0</v>
      </c>
      <c r="O10" s="2">
        <v>25</v>
      </c>
      <c r="P10" s="3"/>
      <c r="Q10" s="4">
        <f t="shared" ref="Q10:Q32" si="41">IF($P$2="CA", (O10-P10)*0.04, (O10-P10)*0.06)</f>
        <v>1</v>
      </c>
      <c r="R10" s="4">
        <f t="shared" si="2"/>
        <v>0</v>
      </c>
      <c r="S10" s="4">
        <f t="shared" si="3"/>
        <v>0</v>
      </c>
      <c r="T10" s="10">
        <f t="shared" si="4"/>
        <v>0</v>
      </c>
      <c r="U10" s="3">
        <v>200</v>
      </c>
      <c r="V10" s="3"/>
      <c r="W10" s="4">
        <f>IF(V2="CA", (U10-V10)*0.04, (U10-V10)*0.06)</f>
        <v>8</v>
      </c>
      <c r="X10" s="4">
        <f t="shared" si="5"/>
        <v>0</v>
      </c>
      <c r="Y10" s="4">
        <f t="shared" si="6"/>
        <v>0</v>
      </c>
      <c r="Z10" s="10">
        <f t="shared" si="7"/>
        <v>0</v>
      </c>
      <c r="AA10" s="2">
        <v>50</v>
      </c>
      <c r="AB10" s="3"/>
      <c r="AC10" s="4">
        <f>IF(AB3="CA", (AA10-AB10)*0.04, (AA10-AB10)*0.06)</f>
        <v>3</v>
      </c>
      <c r="AD10" s="4">
        <f t="shared" si="8"/>
        <v>0</v>
      </c>
      <c r="AE10" s="4">
        <f t="shared" si="9"/>
        <v>0</v>
      </c>
      <c r="AF10" s="10">
        <f t="shared" si="10"/>
        <v>0</v>
      </c>
      <c r="AG10" s="2">
        <v>20</v>
      </c>
      <c r="AH10" s="3"/>
      <c r="AI10" s="4">
        <f>IF(AH3="CA", (AG10-AH10)*0.04, (AG10-AH10)*0.06)</f>
        <v>1.2</v>
      </c>
      <c r="AJ10" s="4">
        <f t="shared" si="11"/>
        <v>0</v>
      </c>
      <c r="AK10" s="4">
        <f t="shared" si="12"/>
        <v>0</v>
      </c>
      <c r="AL10" s="10">
        <f t="shared" si="13"/>
        <v>0</v>
      </c>
      <c r="AM10" s="2">
        <v>0</v>
      </c>
      <c r="AN10" s="3"/>
      <c r="AO10" s="4">
        <f>IF(AN3="CA", (AM10-AN10)*0.04, (AM10-AN10)*0.06)</f>
        <v>0</v>
      </c>
      <c r="AP10" s="4">
        <f t="shared" si="14"/>
        <v>0</v>
      </c>
      <c r="AQ10" s="4">
        <f t="shared" si="15"/>
        <v>0</v>
      </c>
      <c r="AR10" s="10">
        <f t="shared" si="16"/>
        <v>0</v>
      </c>
      <c r="AS10" s="2">
        <v>0</v>
      </c>
      <c r="AT10" s="3"/>
      <c r="AU10" s="4">
        <f>IF(AT3="CA", (AS10-AT10)*0.04, (AS10-AT10)*0.06)</f>
        <v>0</v>
      </c>
      <c r="AV10" s="4">
        <f t="shared" si="17"/>
        <v>0</v>
      </c>
      <c r="AW10" s="4">
        <f t="shared" si="18"/>
        <v>0</v>
      </c>
      <c r="AX10" s="10">
        <f t="shared" si="19"/>
        <v>0</v>
      </c>
      <c r="AY10" s="2">
        <v>35</v>
      </c>
      <c r="AZ10" s="3"/>
      <c r="BA10" s="4">
        <f>IF(AZ3="CA", (AY10-AZ10)*0.04, (AY10-AZ10)*0.06)</f>
        <v>2.1</v>
      </c>
      <c r="BB10" s="4">
        <f t="shared" si="20"/>
        <v>0</v>
      </c>
      <c r="BC10" s="4">
        <f t="shared" si="21"/>
        <v>0</v>
      </c>
      <c r="BD10" s="10">
        <f t="shared" si="22"/>
        <v>0</v>
      </c>
      <c r="BE10" s="2">
        <v>0</v>
      </c>
      <c r="BF10" s="3"/>
      <c r="BG10" s="4">
        <f>IF(BF3="CA", (BE10-BF10)*0.04, (BE10-BF10)*0.06)</f>
        <v>0</v>
      </c>
      <c r="BH10" s="4">
        <f t="shared" si="23"/>
        <v>0</v>
      </c>
      <c r="BI10" s="4">
        <f t="shared" si="24"/>
        <v>0</v>
      </c>
      <c r="BJ10" s="10">
        <f t="shared" si="25"/>
        <v>0</v>
      </c>
      <c r="BK10" s="2">
        <v>20</v>
      </c>
      <c r="BL10" s="3"/>
      <c r="BM10" s="4">
        <f>IF(BL3="CA", (BK10-BL10)*0.04, (BK10-BL10)*0.06)</f>
        <v>1.2</v>
      </c>
      <c r="BN10" s="4">
        <f t="shared" si="26"/>
        <v>0</v>
      </c>
      <c r="BO10" s="4">
        <f t="shared" si="27"/>
        <v>0</v>
      </c>
      <c r="BP10" s="10">
        <f t="shared" si="28"/>
        <v>0</v>
      </c>
      <c r="BQ10" s="2">
        <v>25</v>
      </c>
      <c r="BR10" s="3"/>
      <c r="BS10" s="4">
        <f>IF(BR3="CA", (BQ10-BR10)*0.04, (BQ10-BR10)*0.06)</f>
        <v>1.5</v>
      </c>
      <c r="BT10" s="4">
        <f t="shared" si="29"/>
        <v>0</v>
      </c>
      <c r="BU10" s="4">
        <f t="shared" si="30"/>
        <v>0</v>
      </c>
      <c r="BV10" s="10">
        <f t="shared" si="31"/>
        <v>0</v>
      </c>
      <c r="BW10" s="2">
        <v>25</v>
      </c>
      <c r="BX10" s="3"/>
      <c r="BY10" s="4">
        <f>IF(BX3="CA", (BW10-BX10)*0.04, (BW10-BX10)*0.06)</f>
        <v>1.5</v>
      </c>
      <c r="BZ10" s="4">
        <f t="shared" si="32"/>
        <v>0</v>
      </c>
      <c r="CA10" s="4">
        <f t="shared" si="33"/>
        <v>0</v>
      </c>
      <c r="CB10" s="10">
        <f t="shared" si="34"/>
        <v>0</v>
      </c>
    </row>
    <row r="11" spans="1:80" x14ac:dyDescent="0.35">
      <c r="A11" s="18" t="s">
        <v>65</v>
      </c>
      <c r="B11" s="56"/>
      <c r="C11" s="3">
        <v>370</v>
      </c>
      <c r="D11" s="4">
        <f t="shared" si="0"/>
        <v>390.3</v>
      </c>
      <c r="E11" s="4">
        <f t="shared" si="35"/>
        <v>345</v>
      </c>
      <c r="F11" s="3">
        <v>10</v>
      </c>
      <c r="G11" s="3"/>
      <c r="H11" s="4">
        <f t="shared" si="36"/>
        <v>55.300000000000011</v>
      </c>
      <c r="I11" s="13">
        <v>0.432</v>
      </c>
      <c r="J11" s="4">
        <f t="shared" si="37"/>
        <v>24.606288000000003</v>
      </c>
      <c r="K11" s="4">
        <f t="shared" si="38"/>
        <v>390.3</v>
      </c>
      <c r="L11" s="4">
        <f t="shared" si="39"/>
        <v>0</v>
      </c>
      <c r="M11" s="4">
        <f t="shared" si="40"/>
        <v>390.3</v>
      </c>
      <c r="N11" s="4">
        <f t="shared" si="1"/>
        <v>0</v>
      </c>
      <c r="O11" s="2">
        <v>20</v>
      </c>
      <c r="P11" s="3"/>
      <c r="Q11" s="4">
        <f t="shared" si="41"/>
        <v>0.8</v>
      </c>
      <c r="R11" s="4">
        <f t="shared" si="2"/>
        <v>0</v>
      </c>
      <c r="S11" s="4">
        <f t="shared" si="3"/>
        <v>0</v>
      </c>
      <c r="T11" s="10">
        <f t="shared" si="4"/>
        <v>0</v>
      </c>
      <c r="U11" s="3">
        <v>200</v>
      </c>
      <c r="V11" s="3"/>
      <c r="W11" s="4">
        <f>IF(V3="CA", (U11-V11)*0.04, (U11-V11)*0.06)</f>
        <v>12</v>
      </c>
      <c r="X11" s="4">
        <f t="shared" si="5"/>
        <v>0</v>
      </c>
      <c r="Y11" s="4">
        <f t="shared" si="6"/>
        <v>0</v>
      </c>
      <c r="Z11" s="10">
        <f t="shared" si="7"/>
        <v>0</v>
      </c>
      <c r="AA11" s="2">
        <v>50</v>
      </c>
      <c r="AB11" s="3"/>
      <c r="AC11" s="4">
        <f t="shared" ref="AC11:AC32" si="42">IF(AB5="CA", (AA11-AB11)*0.04, (AA11-AB11)*0.06)</f>
        <v>3</v>
      </c>
      <c r="AD11" s="4">
        <f t="shared" si="8"/>
        <v>0</v>
      </c>
      <c r="AE11" s="4">
        <f t="shared" si="9"/>
        <v>0</v>
      </c>
      <c r="AF11" s="10">
        <f t="shared" si="10"/>
        <v>0</v>
      </c>
      <c r="AG11" s="2">
        <v>20</v>
      </c>
      <c r="AH11" s="3"/>
      <c r="AI11" s="4">
        <f t="shared" ref="AI11:AI32" si="43">IF(AH5="CA", (AG11-AH11)*0.04, (AG11-AH11)*0.06)</f>
        <v>1.2</v>
      </c>
      <c r="AJ11" s="4">
        <f t="shared" si="11"/>
        <v>0</v>
      </c>
      <c r="AK11" s="4">
        <f t="shared" si="12"/>
        <v>0</v>
      </c>
      <c r="AL11" s="10">
        <f t="shared" si="13"/>
        <v>0</v>
      </c>
      <c r="AM11" s="2">
        <v>0</v>
      </c>
      <c r="AN11" s="3"/>
      <c r="AO11" s="4">
        <f t="shared" ref="AO11:AO32" si="44">IF(AN5="CA", (AM11-AN11)*0.04, (AM11-AN11)*0.06)</f>
        <v>0</v>
      </c>
      <c r="AP11" s="4">
        <f t="shared" si="14"/>
        <v>0</v>
      </c>
      <c r="AQ11" s="4">
        <f t="shared" si="15"/>
        <v>0</v>
      </c>
      <c r="AR11" s="10">
        <f t="shared" si="16"/>
        <v>0</v>
      </c>
      <c r="AS11" s="2">
        <v>0</v>
      </c>
      <c r="AT11" s="3"/>
      <c r="AU11" s="4">
        <f t="shared" ref="AU11:AU32" si="45">IF(AT5="CA", (AS11-AT11)*0.04, (AS11-AT11)*0.06)</f>
        <v>0</v>
      </c>
      <c r="AV11" s="4">
        <f t="shared" si="17"/>
        <v>0</v>
      </c>
      <c r="AW11" s="4">
        <f t="shared" si="18"/>
        <v>0</v>
      </c>
      <c r="AX11" s="10">
        <f t="shared" si="19"/>
        <v>0</v>
      </c>
      <c r="AY11" s="2">
        <v>35</v>
      </c>
      <c r="AZ11" s="3"/>
      <c r="BA11" s="4">
        <f t="shared" ref="BA11:BA32" si="46">IF(AZ5="CA", (AY11-AZ11)*0.04, (AY11-AZ11)*0.06)</f>
        <v>2.1</v>
      </c>
      <c r="BB11" s="4">
        <f t="shared" si="20"/>
        <v>0</v>
      </c>
      <c r="BC11" s="4">
        <f t="shared" si="21"/>
        <v>0</v>
      </c>
      <c r="BD11" s="10">
        <f t="shared" si="22"/>
        <v>0</v>
      </c>
      <c r="BE11" s="2">
        <v>0</v>
      </c>
      <c r="BF11" s="3"/>
      <c r="BG11" s="4">
        <f t="shared" ref="BG11:BG32" si="47">IF(BF5="CA", (BE11-BF11)*0.04, (BE11-BF11)*0.06)</f>
        <v>0</v>
      </c>
      <c r="BH11" s="4">
        <f t="shared" si="23"/>
        <v>0</v>
      </c>
      <c r="BI11" s="4">
        <f t="shared" si="24"/>
        <v>0</v>
      </c>
      <c r="BJ11" s="10">
        <f t="shared" si="25"/>
        <v>0</v>
      </c>
      <c r="BK11" s="2">
        <v>20</v>
      </c>
      <c r="BL11" s="3"/>
      <c r="BM11" s="4">
        <f t="shared" ref="BM11:BM32" si="48">IF(BL5="CA", (BK11-BL11)*0.04, (BK11-BL11)*0.06)</f>
        <v>1.2</v>
      </c>
      <c r="BN11" s="4">
        <f t="shared" si="26"/>
        <v>0</v>
      </c>
      <c r="BO11" s="4">
        <f t="shared" si="27"/>
        <v>0</v>
      </c>
      <c r="BP11" s="10">
        <f t="shared" si="28"/>
        <v>0</v>
      </c>
      <c r="BQ11" s="2">
        <v>20</v>
      </c>
      <c r="BR11" s="3"/>
      <c r="BS11" s="4">
        <f t="shared" ref="BS11:BS32" si="49">IF(BR5="CA", (BQ11-BR11)*0.04, (BQ11-BR11)*0.06)</f>
        <v>1.2</v>
      </c>
      <c r="BT11" s="4">
        <f t="shared" si="29"/>
        <v>0</v>
      </c>
      <c r="BU11" s="4">
        <f t="shared" si="30"/>
        <v>0</v>
      </c>
      <c r="BV11" s="10">
        <f t="shared" si="31"/>
        <v>0</v>
      </c>
      <c r="BW11" s="2">
        <v>20</v>
      </c>
      <c r="BX11" s="3"/>
      <c r="BY11" s="4">
        <f t="shared" ref="BY11:BY32" si="50">IF(BX5="CA", (BW11-BX11)*0.04, (BW11-BX11)*0.06)</f>
        <v>1.2</v>
      </c>
      <c r="BZ11" s="4">
        <f t="shared" si="32"/>
        <v>0</v>
      </c>
      <c r="CA11" s="4">
        <f t="shared" si="33"/>
        <v>0</v>
      </c>
      <c r="CB11" s="10">
        <f t="shared" si="34"/>
        <v>0</v>
      </c>
    </row>
    <row r="12" spans="1:80" x14ac:dyDescent="0.35">
      <c r="A12" s="18" t="s">
        <v>66</v>
      </c>
      <c r="B12" s="56"/>
      <c r="C12" s="3">
        <v>360</v>
      </c>
      <c r="D12" s="4">
        <f t="shared" si="0"/>
        <v>380.5</v>
      </c>
      <c r="E12" s="4">
        <f t="shared" si="35"/>
        <v>350</v>
      </c>
      <c r="F12" s="3">
        <v>10</v>
      </c>
      <c r="G12" s="3"/>
      <c r="H12" s="4">
        <f t="shared" si="36"/>
        <v>40.5</v>
      </c>
      <c r="I12" s="13">
        <v>0.42799999999999999</v>
      </c>
      <c r="J12" s="4">
        <f t="shared" si="37"/>
        <v>17.854020000000002</v>
      </c>
      <c r="K12" s="4">
        <f t="shared" si="38"/>
        <v>380.5</v>
      </c>
      <c r="L12" s="4">
        <f t="shared" si="39"/>
        <v>0</v>
      </c>
      <c r="M12" s="4">
        <f t="shared" si="40"/>
        <v>380.5</v>
      </c>
      <c r="N12" s="4">
        <f t="shared" si="1"/>
        <v>0</v>
      </c>
      <c r="O12" s="2">
        <v>25</v>
      </c>
      <c r="P12" s="3"/>
      <c r="Q12" s="4">
        <f t="shared" si="41"/>
        <v>1</v>
      </c>
      <c r="R12" s="4">
        <f t="shared" si="2"/>
        <v>0</v>
      </c>
      <c r="S12" s="4">
        <f t="shared" si="3"/>
        <v>0</v>
      </c>
      <c r="T12" s="10">
        <f t="shared" si="4"/>
        <v>0</v>
      </c>
      <c r="U12" s="3">
        <v>200</v>
      </c>
      <c r="V12" s="3"/>
      <c r="W12" s="4">
        <f t="shared" ref="W12:W32" si="51">IF(V5="CA", (U12-V12)*0.04, (U12-V12)*0.06)</f>
        <v>12</v>
      </c>
      <c r="X12" s="4">
        <f t="shared" si="5"/>
        <v>0</v>
      </c>
      <c r="Y12" s="4">
        <f t="shared" si="6"/>
        <v>0</v>
      </c>
      <c r="Z12" s="10">
        <f t="shared" si="7"/>
        <v>0</v>
      </c>
      <c r="AA12" s="2">
        <v>50</v>
      </c>
      <c r="AB12" s="3"/>
      <c r="AC12" s="4">
        <f t="shared" si="42"/>
        <v>3</v>
      </c>
      <c r="AD12" s="4">
        <f t="shared" si="8"/>
        <v>0</v>
      </c>
      <c r="AE12" s="4">
        <f t="shared" si="9"/>
        <v>0</v>
      </c>
      <c r="AF12" s="10">
        <f t="shared" si="10"/>
        <v>0</v>
      </c>
      <c r="AG12" s="2">
        <v>20</v>
      </c>
      <c r="AH12" s="3"/>
      <c r="AI12" s="4">
        <f t="shared" si="43"/>
        <v>1.2</v>
      </c>
      <c r="AJ12" s="4">
        <f t="shared" si="11"/>
        <v>0</v>
      </c>
      <c r="AK12" s="4">
        <f t="shared" si="12"/>
        <v>0</v>
      </c>
      <c r="AL12" s="10">
        <f t="shared" si="13"/>
        <v>0</v>
      </c>
      <c r="AM12" s="2">
        <v>0</v>
      </c>
      <c r="AN12" s="3"/>
      <c r="AO12" s="4">
        <f t="shared" si="44"/>
        <v>0</v>
      </c>
      <c r="AP12" s="4">
        <f t="shared" si="14"/>
        <v>0</v>
      </c>
      <c r="AQ12" s="4">
        <f t="shared" si="15"/>
        <v>0</v>
      </c>
      <c r="AR12" s="10">
        <f t="shared" si="16"/>
        <v>0</v>
      </c>
      <c r="AS12" s="2">
        <v>0</v>
      </c>
      <c r="AT12" s="3"/>
      <c r="AU12" s="4">
        <f t="shared" si="45"/>
        <v>0</v>
      </c>
      <c r="AV12" s="4">
        <f t="shared" si="17"/>
        <v>0</v>
      </c>
      <c r="AW12" s="4">
        <f t="shared" si="18"/>
        <v>0</v>
      </c>
      <c r="AX12" s="10">
        <f t="shared" si="19"/>
        <v>0</v>
      </c>
      <c r="AY12" s="2">
        <v>35</v>
      </c>
      <c r="AZ12" s="3"/>
      <c r="BA12" s="4">
        <f t="shared" si="46"/>
        <v>2.1</v>
      </c>
      <c r="BB12" s="4">
        <f t="shared" si="20"/>
        <v>0</v>
      </c>
      <c r="BC12" s="4">
        <f t="shared" si="21"/>
        <v>0</v>
      </c>
      <c r="BD12" s="10">
        <f t="shared" si="22"/>
        <v>0</v>
      </c>
      <c r="BE12" s="2">
        <v>0</v>
      </c>
      <c r="BF12" s="3"/>
      <c r="BG12" s="4">
        <f t="shared" si="47"/>
        <v>0</v>
      </c>
      <c r="BH12" s="4">
        <f t="shared" si="23"/>
        <v>0</v>
      </c>
      <c r="BI12" s="4">
        <f t="shared" si="24"/>
        <v>0</v>
      </c>
      <c r="BJ12" s="10">
        <f t="shared" si="25"/>
        <v>0</v>
      </c>
      <c r="BK12" s="2">
        <v>20</v>
      </c>
      <c r="BL12" s="3"/>
      <c r="BM12" s="4">
        <f t="shared" si="48"/>
        <v>1.2</v>
      </c>
      <c r="BN12" s="4">
        <f t="shared" si="26"/>
        <v>0</v>
      </c>
      <c r="BO12" s="4">
        <f t="shared" si="27"/>
        <v>0</v>
      </c>
      <c r="BP12" s="10">
        <f t="shared" si="28"/>
        <v>0</v>
      </c>
      <c r="BQ12" s="2">
        <v>25</v>
      </c>
      <c r="BR12" s="3"/>
      <c r="BS12" s="4">
        <f t="shared" si="49"/>
        <v>1.5</v>
      </c>
      <c r="BT12" s="4">
        <f t="shared" si="29"/>
        <v>0</v>
      </c>
      <c r="BU12" s="4">
        <f t="shared" si="30"/>
        <v>0</v>
      </c>
      <c r="BV12" s="10">
        <f t="shared" si="31"/>
        <v>0</v>
      </c>
      <c r="BW12" s="2">
        <v>25</v>
      </c>
      <c r="BX12" s="3"/>
      <c r="BY12" s="4">
        <f t="shared" si="50"/>
        <v>1.5</v>
      </c>
      <c r="BZ12" s="4">
        <f t="shared" si="32"/>
        <v>0</v>
      </c>
      <c r="CA12" s="4">
        <f t="shared" si="33"/>
        <v>0</v>
      </c>
      <c r="CB12" s="10">
        <f t="shared" si="34"/>
        <v>0</v>
      </c>
    </row>
    <row r="13" spans="1:80" x14ac:dyDescent="0.35">
      <c r="A13" s="18" t="s">
        <v>67</v>
      </c>
      <c r="B13" s="56"/>
      <c r="C13" s="3">
        <v>375</v>
      </c>
      <c r="D13" s="4">
        <f t="shared" si="0"/>
        <v>395.94</v>
      </c>
      <c r="E13" s="4">
        <f t="shared" si="35"/>
        <v>361</v>
      </c>
      <c r="F13" s="3">
        <v>12</v>
      </c>
      <c r="G13" s="3"/>
      <c r="H13" s="4">
        <f t="shared" si="36"/>
        <v>46.94</v>
      </c>
      <c r="I13" s="13">
        <v>0.41399999999999998</v>
      </c>
      <c r="J13" s="4">
        <f t="shared" si="37"/>
        <v>20.016154799999999</v>
      </c>
      <c r="K13" s="4">
        <f t="shared" si="38"/>
        <v>395.94</v>
      </c>
      <c r="L13" s="4">
        <f t="shared" si="39"/>
        <v>0</v>
      </c>
      <c r="M13" s="4">
        <f t="shared" si="40"/>
        <v>395.94</v>
      </c>
      <c r="N13" s="4">
        <f t="shared" si="1"/>
        <v>0</v>
      </c>
      <c r="O13" s="2">
        <v>40</v>
      </c>
      <c r="P13" s="3">
        <v>4</v>
      </c>
      <c r="Q13" s="4">
        <f t="shared" si="41"/>
        <v>1.44</v>
      </c>
      <c r="R13" s="4">
        <f t="shared" si="2"/>
        <v>0</v>
      </c>
      <c r="S13" s="4">
        <f t="shared" si="3"/>
        <v>0</v>
      </c>
      <c r="T13" s="10">
        <f t="shared" si="4"/>
        <v>0</v>
      </c>
      <c r="U13" s="3">
        <v>200</v>
      </c>
      <c r="V13" s="3"/>
      <c r="W13" s="4">
        <f t="shared" si="51"/>
        <v>12</v>
      </c>
      <c r="X13" s="4">
        <f t="shared" si="5"/>
        <v>0</v>
      </c>
      <c r="Y13" s="4">
        <f t="shared" si="6"/>
        <v>0</v>
      </c>
      <c r="Z13" s="10">
        <f t="shared" si="7"/>
        <v>0</v>
      </c>
      <c r="AA13" s="2">
        <v>50</v>
      </c>
      <c r="AB13" s="3"/>
      <c r="AC13" s="4">
        <f t="shared" si="42"/>
        <v>3</v>
      </c>
      <c r="AD13" s="4">
        <f t="shared" si="8"/>
        <v>0</v>
      </c>
      <c r="AE13" s="4">
        <f t="shared" si="9"/>
        <v>0</v>
      </c>
      <c r="AF13" s="10">
        <f t="shared" si="10"/>
        <v>0</v>
      </c>
      <c r="AG13" s="2">
        <v>20</v>
      </c>
      <c r="AH13" s="3"/>
      <c r="AI13" s="4">
        <f t="shared" si="43"/>
        <v>1.2</v>
      </c>
      <c r="AJ13" s="4">
        <f t="shared" si="11"/>
        <v>0</v>
      </c>
      <c r="AK13" s="4">
        <f t="shared" si="12"/>
        <v>0</v>
      </c>
      <c r="AL13" s="10">
        <f t="shared" si="13"/>
        <v>0</v>
      </c>
      <c r="AM13" s="2">
        <v>0</v>
      </c>
      <c r="AN13" s="3"/>
      <c r="AO13" s="4">
        <f t="shared" si="44"/>
        <v>0</v>
      </c>
      <c r="AP13" s="4">
        <f t="shared" si="14"/>
        <v>0</v>
      </c>
      <c r="AQ13" s="4">
        <f t="shared" si="15"/>
        <v>0</v>
      </c>
      <c r="AR13" s="10">
        <f t="shared" si="16"/>
        <v>0</v>
      </c>
      <c r="AS13" s="2">
        <v>0</v>
      </c>
      <c r="AT13" s="3"/>
      <c r="AU13" s="4">
        <f t="shared" si="45"/>
        <v>0</v>
      </c>
      <c r="AV13" s="4">
        <f t="shared" si="17"/>
        <v>0</v>
      </c>
      <c r="AW13" s="4">
        <f t="shared" si="18"/>
        <v>0</v>
      </c>
      <c r="AX13" s="10">
        <f t="shared" si="19"/>
        <v>0</v>
      </c>
      <c r="AY13" s="2">
        <v>35</v>
      </c>
      <c r="AZ13" s="3"/>
      <c r="BA13" s="4">
        <f t="shared" si="46"/>
        <v>2.1</v>
      </c>
      <c r="BB13" s="4">
        <f t="shared" si="20"/>
        <v>0</v>
      </c>
      <c r="BC13" s="4">
        <f t="shared" si="21"/>
        <v>0</v>
      </c>
      <c r="BD13" s="10">
        <f t="shared" si="22"/>
        <v>0</v>
      </c>
      <c r="BE13" s="2">
        <v>0</v>
      </c>
      <c r="BF13" s="3"/>
      <c r="BG13" s="4">
        <f t="shared" si="47"/>
        <v>0</v>
      </c>
      <c r="BH13" s="4">
        <f t="shared" si="23"/>
        <v>0</v>
      </c>
      <c r="BI13" s="4">
        <f t="shared" si="24"/>
        <v>0</v>
      </c>
      <c r="BJ13" s="10">
        <f t="shared" si="25"/>
        <v>0</v>
      </c>
      <c r="BK13" s="2">
        <v>20</v>
      </c>
      <c r="BL13" s="3"/>
      <c r="BM13" s="4">
        <f t="shared" si="48"/>
        <v>1.2</v>
      </c>
      <c r="BN13" s="4">
        <f t="shared" si="26"/>
        <v>0</v>
      </c>
      <c r="BO13" s="4">
        <f t="shared" si="27"/>
        <v>0</v>
      </c>
      <c r="BP13" s="10">
        <f t="shared" si="28"/>
        <v>0</v>
      </c>
      <c r="BQ13" s="2">
        <v>40</v>
      </c>
      <c r="BR13" s="3"/>
      <c r="BS13" s="4">
        <f t="shared" si="49"/>
        <v>2.4</v>
      </c>
      <c r="BT13" s="4">
        <f t="shared" si="29"/>
        <v>0</v>
      </c>
      <c r="BU13" s="4">
        <f t="shared" si="30"/>
        <v>0</v>
      </c>
      <c r="BV13" s="10">
        <f t="shared" si="31"/>
        <v>0</v>
      </c>
      <c r="BW13" s="2">
        <v>40</v>
      </c>
      <c r="BX13" s="3"/>
      <c r="BY13" s="4">
        <f t="shared" si="50"/>
        <v>2.4</v>
      </c>
      <c r="BZ13" s="4">
        <f t="shared" si="32"/>
        <v>0</v>
      </c>
      <c r="CA13" s="4">
        <f t="shared" si="33"/>
        <v>0</v>
      </c>
      <c r="CB13" s="10">
        <f t="shared" si="34"/>
        <v>0</v>
      </c>
    </row>
    <row r="14" spans="1:80" x14ac:dyDescent="0.35">
      <c r="A14" s="18" t="s">
        <v>68</v>
      </c>
      <c r="B14" s="56"/>
      <c r="C14" s="3">
        <v>400</v>
      </c>
      <c r="D14" s="4">
        <f t="shared" si="0"/>
        <v>423.7</v>
      </c>
      <c r="E14" s="4">
        <f t="shared" si="35"/>
        <v>405</v>
      </c>
      <c r="F14" s="3"/>
      <c r="G14" s="3"/>
      <c r="H14" s="4">
        <f t="shared" si="36"/>
        <v>18.699999999999989</v>
      </c>
      <c r="I14" s="13">
        <v>0.40500000000000003</v>
      </c>
      <c r="J14" s="4">
        <f t="shared" si="37"/>
        <v>7.8007049999999962</v>
      </c>
      <c r="K14" s="4">
        <f t="shared" si="38"/>
        <v>423.7</v>
      </c>
      <c r="L14" s="4">
        <f t="shared" si="39"/>
        <v>0</v>
      </c>
      <c r="M14" s="4">
        <f t="shared" si="40"/>
        <v>423.7</v>
      </c>
      <c r="N14" s="4">
        <f t="shared" si="1"/>
        <v>0</v>
      </c>
      <c r="O14" s="2">
        <v>30</v>
      </c>
      <c r="P14" s="3"/>
      <c r="Q14" s="4">
        <f t="shared" si="41"/>
        <v>1.2</v>
      </c>
      <c r="R14" s="4">
        <f t="shared" si="2"/>
        <v>0</v>
      </c>
      <c r="S14" s="4">
        <f t="shared" si="3"/>
        <v>0</v>
      </c>
      <c r="T14" s="10">
        <f t="shared" si="4"/>
        <v>0</v>
      </c>
      <c r="U14" s="3">
        <v>0</v>
      </c>
      <c r="V14" s="3"/>
      <c r="W14" s="4">
        <f t="shared" si="51"/>
        <v>0</v>
      </c>
      <c r="X14" s="4">
        <f t="shared" si="5"/>
        <v>0</v>
      </c>
      <c r="Y14" s="4">
        <f t="shared" si="6"/>
        <v>0</v>
      </c>
      <c r="Z14" s="10">
        <f t="shared" si="7"/>
        <v>0</v>
      </c>
      <c r="AA14" s="2">
        <v>300</v>
      </c>
      <c r="AB14" s="3"/>
      <c r="AC14" s="4">
        <f t="shared" si="42"/>
        <v>18</v>
      </c>
      <c r="AD14" s="4">
        <f t="shared" si="8"/>
        <v>0</v>
      </c>
      <c r="AE14" s="4">
        <f t="shared" si="9"/>
        <v>0</v>
      </c>
      <c r="AF14" s="10">
        <f t="shared" si="10"/>
        <v>0</v>
      </c>
      <c r="AG14" s="2">
        <v>20</v>
      </c>
      <c r="AH14" s="3"/>
      <c r="AI14" s="4">
        <f t="shared" si="43"/>
        <v>1.2</v>
      </c>
      <c r="AJ14" s="4">
        <f t="shared" si="11"/>
        <v>0</v>
      </c>
      <c r="AK14" s="4">
        <f t="shared" si="12"/>
        <v>0</v>
      </c>
      <c r="AL14" s="10">
        <f t="shared" si="13"/>
        <v>0</v>
      </c>
      <c r="AM14" s="2">
        <v>0</v>
      </c>
      <c r="AN14" s="3"/>
      <c r="AO14" s="4">
        <f t="shared" si="44"/>
        <v>0</v>
      </c>
      <c r="AP14" s="4">
        <f t="shared" si="14"/>
        <v>0</v>
      </c>
      <c r="AQ14" s="4">
        <f t="shared" si="15"/>
        <v>0</v>
      </c>
      <c r="AR14" s="10">
        <f t="shared" si="16"/>
        <v>0</v>
      </c>
      <c r="AS14" s="2">
        <v>0</v>
      </c>
      <c r="AT14" s="3"/>
      <c r="AU14" s="4">
        <f t="shared" si="45"/>
        <v>0</v>
      </c>
      <c r="AV14" s="4">
        <f t="shared" si="17"/>
        <v>0</v>
      </c>
      <c r="AW14" s="4">
        <f t="shared" si="18"/>
        <v>0</v>
      </c>
      <c r="AX14" s="10">
        <f t="shared" si="19"/>
        <v>0</v>
      </c>
      <c r="AY14" s="2">
        <v>35</v>
      </c>
      <c r="AZ14" s="3"/>
      <c r="BA14" s="4">
        <f t="shared" si="46"/>
        <v>2.1</v>
      </c>
      <c r="BB14" s="4">
        <f t="shared" si="20"/>
        <v>0</v>
      </c>
      <c r="BC14" s="4">
        <f t="shared" si="21"/>
        <v>0</v>
      </c>
      <c r="BD14" s="10">
        <f t="shared" si="22"/>
        <v>0</v>
      </c>
      <c r="BE14" s="2">
        <v>0</v>
      </c>
      <c r="BF14" s="3"/>
      <c r="BG14" s="4">
        <f t="shared" si="47"/>
        <v>0</v>
      </c>
      <c r="BH14" s="4">
        <f t="shared" si="23"/>
        <v>0</v>
      </c>
      <c r="BI14" s="4">
        <f t="shared" si="24"/>
        <v>0</v>
      </c>
      <c r="BJ14" s="10">
        <f t="shared" si="25"/>
        <v>0</v>
      </c>
      <c r="BK14" s="2">
        <v>20</v>
      </c>
      <c r="BL14" s="3"/>
      <c r="BM14" s="4">
        <f t="shared" si="48"/>
        <v>1.2</v>
      </c>
      <c r="BN14" s="4">
        <f t="shared" si="26"/>
        <v>0</v>
      </c>
      <c r="BO14" s="4">
        <f t="shared" si="27"/>
        <v>0</v>
      </c>
      <c r="BP14" s="10">
        <f t="shared" si="28"/>
        <v>0</v>
      </c>
      <c r="BQ14" s="2">
        <v>30</v>
      </c>
      <c r="BR14" s="3"/>
      <c r="BS14" s="4">
        <f t="shared" si="49"/>
        <v>1.7999999999999998</v>
      </c>
      <c r="BT14" s="4">
        <f t="shared" si="29"/>
        <v>0</v>
      </c>
      <c r="BU14" s="4">
        <f t="shared" si="30"/>
        <v>0</v>
      </c>
      <c r="BV14" s="10">
        <f t="shared" si="31"/>
        <v>0</v>
      </c>
      <c r="BW14" s="2">
        <v>30</v>
      </c>
      <c r="BX14" s="3"/>
      <c r="BY14" s="4">
        <f t="shared" si="50"/>
        <v>1.7999999999999998</v>
      </c>
      <c r="BZ14" s="4">
        <f t="shared" si="32"/>
        <v>0</v>
      </c>
      <c r="CA14" s="4">
        <f t="shared" si="33"/>
        <v>0</v>
      </c>
      <c r="CB14" s="10">
        <f t="shared" si="34"/>
        <v>0</v>
      </c>
    </row>
    <row r="15" spans="1:80" x14ac:dyDescent="0.35">
      <c r="A15" s="18" t="s">
        <v>69</v>
      </c>
      <c r="B15" s="56"/>
      <c r="C15" s="3">
        <v>425</v>
      </c>
      <c r="D15" s="4">
        <f t="shared" si="0"/>
        <v>445.74</v>
      </c>
      <c r="E15" s="4">
        <f t="shared" si="35"/>
        <v>354</v>
      </c>
      <c r="F15" s="3"/>
      <c r="G15" s="3"/>
      <c r="H15" s="4">
        <f t="shared" si="36"/>
        <v>91.740000000000009</v>
      </c>
      <c r="I15" s="13">
        <v>0.40799999999999997</v>
      </c>
      <c r="J15" s="4">
        <f t="shared" si="37"/>
        <v>38.552817600000004</v>
      </c>
      <c r="K15" s="4">
        <f t="shared" si="38"/>
        <v>445.74</v>
      </c>
      <c r="L15" s="4">
        <f t="shared" si="39"/>
        <v>0</v>
      </c>
      <c r="M15" s="4">
        <f t="shared" si="40"/>
        <v>445.74</v>
      </c>
      <c r="N15" s="4">
        <f t="shared" si="1"/>
        <v>0</v>
      </c>
      <c r="O15" s="2">
        <v>25</v>
      </c>
      <c r="P15" s="3"/>
      <c r="Q15" s="4">
        <f t="shared" si="41"/>
        <v>1</v>
      </c>
      <c r="R15" s="4">
        <f t="shared" si="2"/>
        <v>0</v>
      </c>
      <c r="S15" s="4">
        <f t="shared" si="3"/>
        <v>0</v>
      </c>
      <c r="T15" s="10">
        <f t="shared" si="4"/>
        <v>0</v>
      </c>
      <c r="U15" s="3">
        <v>200</v>
      </c>
      <c r="V15" s="3"/>
      <c r="W15" s="4">
        <f t="shared" si="51"/>
        <v>12</v>
      </c>
      <c r="X15" s="4">
        <f t="shared" si="5"/>
        <v>0</v>
      </c>
      <c r="Y15" s="4">
        <f t="shared" si="6"/>
        <v>0</v>
      </c>
      <c r="Z15" s="10">
        <f t="shared" si="7"/>
        <v>0</v>
      </c>
      <c r="AA15" s="2">
        <v>50</v>
      </c>
      <c r="AB15" s="3"/>
      <c r="AC15" s="4">
        <f t="shared" si="42"/>
        <v>3</v>
      </c>
      <c r="AD15" s="4">
        <f t="shared" si="8"/>
        <v>0</v>
      </c>
      <c r="AE15" s="4">
        <f t="shared" si="9"/>
        <v>0</v>
      </c>
      <c r="AF15" s="10">
        <f t="shared" si="10"/>
        <v>0</v>
      </c>
      <c r="AG15" s="2">
        <v>20</v>
      </c>
      <c r="AH15" s="3"/>
      <c r="AI15" s="4">
        <f t="shared" si="43"/>
        <v>1.2</v>
      </c>
      <c r="AJ15" s="4">
        <f t="shared" si="11"/>
        <v>0</v>
      </c>
      <c r="AK15" s="4">
        <f t="shared" si="12"/>
        <v>0</v>
      </c>
      <c r="AL15" s="10">
        <f t="shared" si="13"/>
        <v>0</v>
      </c>
      <c r="AM15" s="2">
        <v>0</v>
      </c>
      <c r="AN15" s="3"/>
      <c r="AO15" s="4">
        <f t="shared" si="44"/>
        <v>0</v>
      </c>
      <c r="AP15" s="4">
        <f t="shared" si="14"/>
        <v>0</v>
      </c>
      <c r="AQ15" s="4">
        <f t="shared" si="15"/>
        <v>0</v>
      </c>
      <c r="AR15" s="10">
        <f t="shared" si="16"/>
        <v>0</v>
      </c>
      <c r="AS15" s="2">
        <v>2</v>
      </c>
      <c r="AT15" s="3"/>
      <c r="AU15" s="4">
        <f t="shared" si="45"/>
        <v>0.12</v>
      </c>
      <c r="AV15" s="4">
        <f t="shared" si="17"/>
        <v>0</v>
      </c>
      <c r="AW15" s="4">
        <f t="shared" si="18"/>
        <v>0</v>
      </c>
      <c r="AX15" s="10">
        <f t="shared" si="19"/>
        <v>0</v>
      </c>
      <c r="AY15" s="2">
        <v>35</v>
      </c>
      <c r="AZ15" s="3"/>
      <c r="BA15" s="4">
        <f t="shared" si="46"/>
        <v>2.1</v>
      </c>
      <c r="BB15" s="4">
        <f t="shared" si="20"/>
        <v>0</v>
      </c>
      <c r="BC15" s="4">
        <f t="shared" si="21"/>
        <v>0</v>
      </c>
      <c r="BD15" s="10">
        <f t="shared" si="22"/>
        <v>0</v>
      </c>
      <c r="BE15" s="2">
        <v>2</v>
      </c>
      <c r="BF15" s="3"/>
      <c r="BG15" s="4">
        <f t="shared" si="47"/>
        <v>0.12</v>
      </c>
      <c r="BH15" s="4">
        <f t="shared" si="23"/>
        <v>0</v>
      </c>
      <c r="BI15" s="4">
        <f t="shared" si="24"/>
        <v>0</v>
      </c>
      <c r="BJ15" s="10">
        <f t="shared" si="25"/>
        <v>0</v>
      </c>
      <c r="BK15" s="2">
        <v>20</v>
      </c>
      <c r="BL15" s="3"/>
      <c r="BM15" s="4">
        <f t="shared" si="48"/>
        <v>1.2</v>
      </c>
      <c r="BN15" s="4">
        <f t="shared" si="26"/>
        <v>0</v>
      </c>
      <c r="BO15" s="4">
        <f t="shared" si="27"/>
        <v>0</v>
      </c>
      <c r="BP15" s="10">
        <f t="shared" si="28"/>
        <v>0</v>
      </c>
      <c r="BQ15" s="2">
        <v>25</v>
      </c>
      <c r="BR15" s="3"/>
      <c r="BS15" s="4">
        <f t="shared" si="49"/>
        <v>1.5</v>
      </c>
      <c r="BT15" s="4">
        <f t="shared" si="29"/>
        <v>0</v>
      </c>
      <c r="BU15" s="4">
        <f t="shared" si="30"/>
        <v>0</v>
      </c>
      <c r="BV15" s="10">
        <f t="shared" si="31"/>
        <v>0</v>
      </c>
      <c r="BW15" s="2">
        <v>25</v>
      </c>
      <c r="BX15" s="3"/>
      <c r="BY15" s="4">
        <f t="shared" si="50"/>
        <v>1.5</v>
      </c>
      <c r="BZ15" s="4">
        <f t="shared" si="32"/>
        <v>0</v>
      </c>
      <c r="CA15" s="4">
        <f t="shared" si="33"/>
        <v>0</v>
      </c>
      <c r="CB15" s="10">
        <f t="shared" si="34"/>
        <v>0</v>
      </c>
    </row>
    <row r="16" spans="1:80" x14ac:dyDescent="0.35">
      <c r="A16" s="18" t="s">
        <v>70</v>
      </c>
      <c r="B16" s="56"/>
      <c r="C16" s="3">
        <v>450</v>
      </c>
      <c r="D16" s="4">
        <f t="shared" si="0"/>
        <v>470.86</v>
      </c>
      <c r="E16" s="4">
        <f t="shared" si="35"/>
        <v>355</v>
      </c>
      <c r="F16" s="3"/>
      <c r="G16" s="3"/>
      <c r="H16" s="4">
        <f t="shared" si="36"/>
        <v>115.86000000000001</v>
      </c>
      <c r="I16" s="13">
        <v>0.40100000000000002</v>
      </c>
      <c r="J16" s="4">
        <f t="shared" si="37"/>
        <v>47.853655800000013</v>
      </c>
      <c r="K16" s="4">
        <f t="shared" si="38"/>
        <v>470.86</v>
      </c>
      <c r="L16" s="4">
        <f t="shared" si="39"/>
        <v>0</v>
      </c>
      <c r="M16" s="4">
        <f t="shared" si="40"/>
        <v>470.86</v>
      </c>
      <c r="N16" s="4">
        <f t="shared" si="1"/>
        <v>0</v>
      </c>
      <c r="O16" s="2">
        <v>22</v>
      </c>
      <c r="P16" s="3"/>
      <c r="Q16" s="4">
        <f t="shared" si="41"/>
        <v>0.88</v>
      </c>
      <c r="R16" s="4">
        <f t="shared" si="2"/>
        <v>0</v>
      </c>
      <c r="S16" s="4">
        <f t="shared" si="3"/>
        <v>0</v>
      </c>
      <c r="T16" s="10">
        <f t="shared" si="4"/>
        <v>0</v>
      </c>
      <c r="U16" s="3">
        <v>200</v>
      </c>
      <c r="V16" s="3"/>
      <c r="W16" s="4">
        <f t="shared" si="51"/>
        <v>12</v>
      </c>
      <c r="X16" s="4">
        <f t="shared" si="5"/>
        <v>0</v>
      </c>
      <c r="Y16" s="4">
        <f t="shared" si="6"/>
        <v>0</v>
      </c>
      <c r="Z16" s="10">
        <f t="shared" si="7"/>
        <v>0</v>
      </c>
      <c r="AA16" s="2">
        <v>50</v>
      </c>
      <c r="AB16" s="3"/>
      <c r="AC16" s="4">
        <f t="shared" si="42"/>
        <v>3</v>
      </c>
      <c r="AD16" s="4">
        <f t="shared" si="8"/>
        <v>0</v>
      </c>
      <c r="AE16" s="4">
        <f t="shared" si="9"/>
        <v>0</v>
      </c>
      <c r="AF16" s="10">
        <f t="shared" si="10"/>
        <v>0</v>
      </c>
      <c r="AG16" s="2">
        <v>20</v>
      </c>
      <c r="AH16" s="3"/>
      <c r="AI16" s="4">
        <f t="shared" si="43"/>
        <v>1.2</v>
      </c>
      <c r="AJ16" s="4">
        <f t="shared" si="11"/>
        <v>0</v>
      </c>
      <c r="AK16" s="4">
        <f t="shared" si="12"/>
        <v>0</v>
      </c>
      <c r="AL16" s="10">
        <f t="shared" si="13"/>
        <v>0</v>
      </c>
      <c r="AM16" s="2">
        <v>0</v>
      </c>
      <c r="AN16" s="3"/>
      <c r="AO16" s="4">
        <f t="shared" si="44"/>
        <v>0</v>
      </c>
      <c r="AP16" s="4">
        <f t="shared" si="14"/>
        <v>0</v>
      </c>
      <c r="AQ16" s="4">
        <f t="shared" si="15"/>
        <v>0</v>
      </c>
      <c r="AR16" s="10">
        <f t="shared" si="16"/>
        <v>0</v>
      </c>
      <c r="AS16" s="2">
        <v>4</v>
      </c>
      <c r="AT16" s="3"/>
      <c r="AU16" s="4">
        <f t="shared" si="45"/>
        <v>0.24</v>
      </c>
      <c r="AV16" s="4">
        <f t="shared" si="17"/>
        <v>0</v>
      </c>
      <c r="AW16" s="4">
        <f t="shared" si="18"/>
        <v>0</v>
      </c>
      <c r="AX16" s="10">
        <f t="shared" si="19"/>
        <v>0</v>
      </c>
      <c r="AY16" s="2">
        <v>35</v>
      </c>
      <c r="AZ16" s="3"/>
      <c r="BA16" s="4">
        <f t="shared" si="46"/>
        <v>2.1</v>
      </c>
      <c r="BB16" s="4">
        <f t="shared" si="20"/>
        <v>0</v>
      </c>
      <c r="BC16" s="4">
        <f t="shared" si="21"/>
        <v>0</v>
      </c>
      <c r="BD16" s="10">
        <f t="shared" si="22"/>
        <v>0</v>
      </c>
      <c r="BE16" s="2">
        <v>4</v>
      </c>
      <c r="BF16" s="3"/>
      <c r="BG16" s="4">
        <f t="shared" si="47"/>
        <v>0.24</v>
      </c>
      <c r="BH16" s="4">
        <f t="shared" si="23"/>
        <v>0</v>
      </c>
      <c r="BI16" s="4">
        <f t="shared" si="24"/>
        <v>0</v>
      </c>
      <c r="BJ16" s="10">
        <f t="shared" si="25"/>
        <v>0</v>
      </c>
      <c r="BK16" s="2">
        <v>20</v>
      </c>
      <c r="BL16" s="3"/>
      <c r="BM16" s="4">
        <f t="shared" si="48"/>
        <v>1.2</v>
      </c>
      <c r="BN16" s="4">
        <f t="shared" si="26"/>
        <v>0</v>
      </c>
      <c r="BO16" s="4">
        <f t="shared" si="27"/>
        <v>0</v>
      </c>
      <c r="BP16" s="10">
        <f t="shared" si="28"/>
        <v>0</v>
      </c>
      <c r="BQ16" s="2">
        <v>22</v>
      </c>
      <c r="BR16" s="3"/>
      <c r="BS16" s="4">
        <f t="shared" si="49"/>
        <v>1.3199999999999998</v>
      </c>
      <c r="BT16" s="4">
        <f t="shared" si="29"/>
        <v>0</v>
      </c>
      <c r="BU16" s="4">
        <f t="shared" si="30"/>
        <v>0</v>
      </c>
      <c r="BV16" s="10">
        <f t="shared" si="31"/>
        <v>0</v>
      </c>
      <c r="BW16" s="2">
        <v>22</v>
      </c>
      <c r="BX16" s="3"/>
      <c r="BY16" s="4">
        <f t="shared" si="50"/>
        <v>1.3199999999999998</v>
      </c>
      <c r="BZ16" s="4">
        <f t="shared" si="32"/>
        <v>0</v>
      </c>
      <c r="CA16" s="4">
        <f t="shared" si="33"/>
        <v>0</v>
      </c>
      <c r="CB16" s="10">
        <f t="shared" si="34"/>
        <v>0</v>
      </c>
    </row>
    <row r="17" spans="1:80" x14ac:dyDescent="0.35">
      <c r="A17" s="18" t="s">
        <v>71</v>
      </c>
      <c r="B17" s="56"/>
      <c r="C17" s="3">
        <v>475</v>
      </c>
      <c r="D17" s="4">
        <f t="shared" si="0"/>
        <v>496.9</v>
      </c>
      <c r="E17" s="4">
        <f t="shared" si="35"/>
        <v>370</v>
      </c>
      <c r="F17" s="3"/>
      <c r="G17" s="3"/>
      <c r="H17" s="4">
        <f t="shared" si="36"/>
        <v>126.89999999999998</v>
      </c>
      <c r="I17" s="13">
        <v>0.39</v>
      </c>
      <c r="J17" s="4">
        <f t="shared" si="37"/>
        <v>50.975729999999999</v>
      </c>
      <c r="K17" s="4">
        <f t="shared" si="38"/>
        <v>496.9</v>
      </c>
      <c r="L17" s="4">
        <f t="shared" si="39"/>
        <v>0</v>
      </c>
      <c r="M17" s="4">
        <f t="shared" si="40"/>
        <v>496.9</v>
      </c>
      <c r="N17" s="4">
        <f t="shared" si="1"/>
        <v>0</v>
      </c>
      <c r="O17" s="2">
        <v>15</v>
      </c>
      <c r="P17" s="3"/>
      <c r="Q17" s="4">
        <f t="shared" si="41"/>
        <v>0.6</v>
      </c>
      <c r="R17" s="4">
        <f t="shared" si="2"/>
        <v>0</v>
      </c>
      <c r="S17" s="4">
        <f t="shared" si="3"/>
        <v>0</v>
      </c>
      <c r="T17" s="10">
        <f t="shared" si="4"/>
        <v>0</v>
      </c>
      <c r="U17" s="3">
        <v>200</v>
      </c>
      <c r="V17" s="3"/>
      <c r="W17" s="4">
        <f t="shared" si="51"/>
        <v>12</v>
      </c>
      <c r="X17" s="4">
        <f t="shared" si="5"/>
        <v>0</v>
      </c>
      <c r="Y17" s="4">
        <f t="shared" si="6"/>
        <v>0</v>
      </c>
      <c r="Z17" s="10">
        <f t="shared" si="7"/>
        <v>0</v>
      </c>
      <c r="AA17" s="2">
        <v>50</v>
      </c>
      <c r="AB17" s="3"/>
      <c r="AC17" s="4">
        <f t="shared" si="42"/>
        <v>3</v>
      </c>
      <c r="AD17" s="4">
        <f t="shared" si="8"/>
        <v>0</v>
      </c>
      <c r="AE17" s="4">
        <f t="shared" si="9"/>
        <v>0</v>
      </c>
      <c r="AF17" s="10">
        <f t="shared" si="10"/>
        <v>0</v>
      </c>
      <c r="AG17" s="2">
        <v>20</v>
      </c>
      <c r="AH17" s="3"/>
      <c r="AI17" s="4">
        <f t="shared" si="43"/>
        <v>1.2</v>
      </c>
      <c r="AJ17" s="4">
        <f t="shared" si="11"/>
        <v>0</v>
      </c>
      <c r="AK17" s="4">
        <f t="shared" si="12"/>
        <v>0</v>
      </c>
      <c r="AL17" s="10">
        <f t="shared" si="13"/>
        <v>0</v>
      </c>
      <c r="AM17" s="2">
        <v>0</v>
      </c>
      <c r="AN17" s="3"/>
      <c r="AO17" s="4">
        <f t="shared" si="44"/>
        <v>0</v>
      </c>
      <c r="AP17" s="4">
        <f t="shared" si="14"/>
        <v>0</v>
      </c>
      <c r="AQ17" s="4">
        <f t="shared" si="15"/>
        <v>0</v>
      </c>
      <c r="AR17" s="10">
        <f t="shared" si="16"/>
        <v>0</v>
      </c>
      <c r="AS17" s="2">
        <v>15</v>
      </c>
      <c r="AT17" s="3"/>
      <c r="AU17" s="4">
        <f t="shared" si="45"/>
        <v>0.89999999999999991</v>
      </c>
      <c r="AV17" s="4">
        <f t="shared" si="17"/>
        <v>0</v>
      </c>
      <c r="AW17" s="4">
        <f t="shared" si="18"/>
        <v>0</v>
      </c>
      <c r="AX17" s="10">
        <f t="shared" si="19"/>
        <v>0</v>
      </c>
      <c r="AY17" s="2">
        <v>35</v>
      </c>
      <c r="AZ17" s="3"/>
      <c r="BA17" s="4">
        <f t="shared" si="46"/>
        <v>2.1</v>
      </c>
      <c r="BB17" s="4">
        <f t="shared" si="20"/>
        <v>0</v>
      </c>
      <c r="BC17" s="4">
        <f t="shared" si="21"/>
        <v>0</v>
      </c>
      <c r="BD17" s="10">
        <f t="shared" si="22"/>
        <v>0</v>
      </c>
      <c r="BE17" s="2">
        <v>15</v>
      </c>
      <c r="BF17" s="3"/>
      <c r="BG17" s="4">
        <f t="shared" si="47"/>
        <v>0.89999999999999991</v>
      </c>
      <c r="BH17" s="4">
        <f t="shared" si="23"/>
        <v>0</v>
      </c>
      <c r="BI17" s="4">
        <f t="shared" si="24"/>
        <v>0</v>
      </c>
      <c r="BJ17" s="10">
        <f t="shared" si="25"/>
        <v>0</v>
      </c>
      <c r="BK17" s="2">
        <v>20</v>
      </c>
      <c r="BL17" s="3"/>
      <c r="BM17" s="4">
        <f t="shared" si="48"/>
        <v>1.2</v>
      </c>
      <c r="BN17" s="4">
        <f t="shared" si="26"/>
        <v>0</v>
      </c>
      <c r="BO17" s="4">
        <f t="shared" si="27"/>
        <v>0</v>
      </c>
      <c r="BP17" s="10">
        <f t="shared" si="28"/>
        <v>0</v>
      </c>
      <c r="BQ17" s="2">
        <v>15</v>
      </c>
      <c r="BR17" s="3"/>
      <c r="BS17" s="4">
        <f t="shared" si="49"/>
        <v>0.89999999999999991</v>
      </c>
      <c r="BT17" s="4">
        <f t="shared" si="29"/>
        <v>0</v>
      </c>
      <c r="BU17" s="4">
        <f t="shared" si="30"/>
        <v>0</v>
      </c>
      <c r="BV17" s="10">
        <f t="shared" si="31"/>
        <v>0</v>
      </c>
      <c r="BW17" s="2">
        <v>15</v>
      </c>
      <c r="BX17" s="3"/>
      <c r="BY17" s="4">
        <f t="shared" si="50"/>
        <v>0.89999999999999991</v>
      </c>
      <c r="BZ17" s="4">
        <f t="shared" si="32"/>
        <v>0</v>
      </c>
      <c r="CA17" s="4">
        <f t="shared" si="33"/>
        <v>0</v>
      </c>
      <c r="CB17" s="10">
        <f t="shared" si="34"/>
        <v>0</v>
      </c>
    </row>
    <row r="18" spans="1:80" x14ac:dyDescent="0.35">
      <c r="A18" s="18" t="s">
        <v>72</v>
      </c>
      <c r="B18" s="56"/>
      <c r="C18" s="3">
        <v>475</v>
      </c>
      <c r="D18" s="4">
        <f t="shared" si="0"/>
        <v>502.30000000000007</v>
      </c>
      <c r="E18" s="4">
        <f t="shared" si="35"/>
        <v>460</v>
      </c>
      <c r="F18" s="3"/>
      <c r="G18" s="3"/>
      <c r="H18" s="4">
        <f t="shared" si="36"/>
        <v>42.300000000000068</v>
      </c>
      <c r="I18" s="13">
        <v>0.39500000000000002</v>
      </c>
      <c r="J18" s="4">
        <f t="shared" si="37"/>
        <v>17.20975500000003</v>
      </c>
      <c r="K18" s="4">
        <f t="shared" si="38"/>
        <v>502.30000000000007</v>
      </c>
      <c r="L18" s="4">
        <f t="shared" si="39"/>
        <v>0</v>
      </c>
      <c r="M18" s="4">
        <f t="shared" si="40"/>
        <v>502.30000000000007</v>
      </c>
      <c r="N18" s="4">
        <f t="shared" si="1"/>
        <v>0</v>
      </c>
      <c r="O18" s="2">
        <v>15</v>
      </c>
      <c r="P18" s="3"/>
      <c r="Q18" s="4">
        <f t="shared" si="41"/>
        <v>0.6</v>
      </c>
      <c r="R18" s="4">
        <f t="shared" si="2"/>
        <v>0</v>
      </c>
      <c r="S18" s="4">
        <f t="shared" si="3"/>
        <v>0</v>
      </c>
      <c r="T18" s="10">
        <f t="shared" si="4"/>
        <v>0</v>
      </c>
      <c r="U18" s="3">
        <v>200</v>
      </c>
      <c r="V18" s="3"/>
      <c r="W18" s="4">
        <f t="shared" si="51"/>
        <v>12</v>
      </c>
      <c r="X18" s="4">
        <f t="shared" si="5"/>
        <v>0</v>
      </c>
      <c r="Y18" s="4">
        <f t="shared" si="6"/>
        <v>0</v>
      </c>
      <c r="Z18" s="10">
        <f t="shared" si="7"/>
        <v>0</v>
      </c>
      <c r="AA18" s="2">
        <v>50</v>
      </c>
      <c r="AB18" s="3"/>
      <c r="AC18" s="4">
        <f t="shared" si="42"/>
        <v>3</v>
      </c>
      <c r="AD18" s="4">
        <f t="shared" si="8"/>
        <v>0</v>
      </c>
      <c r="AE18" s="4">
        <f t="shared" si="9"/>
        <v>0</v>
      </c>
      <c r="AF18" s="10">
        <f t="shared" si="10"/>
        <v>0</v>
      </c>
      <c r="AG18" s="2">
        <v>20</v>
      </c>
      <c r="AH18" s="3"/>
      <c r="AI18" s="4">
        <f t="shared" si="43"/>
        <v>1.2</v>
      </c>
      <c r="AJ18" s="4">
        <f t="shared" si="11"/>
        <v>0</v>
      </c>
      <c r="AK18" s="4">
        <f t="shared" si="12"/>
        <v>0</v>
      </c>
      <c r="AL18" s="10">
        <f t="shared" si="13"/>
        <v>0</v>
      </c>
      <c r="AM18" s="2">
        <v>0</v>
      </c>
      <c r="AN18" s="3"/>
      <c r="AO18" s="4">
        <f t="shared" si="44"/>
        <v>0</v>
      </c>
      <c r="AP18" s="4">
        <f t="shared" si="14"/>
        <v>0</v>
      </c>
      <c r="AQ18" s="4">
        <f t="shared" si="15"/>
        <v>0</v>
      </c>
      <c r="AR18" s="10">
        <f t="shared" si="16"/>
        <v>0</v>
      </c>
      <c r="AS18" s="2">
        <v>60</v>
      </c>
      <c r="AT18" s="3"/>
      <c r="AU18" s="4">
        <f t="shared" si="45"/>
        <v>3.5999999999999996</v>
      </c>
      <c r="AV18" s="4">
        <f t="shared" si="17"/>
        <v>0</v>
      </c>
      <c r="AW18" s="4">
        <f t="shared" si="18"/>
        <v>0</v>
      </c>
      <c r="AX18" s="10">
        <f t="shared" si="19"/>
        <v>0</v>
      </c>
      <c r="AY18" s="2">
        <v>35</v>
      </c>
      <c r="AZ18" s="3"/>
      <c r="BA18" s="4">
        <f t="shared" si="46"/>
        <v>2.1</v>
      </c>
      <c r="BB18" s="4">
        <f t="shared" si="20"/>
        <v>0</v>
      </c>
      <c r="BC18" s="4">
        <f t="shared" si="21"/>
        <v>0</v>
      </c>
      <c r="BD18" s="10">
        <f t="shared" si="22"/>
        <v>0</v>
      </c>
      <c r="BE18" s="2">
        <v>60</v>
      </c>
      <c r="BF18" s="3"/>
      <c r="BG18" s="4">
        <f t="shared" si="47"/>
        <v>3.5999999999999996</v>
      </c>
      <c r="BH18" s="4">
        <f t="shared" si="23"/>
        <v>0</v>
      </c>
      <c r="BI18" s="4">
        <f t="shared" si="24"/>
        <v>0</v>
      </c>
      <c r="BJ18" s="10">
        <f t="shared" si="25"/>
        <v>0</v>
      </c>
      <c r="BK18" s="2">
        <v>20</v>
      </c>
      <c r="BL18" s="3"/>
      <c r="BM18" s="4">
        <f t="shared" si="48"/>
        <v>1.2</v>
      </c>
      <c r="BN18" s="4">
        <f t="shared" si="26"/>
        <v>0</v>
      </c>
      <c r="BO18" s="4">
        <f t="shared" si="27"/>
        <v>0</v>
      </c>
      <c r="BP18" s="10">
        <f t="shared" si="28"/>
        <v>0</v>
      </c>
      <c r="BQ18" s="2">
        <v>15</v>
      </c>
      <c r="BR18" s="3"/>
      <c r="BS18" s="4">
        <f t="shared" si="49"/>
        <v>0.89999999999999991</v>
      </c>
      <c r="BT18" s="4">
        <f t="shared" si="29"/>
        <v>0</v>
      </c>
      <c r="BU18" s="4">
        <f t="shared" si="30"/>
        <v>0</v>
      </c>
      <c r="BV18" s="10">
        <f t="shared" si="31"/>
        <v>0</v>
      </c>
      <c r="BW18" s="2">
        <v>15</v>
      </c>
      <c r="BX18" s="3"/>
      <c r="BY18" s="4">
        <f t="shared" si="50"/>
        <v>0.89999999999999991</v>
      </c>
      <c r="BZ18" s="4">
        <f t="shared" si="32"/>
        <v>0</v>
      </c>
      <c r="CA18" s="4">
        <f t="shared" si="33"/>
        <v>0</v>
      </c>
      <c r="CB18" s="10">
        <f t="shared" si="34"/>
        <v>0</v>
      </c>
    </row>
    <row r="19" spans="1:80" x14ac:dyDescent="0.35">
      <c r="A19" s="18" t="s">
        <v>73</v>
      </c>
      <c r="B19" s="56"/>
      <c r="C19" s="3">
        <v>477</v>
      </c>
      <c r="D19" s="4">
        <f t="shared" si="0"/>
        <v>509.14</v>
      </c>
      <c r="E19" s="4">
        <f t="shared" si="35"/>
        <v>541</v>
      </c>
      <c r="F19" s="3"/>
      <c r="G19" s="3"/>
      <c r="H19" s="4">
        <f t="shared" si="36"/>
        <v>0</v>
      </c>
      <c r="I19" s="13">
        <v>0.4</v>
      </c>
      <c r="J19" s="4">
        <f t="shared" si="37"/>
        <v>0</v>
      </c>
      <c r="K19" s="4">
        <f t="shared" si="38"/>
        <v>541</v>
      </c>
      <c r="L19" s="4">
        <f t="shared" si="39"/>
        <v>31.860000000000014</v>
      </c>
      <c r="M19" s="4">
        <f t="shared" si="40"/>
        <v>509.14</v>
      </c>
      <c r="N19" s="4">
        <f t="shared" si="1"/>
        <v>12.544</v>
      </c>
      <c r="O19" s="2">
        <v>16</v>
      </c>
      <c r="P19" s="3"/>
      <c r="Q19" s="4">
        <f t="shared" si="41"/>
        <v>0.64</v>
      </c>
      <c r="R19" s="4">
        <f t="shared" si="2"/>
        <v>16</v>
      </c>
      <c r="S19" s="4">
        <f t="shared" si="3"/>
        <v>15.860000000000014</v>
      </c>
      <c r="T19" s="10">
        <f t="shared" si="4"/>
        <v>5.2479999999999993</v>
      </c>
      <c r="U19" s="3">
        <v>200</v>
      </c>
      <c r="V19" s="3"/>
      <c r="W19" s="4">
        <f t="shared" si="51"/>
        <v>12</v>
      </c>
      <c r="X19" s="4">
        <f t="shared" si="5"/>
        <v>16</v>
      </c>
      <c r="Y19" s="4">
        <f t="shared" si="6"/>
        <v>0</v>
      </c>
      <c r="Z19" s="10">
        <f t="shared" si="7"/>
        <v>6.8479999999999999</v>
      </c>
      <c r="AA19" s="2">
        <v>50</v>
      </c>
      <c r="AB19" s="3"/>
      <c r="AC19" s="4">
        <f t="shared" si="42"/>
        <v>3</v>
      </c>
      <c r="AD19" s="4">
        <f t="shared" si="8"/>
        <v>16</v>
      </c>
      <c r="AE19" s="4">
        <f t="shared" si="9"/>
        <v>0</v>
      </c>
      <c r="AF19" s="10">
        <f t="shared" si="10"/>
        <v>0.44799999999999951</v>
      </c>
      <c r="AG19" s="2">
        <v>20</v>
      </c>
      <c r="AH19" s="3"/>
      <c r="AI19" s="4">
        <f t="shared" si="43"/>
        <v>1.2</v>
      </c>
      <c r="AJ19" s="4">
        <f t="shared" si="11"/>
        <v>16</v>
      </c>
      <c r="AK19" s="4">
        <f t="shared" si="12"/>
        <v>0</v>
      </c>
      <c r="AL19" s="10">
        <f t="shared" si="13"/>
        <v>0</v>
      </c>
      <c r="AM19" s="2">
        <v>0</v>
      </c>
      <c r="AN19" s="3"/>
      <c r="AO19" s="4">
        <f t="shared" si="44"/>
        <v>0</v>
      </c>
      <c r="AP19" s="4">
        <f t="shared" si="14"/>
        <v>0</v>
      </c>
      <c r="AQ19" s="4">
        <f t="shared" si="15"/>
        <v>0</v>
      </c>
      <c r="AR19" s="10">
        <f t="shared" si="16"/>
        <v>0</v>
      </c>
      <c r="AS19" s="2">
        <v>100</v>
      </c>
      <c r="AT19" s="3"/>
      <c r="AU19" s="4">
        <f t="shared" si="45"/>
        <v>6</v>
      </c>
      <c r="AV19" s="4">
        <f t="shared" si="17"/>
        <v>0</v>
      </c>
      <c r="AW19" s="4">
        <f t="shared" si="18"/>
        <v>0</v>
      </c>
      <c r="AX19" s="10">
        <f t="shared" si="19"/>
        <v>0</v>
      </c>
      <c r="AY19" s="2">
        <v>35</v>
      </c>
      <c r="AZ19" s="3"/>
      <c r="BA19" s="4">
        <f t="shared" si="46"/>
        <v>2.1</v>
      </c>
      <c r="BB19" s="4">
        <f t="shared" si="20"/>
        <v>0</v>
      </c>
      <c r="BC19" s="4">
        <f t="shared" si="21"/>
        <v>0</v>
      </c>
      <c r="BD19" s="10">
        <f t="shared" si="22"/>
        <v>0</v>
      </c>
      <c r="BE19" s="2">
        <v>100</v>
      </c>
      <c r="BF19" s="3"/>
      <c r="BG19" s="4">
        <f t="shared" si="47"/>
        <v>6</v>
      </c>
      <c r="BH19" s="4">
        <f t="shared" si="23"/>
        <v>0</v>
      </c>
      <c r="BI19" s="4">
        <f t="shared" si="24"/>
        <v>0</v>
      </c>
      <c r="BJ19" s="10">
        <f t="shared" si="25"/>
        <v>0</v>
      </c>
      <c r="BK19" s="2">
        <v>20</v>
      </c>
      <c r="BL19" s="3"/>
      <c r="BM19" s="4">
        <f t="shared" si="48"/>
        <v>1.2</v>
      </c>
      <c r="BN19" s="4">
        <f t="shared" si="26"/>
        <v>0</v>
      </c>
      <c r="BO19" s="4">
        <f t="shared" si="27"/>
        <v>0</v>
      </c>
      <c r="BP19" s="10">
        <f t="shared" si="28"/>
        <v>0</v>
      </c>
      <c r="BQ19" s="2">
        <v>16</v>
      </c>
      <c r="BR19" s="3"/>
      <c r="BS19" s="4">
        <f t="shared" si="49"/>
        <v>0.96</v>
      </c>
      <c r="BT19" s="4">
        <f t="shared" si="29"/>
        <v>0</v>
      </c>
      <c r="BU19" s="4">
        <f t="shared" si="30"/>
        <v>0</v>
      </c>
      <c r="BV19" s="10">
        <f t="shared" si="31"/>
        <v>0</v>
      </c>
      <c r="BW19" s="2">
        <v>16</v>
      </c>
      <c r="BX19" s="3"/>
      <c r="BY19" s="4">
        <f t="shared" si="50"/>
        <v>0.96</v>
      </c>
      <c r="BZ19" s="4">
        <f t="shared" si="32"/>
        <v>0</v>
      </c>
      <c r="CA19" s="4">
        <f t="shared" si="33"/>
        <v>0</v>
      </c>
      <c r="CB19" s="10">
        <f t="shared" si="34"/>
        <v>0</v>
      </c>
    </row>
    <row r="20" spans="1:80" x14ac:dyDescent="0.35">
      <c r="A20" s="18" t="s">
        <v>74</v>
      </c>
      <c r="B20" s="56"/>
      <c r="C20" s="3">
        <v>480</v>
      </c>
      <c r="D20" s="4">
        <f t="shared" si="0"/>
        <v>512.22</v>
      </c>
      <c r="E20" s="4">
        <f t="shared" si="35"/>
        <v>543</v>
      </c>
      <c r="F20" s="3">
        <v>30</v>
      </c>
      <c r="G20" s="3">
        <v>10</v>
      </c>
      <c r="H20" s="4">
        <f t="shared" si="36"/>
        <v>9.2200000000000273</v>
      </c>
      <c r="I20" s="13">
        <v>0.41199999999999998</v>
      </c>
      <c r="J20" s="4">
        <f t="shared" si="37"/>
        <v>3.9125992000000109</v>
      </c>
      <c r="K20" s="4">
        <f t="shared" si="38"/>
        <v>512.22</v>
      </c>
      <c r="L20" s="4">
        <f t="shared" si="39"/>
        <v>0</v>
      </c>
      <c r="M20" s="4">
        <f t="shared" si="40"/>
        <v>512.22</v>
      </c>
      <c r="N20" s="4">
        <f t="shared" si="1"/>
        <v>0</v>
      </c>
      <c r="O20" s="2">
        <v>18</v>
      </c>
      <c r="P20" s="3"/>
      <c r="Q20" s="4">
        <f t="shared" si="41"/>
        <v>0.72</v>
      </c>
      <c r="R20" s="4">
        <f t="shared" si="2"/>
        <v>0</v>
      </c>
      <c r="S20" s="4">
        <f t="shared" si="3"/>
        <v>0</v>
      </c>
      <c r="T20" s="10">
        <f t="shared" si="4"/>
        <v>0</v>
      </c>
      <c r="U20" s="3">
        <v>200</v>
      </c>
      <c r="V20" s="3"/>
      <c r="W20" s="4">
        <f t="shared" si="51"/>
        <v>12</v>
      </c>
      <c r="X20" s="4">
        <f t="shared" si="5"/>
        <v>0</v>
      </c>
      <c r="Y20" s="4">
        <f t="shared" si="6"/>
        <v>0</v>
      </c>
      <c r="Z20" s="10">
        <f t="shared" si="7"/>
        <v>0</v>
      </c>
      <c r="AA20" s="2">
        <v>50</v>
      </c>
      <c r="AB20" s="3"/>
      <c r="AC20" s="4">
        <f t="shared" si="42"/>
        <v>3</v>
      </c>
      <c r="AD20" s="4">
        <f t="shared" si="8"/>
        <v>0</v>
      </c>
      <c r="AE20" s="4">
        <f t="shared" si="9"/>
        <v>0</v>
      </c>
      <c r="AF20" s="10">
        <f t="shared" si="10"/>
        <v>0</v>
      </c>
      <c r="AG20" s="2">
        <v>20</v>
      </c>
      <c r="AH20" s="3"/>
      <c r="AI20" s="4">
        <f t="shared" si="43"/>
        <v>1.2</v>
      </c>
      <c r="AJ20" s="4">
        <f t="shared" si="11"/>
        <v>0</v>
      </c>
      <c r="AK20" s="4">
        <f t="shared" si="12"/>
        <v>0</v>
      </c>
      <c r="AL20" s="10">
        <f t="shared" si="13"/>
        <v>0</v>
      </c>
      <c r="AM20" s="2">
        <v>0</v>
      </c>
      <c r="AN20" s="3"/>
      <c r="AO20" s="4">
        <f t="shared" si="44"/>
        <v>0</v>
      </c>
      <c r="AP20" s="4">
        <f t="shared" si="14"/>
        <v>0</v>
      </c>
      <c r="AQ20" s="4">
        <f t="shared" si="15"/>
        <v>0</v>
      </c>
      <c r="AR20" s="10">
        <f t="shared" si="16"/>
        <v>0</v>
      </c>
      <c r="AS20" s="2">
        <v>100</v>
      </c>
      <c r="AT20" s="3"/>
      <c r="AU20" s="4">
        <f t="shared" si="45"/>
        <v>6</v>
      </c>
      <c r="AV20" s="4">
        <f t="shared" si="17"/>
        <v>0</v>
      </c>
      <c r="AW20" s="4">
        <f t="shared" si="18"/>
        <v>0</v>
      </c>
      <c r="AX20" s="10">
        <f t="shared" si="19"/>
        <v>0</v>
      </c>
      <c r="AY20" s="2">
        <v>35</v>
      </c>
      <c r="AZ20" s="3"/>
      <c r="BA20" s="4">
        <f t="shared" si="46"/>
        <v>2.1</v>
      </c>
      <c r="BB20" s="4">
        <f t="shared" si="20"/>
        <v>0</v>
      </c>
      <c r="BC20" s="4">
        <f t="shared" si="21"/>
        <v>0</v>
      </c>
      <c r="BD20" s="10">
        <f t="shared" si="22"/>
        <v>0</v>
      </c>
      <c r="BE20" s="2">
        <v>100</v>
      </c>
      <c r="BF20" s="3"/>
      <c r="BG20" s="4">
        <f t="shared" si="47"/>
        <v>6</v>
      </c>
      <c r="BH20" s="4">
        <f t="shared" si="23"/>
        <v>0</v>
      </c>
      <c r="BI20" s="4">
        <f t="shared" si="24"/>
        <v>0</v>
      </c>
      <c r="BJ20" s="10">
        <f t="shared" si="25"/>
        <v>0</v>
      </c>
      <c r="BK20" s="2">
        <v>20</v>
      </c>
      <c r="BL20" s="3"/>
      <c r="BM20" s="4">
        <f t="shared" si="48"/>
        <v>1.2</v>
      </c>
      <c r="BN20" s="4">
        <f t="shared" si="26"/>
        <v>0</v>
      </c>
      <c r="BO20" s="4">
        <f t="shared" si="27"/>
        <v>0</v>
      </c>
      <c r="BP20" s="10">
        <f t="shared" si="28"/>
        <v>0</v>
      </c>
      <c r="BQ20" s="2">
        <v>18</v>
      </c>
      <c r="BR20" s="3"/>
      <c r="BS20" s="4">
        <f t="shared" si="49"/>
        <v>1.08</v>
      </c>
      <c r="BT20" s="4">
        <f t="shared" si="29"/>
        <v>0</v>
      </c>
      <c r="BU20" s="4">
        <f t="shared" si="30"/>
        <v>0</v>
      </c>
      <c r="BV20" s="10">
        <f t="shared" si="31"/>
        <v>0</v>
      </c>
      <c r="BW20" s="2">
        <v>18</v>
      </c>
      <c r="BX20" s="3"/>
      <c r="BY20" s="4">
        <f t="shared" si="50"/>
        <v>1.08</v>
      </c>
      <c r="BZ20" s="4">
        <f t="shared" si="32"/>
        <v>0</v>
      </c>
      <c r="CA20" s="4">
        <f t="shared" si="33"/>
        <v>0</v>
      </c>
      <c r="CB20" s="10">
        <f t="shared" si="34"/>
        <v>0</v>
      </c>
    </row>
    <row r="21" spans="1:80" x14ac:dyDescent="0.35">
      <c r="A21" s="18" t="s">
        <v>75</v>
      </c>
      <c r="B21" s="56"/>
      <c r="C21" s="3">
        <v>481</v>
      </c>
      <c r="D21" s="4">
        <f t="shared" si="0"/>
        <v>514.50000000000011</v>
      </c>
      <c r="E21" s="4">
        <f t="shared" si="35"/>
        <v>565</v>
      </c>
      <c r="F21" s="3">
        <v>30</v>
      </c>
      <c r="G21" s="3">
        <v>15</v>
      </c>
      <c r="H21" s="4">
        <f t="shared" si="36"/>
        <v>0</v>
      </c>
      <c r="I21" s="13">
        <v>0.39200000000000002</v>
      </c>
      <c r="J21" s="4">
        <f t="shared" si="37"/>
        <v>0</v>
      </c>
      <c r="K21" s="4">
        <f t="shared" si="38"/>
        <v>520</v>
      </c>
      <c r="L21" s="4">
        <f t="shared" si="39"/>
        <v>5.4999999999998863</v>
      </c>
      <c r="M21" s="4">
        <f t="shared" si="40"/>
        <v>514.50000000000011</v>
      </c>
      <c r="N21" s="4">
        <f t="shared" si="1"/>
        <v>4.3119999999999106</v>
      </c>
      <c r="O21" s="2">
        <v>20</v>
      </c>
      <c r="P21" s="3"/>
      <c r="Q21" s="4">
        <f t="shared" si="41"/>
        <v>0.8</v>
      </c>
      <c r="R21" s="4">
        <f t="shared" si="2"/>
        <v>5.4999999999998863</v>
      </c>
      <c r="S21" s="4">
        <f t="shared" si="3"/>
        <v>0</v>
      </c>
      <c r="T21" s="10">
        <f t="shared" si="4"/>
        <v>1.8039999999999625</v>
      </c>
      <c r="U21" s="3">
        <v>200</v>
      </c>
      <c r="V21" s="3"/>
      <c r="W21" s="4">
        <f t="shared" si="51"/>
        <v>12</v>
      </c>
      <c r="X21" s="4">
        <f t="shared" si="5"/>
        <v>5.4999999999998863</v>
      </c>
      <c r="Y21" s="4">
        <f t="shared" si="6"/>
        <v>0</v>
      </c>
      <c r="Z21" s="10">
        <f t="shared" si="7"/>
        <v>2.3539999999999512</v>
      </c>
      <c r="AA21" s="2">
        <v>50</v>
      </c>
      <c r="AB21" s="3"/>
      <c r="AC21" s="4">
        <f t="shared" si="42"/>
        <v>3</v>
      </c>
      <c r="AD21" s="4">
        <f t="shared" si="8"/>
        <v>5.4999999999998863</v>
      </c>
      <c r="AE21" s="4">
        <f t="shared" si="9"/>
        <v>0</v>
      </c>
      <c r="AF21" s="10">
        <f t="shared" si="10"/>
        <v>0.15399999999999664</v>
      </c>
      <c r="AG21" s="2">
        <v>20</v>
      </c>
      <c r="AH21" s="3"/>
      <c r="AI21" s="4">
        <f t="shared" si="43"/>
        <v>1.2</v>
      </c>
      <c r="AJ21" s="4">
        <f t="shared" si="11"/>
        <v>5.4999999999998863</v>
      </c>
      <c r="AK21" s="4">
        <f t="shared" si="12"/>
        <v>0</v>
      </c>
      <c r="AL21" s="10">
        <f t="shared" si="13"/>
        <v>0</v>
      </c>
      <c r="AM21" s="2">
        <v>0</v>
      </c>
      <c r="AN21" s="3"/>
      <c r="AO21" s="4">
        <f t="shared" si="44"/>
        <v>0</v>
      </c>
      <c r="AP21" s="4">
        <f t="shared" si="14"/>
        <v>0</v>
      </c>
      <c r="AQ21" s="4">
        <f t="shared" si="15"/>
        <v>0</v>
      </c>
      <c r="AR21" s="10">
        <f t="shared" si="16"/>
        <v>0</v>
      </c>
      <c r="AS21" s="2">
        <v>110</v>
      </c>
      <c r="AT21" s="3"/>
      <c r="AU21" s="4">
        <f t="shared" si="45"/>
        <v>6.6</v>
      </c>
      <c r="AV21" s="4">
        <f t="shared" si="17"/>
        <v>0</v>
      </c>
      <c r="AW21" s="4">
        <f t="shared" si="18"/>
        <v>0</v>
      </c>
      <c r="AX21" s="10">
        <f t="shared" si="19"/>
        <v>0</v>
      </c>
      <c r="AY21" s="2">
        <v>35</v>
      </c>
      <c r="AZ21" s="3"/>
      <c r="BA21" s="4">
        <f t="shared" si="46"/>
        <v>2.1</v>
      </c>
      <c r="BB21" s="4">
        <f t="shared" si="20"/>
        <v>0</v>
      </c>
      <c r="BC21" s="4">
        <f t="shared" si="21"/>
        <v>0</v>
      </c>
      <c r="BD21" s="10">
        <f t="shared" si="22"/>
        <v>0</v>
      </c>
      <c r="BE21" s="2">
        <v>110</v>
      </c>
      <c r="BF21" s="3"/>
      <c r="BG21" s="4">
        <f t="shared" si="47"/>
        <v>6.6</v>
      </c>
      <c r="BH21" s="4">
        <f t="shared" si="23"/>
        <v>0</v>
      </c>
      <c r="BI21" s="4">
        <f t="shared" si="24"/>
        <v>0</v>
      </c>
      <c r="BJ21" s="10">
        <f t="shared" si="25"/>
        <v>0</v>
      </c>
      <c r="BK21" s="2">
        <v>20</v>
      </c>
      <c r="BL21" s="3"/>
      <c r="BM21" s="4">
        <f t="shared" si="48"/>
        <v>1.2</v>
      </c>
      <c r="BN21" s="4">
        <f t="shared" si="26"/>
        <v>0</v>
      </c>
      <c r="BO21" s="4">
        <f t="shared" si="27"/>
        <v>0</v>
      </c>
      <c r="BP21" s="10">
        <f t="shared" si="28"/>
        <v>0</v>
      </c>
      <c r="BQ21" s="2">
        <v>20</v>
      </c>
      <c r="BR21" s="3"/>
      <c r="BS21" s="4">
        <f t="shared" si="49"/>
        <v>1.2</v>
      </c>
      <c r="BT21" s="4">
        <f t="shared" si="29"/>
        <v>0</v>
      </c>
      <c r="BU21" s="4">
        <f t="shared" si="30"/>
        <v>0</v>
      </c>
      <c r="BV21" s="10">
        <f t="shared" si="31"/>
        <v>0</v>
      </c>
      <c r="BW21" s="2">
        <v>20</v>
      </c>
      <c r="BX21" s="3"/>
      <c r="BY21" s="4">
        <f t="shared" si="50"/>
        <v>1.2</v>
      </c>
      <c r="BZ21" s="4">
        <f t="shared" si="32"/>
        <v>0</v>
      </c>
      <c r="CA21" s="4">
        <f t="shared" si="33"/>
        <v>0</v>
      </c>
      <c r="CB21" s="10">
        <f t="shared" si="34"/>
        <v>0</v>
      </c>
    </row>
    <row r="22" spans="1:80" x14ac:dyDescent="0.35">
      <c r="A22" s="18" t="s">
        <v>76</v>
      </c>
      <c r="B22" s="56"/>
      <c r="C22" s="3">
        <v>480</v>
      </c>
      <c r="D22" s="4">
        <f t="shared" si="0"/>
        <v>512.70000000000005</v>
      </c>
      <c r="E22" s="4">
        <f t="shared" si="35"/>
        <v>550</v>
      </c>
      <c r="F22" s="3">
        <v>30</v>
      </c>
      <c r="G22" s="3"/>
      <c r="H22" s="4">
        <f t="shared" si="36"/>
        <v>0</v>
      </c>
      <c r="I22" s="13">
        <v>0.39500000000000002</v>
      </c>
      <c r="J22" s="4">
        <f t="shared" si="37"/>
        <v>0</v>
      </c>
      <c r="K22" s="4">
        <f t="shared" si="38"/>
        <v>520</v>
      </c>
      <c r="L22" s="4">
        <f t="shared" si="39"/>
        <v>7.2999999999999545</v>
      </c>
      <c r="M22" s="4">
        <f t="shared" si="40"/>
        <v>512.70000000000005</v>
      </c>
      <c r="N22" s="4">
        <f t="shared" si="1"/>
        <v>5.7231999999999639</v>
      </c>
      <c r="O22" s="2">
        <v>15</v>
      </c>
      <c r="P22" s="3"/>
      <c r="Q22" s="4">
        <f t="shared" si="41"/>
        <v>0.6</v>
      </c>
      <c r="R22" s="4">
        <f t="shared" si="2"/>
        <v>7.2999999999999545</v>
      </c>
      <c r="S22" s="4">
        <f t="shared" si="3"/>
        <v>0</v>
      </c>
      <c r="T22" s="10">
        <f t="shared" si="4"/>
        <v>2.394399999999985</v>
      </c>
      <c r="U22" s="3">
        <v>200</v>
      </c>
      <c r="V22" s="3"/>
      <c r="W22" s="4">
        <f t="shared" si="51"/>
        <v>12</v>
      </c>
      <c r="X22" s="4">
        <f t="shared" si="5"/>
        <v>7.2999999999999545</v>
      </c>
      <c r="Y22" s="4">
        <f t="shared" si="6"/>
        <v>0</v>
      </c>
      <c r="Z22" s="10">
        <f t="shared" si="7"/>
        <v>3.1243999999999805</v>
      </c>
      <c r="AA22" s="2">
        <v>70</v>
      </c>
      <c r="AB22" s="3"/>
      <c r="AC22" s="4">
        <f t="shared" si="42"/>
        <v>4.2</v>
      </c>
      <c r="AD22" s="4">
        <f t="shared" si="8"/>
        <v>7.2999999999999545</v>
      </c>
      <c r="AE22" s="4">
        <f t="shared" si="9"/>
        <v>0</v>
      </c>
      <c r="AF22" s="10">
        <f t="shared" si="10"/>
        <v>0.2043999999999985</v>
      </c>
      <c r="AG22" s="2">
        <v>20</v>
      </c>
      <c r="AH22" s="3"/>
      <c r="AI22" s="4">
        <f t="shared" si="43"/>
        <v>1.2</v>
      </c>
      <c r="AJ22" s="4">
        <f t="shared" si="11"/>
        <v>7.2999999999999545</v>
      </c>
      <c r="AK22" s="4">
        <f t="shared" si="12"/>
        <v>0</v>
      </c>
      <c r="AL22" s="10">
        <f t="shared" si="13"/>
        <v>0</v>
      </c>
      <c r="AM22" s="2">
        <v>0</v>
      </c>
      <c r="AN22" s="3"/>
      <c r="AO22" s="4">
        <f t="shared" si="44"/>
        <v>0</v>
      </c>
      <c r="AP22" s="4">
        <f t="shared" si="14"/>
        <v>0</v>
      </c>
      <c r="AQ22" s="4">
        <f t="shared" si="15"/>
        <v>0</v>
      </c>
      <c r="AR22" s="10">
        <f t="shared" si="16"/>
        <v>0</v>
      </c>
      <c r="AS22" s="2">
        <v>95</v>
      </c>
      <c r="AT22" s="3"/>
      <c r="AU22" s="4">
        <f t="shared" si="45"/>
        <v>5.7</v>
      </c>
      <c r="AV22" s="4">
        <f t="shared" si="17"/>
        <v>0</v>
      </c>
      <c r="AW22" s="4">
        <f t="shared" si="18"/>
        <v>0</v>
      </c>
      <c r="AX22" s="10">
        <f t="shared" si="19"/>
        <v>0</v>
      </c>
      <c r="AY22" s="2">
        <v>35</v>
      </c>
      <c r="AZ22" s="3"/>
      <c r="BA22" s="4">
        <f t="shared" si="46"/>
        <v>2.1</v>
      </c>
      <c r="BB22" s="4">
        <f t="shared" si="20"/>
        <v>0</v>
      </c>
      <c r="BC22" s="4">
        <f t="shared" si="21"/>
        <v>0</v>
      </c>
      <c r="BD22" s="10">
        <f t="shared" si="22"/>
        <v>0</v>
      </c>
      <c r="BE22" s="2">
        <v>95</v>
      </c>
      <c r="BF22" s="3"/>
      <c r="BG22" s="4">
        <f t="shared" si="47"/>
        <v>5.7</v>
      </c>
      <c r="BH22" s="4">
        <f t="shared" si="23"/>
        <v>0</v>
      </c>
      <c r="BI22" s="4">
        <f t="shared" si="24"/>
        <v>0</v>
      </c>
      <c r="BJ22" s="10">
        <f t="shared" si="25"/>
        <v>0</v>
      </c>
      <c r="BK22" s="2">
        <v>20</v>
      </c>
      <c r="BL22" s="3"/>
      <c r="BM22" s="4">
        <f t="shared" si="48"/>
        <v>1.2</v>
      </c>
      <c r="BN22" s="4">
        <f t="shared" si="26"/>
        <v>0</v>
      </c>
      <c r="BO22" s="4">
        <f t="shared" si="27"/>
        <v>0</v>
      </c>
      <c r="BP22" s="10">
        <f t="shared" si="28"/>
        <v>0</v>
      </c>
      <c r="BQ22" s="2">
        <v>15</v>
      </c>
      <c r="BR22" s="3"/>
      <c r="BS22" s="4">
        <f t="shared" si="49"/>
        <v>0.89999999999999991</v>
      </c>
      <c r="BT22" s="4">
        <f t="shared" si="29"/>
        <v>0</v>
      </c>
      <c r="BU22" s="4">
        <f t="shared" si="30"/>
        <v>0</v>
      </c>
      <c r="BV22" s="10">
        <f t="shared" si="31"/>
        <v>0</v>
      </c>
      <c r="BW22" s="2">
        <v>15</v>
      </c>
      <c r="BX22" s="3"/>
      <c r="BY22" s="4">
        <f t="shared" si="50"/>
        <v>0.89999999999999991</v>
      </c>
      <c r="BZ22" s="4">
        <f t="shared" si="32"/>
        <v>0</v>
      </c>
      <c r="CA22" s="4">
        <f t="shared" si="33"/>
        <v>0</v>
      </c>
      <c r="CB22" s="10">
        <f t="shared" si="34"/>
        <v>0</v>
      </c>
    </row>
    <row r="23" spans="1:80" x14ac:dyDescent="0.35">
      <c r="A23" s="18" t="s">
        <v>77</v>
      </c>
      <c r="B23" s="56"/>
      <c r="C23" s="3">
        <v>485</v>
      </c>
      <c r="D23" s="4">
        <f t="shared" si="0"/>
        <v>517.28000000000009</v>
      </c>
      <c r="E23" s="4">
        <f t="shared" si="35"/>
        <v>542</v>
      </c>
      <c r="F23" s="3">
        <v>30</v>
      </c>
      <c r="G23" s="3"/>
      <c r="H23" s="4">
        <f t="shared" si="36"/>
        <v>5.2800000000000864</v>
      </c>
      <c r="I23" s="13">
        <v>0.35</v>
      </c>
      <c r="J23" s="4">
        <f t="shared" si="37"/>
        <v>1.9034400000000311</v>
      </c>
      <c r="K23" s="4">
        <f t="shared" si="38"/>
        <v>517.28000000000009</v>
      </c>
      <c r="L23" s="4">
        <f t="shared" si="39"/>
        <v>0</v>
      </c>
      <c r="M23" s="4">
        <f t="shared" si="40"/>
        <v>517.28000000000009</v>
      </c>
      <c r="N23" s="4">
        <f t="shared" si="1"/>
        <v>0</v>
      </c>
      <c r="O23" s="2">
        <v>12</v>
      </c>
      <c r="P23" s="3"/>
      <c r="Q23" s="4">
        <f t="shared" si="41"/>
        <v>0.48</v>
      </c>
      <c r="R23" s="4">
        <f t="shared" si="2"/>
        <v>0</v>
      </c>
      <c r="S23" s="4">
        <f t="shared" si="3"/>
        <v>0</v>
      </c>
      <c r="T23" s="10">
        <f t="shared" si="4"/>
        <v>0</v>
      </c>
      <c r="U23" s="3">
        <v>200</v>
      </c>
      <c r="V23" s="3"/>
      <c r="W23" s="4">
        <f t="shared" si="51"/>
        <v>12</v>
      </c>
      <c r="X23" s="4">
        <f t="shared" si="5"/>
        <v>0</v>
      </c>
      <c r="Y23" s="4">
        <f t="shared" si="6"/>
        <v>0</v>
      </c>
      <c r="Z23" s="10">
        <f t="shared" si="7"/>
        <v>0</v>
      </c>
      <c r="AA23" s="2">
        <v>75</v>
      </c>
      <c r="AB23" s="3"/>
      <c r="AC23" s="4">
        <f t="shared" si="42"/>
        <v>4.5</v>
      </c>
      <c r="AD23" s="4">
        <f t="shared" si="8"/>
        <v>0</v>
      </c>
      <c r="AE23" s="4">
        <f t="shared" si="9"/>
        <v>0</v>
      </c>
      <c r="AF23" s="10">
        <f t="shared" si="10"/>
        <v>0</v>
      </c>
      <c r="AG23" s="2">
        <v>20</v>
      </c>
      <c r="AH23" s="3"/>
      <c r="AI23" s="4">
        <f t="shared" si="43"/>
        <v>1.2</v>
      </c>
      <c r="AJ23" s="4">
        <f t="shared" si="11"/>
        <v>0</v>
      </c>
      <c r="AK23" s="4">
        <f t="shared" si="12"/>
        <v>0</v>
      </c>
      <c r="AL23" s="10">
        <f t="shared" si="13"/>
        <v>0</v>
      </c>
      <c r="AM23" s="2">
        <v>0</v>
      </c>
      <c r="AN23" s="3"/>
      <c r="AO23" s="4">
        <f t="shared" si="44"/>
        <v>0</v>
      </c>
      <c r="AP23" s="4">
        <f t="shared" si="14"/>
        <v>0</v>
      </c>
      <c r="AQ23" s="4">
        <f t="shared" si="15"/>
        <v>0</v>
      </c>
      <c r="AR23" s="10">
        <f t="shared" si="16"/>
        <v>0</v>
      </c>
      <c r="AS23" s="2">
        <v>90</v>
      </c>
      <c r="AT23" s="3"/>
      <c r="AU23" s="4">
        <f t="shared" si="45"/>
        <v>5.3999999999999995</v>
      </c>
      <c r="AV23" s="4">
        <f t="shared" si="17"/>
        <v>0</v>
      </c>
      <c r="AW23" s="4">
        <f t="shared" si="18"/>
        <v>0</v>
      </c>
      <c r="AX23" s="10">
        <f t="shared" si="19"/>
        <v>0</v>
      </c>
      <c r="AY23" s="2">
        <v>35</v>
      </c>
      <c r="AZ23" s="3"/>
      <c r="BA23" s="4">
        <f t="shared" si="46"/>
        <v>2.1</v>
      </c>
      <c r="BB23" s="4">
        <f t="shared" si="20"/>
        <v>0</v>
      </c>
      <c r="BC23" s="4">
        <f t="shared" si="21"/>
        <v>0</v>
      </c>
      <c r="BD23" s="10">
        <f t="shared" si="22"/>
        <v>0</v>
      </c>
      <c r="BE23" s="2">
        <v>90</v>
      </c>
      <c r="BF23" s="3"/>
      <c r="BG23" s="4">
        <f t="shared" si="47"/>
        <v>5.3999999999999995</v>
      </c>
      <c r="BH23" s="4">
        <f t="shared" si="23"/>
        <v>0</v>
      </c>
      <c r="BI23" s="4">
        <f t="shared" si="24"/>
        <v>0</v>
      </c>
      <c r="BJ23" s="10">
        <f t="shared" si="25"/>
        <v>0</v>
      </c>
      <c r="BK23" s="2">
        <v>20</v>
      </c>
      <c r="BL23" s="3"/>
      <c r="BM23" s="4">
        <f t="shared" si="48"/>
        <v>1.2</v>
      </c>
      <c r="BN23" s="4">
        <f t="shared" si="26"/>
        <v>0</v>
      </c>
      <c r="BO23" s="4">
        <f t="shared" si="27"/>
        <v>0</v>
      </c>
      <c r="BP23" s="10">
        <f t="shared" si="28"/>
        <v>0</v>
      </c>
      <c r="BQ23" s="2">
        <v>12</v>
      </c>
      <c r="BR23" s="3"/>
      <c r="BS23" s="4">
        <f t="shared" si="49"/>
        <v>0.72</v>
      </c>
      <c r="BT23" s="4">
        <f t="shared" si="29"/>
        <v>0</v>
      </c>
      <c r="BU23" s="4">
        <f t="shared" si="30"/>
        <v>0</v>
      </c>
      <c r="BV23" s="10">
        <f t="shared" si="31"/>
        <v>0</v>
      </c>
      <c r="BW23" s="2">
        <v>12</v>
      </c>
      <c r="BX23" s="3"/>
      <c r="BY23" s="4">
        <f t="shared" si="50"/>
        <v>0.72</v>
      </c>
      <c r="BZ23" s="4">
        <f t="shared" si="32"/>
        <v>0</v>
      </c>
      <c r="CA23" s="4">
        <f t="shared" si="33"/>
        <v>0</v>
      </c>
      <c r="CB23" s="10">
        <f t="shared" si="34"/>
        <v>0</v>
      </c>
    </row>
    <row r="24" spans="1:80" x14ac:dyDescent="0.35">
      <c r="A24" s="18" t="s">
        <v>78</v>
      </c>
      <c r="B24" s="56"/>
      <c r="C24" s="3">
        <v>515</v>
      </c>
      <c r="D24" s="4">
        <f t="shared" si="0"/>
        <v>549</v>
      </c>
      <c r="E24" s="4">
        <f t="shared" si="35"/>
        <v>570</v>
      </c>
      <c r="F24" s="3">
        <v>30</v>
      </c>
      <c r="G24" s="3"/>
      <c r="H24" s="4">
        <f t="shared" si="36"/>
        <v>9</v>
      </c>
      <c r="I24" s="13">
        <v>0.32500000000000001</v>
      </c>
      <c r="J24" s="4">
        <f t="shared" si="37"/>
        <v>3.01275</v>
      </c>
      <c r="K24" s="4">
        <f t="shared" si="38"/>
        <v>549</v>
      </c>
      <c r="L24" s="4">
        <f t="shared" si="39"/>
        <v>0</v>
      </c>
      <c r="M24" s="4">
        <f t="shared" si="40"/>
        <v>549</v>
      </c>
      <c r="N24" s="4">
        <f t="shared" si="1"/>
        <v>0</v>
      </c>
      <c r="O24" s="2">
        <v>10</v>
      </c>
      <c r="P24" s="3"/>
      <c r="Q24" s="4">
        <f t="shared" si="41"/>
        <v>0.4</v>
      </c>
      <c r="R24" s="4">
        <f t="shared" si="2"/>
        <v>0</v>
      </c>
      <c r="S24" s="4">
        <f t="shared" si="3"/>
        <v>0</v>
      </c>
      <c r="T24" s="10">
        <f t="shared" si="4"/>
        <v>0</v>
      </c>
      <c r="U24" s="3">
        <v>200</v>
      </c>
      <c r="V24" s="3"/>
      <c r="W24" s="4">
        <f t="shared" si="51"/>
        <v>12</v>
      </c>
      <c r="X24" s="4">
        <f t="shared" si="5"/>
        <v>0</v>
      </c>
      <c r="Y24" s="4">
        <f t="shared" si="6"/>
        <v>0</v>
      </c>
      <c r="Z24" s="10">
        <f t="shared" si="7"/>
        <v>0</v>
      </c>
      <c r="AA24" s="2">
        <v>125</v>
      </c>
      <c r="AB24" s="3"/>
      <c r="AC24" s="4">
        <f t="shared" si="42"/>
        <v>7.5</v>
      </c>
      <c r="AD24" s="4">
        <f t="shared" si="8"/>
        <v>0</v>
      </c>
      <c r="AE24" s="4">
        <f t="shared" si="9"/>
        <v>0</v>
      </c>
      <c r="AF24" s="10">
        <f t="shared" si="10"/>
        <v>0</v>
      </c>
      <c r="AG24" s="2">
        <v>20</v>
      </c>
      <c r="AH24" s="3"/>
      <c r="AI24" s="4">
        <f t="shared" si="43"/>
        <v>1.2</v>
      </c>
      <c r="AJ24" s="4">
        <f t="shared" si="11"/>
        <v>0</v>
      </c>
      <c r="AK24" s="4">
        <f t="shared" si="12"/>
        <v>0</v>
      </c>
      <c r="AL24" s="10">
        <f t="shared" si="13"/>
        <v>0</v>
      </c>
      <c r="AM24" s="2">
        <v>0</v>
      </c>
      <c r="AN24" s="3"/>
      <c r="AO24" s="4">
        <f t="shared" si="44"/>
        <v>0</v>
      </c>
      <c r="AP24" s="4">
        <f t="shared" si="14"/>
        <v>0</v>
      </c>
      <c r="AQ24" s="4">
        <f t="shared" si="15"/>
        <v>0</v>
      </c>
      <c r="AR24" s="10">
        <f t="shared" si="16"/>
        <v>0</v>
      </c>
      <c r="AS24" s="2">
        <v>80</v>
      </c>
      <c r="AT24" s="3"/>
      <c r="AU24" s="4">
        <f t="shared" si="45"/>
        <v>4.8</v>
      </c>
      <c r="AV24" s="4">
        <f t="shared" si="17"/>
        <v>0</v>
      </c>
      <c r="AW24" s="4">
        <f t="shared" si="18"/>
        <v>0</v>
      </c>
      <c r="AX24" s="10">
        <f t="shared" si="19"/>
        <v>0</v>
      </c>
      <c r="AY24" s="2">
        <v>35</v>
      </c>
      <c r="AZ24" s="3"/>
      <c r="BA24" s="4">
        <f t="shared" si="46"/>
        <v>2.1</v>
      </c>
      <c r="BB24" s="4">
        <f t="shared" si="20"/>
        <v>0</v>
      </c>
      <c r="BC24" s="4">
        <f t="shared" si="21"/>
        <v>0</v>
      </c>
      <c r="BD24" s="10">
        <f t="shared" si="22"/>
        <v>0</v>
      </c>
      <c r="BE24" s="2">
        <v>80</v>
      </c>
      <c r="BF24" s="3"/>
      <c r="BG24" s="4">
        <f t="shared" si="47"/>
        <v>4.8</v>
      </c>
      <c r="BH24" s="4">
        <f t="shared" si="23"/>
        <v>0</v>
      </c>
      <c r="BI24" s="4">
        <f t="shared" si="24"/>
        <v>0</v>
      </c>
      <c r="BJ24" s="10">
        <f t="shared" si="25"/>
        <v>0</v>
      </c>
      <c r="BK24" s="2">
        <v>20</v>
      </c>
      <c r="BL24" s="3"/>
      <c r="BM24" s="4">
        <f t="shared" si="48"/>
        <v>1.2</v>
      </c>
      <c r="BN24" s="4">
        <f t="shared" si="26"/>
        <v>0</v>
      </c>
      <c r="BO24" s="4">
        <f t="shared" si="27"/>
        <v>0</v>
      </c>
      <c r="BP24" s="10">
        <f t="shared" si="28"/>
        <v>0</v>
      </c>
      <c r="BQ24" s="2">
        <v>10</v>
      </c>
      <c r="BR24" s="3"/>
      <c r="BS24" s="4">
        <f t="shared" si="49"/>
        <v>0.6</v>
      </c>
      <c r="BT24" s="4">
        <f t="shared" si="29"/>
        <v>0</v>
      </c>
      <c r="BU24" s="4">
        <f t="shared" si="30"/>
        <v>0</v>
      </c>
      <c r="BV24" s="10">
        <f t="shared" si="31"/>
        <v>0</v>
      </c>
      <c r="BW24" s="2">
        <v>10</v>
      </c>
      <c r="BX24" s="3"/>
      <c r="BY24" s="4">
        <f t="shared" si="50"/>
        <v>0.6</v>
      </c>
      <c r="BZ24" s="4">
        <f t="shared" si="32"/>
        <v>0</v>
      </c>
      <c r="CA24" s="4">
        <f t="shared" si="33"/>
        <v>0</v>
      </c>
      <c r="CB24" s="10">
        <f t="shared" si="34"/>
        <v>0</v>
      </c>
    </row>
    <row r="25" spans="1:80" x14ac:dyDescent="0.35">
      <c r="A25" s="18" t="s">
        <v>79</v>
      </c>
      <c r="B25" s="56"/>
      <c r="C25" s="3">
        <v>530</v>
      </c>
      <c r="D25" s="4">
        <f t="shared" si="0"/>
        <v>561.20000000000016</v>
      </c>
      <c r="E25" s="4">
        <f t="shared" si="35"/>
        <v>520</v>
      </c>
      <c r="F25" s="3"/>
      <c r="G25" s="3"/>
      <c r="H25" s="4">
        <f t="shared" si="36"/>
        <v>41.200000000000159</v>
      </c>
      <c r="I25" s="13">
        <v>0.31</v>
      </c>
      <c r="J25" s="4">
        <f t="shared" si="37"/>
        <v>13.15516000000005</v>
      </c>
      <c r="K25" s="4">
        <f t="shared" si="38"/>
        <v>561.20000000000016</v>
      </c>
      <c r="L25" s="4">
        <f t="shared" si="39"/>
        <v>0</v>
      </c>
      <c r="M25" s="4">
        <f t="shared" si="40"/>
        <v>561.20000000000016</v>
      </c>
      <c r="N25" s="4">
        <f t="shared" si="1"/>
        <v>0</v>
      </c>
      <c r="O25" s="2">
        <v>0</v>
      </c>
      <c r="P25" s="3"/>
      <c r="Q25" s="4">
        <f t="shared" si="41"/>
        <v>0</v>
      </c>
      <c r="R25" s="4">
        <f t="shared" si="2"/>
        <v>0</v>
      </c>
      <c r="S25" s="4">
        <f t="shared" si="3"/>
        <v>0</v>
      </c>
      <c r="T25" s="10">
        <f t="shared" si="4"/>
        <v>0</v>
      </c>
      <c r="U25" s="3">
        <v>200</v>
      </c>
      <c r="V25" s="3"/>
      <c r="W25" s="4">
        <f t="shared" si="51"/>
        <v>12</v>
      </c>
      <c r="X25" s="4">
        <f t="shared" si="5"/>
        <v>0</v>
      </c>
      <c r="Y25" s="4">
        <f t="shared" si="6"/>
        <v>0</v>
      </c>
      <c r="Z25" s="10">
        <f t="shared" si="7"/>
        <v>0</v>
      </c>
      <c r="AA25" s="2">
        <v>175</v>
      </c>
      <c r="AB25" s="3"/>
      <c r="AC25" s="4">
        <f t="shared" si="42"/>
        <v>10.5</v>
      </c>
      <c r="AD25" s="4">
        <f t="shared" si="8"/>
        <v>0</v>
      </c>
      <c r="AE25" s="4">
        <f t="shared" si="9"/>
        <v>0</v>
      </c>
      <c r="AF25" s="10">
        <f t="shared" si="10"/>
        <v>0</v>
      </c>
      <c r="AG25" s="2">
        <v>20</v>
      </c>
      <c r="AH25" s="3"/>
      <c r="AI25" s="4">
        <f t="shared" si="43"/>
        <v>1.2</v>
      </c>
      <c r="AJ25" s="4">
        <f t="shared" si="11"/>
        <v>0</v>
      </c>
      <c r="AK25" s="4">
        <f t="shared" si="12"/>
        <v>0</v>
      </c>
      <c r="AL25" s="10">
        <f t="shared" si="13"/>
        <v>0</v>
      </c>
      <c r="AM25" s="2">
        <v>0</v>
      </c>
      <c r="AN25" s="3"/>
      <c r="AO25" s="4">
        <f t="shared" si="44"/>
        <v>0</v>
      </c>
      <c r="AP25" s="4">
        <f t="shared" si="14"/>
        <v>0</v>
      </c>
      <c r="AQ25" s="4">
        <f t="shared" si="15"/>
        <v>0</v>
      </c>
      <c r="AR25" s="10">
        <f t="shared" si="16"/>
        <v>0</v>
      </c>
      <c r="AS25" s="2">
        <v>35</v>
      </c>
      <c r="AT25" s="3"/>
      <c r="AU25" s="4">
        <f t="shared" si="45"/>
        <v>2.1</v>
      </c>
      <c r="AV25" s="4">
        <f t="shared" si="17"/>
        <v>0</v>
      </c>
      <c r="AW25" s="4">
        <f t="shared" si="18"/>
        <v>0</v>
      </c>
      <c r="AX25" s="10">
        <f t="shared" si="19"/>
        <v>0</v>
      </c>
      <c r="AY25" s="2">
        <v>35</v>
      </c>
      <c r="AZ25" s="3"/>
      <c r="BA25" s="4">
        <f t="shared" si="46"/>
        <v>2.1</v>
      </c>
      <c r="BB25" s="4">
        <f t="shared" si="20"/>
        <v>0</v>
      </c>
      <c r="BC25" s="4">
        <f t="shared" si="21"/>
        <v>0</v>
      </c>
      <c r="BD25" s="10">
        <f t="shared" si="22"/>
        <v>0</v>
      </c>
      <c r="BE25" s="2">
        <v>35</v>
      </c>
      <c r="BF25" s="3"/>
      <c r="BG25" s="4">
        <f t="shared" si="47"/>
        <v>2.1</v>
      </c>
      <c r="BH25" s="4">
        <f t="shared" si="23"/>
        <v>0</v>
      </c>
      <c r="BI25" s="4">
        <f t="shared" si="24"/>
        <v>0</v>
      </c>
      <c r="BJ25" s="10">
        <f t="shared" si="25"/>
        <v>0</v>
      </c>
      <c r="BK25" s="2">
        <v>20</v>
      </c>
      <c r="BL25" s="3"/>
      <c r="BM25" s="4">
        <f t="shared" si="48"/>
        <v>1.2</v>
      </c>
      <c r="BN25" s="4">
        <f t="shared" si="26"/>
        <v>0</v>
      </c>
      <c r="BO25" s="4">
        <f t="shared" si="27"/>
        <v>0</v>
      </c>
      <c r="BP25" s="10">
        <f t="shared" si="28"/>
        <v>0</v>
      </c>
      <c r="BQ25" s="2">
        <v>0</v>
      </c>
      <c r="BR25" s="3"/>
      <c r="BS25" s="4">
        <f t="shared" si="49"/>
        <v>0</v>
      </c>
      <c r="BT25" s="4">
        <f t="shared" si="29"/>
        <v>0</v>
      </c>
      <c r="BU25" s="4">
        <f t="shared" si="30"/>
        <v>0</v>
      </c>
      <c r="BV25" s="10">
        <f t="shared" si="31"/>
        <v>0</v>
      </c>
      <c r="BW25" s="2">
        <v>0</v>
      </c>
      <c r="BX25" s="3"/>
      <c r="BY25" s="4">
        <f t="shared" si="50"/>
        <v>0</v>
      </c>
      <c r="BZ25" s="4">
        <f t="shared" si="32"/>
        <v>0</v>
      </c>
      <c r="CA25" s="4">
        <f t="shared" si="33"/>
        <v>0</v>
      </c>
      <c r="CB25" s="10">
        <f t="shared" si="34"/>
        <v>0</v>
      </c>
    </row>
    <row r="26" spans="1:80" x14ac:dyDescent="0.35">
      <c r="A26" s="18" t="s">
        <v>80</v>
      </c>
      <c r="B26" s="56"/>
      <c r="C26" s="3">
        <v>575</v>
      </c>
      <c r="D26" s="4">
        <f t="shared" si="0"/>
        <v>607.34000000000015</v>
      </c>
      <c r="E26" s="4">
        <f t="shared" si="35"/>
        <v>539</v>
      </c>
      <c r="F26" s="3"/>
      <c r="G26" s="3"/>
      <c r="H26" s="4">
        <f t="shared" si="36"/>
        <v>68.340000000000146</v>
      </c>
      <c r="I26" s="13">
        <v>0.29499999999999998</v>
      </c>
      <c r="J26" s="4">
        <f t="shared" si="37"/>
        <v>20.765109000000042</v>
      </c>
      <c r="K26" s="4">
        <f t="shared" si="38"/>
        <v>607.34000000000015</v>
      </c>
      <c r="L26" s="4">
        <f t="shared" si="39"/>
        <v>0</v>
      </c>
      <c r="M26" s="4">
        <f t="shared" si="40"/>
        <v>607.34000000000015</v>
      </c>
      <c r="N26" s="4">
        <f t="shared" si="1"/>
        <v>0</v>
      </c>
      <c r="O26" s="2">
        <v>0</v>
      </c>
      <c r="P26" s="3"/>
      <c r="Q26" s="4">
        <f t="shared" si="41"/>
        <v>0</v>
      </c>
      <c r="R26" s="4">
        <f t="shared" si="2"/>
        <v>0</v>
      </c>
      <c r="S26" s="4">
        <f t="shared" si="3"/>
        <v>0</v>
      </c>
      <c r="T26" s="10">
        <f t="shared" si="4"/>
        <v>0</v>
      </c>
      <c r="U26" s="3">
        <v>200</v>
      </c>
      <c r="V26" s="3"/>
      <c r="W26" s="4">
        <f t="shared" si="51"/>
        <v>12</v>
      </c>
      <c r="X26" s="4">
        <f t="shared" si="5"/>
        <v>0</v>
      </c>
      <c r="Y26" s="4">
        <f t="shared" si="6"/>
        <v>0</v>
      </c>
      <c r="Z26" s="10">
        <f t="shared" si="7"/>
        <v>0</v>
      </c>
      <c r="AA26" s="2">
        <v>175</v>
      </c>
      <c r="AB26" s="3"/>
      <c r="AC26" s="4">
        <f t="shared" si="42"/>
        <v>10.5</v>
      </c>
      <c r="AD26" s="4">
        <f t="shared" si="8"/>
        <v>0</v>
      </c>
      <c r="AE26" s="4">
        <f t="shared" si="9"/>
        <v>0</v>
      </c>
      <c r="AF26" s="10">
        <f t="shared" si="10"/>
        <v>0</v>
      </c>
      <c r="AG26" s="2">
        <v>20</v>
      </c>
      <c r="AH26" s="3"/>
      <c r="AI26" s="4">
        <f t="shared" si="43"/>
        <v>1.2</v>
      </c>
      <c r="AJ26" s="4">
        <f t="shared" si="11"/>
        <v>0</v>
      </c>
      <c r="AK26" s="4">
        <f t="shared" si="12"/>
        <v>0</v>
      </c>
      <c r="AL26" s="10">
        <f t="shared" si="13"/>
        <v>0</v>
      </c>
      <c r="AM26" s="2">
        <v>35</v>
      </c>
      <c r="AN26" s="3"/>
      <c r="AO26" s="4">
        <f t="shared" si="44"/>
        <v>2.1</v>
      </c>
      <c r="AP26" s="4">
        <f t="shared" si="14"/>
        <v>0</v>
      </c>
      <c r="AQ26" s="4">
        <f t="shared" si="15"/>
        <v>0</v>
      </c>
      <c r="AR26" s="10">
        <f t="shared" si="16"/>
        <v>0</v>
      </c>
      <c r="AS26" s="2">
        <v>27</v>
      </c>
      <c r="AT26" s="3"/>
      <c r="AU26" s="4">
        <f t="shared" si="45"/>
        <v>1.6199999999999999</v>
      </c>
      <c r="AV26" s="4">
        <f t="shared" si="17"/>
        <v>0</v>
      </c>
      <c r="AW26" s="4">
        <f t="shared" si="18"/>
        <v>0</v>
      </c>
      <c r="AX26" s="10">
        <f t="shared" si="19"/>
        <v>0</v>
      </c>
      <c r="AY26" s="2">
        <v>35</v>
      </c>
      <c r="AZ26" s="3"/>
      <c r="BA26" s="4">
        <f t="shared" si="46"/>
        <v>2.1</v>
      </c>
      <c r="BB26" s="4">
        <f t="shared" si="20"/>
        <v>0</v>
      </c>
      <c r="BC26" s="4">
        <f t="shared" si="21"/>
        <v>0</v>
      </c>
      <c r="BD26" s="10">
        <f t="shared" si="22"/>
        <v>0</v>
      </c>
      <c r="BE26" s="2">
        <v>27</v>
      </c>
      <c r="BF26" s="3"/>
      <c r="BG26" s="4">
        <f t="shared" si="47"/>
        <v>1.6199999999999999</v>
      </c>
      <c r="BH26" s="4">
        <f t="shared" si="23"/>
        <v>0</v>
      </c>
      <c r="BI26" s="4">
        <f t="shared" si="24"/>
        <v>0</v>
      </c>
      <c r="BJ26" s="10">
        <f t="shared" si="25"/>
        <v>0</v>
      </c>
      <c r="BK26" s="2">
        <v>20</v>
      </c>
      <c r="BL26" s="3"/>
      <c r="BM26" s="4">
        <f t="shared" si="48"/>
        <v>1.2</v>
      </c>
      <c r="BN26" s="4">
        <f t="shared" si="26"/>
        <v>0</v>
      </c>
      <c r="BO26" s="4">
        <f t="shared" si="27"/>
        <v>0</v>
      </c>
      <c r="BP26" s="10">
        <f t="shared" si="28"/>
        <v>0</v>
      </c>
      <c r="BQ26" s="2">
        <v>0</v>
      </c>
      <c r="BR26" s="3"/>
      <c r="BS26" s="4">
        <f t="shared" si="49"/>
        <v>0</v>
      </c>
      <c r="BT26" s="4">
        <f t="shared" si="29"/>
        <v>0</v>
      </c>
      <c r="BU26" s="4">
        <f t="shared" si="30"/>
        <v>0</v>
      </c>
      <c r="BV26" s="10">
        <f t="shared" si="31"/>
        <v>0</v>
      </c>
      <c r="BW26" s="2">
        <v>0</v>
      </c>
      <c r="BX26" s="3"/>
      <c r="BY26" s="4">
        <f t="shared" si="50"/>
        <v>0</v>
      </c>
      <c r="BZ26" s="4">
        <f t="shared" si="32"/>
        <v>0</v>
      </c>
      <c r="CA26" s="4">
        <f t="shared" si="33"/>
        <v>0</v>
      </c>
      <c r="CB26" s="10">
        <f t="shared" si="34"/>
        <v>0</v>
      </c>
    </row>
    <row r="27" spans="1:80" x14ac:dyDescent="0.35">
      <c r="A27" s="18" t="s">
        <v>81</v>
      </c>
      <c r="B27" s="56"/>
      <c r="C27" s="3">
        <v>525</v>
      </c>
      <c r="D27" s="4">
        <f t="shared" si="0"/>
        <v>555.00000000000023</v>
      </c>
      <c r="E27" s="4">
        <f t="shared" si="35"/>
        <v>502</v>
      </c>
      <c r="F27" s="3"/>
      <c r="G27" s="3"/>
      <c r="H27" s="4">
        <f t="shared" si="36"/>
        <v>53.000000000000227</v>
      </c>
      <c r="I27" s="13">
        <v>0.32200000000000001</v>
      </c>
      <c r="J27" s="4">
        <f t="shared" si="37"/>
        <v>17.577980000000078</v>
      </c>
      <c r="K27" s="4">
        <f t="shared" si="38"/>
        <v>555.00000000000023</v>
      </c>
      <c r="L27" s="4">
        <f t="shared" si="39"/>
        <v>0</v>
      </c>
      <c r="M27" s="4">
        <f t="shared" si="40"/>
        <v>555.00000000000023</v>
      </c>
      <c r="N27" s="4">
        <f t="shared" si="1"/>
        <v>0</v>
      </c>
      <c r="O27" s="2">
        <v>6</v>
      </c>
      <c r="P27" s="3"/>
      <c r="Q27" s="4">
        <f t="shared" si="41"/>
        <v>0.24</v>
      </c>
      <c r="R27" s="4">
        <f t="shared" si="2"/>
        <v>0</v>
      </c>
      <c r="S27" s="4">
        <f t="shared" si="3"/>
        <v>0</v>
      </c>
      <c r="T27" s="10">
        <f t="shared" si="4"/>
        <v>0</v>
      </c>
      <c r="U27" s="3">
        <v>200</v>
      </c>
      <c r="V27" s="3"/>
      <c r="W27" s="4">
        <f t="shared" si="51"/>
        <v>12</v>
      </c>
      <c r="X27" s="4">
        <f t="shared" si="5"/>
        <v>0</v>
      </c>
      <c r="Y27" s="4">
        <f t="shared" si="6"/>
        <v>0</v>
      </c>
      <c r="Z27" s="10">
        <f t="shared" si="7"/>
        <v>0</v>
      </c>
      <c r="AA27" s="2">
        <v>150</v>
      </c>
      <c r="AB27" s="3"/>
      <c r="AC27" s="4">
        <f t="shared" si="42"/>
        <v>9</v>
      </c>
      <c r="AD27" s="4">
        <f t="shared" si="8"/>
        <v>0</v>
      </c>
      <c r="AE27" s="4">
        <f t="shared" si="9"/>
        <v>0</v>
      </c>
      <c r="AF27" s="10">
        <f t="shared" si="10"/>
        <v>0</v>
      </c>
      <c r="AG27" s="2">
        <v>20</v>
      </c>
      <c r="AH27" s="3"/>
      <c r="AI27" s="4">
        <f t="shared" si="43"/>
        <v>1.2</v>
      </c>
      <c r="AJ27" s="4">
        <f t="shared" si="11"/>
        <v>0</v>
      </c>
      <c r="AK27" s="4">
        <f t="shared" si="12"/>
        <v>0</v>
      </c>
      <c r="AL27" s="10">
        <f t="shared" si="13"/>
        <v>0</v>
      </c>
      <c r="AM27" s="2">
        <v>35</v>
      </c>
      <c r="AN27" s="3"/>
      <c r="AO27" s="4">
        <f t="shared" si="44"/>
        <v>2.1</v>
      </c>
      <c r="AP27" s="4">
        <f t="shared" si="14"/>
        <v>0</v>
      </c>
      <c r="AQ27" s="4">
        <f t="shared" si="15"/>
        <v>0</v>
      </c>
      <c r="AR27" s="10">
        <f t="shared" si="16"/>
        <v>0</v>
      </c>
      <c r="AS27" s="2">
        <v>18</v>
      </c>
      <c r="AT27" s="3"/>
      <c r="AU27" s="4">
        <f t="shared" si="45"/>
        <v>1.08</v>
      </c>
      <c r="AV27" s="4">
        <f t="shared" si="17"/>
        <v>0</v>
      </c>
      <c r="AW27" s="4">
        <f t="shared" si="18"/>
        <v>0</v>
      </c>
      <c r="AX27" s="10">
        <f t="shared" si="19"/>
        <v>0</v>
      </c>
      <c r="AY27" s="2">
        <v>35</v>
      </c>
      <c r="AZ27" s="3"/>
      <c r="BA27" s="4">
        <f t="shared" si="46"/>
        <v>2.1</v>
      </c>
      <c r="BB27" s="4">
        <f t="shared" si="20"/>
        <v>0</v>
      </c>
      <c r="BC27" s="4">
        <f t="shared" si="21"/>
        <v>0</v>
      </c>
      <c r="BD27" s="10">
        <f t="shared" si="22"/>
        <v>0</v>
      </c>
      <c r="BE27" s="2">
        <v>18</v>
      </c>
      <c r="BF27" s="3"/>
      <c r="BG27" s="4">
        <f t="shared" si="47"/>
        <v>1.08</v>
      </c>
      <c r="BH27" s="4">
        <f t="shared" si="23"/>
        <v>0</v>
      </c>
      <c r="BI27" s="4">
        <f t="shared" si="24"/>
        <v>0</v>
      </c>
      <c r="BJ27" s="10">
        <f t="shared" si="25"/>
        <v>0</v>
      </c>
      <c r="BK27" s="2">
        <v>20</v>
      </c>
      <c r="BL27" s="3"/>
      <c r="BM27" s="4">
        <f t="shared" si="48"/>
        <v>1.2</v>
      </c>
      <c r="BN27" s="4">
        <f t="shared" si="26"/>
        <v>0</v>
      </c>
      <c r="BO27" s="4">
        <f t="shared" si="27"/>
        <v>0</v>
      </c>
      <c r="BP27" s="10">
        <f t="shared" si="28"/>
        <v>0</v>
      </c>
      <c r="BQ27" s="2">
        <v>6</v>
      </c>
      <c r="BR27" s="3"/>
      <c r="BS27" s="4">
        <f t="shared" si="49"/>
        <v>0.36</v>
      </c>
      <c r="BT27" s="4">
        <f t="shared" si="29"/>
        <v>0</v>
      </c>
      <c r="BU27" s="4">
        <f t="shared" si="30"/>
        <v>0</v>
      </c>
      <c r="BV27" s="10">
        <f t="shared" si="31"/>
        <v>0</v>
      </c>
      <c r="BW27" s="2">
        <v>6</v>
      </c>
      <c r="BX27" s="3"/>
      <c r="BY27" s="4">
        <f t="shared" si="50"/>
        <v>0.36</v>
      </c>
      <c r="BZ27" s="4">
        <f t="shared" si="32"/>
        <v>0</v>
      </c>
      <c r="CA27" s="4">
        <f t="shared" si="33"/>
        <v>0</v>
      </c>
      <c r="CB27" s="10">
        <f t="shared" si="34"/>
        <v>0</v>
      </c>
    </row>
    <row r="28" spans="1:80" x14ac:dyDescent="0.35">
      <c r="A28" s="18" t="s">
        <v>82</v>
      </c>
      <c r="B28" s="56"/>
      <c r="C28" s="3">
        <v>525</v>
      </c>
      <c r="D28" s="4">
        <f t="shared" si="0"/>
        <v>552.18000000000018</v>
      </c>
      <c r="E28" s="4">
        <f t="shared" si="35"/>
        <v>458</v>
      </c>
      <c r="F28" s="3"/>
      <c r="G28" s="3"/>
      <c r="H28" s="4">
        <f t="shared" si="36"/>
        <v>94.180000000000177</v>
      </c>
      <c r="I28" s="13">
        <v>0.34200000000000003</v>
      </c>
      <c r="J28" s="4">
        <f t="shared" si="37"/>
        <v>33.175846800000066</v>
      </c>
      <c r="K28" s="4">
        <f t="shared" si="38"/>
        <v>552.18000000000018</v>
      </c>
      <c r="L28" s="4">
        <f t="shared" si="39"/>
        <v>0</v>
      </c>
      <c r="M28" s="4">
        <f t="shared" si="40"/>
        <v>552.18000000000018</v>
      </c>
      <c r="N28" s="4">
        <f t="shared" si="1"/>
        <v>0</v>
      </c>
      <c r="O28" s="2">
        <v>15</v>
      </c>
      <c r="P28" s="3"/>
      <c r="Q28" s="4">
        <f t="shared" si="41"/>
        <v>0.6</v>
      </c>
      <c r="R28" s="4">
        <f t="shared" si="2"/>
        <v>0</v>
      </c>
      <c r="S28" s="4">
        <f t="shared" si="3"/>
        <v>0</v>
      </c>
      <c r="T28" s="10">
        <f t="shared" si="4"/>
        <v>0</v>
      </c>
      <c r="U28" s="3">
        <v>200</v>
      </c>
      <c r="V28" s="3"/>
      <c r="W28" s="4">
        <f t="shared" si="51"/>
        <v>12</v>
      </c>
      <c r="X28" s="4">
        <f t="shared" si="5"/>
        <v>0</v>
      </c>
      <c r="Y28" s="4">
        <f t="shared" si="6"/>
        <v>0</v>
      </c>
      <c r="Z28" s="10">
        <f t="shared" si="7"/>
        <v>0</v>
      </c>
      <c r="AA28" s="2">
        <v>125</v>
      </c>
      <c r="AB28" s="3"/>
      <c r="AC28" s="4">
        <f t="shared" si="42"/>
        <v>7.5</v>
      </c>
      <c r="AD28" s="4">
        <f t="shared" si="8"/>
        <v>0</v>
      </c>
      <c r="AE28" s="4">
        <f t="shared" si="9"/>
        <v>0</v>
      </c>
      <c r="AF28" s="10">
        <f t="shared" si="10"/>
        <v>0</v>
      </c>
      <c r="AG28" s="2">
        <v>20</v>
      </c>
      <c r="AH28" s="3"/>
      <c r="AI28" s="4">
        <f t="shared" si="43"/>
        <v>1.2</v>
      </c>
      <c r="AJ28" s="4">
        <f t="shared" si="11"/>
        <v>0</v>
      </c>
      <c r="AK28" s="4">
        <f t="shared" si="12"/>
        <v>0</v>
      </c>
      <c r="AL28" s="10">
        <f t="shared" si="13"/>
        <v>0</v>
      </c>
      <c r="AM28" s="2">
        <v>35</v>
      </c>
      <c r="AN28" s="3"/>
      <c r="AO28" s="4">
        <f t="shared" si="44"/>
        <v>2.1</v>
      </c>
      <c r="AP28" s="4">
        <f t="shared" si="14"/>
        <v>0</v>
      </c>
      <c r="AQ28" s="4">
        <f t="shared" si="15"/>
        <v>0</v>
      </c>
      <c r="AR28" s="10">
        <f t="shared" si="16"/>
        <v>0</v>
      </c>
      <c r="AS28" s="2">
        <v>4</v>
      </c>
      <c r="AT28" s="3"/>
      <c r="AU28" s="4">
        <f t="shared" si="45"/>
        <v>0.24</v>
      </c>
      <c r="AV28" s="4">
        <f t="shared" si="17"/>
        <v>0</v>
      </c>
      <c r="AW28" s="4">
        <f t="shared" si="18"/>
        <v>0</v>
      </c>
      <c r="AX28" s="10">
        <f t="shared" si="19"/>
        <v>0</v>
      </c>
      <c r="AY28" s="2">
        <v>35</v>
      </c>
      <c r="AZ28" s="3"/>
      <c r="BA28" s="4">
        <f t="shared" si="46"/>
        <v>2.1</v>
      </c>
      <c r="BB28" s="4">
        <f t="shared" si="20"/>
        <v>0</v>
      </c>
      <c r="BC28" s="4">
        <f t="shared" si="21"/>
        <v>0</v>
      </c>
      <c r="BD28" s="10">
        <f t="shared" si="22"/>
        <v>0</v>
      </c>
      <c r="BE28" s="2">
        <v>4</v>
      </c>
      <c r="BF28" s="3"/>
      <c r="BG28" s="4">
        <f t="shared" si="47"/>
        <v>0.24</v>
      </c>
      <c r="BH28" s="4">
        <f t="shared" si="23"/>
        <v>0</v>
      </c>
      <c r="BI28" s="4">
        <f t="shared" si="24"/>
        <v>0</v>
      </c>
      <c r="BJ28" s="10">
        <f t="shared" si="25"/>
        <v>0</v>
      </c>
      <c r="BK28" s="2">
        <v>20</v>
      </c>
      <c r="BL28" s="3"/>
      <c r="BM28" s="4">
        <f t="shared" si="48"/>
        <v>1.2</v>
      </c>
      <c r="BN28" s="4">
        <f t="shared" si="26"/>
        <v>0</v>
      </c>
      <c r="BO28" s="4">
        <f t="shared" si="27"/>
        <v>0</v>
      </c>
      <c r="BP28" s="10">
        <f t="shared" si="28"/>
        <v>0</v>
      </c>
      <c r="BQ28" s="2">
        <v>15</v>
      </c>
      <c r="BR28" s="3"/>
      <c r="BS28" s="4">
        <f t="shared" si="49"/>
        <v>0.89999999999999991</v>
      </c>
      <c r="BT28" s="4">
        <f t="shared" si="29"/>
        <v>0</v>
      </c>
      <c r="BU28" s="4">
        <f t="shared" si="30"/>
        <v>0</v>
      </c>
      <c r="BV28" s="10">
        <f t="shared" si="31"/>
        <v>0</v>
      </c>
      <c r="BW28" s="2">
        <v>15</v>
      </c>
      <c r="BX28" s="3"/>
      <c r="BY28" s="4">
        <f t="shared" si="50"/>
        <v>0.89999999999999991</v>
      </c>
      <c r="BZ28" s="4">
        <f t="shared" si="32"/>
        <v>0</v>
      </c>
      <c r="CA28" s="4">
        <f t="shared" si="33"/>
        <v>0</v>
      </c>
      <c r="CB28" s="10">
        <f t="shared" si="34"/>
        <v>0</v>
      </c>
    </row>
    <row r="29" spans="1:80" x14ac:dyDescent="0.35">
      <c r="A29" s="18" t="s">
        <v>83</v>
      </c>
      <c r="B29" s="56"/>
      <c r="C29" s="3">
        <v>500</v>
      </c>
      <c r="D29" s="4">
        <f t="shared" si="0"/>
        <v>525.40000000000009</v>
      </c>
      <c r="E29" s="4">
        <f t="shared" si="35"/>
        <v>430</v>
      </c>
      <c r="F29" s="3"/>
      <c r="G29" s="3"/>
      <c r="H29" s="4">
        <f t="shared" si="36"/>
        <v>95.400000000000091</v>
      </c>
      <c r="I29" s="13">
        <v>0.39800000000000002</v>
      </c>
      <c r="J29" s="4">
        <f t="shared" si="37"/>
        <v>39.108276000000039</v>
      </c>
      <c r="K29" s="4">
        <f t="shared" si="38"/>
        <v>525.40000000000009</v>
      </c>
      <c r="L29" s="4">
        <f t="shared" si="39"/>
        <v>0</v>
      </c>
      <c r="M29" s="4">
        <f t="shared" si="40"/>
        <v>525.40000000000009</v>
      </c>
      <c r="N29" s="4">
        <f t="shared" si="1"/>
        <v>0</v>
      </c>
      <c r="O29" s="2">
        <v>20</v>
      </c>
      <c r="P29" s="3"/>
      <c r="Q29" s="4">
        <f t="shared" si="41"/>
        <v>0.8</v>
      </c>
      <c r="R29" s="4">
        <f t="shared" si="2"/>
        <v>0</v>
      </c>
      <c r="S29" s="4">
        <f t="shared" si="3"/>
        <v>0</v>
      </c>
      <c r="T29" s="10">
        <f t="shared" si="4"/>
        <v>0</v>
      </c>
      <c r="U29" s="3">
        <v>200</v>
      </c>
      <c r="V29" s="3"/>
      <c r="W29" s="4">
        <f t="shared" si="51"/>
        <v>12</v>
      </c>
      <c r="X29" s="4">
        <f t="shared" si="5"/>
        <v>0</v>
      </c>
      <c r="Y29" s="4">
        <f t="shared" si="6"/>
        <v>0</v>
      </c>
      <c r="Z29" s="10">
        <f t="shared" si="7"/>
        <v>0</v>
      </c>
      <c r="AA29" s="2">
        <v>100</v>
      </c>
      <c r="AB29" s="3"/>
      <c r="AC29" s="4">
        <f t="shared" si="42"/>
        <v>6</v>
      </c>
      <c r="AD29" s="4">
        <f t="shared" si="8"/>
        <v>0</v>
      </c>
      <c r="AE29" s="4">
        <f t="shared" si="9"/>
        <v>0</v>
      </c>
      <c r="AF29" s="10">
        <f t="shared" si="10"/>
        <v>0</v>
      </c>
      <c r="AG29" s="2">
        <v>20</v>
      </c>
      <c r="AH29" s="3"/>
      <c r="AI29" s="4">
        <f t="shared" si="43"/>
        <v>1.2</v>
      </c>
      <c r="AJ29" s="4">
        <f t="shared" si="11"/>
        <v>0</v>
      </c>
      <c r="AK29" s="4">
        <f t="shared" si="12"/>
        <v>0</v>
      </c>
      <c r="AL29" s="10">
        <f t="shared" si="13"/>
        <v>0</v>
      </c>
      <c r="AM29" s="2">
        <v>35</v>
      </c>
      <c r="AN29" s="3"/>
      <c r="AO29" s="4">
        <f t="shared" si="44"/>
        <v>2.1</v>
      </c>
      <c r="AP29" s="4">
        <f t="shared" si="14"/>
        <v>0</v>
      </c>
      <c r="AQ29" s="4">
        <f t="shared" si="15"/>
        <v>0</v>
      </c>
      <c r="AR29" s="10">
        <f t="shared" si="16"/>
        <v>0</v>
      </c>
      <c r="AS29" s="2">
        <v>0</v>
      </c>
      <c r="AT29" s="3"/>
      <c r="AU29" s="4">
        <f t="shared" si="45"/>
        <v>0</v>
      </c>
      <c r="AV29" s="4">
        <f t="shared" si="17"/>
        <v>0</v>
      </c>
      <c r="AW29" s="4">
        <f t="shared" si="18"/>
        <v>0</v>
      </c>
      <c r="AX29" s="10">
        <f t="shared" si="19"/>
        <v>0</v>
      </c>
      <c r="AY29" s="2">
        <v>35</v>
      </c>
      <c r="AZ29" s="3"/>
      <c r="BA29" s="4">
        <f t="shared" si="46"/>
        <v>2.1</v>
      </c>
      <c r="BB29" s="4">
        <f t="shared" si="20"/>
        <v>0</v>
      </c>
      <c r="BC29" s="4">
        <f t="shared" si="21"/>
        <v>0</v>
      </c>
      <c r="BD29" s="10">
        <f t="shared" si="22"/>
        <v>0</v>
      </c>
      <c r="BE29" s="2">
        <v>0</v>
      </c>
      <c r="BF29" s="3"/>
      <c r="BG29" s="4">
        <f t="shared" si="47"/>
        <v>0</v>
      </c>
      <c r="BH29" s="4">
        <f t="shared" si="23"/>
        <v>0</v>
      </c>
      <c r="BI29" s="4">
        <f t="shared" si="24"/>
        <v>0</v>
      </c>
      <c r="BJ29" s="10">
        <f t="shared" si="25"/>
        <v>0</v>
      </c>
      <c r="BK29" s="2">
        <v>20</v>
      </c>
      <c r="BL29" s="3"/>
      <c r="BM29" s="4">
        <f t="shared" si="48"/>
        <v>1.2</v>
      </c>
      <c r="BN29" s="4">
        <f t="shared" si="26"/>
        <v>0</v>
      </c>
      <c r="BO29" s="4">
        <f t="shared" si="27"/>
        <v>0</v>
      </c>
      <c r="BP29" s="10">
        <f t="shared" si="28"/>
        <v>0</v>
      </c>
      <c r="BQ29" s="2">
        <v>20</v>
      </c>
      <c r="BR29" s="3"/>
      <c r="BS29" s="4">
        <f t="shared" si="49"/>
        <v>1.2</v>
      </c>
      <c r="BT29" s="4">
        <f t="shared" si="29"/>
        <v>0</v>
      </c>
      <c r="BU29" s="4">
        <f t="shared" si="30"/>
        <v>0</v>
      </c>
      <c r="BV29" s="10">
        <f t="shared" si="31"/>
        <v>0</v>
      </c>
      <c r="BW29" s="2">
        <v>20</v>
      </c>
      <c r="BX29" s="3"/>
      <c r="BY29" s="4">
        <f t="shared" si="50"/>
        <v>1.2</v>
      </c>
      <c r="BZ29" s="4">
        <f t="shared" si="32"/>
        <v>0</v>
      </c>
      <c r="CA29" s="4">
        <f t="shared" si="33"/>
        <v>0</v>
      </c>
      <c r="CB29" s="10">
        <f t="shared" si="34"/>
        <v>0</v>
      </c>
    </row>
    <row r="30" spans="1:80" x14ac:dyDescent="0.35">
      <c r="A30" s="18" t="s">
        <v>84</v>
      </c>
      <c r="B30" s="56"/>
      <c r="C30" s="3">
        <v>375</v>
      </c>
      <c r="D30" s="4">
        <f t="shared" si="0"/>
        <v>397</v>
      </c>
      <c r="E30" s="4">
        <f t="shared" si="35"/>
        <v>375</v>
      </c>
      <c r="F30" s="3"/>
      <c r="G30" s="3"/>
      <c r="H30" s="4">
        <f t="shared" si="36"/>
        <v>22</v>
      </c>
      <c r="I30" s="13">
        <v>0.42699999999999999</v>
      </c>
      <c r="J30" s="4">
        <f t="shared" si="37"/>
        <v>9.6758199999999999</v>
      </c>
      <c r="K30" s="4">
        <f t="shared" si="38"/>
        <v>397</v>
      </c>
      <c r="L30" s="4">
        <f t="shared" si="39"/>
        <v>0</v>
      </c>
      <c r="M30" s="4">
        <f t="shared" si="40"/>
        <v>397</v>
      </c>
      <c r="N30" s="4">
        <f t="shared" si="1"/>
        <v>0</v>
      </c>
      <c r="O30" s="2">
        <v>25</v>
      </c>
      <c r="P30" s="3"/>
      <c r="Q30" s="4">
        <f t="shared" si="41"/>
        <v>1</v>
      </c>
      <c r="R30" s="4">
        <f t="shared" si="2"/>
        <v>0</v>
      </c>
      <c r="S30" s="4">
        <f t="shared" si="3"/>
        <v>0</v>
      </c>
      <c r="T30" s="10">
        <f t="shared" si="4"/>
        <v>0</v>
      </c>
      <c r="U30" s="3">
        <v>200</v>
      </c>
      <c r="V30" s="3"/>
      <c r="W30" s="4">
        <f t="shared" si="51"/>
        <v>12</v>
      </c>
      <c r="X30" s="4">
        <f t="shared" si="5"/>
        <v>0</v>
      </c>
      <c r="Y30" s="4">
        <f t="shared" si="6"/>
        <v>0</v>
      </c>
      <c r="Z30" s="10">
        <f t="shared" si="7"/>
        <v>0</v>
      </c>
      <c r="AA30" s="2">
        <v>75</v>
      </c>
      <c r="AB30" s="3"/>
      <c r="AC30" s="4">
        <f t="shared" si="42"/>
        <v>4.5</v>
      </c>
      <c r="AD30" s="4">
        <f t="shared" si="8"/>
        <v>0</v>
      </c>
      <c r="AE30" s="4">
        <f t="shared" si="9"/>
        <v>0</v>
      </c>
      <c r="AF30" s="10">
        <f t="shared" si="10"/>
        <v>0</v>
      </c>
      <c r="AG30" s="2">
        <v>20</v>
      </c>
      <c r="AH30" s="3"/>
      <c r="AI30" s="4">
        <f t="shared" si="43"/>
        <v>1.2</v>
      </c>
      <c r="AJ30" s="4">
        <f t="shared" si="11"/>
        <v>0</v>
      </c>
      <c r="AK30" s="4">
        <f t="shared" si="12"/>
        <v>0</v>
      </c>
      <c r="AL30" s="10">
        <f t="shared" si="13"/>
        <v>0</v>
      </c>
      <c r="AM30" s="2">
        <v>0</v>
      </c>
      <c r="AN30" s="3"/>
      <c r="AO30" s="4">
        <f t="shared" si="44"/>
        <v>0</v>
      </c>
      <c r="AP30" s="4">
        <f t="shared" si="14"/>
        <v>0</v>
      </c>
      <c r="AQ30" s="4">
        <f t="shared" si="15"/>
        <v>0</v>
      </c>
      <c r="AR30" s="10">
        <f t="shared" si="16"/>
        <v>0</v>
      </c>
      <c r="AS30" s="2">
        <v>0</v>
      </c>
      <c r="AT30" s="3"/>
      <c r="AU30" s="4">
        <f t="shared" si="45"/>
        <v>0</v>
      </c>
      <c r="AV30" s="4">
        <f t="shared" si="17"/>
        <v>0</v>
      </c>
      <c r="AW30" s="4">
        <f t="shared" si="18"/>
        <v>0</v>
      </c>
      <c r="AX30" s="10">
        <f t="shared" si="19"/>
        <v>0</v>
      </c>
      <c r="AY30" s="2">
        <v>35</v>
      </c>
      <c r="AZ30" s="3"/>
      <c r="BA30" s="4">
        <f t="shared" si="46"/>
        <v>2.1</v>
      </c>
      <c r="BB30" s="4">
        <f t="shared" si="20"/>
        <v>0</v>
      </c>
      <c r="BC30" s="4">
        <f t="shared" si="21"/>
        <v>0</v>
      </c>
      <c r="BD30" s="10">
        <f t="shared" si="22"/>
        <v>0</v>
      </c>
      <c r="BE30" s="2">
        <v>0</v>
      </c>
      <c r="BF30" s="3"/>
      <c r="BG30" s="4">
        <f t="shared" si="47"/>
        <v>0</v>
      </c>
      <c r="BH30" s="4">
        <f t="shared" si="23"/>
        <v>0</v>
      </c>
      <c r="BI30" s="4">
        <f t="shared" si="24"/>
        <v>0</v>
      </c>
      <c r="BJ30" s="10">
        <f t="shared" si="25"/>
        <v>0</v>
      </c>
      <c r="BK30" s="2">
        <v>20</v>
      </c>
      <c r="BL30" s="3"/>
      <c r="BM30" s="4">
        <f t="shared" si="48"/>
        <v>1.2</v>
      </c>
      <c r="BN30" s="4">
        <f t="shared" si="26"/>
        <v>0</v>
      </c>
      <c r="BO30" s="4">
        <f t="shared" si="27"/>
        <v>0</v>
      </c>
      <c r="BP30" s="10">
        <f t="shared" si="28"/>
        <v>0</v>
      </c>
      <c r="BQ30" s="2">
        <v>25</v>
      </c>
      <c r="BR30" s="3"/>
      <c r="BS30" s="4">
        <f t="shared" si="49"/>
        <v>1.5</v>
      </c>
      <c r="BT30" s="4">
        <f t="shared" si="29"/>
        <v>0</v>
      </c>
      <c r="BU30" s="4">
        <f t="shared" si="30"/>
        <v>0</v>
      </c>
      <c r="BV30" s="10">
        <f t="shared" si="31"/>
        <v>0</v>
      </c>
      <c r="BW30" s="2">
        <v>25</v>
      </c>
      <c r="BX30" s="3"/>
      <c r="BY30" s="4">
        <f t="shared" si="50"/>
        <v>1.5</v>
      </c>
      <c r="BZ30" s="4">
        <f t="shared" si="32"/>
        <v>0</v>
      </c>
      <c r="CA30" s="4">
        <f t="shared" si="33"/>
        <v>0</v>
      </c>
      <c r="CB30" s="10">
        <f t="shared" si="34"/>
        <v>0</v>
      </c>
    </row>
    <row r="31" spans="1:80" x14ac:dyDescent="0.35">
      <c r="A31" s="18" t="s">
        <v>85</v>
      </c>
      <c r="B31" s="56"/>
      <c r="C31" s="3">
        <v>400</v>
      </c>
      <c r="D31" s="4">
        <f t="shared" si="0"/>
        <v>421.5</v>
      </c>
      <c r="E31" s="4">
        <f t="shared" si="35"/>
        <v>370</v>
      </c>
      <c r="F31" s="3"/>
      <c r="G31" s="3"/>
      <c r="H31" s="4">
        <f t="shared" si="36"/>
        <v>51.5</v>
      </c>
      <c r="I31" s="13">
        <v>0.42799999999999999</v>
      </c>
      <c r="J31" s="4">
        <f t="shared" si="37"/>
        <v>22.70326</v>
      </c>
      <c r="K31" s="4">
        <f t="shared" si="38"/>
        <v>421.5</v>
      </c>
      <c r="L31" s="4">
        <f t="shared" si="39"/>
        <v>0</v>
      </c>
      <c r="M31" s="4">
        <f t="shared" si="40"/>
        <v>421.5</v>
      </c>
      <c r="N31" s="4">
        <f t="shared" si="1"/>
        <v>0</v>
      </c>
      <c r="O31" s="2">
        <v>35</v>
      </c>
      <c r="P31" s="3"/>
      <c r="Q31" s="4">
        <f t="shared" si="41"/>
        <v>1.4000000000000001</v>
      </c>
      <c r="R31" s="4">
        <f t="shared" si="2"/>
        <v>0</v>
      </c>
      <c r="S31" s="4">
        <f t="shared" si="3"/>
        <v>0</v>
      </c>
      <c r="T31" s="10">
        <f t="shared" si="4"/>
        <v>0</v>
      </c>
      <c r="U31" s="3">
        <v>200</v>
      </c>
      <c r="V31" s="3"/>
      <c r="W31" s="4">
        <f t="shared" si="51"/>
        <v>12</v>
      </c>
      <c r="X31" s="4">
        <f t="shared" si="5"/>
        <v>0</v>
      </c>
      <c r="Y31" s="4">
        <f t="shared" si="6"/>
        <v>0</v>
      </c>
      <c r="Z31" s="10">
        <f t="shared" si="7"/>
        <v>0</v>
      </c>
      <c r="AA31" s="2">
        <v>60</v>
      </c>
      <c r="AB31" s="3"/>
      <c r="AC31" s="4">
        <f t="shared" si="42"/>
        <v>3.5999999999999996</v>
      </c>
      <c r="AD31" s="4">
        <f t="shared" si="8"/>
        <v>0</v>
      </c>
      <c r="AE31" s="4">
        <f t="shared" si="9"/>
        <v>0</v>
      </c>
      <c r="AF31" s="10">
        <f t="shared" si="10"/>
        <v>0</v>
      </c>
      <c r="AG31" s="2">
        <v>20</v>
      </c>
      <c r="AH31" s="3"/>
      <c r="AI31" s="4">
        <f t="shared" si="43"/>
        <v>1.2</v>
      </c>
      <c r="AJ31" s="4">
        <f t="shared" si="11"/>
        <v>0</v>
      </c>
      <c r="AK31" s="4">
        <f t="shared" si="12"/>
        <v>0</v>
      </c>
      <c r="AL31" s="10">
        <f t="shared" si="13"/>
        <v>0</v>
      </c>
      <c r="AM31" s="2">
        <v>0</v>
      </c>
      <c r="AN31" s="3"/>
      <c r="AO31" s="4">
        <f t="shared" si="44"/>
        <v>0</v>
      </c>
      <c r="AP31" s="4">
        <f t="shared" si="14"/>
        <v>0</v>
      </c>
      <c r="AQ31" s="4">
        <f t="shared" si="15"/>
        <v>0</v>
      </c>
      <c r="AR31" s="10">
        <f t="shared" si="16"/>
        <v>0</v>
      </c>
      <c r="AS31" s="2">
        <v>0</v>
      </c>
      <c r="AT31" s="3"/>
      <c r="AU31" s="4">
        <f t="shared" si="45"/>
        <v>0</v>
      </c>
      <c r="AV31" s="4">
        <f t="shared" si="17"/>
        <v>0</v>
      </c>
      <c r="AW31" s="4">
        <f t="shared" si="18"/>
        <v>0</v>
      </c>
      <c r="AX31" s="10">
        <f t="shared" si="19"/>
        <v>0</v>
      </c>
      <c r="AY31" s="2">
        <v>35</v>
      </c>
      <c r="AZ31" s="3"/>
      <c r="BA31" s="4">
        <f t="shared" si="46"/>
        <v>2.1</v>
      </c>
      <c r="BB31" s="4">
        <f t="shared" si="20"/>
        <v>0</v>
      </c>
      <c r="BC31" s="4">
        <f t="shared" si="21"/>
        <v>0</v>
      </c>
      <c r="BD31" s="10">
        <f t="shared" si="22"/>
        <v>0</v>
      </c>
      <c r="BE31" s="2">
        <v>0</v>
      </c>
      <c r="BF31" s="3"/>
      <c r="BG31" s="4">
        <f t="shared" si="47"/>
        <v>0</v>
      </c>
      <c r="BH31" s="4">
        <f t="shared" si="23"/>
        <v>0</v>
      </c>
      <c r="BI31" s="4">
        <f t="shared" si="24"/>
        <v>0</v>
      </c>
      <c r="BJ31" s="10">
        <f t="shared" si="25"/>
        <v>0</v>
      </c>
      <c r="BK31" s="2">
        <v>20</v>
      </c>
      <c r="BL31" s="3"/>
      <c r="BM31" s="4">
        <f t="shared" si="48"/>
        <v>1.2</v>
      </c>
      <c r="BN31" s="4">
        <f t="shared" si="26"/>
        <v>0</v>
      </c>
      <c r="BO31" s="4">
        <f t="shared" si="27"/>
        <v>0</v>
      </c>
      <c r="BP31" s="10">
        <f t="shared" si="28"/>
        <v>0</v>
      </c>
      <c r="BQ31" s="2">
        <v>35</v>
      </c>
      <c r="BR31" s="3"/>
      <c r="BS31" s="4">
        <f t="shared" si="49"/>
        <v>2.1</v>
      </c>
      <c r="BT31" s="4">
        <f t="shared" si="29"/>
        <v>0</v>
      </c>
      <c r="BU31" s="4">
        <f t="shared" si="30"/>
        <v>0</v>
      </c>
      <c r="BV31" s="10">
        <f t="shared" si="31"/>
        <v>0</v>
      </c>
      <c r="BW31" s="2">
        <v>35</v>
      </c>
      <c r="BX31" s="3"/>
      <c r="BY31" s="4">
        <f t="shared" si="50"/>
        <v>2.1</v>
      </c>
      <c r="BZ31" s="4">
        <f t="shared" si="32"/>
        <v>0</v>
      </c>
      <c r="CA31" s="4">
        <f t="shared" si="33"/>
        <v>0</v>
      </c>
      <c r="CB31" s="10">
        <f t="shared" si="34"/>
        <v>0</v>
      </c>
    </row>
    <row r="32" spans="1:80" x14ac:dyDescent="0.35">
      <c r="A32" s="18" t="s">
        <v>86</v>
      </c>
      <c r="B32" s="56"/>
      <c r="C32" s="3">
        <v>375</v>
      </c>
      <c r="D32" s="4">
        <f t="shared" si="0"/>
        <v>396.1</v>
      </c>
      <c r="E32" s="4">
        <f t="shared" si="35"/>
        <v>365</v>
      </c>
      <c r="F32" s="3"/>
      <c r="G32" s="3"/>
      <c r="H32" s="4">
        <f t="shared" si="36"/>
        <v>31.100000000000023</v>
      </c>
      <c r="I32" s="13">
        <v>0.42799999999999999</v>
      </c>
      <c r="J32" s="4">
        <f t="shared" si="37"/>
        <v>13.710124000000009</v>
      </c>
      <c r="K32" s="4">
        <f t="shared" si="38"/>
        <v>396.1</v>
      </c>
      <c r="L32" s="4">
        <f t="shared" si="39"/>
        <v>0</v>
      </c>
      <c r="M32" s="4">
        <f t="shared" si="40"/>
        <v>396.1</v>
      </c>
      <c r="N32" s="4">
        <f t="shared" si="1"/>
        <v>0</v>
      </c>
      <c r="O32" s="2">
        <v>40</v>
      </c>
      <c r="P32" s="3"/>
      <c r="Q32" s="4">
        <f t="shared" si="41"/>
        <v>1.6</v>
      </c>
      <c r="R32" s="4">
        <f t="shared" si="2"/>
        <v>0</v>
      </c>
      <c r="S32" s="4">
        <f t="shared" si="3"/>
        <v>0</v>
      </c>
      <c r="T32" s="10">
        <f t="shared" si="4"/>
        <v>0</v>
      </c>
      <c r="U32" s="3">
        <v>200</v>
      </c>
      <c r="V32" s="3"/>
      <c r="W32" s="4">
        <f t="shared" si="51"/>
        <v>12</v>
      </c>
      <c r="X32" s="4">
        <f t="shared" si="5"/>
        <v>0</v>
      </c>
      <c r="Y32" s="4">
        <f t="shared" si="6"/>
        <v>0</v>
      </c>
      <c r="Z32" s="10">
        <f t="shared" si="7"/>
        <v>0</v>
      </c>
      <c r="AA32" s="2">
        <v>50</v>
      </c>
      <c r="AB32" s="3"/>
      <c r="AC32" s="4">
        <f t="shared" si="42"/>
        <v>3</v>
      </c>
      <c r="AD32" s="4">
        <f t="shared" si="8"/>
        <v>0</v>
      </c>
      <c r="AE32" s="4">
        <f t="shared" si="9"/>
        <v>0</v>
      </c>
      <c r="AF32" s="10">
        <f t="shared" si="10"/>
        <v>0</v>
      </c>
      <c r="AG32" s="2">
        <v>20</v>
      </c>
      <c r="AH32" s="3"/>
      <c r="AI32" s="4">
        <f t="shared" si="43"/>
        <v>1.2</v>
      </c>
      <c r="AJ32" s="4">
        <f t="shared" si="11"/>
        <v>0</v>
      </c>
      <c r="AK32" s="4">
        <f t="shared" si="12"/>
        <v>0</v>
      </c>
      <c r="AL32" s="10">
        <f t="shared" si="13"/>
        <v>0</v>
      </c>
      <c r="AM32" s="2">
        <v>0</v>
      </c>
      <c r="AN32" s="3"/>
      <c r="AO32" s="4">
        <f t="shared" si="44"/>
        <v>0</v>
      </c>
      <c r="AP32" s="4">
        <f t="shared" si="14"/>
        <v>0</v>
      </c>
      <c r="AQ32" s="4">
        <f t="shared" si="15"/>
        <v>0</v>
      </c>
      <c r="AR32" s="10">
        <f t="shared" si="16"/>
        <v>0</v>
      </c>
      <c r="AS32" s="2">
        <v>0</v>
      </c>
      <c r="AT32" s="3"/>
      <c r="AU32" s="4">
        <f t="shared" si="45"/>
        <v>0</v>
      </c>
      <c r="AV32" s="4">
        <f t="shared" si="17"/>
        <v>0</v>
      </c>
      <c r="AW32" s="4">
        <f t="shared" si="18"/>
        <v>0</v>
      </c>
      <c r="AX32" s="10">
        <f t="shared" si="19"/>
        <v>0</v>
      </c>
      <c r="AY32" s="2">
        <v>35</v>
      </c>
      <c r="AZ32" s="3"/>
      <c r="BA32" s="4">
        <f t="shared" si="46"/>
        <v>2.1</v>
      </c>
      <c r="BB32" s="4">
        <f t="shared" si="20"/>
        <v>0</v>
      </c>
      <c r="BC32" s="4">
        <f t="shared" si="21"/>
        <v>0</v>
      </c>
      <c r="BD32" s="10">
        <f t="shared" si="22"/>
        <v>0</v>
      </c>
      <c r="BE32" s="2">
        <v>0</v>
      </c>
      <c r="BF32" s="3"/>
      <c r="BG32" s="4">
        <f t="shared" si="47"/>
        <v>0</v>
      </c>
      <c r="BH32" s="4">
        <f t="shared" si="23"/>
        <v>0</v>
      </c>
      <c r="BI32" s="4">
        <f t="shared" si="24"/>
        <v>0</v>
      </c>
      <c r="BJ32" s="10">
        <f t="shared" si="25"/>
        <v>0</v>
      </c>
      <c r="BK32" s="2">
        <v>20</v>
      </c>
      <c r="BL32" s="3"/>
      <c r="BM32" s="4">
        <f t="shared" si="48"/>
        <v>1.2</v>
      </c>
      <c r="BN32" s="4">
        <f t="shared" si="26"/>
        <v>0</v>
      </c>
      <c r="BO32" s="4">
        <f t="shared" si="27"/>
        <v>0</v>
      </c>
      <c r="BP32" s="10">
        <f t="shared" si="28"/>
        <v>0</v>
      </c>
      <c r="BQ32" s="2">
        <v>40</v>
      </c>
      <c r="BR32" s="3"/>
      <c r="BS32" s="4">
        <f t="shared" si="49"/>
        <v>2.4</v>
      </c>
      <c r="BT32" s="4">
        <f t="shared" si="29"/>
        <v>0</v>
      </c>
      <c r="BU32" s="4">
        <f t="shared" si="30"/>
        <v>0</v>
      </c>
      <c r="BV32" s="10">
        <f t="shared" si="31"/>
        <v>0</v>
      </c>
      <c r="BW32" s="2">
        <v>40</v>
      </c>
      <c r="BX32" s="3"/>
      <c r="BY32" s="4">
        <f t="shared" si="50"/>
        <v>2.4</v>
      </c>
      <c r="BZ32" s="4">
        <f t="shared" si="32"/>
        <v>0</v>
      </c>
      <c r="CA32" s="4">
        <f t="shared" si="33"/>
        <v>0</v>
      </c>
      <c r="CB32" s="10">
        <f t="shared" si="34"/>
        <v>0</v>
      </c>
    </row>
  </sheetData>
  <mergeCells count="5">
    <mergeCell ref="B9:B32"/>
    <mergeCell ref="A1:B1"/>
    <mergeCell ref="A2:B2"/>
    <mergeCell ref="A3:B3"/>
    <mergeCell ref="A4:B4"/>
  </mergeCells>
  <phoneticPr fontId="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5F38-B931-4094-89B6-F52BC0E6D752}">
  <dimension ref="A1:C12"/>
  <sheetViews>
    <sheetView workbookViewId="0">
      <selection activeCell="A10" sqref="A10"/>
    </sheetView>
  </sheetViews>
  <sheetFormatPr defaultRowHeight="14.5" x14ac:dyDescent="0.35"/>
  <cols>
    <col min="1" max="2" width="11.81640625" bestFit="1" customWidth="1"/>
  </cols>
  <sheetData>
    <row r="1" spans="1:3" x14ac:dyDescent="0.35">
      <c r="A1" s="25" t="s">
        <v>87</v>
      </c>
      <c r="B1" s="25" t="s">
        <v>30</v>
      </c>
      <c r="C1" s="25" t="s">
        <v>42</v>
      </c>
    </row>
    <row r="2" spans="1:3" ht="29" x14ac:dyDescent="0.35">
      <c r="A2" s="20" t="s">
        <v>14</v>
      </c>
      <c r="B2" s="50">
        <v>555</v>
      </c>
      <c r="C2" s="26">
        <v>0.1</v>
      </c>
    </row>
    <row r="3" spans="1:3" ht="43.5" x14ac:dyDescent="0.35">
      <c r="A3" s="20" t="s">
        <v>15</v>
      </c>
      <c r="B3" s="27">
        <v>506</v>
      </c>
      <c r="C3" s="28">
        <v>0</v>
      </c>
    </row>
    <row r="4" spans="1:3" ht="29" x14ac:dyDescent="0.35">
      <c r="A4" s="20" t="s">
        <v>16</v>
      </c>
      <c r="B4" s="27">
        <v>507</v>
      </c>
      <c r="C4" s="27">
        <v>0.4</v>
      </c>
    </row>
    <row r="5" spans="1:3" ht="43.5" x14ac:dyDescent="0.35">
      <c r="A5" s="20" t="s">
        <v>17</v>
      </c>
      <c r="B5" s="27">
        <v>508</v>
      </c>
      <c r="C5" s="27">
        <v>0.42799999999999999</v>
      </c>
    </row>
    <row r="6" spans="1:3" ht="29" x14ac:dyDescent="0.35">
      <c r="A6" s="20" t="s">
        <v>18</v>
      </c>
      <c r="B6" s="27">
        <v>509</v>
      </c>
      <c r="C6" s="27">
        <v>0</v>
      </c>
    </row>
    <row r="7" spans="1:3" x14ac:dyDescent="0.35">
      <c r="A7" s="20" t="s">
        <v>19</v>
      </c>
      <c r="B7" s="27">
        <v>510</v>
      </c>
      <c r="C7" s="27">
        <v>0</v>
      </c>
    </row>
    <row r="8" spans="1:3" x14ac:dyDescent="0.35">
      <c r="A8" s="20" t="s">
        <v>20</v>
      </c>
      <c r="B8" s="27">
        <v>511</v>
      </c>
      <c r="C8" s="27">
        <v>5.1999999999999998E-2</v>
      </c>
    </row>
    <row r="9" spans="1:3" ht="29" x14ac:dyDescent="0.35">
      <c r="A9" s="20" t="s">
        <v>21</v>
      </c>
      <c r="B9" s="27">
        <v>512</v>
      </c>
      <c r="C9" s="27">
        <v>0</v>
      </c>
    </row>
    <row r="10" spans="1:3" x14ac:dyDescent="0.35">
      <c r="A10" s="20" t="s">
        <v>22</v>
      </c>
      <c r="B10" s="27">
        <v>513</v>
      </c>
      <c r="C10" s="27">
        <v>0.90100000000000002</v>
      </c>
    </row>
    <row r="11" spans="1:3" ht="29" x14ac:dyDescent="0.35">
      <c r="A11" s="20" t="s">
        <v>23</v>
      </c>
      <c r="B11" s="27">
        <v>514</v>
      </c>
      <c r="C11" s="27">
        <v>0</v>
      </c>
    </row>
    <row r="12" spans="1:3" x14ac:dyDescent="0.35">
      <c r="A12" s="20" t="s">
        <v>24</v>
      </c>
      <c r="B12" s="27">
        <v>515</v>
      </c>
      <c r="C12" s="27">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Padilla, J@Energy</DisplayName>
        <AccountId>206</AccountId>
        <AccountType/>
      </UserInfo>
      <UserInfo>
        <DisplayName>Cox, Donnie@Energy</DisplayName>
        <AccountId>185</AccountId>
        <AccountType/>
      </UserInfo>
      <UserInfo>
        <DisplayName>Saephan, Xieng@Energy</DisplayName>
        <AccountId>207</AccountId>
        <AccountType/>
      </UserInfo>
      <UserInfo>
        <DisplayName>Gill, Liz@Energy</DisplayName>
        <AccountId>187</AccountId>
        <AccountType/>
      </UserInfo>
      <UserInfo>
        <DisplayName>Gunda, Siva@Energy</DisplayName>
        <AccountId>183</AccountId>
        <AccountType/>
      </UserInfo>
    </SharedWithUsers>
  </documentManagement>
</p:properties>
</file>

<file path=customXml/item3.xml>��< ? x m l   v e r s i o n = " 1 . 0 "   e n c o d i n g = " u t f - 1 6 " ? > < D a t a M a s h u p   x m l n s = " h t t p : / / s c h e m a s . m i c r o s o f t . c o m / D a t a M a s h u p " > A A A A A B Q D A A B Q S w M E F A A C A A g A O H T V 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O H T V 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0 1 V Y o i k e 4 D g A A A B E A A A A T A B w A R m 9 y b X V s Y X M v U 2 V j d G l v b j E u b S C i G A A o o B Q A A A A A A A A A A A A A A A A A A A A A A A A A A A A r T k 0 u y c z P U w i G 0 I b W A F B L A Q I t A B Q A A g A I A D h 0 1 V Y 4 s h n d p A A A A P Y A A A A S A A A A A A A A A A A A A A A A A A A A A A B D b 2 5 m a W c v U G F j a 2 F n Z S 5 4 b W x Q S w E C L Q A U A A I A C A A 4 d N V W D 8 r p q 6 Q A A A D p A A A A E w A A A A A A A A A A A A A A A A D w A A A A W 0 N v b n R l b n R f V H l w Z X N d L n h t b F B L A Q I t A B Q A A g A I A D h 0 1 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a v j / l V g j 7 T 7 m 5 H c v J 2 x s E A A A A A A I A A A A A A B B m A A A A A Q A A I A A A A O M g t V V c T 3 M N h X g 3 b w l p b i 0 + X l o i 9 M z 9 C R W P / B 2 c z v 9 9 A A A A A A 6 A A A A A A g A A I A A A A G A a u u f T F Q 4 h 6 Q + g d F i y y 9 2 c u T i 2 e x p x C 3 U H F v e L e n 3 p U A A A A N N 2 x X Y R I a w Z Y M a H 2 Q p T Y i D H m W p 7 2 9 O s L 7 B / d e p p K F a l E z U h P R E x X I N a N n / f 9 X o P z h q d W u W + Q A 0 A p 2 n o Y 5 2 / q K x L z 6 l i D S p m P 1 0 o n 5 8 h 4 + r g Q A A A A I R d 2 I b 3 H z 7 p r y o 2 B g Q N g T c z J E C k K R N 5 J i n l z 9 k P o / + a 4 F t m m K Q 7 y 9 B o R 7 s 7 q 4 I B F E D H e h s m 1 o l S H x w 3 A D g E Y w 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4" ma:contentTypeDescription="Create a new document." ma:contentTypeScope="" ma:versionID="c58fb27e7a29d5c3ec7e5b0026e0e65a">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6d6c25e098dade211b8f9079c554bbf4"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f9f0712-8743-4ce6-902f-714ec2004138}"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430B4-9B12-4E6C-A6F1-2C2351059232}">
  <ds:schemaRefs>
    <ds:schemaRef ds:uri="http://schemas.microsoft.com/sharepoint/v3/contenttype/forms"/>
  </ds:schemaRefs>
</ds:datastoreItem>
</file>

<file path=customXml/itemProps2.xml><?xml version="1.0" encoding="utf-8"?>
<ds:datastoreItem xmlns:ds="http://schemas.openxmlformats.org/officeDocument/2006/customXml" ds:itemID="{0D0CCA4F-39EB-4EC5-827B-52A9E64A5816}">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CEC0DFC0-58A0-47C8-ADC7-07EDA2AA9D7F}">
  <ds:schemaRefs>
    <ds:schemaRef ds:uri="http://schemas.microsoft.com/DataMashup"/>
  </ds:schemaRefs>
</ds:datastoreItem>
</file>

<file path=customXml/itemProps4.xml><?xml version="1.0" encoding="utf-8"?>
<ds:datastoreItem xmlns:ds="http://schemas.openxmlformats.org/officeDocument/2006/customXml" ds:itemID="{78B98A7F-2382-4336-8CAB-8149126EF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Hourly Data</vt:lpstr>
      <vt:lpst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Scavo</dc:creator>
  <cp:keywords/>
  <dc:description/>
  <cp:lastModifiedBy>Clendening, Logan@Energy</cp:lastModifiedBy>
  <cp:revision/>
  <dcterms:created xsi:type="dcterms:W3CDTF">2023-06-15T22:01:38Z</dcterms:created>
  <dcterms:modified xsi:type="dcterms:W3CDTF">2023-09-19T21:58:58Z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