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66925"/>
  <mc:AlternateContent xmlns:mc="http://schemas.openxmlformats.org/markup-compatibility/2006">
    <mc:Choice Requires="x15">
      <x15ac:absPath xmlns:x15ac="http://schemas.microsoft.com/office/spreadsheetml/2010/11/ac" url="C:\Users\bfauble\Desktop\"/>
    </mc:Choice>
  </mc:AlternateContent>
  <xr:revisionPtr revIDLastSave="0" documentId="13_ncr:1_{4B8E98F2-B620-4389-A7F8-BAE97027DFD3}" xr6:coauthVersionLast="47" xr6:coauthVersionMax="47" xr10:uidLastSave="{00000000-0000-0000-0000-000000000000}"/>
  <bookViews>
    <workbookView xWindow="28680" yWindow="-120" windowWidth="29040" windowHeight="15840" tabRatio="920" xr2:uid="{9EBEF435-3674-4269-8978-5964A1514C21}"/>
  </bookViews>
  <sheets>
    <sheet name="Cover Page" sheetId="45" r:id="rId1"/>
    <sheet name="Ranking Formula" sheetId="43" r:id="rId2"/>
    <sheet name="Group Ranking" sheetId="17" r:id="rId3"/>
    <sheet name="Summary" sheetId="9" r:id="rId4"/>
    <sheet name="Corridor data" sheetId="5" r:id="rId5"/>
    <sheet name="Data Dictionary" sheetId="44" r:id="rId6"/>
  </sheets>
  <definedNames>
    <definedName name="_xlnm._FilterDatabase" localSheetId="4" hidden="1">'Corridor data'!#REF!</definedName>
    <definedName name="_xlnm._FilterDatabase" localSheetId="2" hidden="1">'Group Ranking'!$B$1:$C$21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7" l="1"/>
  <c r="C21" i="17"/>
  <c r="C20" i="17"/>
  <c r="C19" i="17"/>
  <c r="C18" i="17"/>
  <c r="C17" i="17"/>
  <c r="C16" i="17"/>
  <c r="C15" i="17"/>
  <c r="C14" i="17"/>
  <c r="C13" i="17"/>
  <c r="C12" i="17"/>
  <c r="C11" i="17"/>
  <c r="C10" i="17"/>
  <c r="C9" i="17"/>
  <c r="C7" i="17"/>
  <c r="C6" i="17"/>
  <c r="C5" i="17"/>
  <c r="C4" i="17"/>
  <c r="C3" i="17"/>
  <c r="C2" i="17"/>
  <c r="K68" i="9"/>
  <c r="K67" i="9"/>
  <c r="K66" i="9"/>
  <c r="K65" i="9"/>
  <c r="K64" i="9"/>
  <c r="K63" i="9"/>
  <c r="K62" i="9"/>
  <c r="K61" i="9"/>
  <c r="K60" i="9"/>
  <c r="K59" i="9"/>
  <c r="K58" i="9"/>
  <c r="K57" i="9"/>
  <c r="K56" i="9"/>
  <c r="K55" i="9"/>
  <c r="K54" i="9"/>
  <c r="K53" i="9"/>
  <c r="K52" i="9"/>
  <c r="K51" i="9"/>
  <c r="K50" i="9"/>
  <c r="K49" i="9"/>
  <c r="K48" i="9"/>
  <c r="K47" i="9"/>
  <c r="K46" i="9"/>
  <c r="K45" i="9"/>
  <c r="K44" i="9"/>
  <c r="K43" i="9"/>
  <c r="K42" i="9"/>
  <c r="K41" i="9"/>
  <c r="K40" i="9"/>
  <c r="K39" i="9"/>
  <c r="K38" i="9"/>
  <c r="K37" i="9"/>
  <c r="K36" i="9"/>
  <c r="K35" i="9"/>
  <c r="K34" i="9"/>
  <c r="K33" i="9"/>
  <c r="K32" i="9"/>
  <c r="K31" i="9"/>
  <c r="K30" i="9"/>
  <c r="K29" i="9"/>
  <c r="K28" i="9"/>
  <c r="K27" i="9"/>
  <c r="K26" i="9"/>
  <c r="K25" i="9"/>
  <c r="K24" i="9"/>
  <c r="K23" i="9"/>
  <c r="K22" i="9"/>
  <c r="K21" i="9"/>
  <c r="K20" i="9"/>
  <c r="K19" i="9"/>
  <c r="K18" i="9"/>
  <c r="K17" i="9"/>
  <c r="K16" i="9"/>
  <c r="K15" i="9"/>
  <c r="K14" i="9"/>
  <c r="K13" i="9"/>
  <c r="K12" i="9"/>
  <c r="K11" i="9"/>
  <c r="K10" i="9"/>
  <c r="K9" i="9"/>
  <c r="K8" i="9"/>
  <c r="K7" i="9"/>
  <c r="K6" i="9"/>
  <c r="K5" i="9"/>
  <c r="K4" i="9"/>
  <c r="K3" i="9"/>
  <c r="K2" i="9"/>
  <c r="C68" i="9"/>
  <c r="C67" i="9"/>
  <c r="C66" i="9"/>
  <c r="C65" i="9"/>
  <c r="C64" i="9"/>
  <c r="C63" i="9"/>
  <c r="C62" i="9"/>
  <c r="C61" i="9"/>
  <c r="C60" i="9"/>
  <c r="C59" i="9"/>
  <c r="C58" i="9"/>
  <c r="C57" i="9"/>
  <c r="C56" i="9"/>
  <c r="C55" i="9"/>
  <c r="C54" i="9"/>
  <c r="C53" i="9"/>
  <c r="C52" i="9"/>
  <c r="C51" i="9"/>
  <c r="C50" i="9"/>
  <c r="C49" i="9"/>
  <c r="C48" i="9"/>
  <c r="C47" i="9"/>
  <c r="C46" i="9"/>
  <c r="C45"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C15" i="9"/>
  <c r="C14" i="9"/>
  <c r="C13" i="9"/>
  <c r="C12" i="9"/>
  <c r="C11" i="9"/>
  <c r="C10" i="9"/>
  <c r="C9" i="9"/>
  <c r="C8" i="9"/>
  <c r="C7" i="9"/>
  <c r="C6" i="9"/>
  <c r="C5" i="9"/>
  <c r="C4" i="9"/>
  <c r="C3" i="9"/>
  <c r="C2" i="9"/>
  <c r="D68" i="9"/>
  <c r="D67" i="9"/>
  <c r="D66" i="9"/>
  <c r="D65" i="9"/>
  <c r="D64" i="9"/>
  <c r="D63" i="9"/>
  <c r="D62" i="9"/>
  <c r="D61" i="9"/>
  <c r="D60" i="9"/>
  <c r="D59" i="9"/>
  <c r="D58" i="9"/>
  <c r="D57" i="9"/>
  <c r="D56" i="9"/>
  <c r="D55" i="9"/>
  <c r="D54" i="9"/>
  <c r="D53" i="9"/>
  <c r="D52" i="9"/>
  <c r="D51" i="9"/>
  <c r="D50" i="9"/>
  <c r="D49" i="9"/>
  <c r="D48" i="9"/>
  <c r="D47" i="9"/>
  <c r="D46" i="9"/>
  <c r="D45" i="9"/>
  <c r="D44" i="9"/>
  <c r="D43" i="9"/>
  <c r="D42" i="9"/>
  <c r="D41" i="9"/>
  <c r="D40" i="9"/>
  <c r="D39" i="9"/>
  <c r="D38" i="9"/>
  <c r="D37" i="9"/>
  <c r="D36" i="9"/>
  <c r="D35" i="9"/>
  <c r="D34" i="9"/>
  <c r="D33" i="9"/>
  <c r="D32" i="9"/>
  <c r="D31" i="9"/>
  <c r="D30" i="9"/>
  <c r="D29" i="9"/>
  <c r="D28" i="9"/>
  <c r="D27" i="9"/>
  <c r="D26" i="9"/>
  <c r="D25" i="9"/>
  <c r="D24" i="9"/>
  <c r="D23" i="9"/>
  <c r="D22" i="9"/>
  <c r="D21" i="9"/>
  <c r="D20" i="9"/>
  <c r="D19" i="9"/>
  <c r="D18" i="9"/>
  <c r="D17" i="9"/>
  <c r="D16" i="9"/>
  <c r="D15" i="9"/>
  <c r="D14" i="9"/>
  <c r="D13" i="9"/>
  <c r="D12" i="9"/>
  <c r="D11" i="9"/>
  <c r="D10" i="9"/>
  <c r="D9" i="9"/>
  <c r="D8" i="9"/>
  <c r="D7" i="9"/>
  <c r="D6" i="9"/>
  <c r="D5" i="9"/>
  <c r="D4" i="9"/>
  <c r="D3" i="9"/>
  <c r="D2" i="9"/>
  <c r="J4" i="5"/>
  <c r="J13" i="5"/>
  <c r="J18" i="5"/>
  <c r="J21" i="5"/>
  <c r="R4" i="5"/>
  <c r="J4" i="9" s="1"/>
  <c r="R13" i="5"/>
  <c r="R18" i="5"/>
  <c r="J18" i="9" s="1"/>
  <c r="R21" i="5"/>
  <c r="J21" i="9" s="1"/>
  <c r="R25" i="5"/>
  <c r="R43" i="5"/>
  <c r="J43" i="9" s="1"/>
  <c r="J25" i="9"/>
  <c r="J13" i="9"/>
  <c r="C39" i="43"/>
  <c r="H43" i="5"/>
  <c r="H25" i="5"/>
  <c r="H21" i="5"/>
  <c r="H18" i="5"/>
  <c r="H13" i="5"/>
  <c r="H4" i="5"/>
  <c r="H2" i="5"/>
  <c r="F21" i="9" l="1"/>
  <c r="F18" i="9"/>
  <c r="F13" i="9"/>
  <c r="F4" i="9"/>
  <c r="E43" i="9"/>
  <c r="E25" i="9"/>
  <c r="E21" i="9"/>
  <c r="E18" i="9"/>
  <c r="E13" i="9"/>
  <c r="E4" i="9"/>
  <c r="E2" i="9"/>
  <c r="P4" i="5"/>
  <c r="I4" i="9" s="1"/>
  <c r="P13" i="5"/>
  <c r="I13" i="9" s="1"/>
  <c r="P18" i="5"/>
  <c r="I18" i="9" s="1"/>
  <c r="P21" i="5"/>
  <c r="I21" i="9" s="1"/>
  <c r="P25" i="5"/>
  <c r="I25" i="9" s="1"/>
  <c r="P43" i="5"/>
  <c r="I43" i="9" s="1"/>
  <c r="P2" i="5"/>
  <c r="I2" i="9" s="1"/>
  <c r="L43" i="5"/>
  <c r="G43" i="9" s="1"/>
  <c r="L25" i="5"/>
  <c r="G25" i="9" s="1"/>
  <c r="L21" i="5"/>
  <c r="G21" i="9" s="1"/>
  <c r="L18" i="5"/>
  <c r="G18" i="9" s="1"/>
  <c r="L13" i="5"/>
  <c r="G13" i="9" s="1"/>
  <c r="L4" i="5"/>
  <c r="G4" i="9" s="1"/>
  <c r="L2" i="5"/>
  <c r="G2" i="9" s="1"/>
  <c r="N43" i="5"/>
  <c r="H43" i="9" s="1"/>
  <c r="N25" i="5"/>
  <c r="H25" i="9" s="1"/>
  <c r="N21" i="5"/>
  <c r="H21" i="9" s="1"/>
  <c r="N18" i="5"/>
  <c r="H18" i="9" s="1"/>
  <c r="N13" i="5"/>
  <c r="H13" i="9" s="1"/>
  <c r="N4" i="5"/>
  <c r="H4" i="9" s="1"/>
  <c r="N2" i="5"/>
  <c r="H2" i="9" s="1"/>
  <c r="J43" i="5"/>
  <c r="F43" i="9" s="1"/>
  <c r="J25" i="5"/>
  <c r="F25" i="9" s="1"/>
  <c r="J2" i="5"/>
  <c r="F2" i="9" s="1"/>
  <c r="R3" i="5"/>
  <c r="J3" i="9" s="1"/>
  <c r="R2" i="5"/>
  <c r="J2" i="9" s="1"/>
  <c r="R68" i="5"/>
  <c r="J68" i="9" s="1"/>
  <c r="P68" i="5"/>
  <c r="I68" i="9" s="1"/>
  <c r="N68" i="5"/>
  <c r="H68" i="9" s="1"/>
  <c r="J68" i="5"/>
  <c r="F68" i="9" s="1"/>
  <c r="H68" i="5"/>
  <c r="E68" i="9" s="1"/>
  <c r="R67" i="5"/>
  <c r="J67" i="9" s="1"/>
  <c r="P67" i="5"/>
  <c r="I67" i="9" s="1"/>
  <c r="N67" i="5"/>
  <c r="H67" i="9" s="1"/>
  <c r="J67" i="5"/>
  <c r="F67" i="9" s="1"/>
  <c r="H67" i="5"/>
  <c r="E67" i="9" s="1"/>
  <c r="R66" i="5"/>
  <c r="J66" i="9" s="1"/>
  <c r="P66" i="5"/>
  <c r="I66" i="9" s="1"/>
  <c r="L66" i="5"/>
  <c r="G66" i="9" s="1"/>
  <c r="J66" i="5"/>
  <c r="F66" i="9" s="1"/>
  <c r="H66" i="5"/>
  <c r="E66" i="9" s="1"/>
  <c r="R65" i="5"/>
  <c r="J65" i="9" s="1"/>
  <c r="P65" i="5"/>
  <c r="I65" i="9" s="1"/>
  <c r="L65" i="5"/>
  <c r="G65" i="9" s="1"/>
  <c r="J65" i="5"/>
  <c r="F65" i="9" s="1"/>
  <c r="H65" i="5"/>
  <c r="E65" i="9" s="1"/>
  <c r="R63" i="5"/>
  <c r="J63" i="9" s="1"/>
  <c r="P63" i="5"/>
  <c r="I63" i="9" s="1"/>
  <c r="L63" i="5"/>
  <c r="G63" i="9" s="1"/>
  <c r="J63" i="5"/>
  <c r="F63" i="9" s="1"/>
  <c r="H63" i="5"/>
  <c r="E63" i="9" s="1"/>
  <c r="R62" i="5"/>
  <c r="J62" i="9" s="1"/>
  <c r="P62" i="5"/>
  <c r="I62" i="9" s="1"/>
  <c r="L62" i="5"/>
  <c r="G62" i="9" s="1"/>
  <c r="J62" i="5"/>
  <c r="F62" i="9" s="1"/>
  <c r="H62" i="5"/>
  <c r="E62" i="9" s="1"/>
  <c r="R61" i="5"/>
  <c r="J61" i="9" s="1"/>
  <c r="P61" i="5"/>
  <c r="I61" i="9" s="1"/>
  <c r="L61" i="5"/>
  <c r="G61" i="9" s="1"/>
  <c r="J61" i="5"/>
  <c r="F61" i="9" s="1"/>
  <c r="H61" i="5"/>
  <c r="E61" i="9" s="1"/>
  <c r="R64" i="5"/>
  <c r="J64" i="9" s="1"/>
  <c r="P64" i="5"/>
  <c r="I64" i="9" s="1"/>
  <c r="N64" i="5"/>
  <c r="H64" i="9" s="1"/>
  <c r="J64" i="5"/>
  <c r="F64" i="9" s="1"/>
  <c r="H64" i="5"/>
  <c r="E64" i="9" s="1"/>
  <c r="R60" i="5"/>
  <c r="J60" i="9" s="1"/>
  <c r="P60" i="5"/>
  <c r="I60" i="9" s="1"/>
  <c r="N60" i="5"/>
  <c r="H60" i="9" s="1"/>
  <c r="J60" i="5"/>
  <c r="F60" i="9" s="1"/>
  <c r="H60" i="5"/>
  <c r="E60" i="9" s="1"/>
  <c r="R59" i="5"/>
  <c r="J59" i="9" s="1"/>
  <c r="P59" i="5"/>
  <c r="I59" i="9" s="1"/>
  <c r="N59" i="5"/>
  <c r="H59" i="9" s="1"/>
  <c r="J59" i="5"/>
  <c r="F59" i="9" s="1"/>
  <c r="H59" i="5"/>
  <c r="E59" i="9" s="1"/>
  <c r="R58" i="5"/>
  <c r="J58" i="9" s="1"/>
  <c r="P58" i="5"/>
  <c r="I58" i="9" s="1"/>
  <c r="L58" i="5"/>
  <c r="G58" i="9" s="1"/>
  <c r="J58" i="5"/>
  <c r="F58" i="9" s="1"/>
  <c r="H58" i="5"/>
  <c r="E58" i="9" s="1"/>
  <c r="R57" i="5"/>
  <c r="J57" i="9" s="1"/>
  <c r="P57" i="5"/>
  <c r="I57" i="9" s="1"/>
  <c r="L57" i="5"/>
  <c r="G57" i="9" s="1"/>
  <c r="J57" i="5"/>
  <c r="F57" i="9" s="1"/>
  <c r="R56" i="5"/>
  <c r="J56" i="9" s="1"/>
  <c r="P56" i="5"/>
  <c r="I56" i="9" s="1"/>
  <c r="L56" i="5"/>
  <c r="G56" i="9" s="1"/>
  <c r="J56" i="5"/>
  <c r="F56" i="9" s="1"/>
  <c r="H56" i="5"/>
  <c r="E56" i="9" s="1"/>
  <c r="R55" i="5"/>
  <c r="J55" i="9" s="1"/>
  <c r="P55" i="5"/>
  <c r="I55" i="9" s="1"/>
  <c r="L55" i="5"/>
  <c r="G55" i="9" s="1"/>
  <c r="J55" i="5"/>
  <c r="F55" i="9" s="1"/>
  <c r="H55" i="5"/>
  <c r="E55" i="9" s="1"/>
  <c r="R54" i="5"/>
  <c r="J54" i="9" s="1"/>
  <c r="P54" i="5"/>
  <c r="I54" i="9" s="1"/>
  <c r="L54" i="5"/>
  <c r="G54" i="9" s="1"/>
  <c r="J54" i="5"/>
  <c r="F54" i="9" s="1"/>
  <c r="H54" i="5"/>
  <c r="E54" i="9" s="1"/>
  <c r="R49" i="5"/>
  <c r="J49" i="9" s="1"/>
  <c r="P49" i="5"/>
  <c r="I49" i="9" s="1"/>
  <c r="N49" i="5"/>
  <c r="H49" i="9" s="1"/>
  <c r="J49" i="5"/>
  <c r="F49" i="9" s="1"/>
  <c r="H49" i="5"/>
  <c r="E49" i="9" s="1"/>
  <c r="R48" i="5"/>
  <c r="J48" i="9" s="1"/>
  <c r="P48" i="5"/>
  <c r="I48" i="9" s="1"/>
  <c r="N48" i="5"/>
  <c r="H48" i="9" s="1"/>
  <c r="J48" i="5"/>
  <c r="F48" i="9" s="1"/>
  <c r="H48" i="5"/>
  <c r="E48" i="9" s="1"/>
  <c r="R53" i="5"/>
  <c r="J53" i="9" s="1"/>
  <c r="P53" i="5"/>
  <c r="I53" i="9" s="1"/>
  <c r="N53" i="5"/>
  <c r="H53" i="9" s="1"/>
  <c r="J53" i="5"/>
  <c r="F53" i="9" s="1"/>
  <c r="H53" i="5"/>
  <c r="E53" i="9" s="1"/>
  <c r="R52" i="5"/>
  <c r="J52" i="9" s="1"/>
  <c r="P52" i="5"/>
  <c r="I52" i="9" s="1"/>
  <c r="L52" i="5"/>
  <c r="G52" i="9" s="1"/>
  <c r="J52" i="5"/>
  <c r="F52" i="9" s="1"/>
  <c r="H52" i="5"/>
  <c r="E52" i="9" s="1"/>
  <c r="R51" i="5"/>
  <c r="J51" i="9" s="1"/>
  <c r="P51" i="5"/>
  <c r="I51" i="9" s="1"/>
  <c r="L51" i="5"/>
  <c r="G51" i="9" s="1"/>
  <c r="J51" i="5"/>
  <c r="F51" i="9" s="1"/>
  <c r="H51" i="5"/>
  <c r="E51" i="9" s="1"/>
  <c r="R50" i="5"/>
  <c r="J50" i="9" s="1"/>
  <c r="P50" i="5"/>
  <c r="I50" i="9" s="1"/>
  <c r="L50" i="5"/>
  <c r="G50" i="9" s="1"/>
  <c r="J50" i="5"/>
  <c r="F50" i="9" s="1"/>
  <c r="H50" i="5"/>
  <c r="E50" i="9" s="1"/>
  <c r="R47" i="5"/>
  <c r="J47" i="9" s="1"/>
  <c r="P47" i="5"/>
  <c r="I47" i="9" s="1"/>
  <c r="L47" i="5"/>
  <c r="G47" i="9" s="1"/>
  <c r="J47" i="5"/>
  <c r="F47" i="9" s="1"/>
  <c r="H47" i="5"/>
  <c r="E47" i="9" s="1"/>
  <c r="R46" i="5"/>
  <c r="J46" i="9" s="1"/>
  <c r="P46" i="5"/>
  <c r="I46" i="9" s="1"/>
  <c r="L46" i="5"/>
  <c r="G46" i="9" s="1"/>
  <c r="J46" i="5"/>
  <c r="F46" i="9" s="1"/>
  <c r="H46" i="5"/>
  <c r="E46" i="9" s="1"/>
  <c r="R44" i="5"/>
  <c r="J44" i="9" s="1"/>
  <c r="P44" i="5"/>
  <c r="I44" i="9" s="1"/>
  <c r="N44" i="5"/>
  <c r="H44" i="9" s="1"/>
  <c r="J44" i="5"/>
  <c r="F44" i="9" s="1"/>
  <c r="H44" i="5"/>
  <c r="E44" i="9" s="1"/>
  <c r="R45" i="5"/>
  <c r="J45" i="9" s="1"/>
  <c r="P45" i="5"/>
  <c r="I45" i="9" s="1"/>
  <c r="N45" i="5"/>
  <c r="H45" i="9" s="1"/>
  <c r="J45" i="5"/>
  <c r="F45" i="9" s="1"/>
  <c r="H45" i="5"/>
  <c r="E45" i="9" s="1"/>
  <c r="R42" i="5"/>
  <c r="J42" i="9" s="1"/>
  <c r="P42" i="5"/>
  <c r="I42" i="9" s="1"/>
  <c r="L42" i="5"/>
  <c r="G42" i="9" s="1"/>
  <c r="J42" i="5"/>
  <c r="F42" i="9" s="1"/>
  <c r="H42" i="5"/>
  <c r="E42" i="9" s="1"/>
  <c r="R41" i="5"/>
  <c r="J41" i="9" s="1"/>
  <c r="P41" i="5"/>
  <c r="I41" i="9" s="1"/>
  <c r="L41" i="5"/>
  <c r="G41" i="9" s="1"/>
  <c r="J41" i="5"/>
  <c r="F41" i="9" s="1"/>
  <c r="H41" i="5"/>
  <c r="E41" i="9" s="1"/>
  <c r="R40" i="5"/>
  <c r="J40" i="9" s="1"/>
  <c r="P40" i="5"/>
  <c r="I40" i="9" s="1"/>
  <c r="N40" i="5"/>
  <c r="H40" i="9" s="1"/>
  <c r="J40" i="5"/>
  <c r="F40" i="9" s="1"/>
  <c r="H40" i="5"/>
  <c r="E40" i="9" s="1"/>
  <c r="R39" i="5"/>
  <c r="J39" i="9" s="1"/>
  <c r="P39" i="5"/>
  <c r="I39" i="9" s="1"/>
  <c r="L39" i="5"/>
  <c r="G39" i="9" s="1"/>
  <c r="J39" i="5"/>
  <c r="F39" i="9" s="1"/>
  <c r="H39" i="5"/>
  <c r="E39" i="9" s="1"/>
  <c r="R38" i="5"/>
  <c r="J38" i="9" s="1"/>
  <c r="P38" i="5"/>
  <c r="I38" i="9" s="1"/>
  <c r="L38" i="5"/>
  <c r="G38" i="9" s="1"/>
  <c r="J38" i="5"/>
  <c r="F38" i="9" s="1"/>
  <c r="H38" i="5"/>
  <c r="E38" i="9" s="1"/>
  <c r="R37" i="5"/>
  <c r="J37" i="9" s="1"/>
  <c r="P37" i="5"/>
  <c r="I37" i="9" s="1"/>
  <c r="N37" i="5"/>
  <c r="H37" i="9" s="1"/>
  <c r="J37" i="5"/>
  <c r="F37" i="9" s="1"/>
  <c r="H37" i="5"/>
  <c r="E37" i="9" s="1"/>
  <c r="R36" i="5"/>
  <c r="J36" i="9" s="1"/>
  <c r="P36" i="5"/>
  <c r="I36" i="9" s="1"/>
  <c r="N36" i="5"/>
  <c r="H36" i="9" s="1"/>
  <c r="J36" i="5"/>
  <c r="F36" i="9" s="1"/>
  <c r="H36" i="5"/>
  <c r="E36" i="9" s="1"/>
  <c r="R32" i="5"/>
  <c r="J32" i="9" s="1"/>
  <c r="P32" i="5"/>
  <c r="I32" i="9" s="1"/>
  <c r="N32" i="5"/>
  <c r="H32" i="9" s="1"/>
  <c r="J32" i="5"/>
  <c r="F32" i="9" s="1"/>
  <c r="H32" i="5"/>
  <c r="E32" i="9" s="1"/>
  <c r="R31" i="5"/>
  <c r="J31" i="9" s="1"/>
  <c r="P31" i="5"/>
  <c r="I31" i="9" s="1"/>
  <c r="L31" i="5"/>
  <c r="G31" i="9" s="1"/>
  <c r="J31" i="5"/>
  <c r="F31" i="9" s="1"/>
  <c r="H31" i="5"/>
  <c r="E31" i="9" s="1"/>
  <c r="R30" i="5"/>
  <c r="J30" i="9" s="1"/>
  <c r="P30" i="5"/>
  <c r="I30" i="9" s="1"/>
  <c r="L30" i="5"/>
  <c r="G30" i="9" s="1"/>
  <c r="J30" i="5"/>
  <c r="F30" i="9" s="1"/>
  <c r="H30" i="5"/>
  <c r="E30" i="9" s="1"/>
  <c r="R35" i="5"/>
  <c r="J35" i="9" s="1"/>
  <c r="P35" i="5"/>
  <c r="I35" i="9" s="1"/>
  <c r="L35" i="5"/>
  <c r="G35" i="9" s="1"/>
  <c r="J35" i="5"/>
  <c r="F35" i="9" s="1"/>
  <c r="H35" i="5"/>
  <c r="E35" i="9" s="1"/>
  <c r="R34" i="5"/>
  <c r="J34" i="9" s="1"/>
  <c r="P34" i="5"/>
  <c r="I34" i="9" s="1"/>
  <c r="L34" i="5"/>
  <c r="G34" i="9" s="1"/>
  <c r="J34" i="5"/>
  <c r="F34" i="9" s="1"/>
  <c r="H34" i="5"/>
  <c r="E34" i="9" s="1"/>
  <c r="R33" i="5"/>
  <c r="J33" i="9" s="1"/>
  <c r="P33" i="5"/>
  <c r="I33" i="9" s="1"/>
  <c r="L33" i="5"/>
  <c r="G33" i="9" s="1"/>
  <c r="J33" i="5"/>
  <c r="F33" i="9" s="1"/>
  <c r="R29" i="5"/>
  <c r="J29" i="9" s="1"/>
  <c r="P29" i="5"/>
  <c r="I29" i="9" s="1"/>
  <c r="N29" i="5"/>
  <c r="H29" i="9" s="1"/>
  <c r="J29" i="5"/>
  <c r="F29" i="9" s="1"/>
  <c r="H29" i="5"/>
  <c r="E29" i="9" s="1"/>
  <c r="R28" i="5"/>
  <c r="J28" i="9" s="1"/>
  <c r="P28" i="5"/>
  <c r="I28" i="9" s="1"/>
  <c r="N28" i="5"/>
  <c r="H28" i="9" s="1"/>
  <c r="J28" i="5"/>
  <c r="F28" i="9" s="1"/>
  <c r="H28" i="5"/>
  <c r="E28" i="9" s="1"/>
  <c r="R27" i="5"/>
  <c r="J27" i="9" s="1"/>
  <c r="P27" i="5"/>
  <c r="I27" i="9" s="1"/>
  <c r="N27" i="5"/>
  <c r="H27" i="9" s="1"/>
  <c r="J27" i="5"/>
  <c r="F27" i="9" s="1"/>
  <c r="R26" i="5"/>
  <c r="J26" i="9" s="1"/>
  <c r="P26" i="5"/>
  <c r="I26" i="9" s="1"/>
  <c r="L26" i="5"/>
  <c r="G26" i="9" s="1"/>
  <c r="J26" i="5"/>
  <c r="F26" i="9" s="1"/>
  <c r="H26" i="5"/>
  <c r="E26" i="9" s="1"/>
  <c r="R24" i="5"/>
  <c r="J24" i="9" s="1"/>
  <c r="P24" i="5"/>
  <c r="I24" i="9" s="1"/>
  <c r="L24" i="5"/>
  <c r="G24" i="9" s="1"/>
  <c r="J24" i="5"/>
  <c r="F24" i="9" s="1"/>
  <c r="H24" i="5"/>
  <c r="E24" i="9" s="1"/>
  <c r="R23" i="5"/>
  <c r="J23" i="9" s="1"/>
  <c r="P23" i="5"/>
  <c r="I23" i="9" s="1"/>
  <c r="L23" i="5"/>
  <c r="G23" i="9" s="1"/>
  <c r="J23" i="5"/>
  <c r="F23" i="9" s="1"/>
  <c r="H23" i="5"/>
  <c r="E23" i="9" s="1"/>
  <c r="R22" i="5"/>
  <c r="J22" i="9" s="1"/>
  <c r="P22" i="5"/>
  <c r="I22" i="9" s="1"/>
  <c r="L22" i="5"/>
  <c r="G22" i="9" s="1"/>
  <c r="J22" i="5"/>
  <c r="F22" i="9" s="1"/>
  <c r="H22" i="5"/>
  <c r="E22" i="9" s="1"/>
  <c r="R20" i="5"/>
  <c r="J20" i="9" s="1"/>
  <c r="P20" i="5"/>
  <c r="I20" i="9" s="1"/>
  <c r="N20" i="5"/>
  <c r="H20" i="9" s="1"/>
  <c r="J20" i="5"/>
  <c r="F20" i="9" s="1"/>
  <c r="H20" i="5"/>
  <c r="E20" i="9" s="1"/>
  <c r="R19" i="5"/>
  <c r="J19" i="9" s="1"/>
  <c r="P19" i="5"/>
  <c r="I19" i="9" s="1"/>
  <c r="N19" i="5"/>
  <c r="H19" i="9" s="1"/>
  <c r="J19" i="5"/>
  <c r="F19" i="9" s="1"/>
  <c r="R17" i="5"/>
  <c r="J17" i="9" s="1"/>
  <c r="P17" i="5"/>
  <c r="I17" i="9" s="1"/>
  <c r="L17" i="5"/>
  <c r="G17" i="9" s="1"/>
  <c r="J17" i="5"/>
  <c r="F17" i="9" s="1"/>
  <c r="H17" i="5"/>
  <c r="E17" i="9" s="1"/>
  <c r="R16" i="5"/>
  <c r="J16" i="9" s="1"/>
  <c r="P16" i="5"/>
  <c r="I16" i="9" s="1"/>
  <c r="L16" i="5"/>
  <c r="G16" i="9" s="1"/>
  <c r="J16" i="5"/>
  <c r="F16" i="9" s="1"/>
  <c r="H16" i="5"/>
  <c r="E16" i="9" s="1"/>
  <c r="R15" i="5"/>
  <c r="J15" i="9" s="1"/>
  <c r="P15" i="5"/>
  <c r="I15" i="9" s="1"/>
  <c r="L15" i="5"/>
  <c r="G15" i="9" s="1"/>
  <c r="J15" i="5"/>
  <c r="F15" i="9" s="1"/>
  <c r="H15" i="5"/>
  <c r="E15" i="9" s="1"/>
  <c r="R14" i="5"/>
  <c r="J14" i="9" s="1"/>
  <c r="P14" i="5"/>
  <c r="I14" i="9" s="1"/>
  <c r="L14" i="5"/>
  <c r="G14" i="9" s="1"/>
  <c r="J14" i="5"/>
  <c r="F14" i="9" s="1"/>
  <c r="H14" i="5"/>
  <c r="E14" i="9" s="1"/>
  <c r="R12" i="5"/>
  <c r="J12" i="9" s="1"/>
  <c r="P12" i="5"/>
  <c r="I12" i="9" s="1"/>
  <c r="L12" i="5"/>
  <c r="G12" i="9" s="1"/>
  <c r="J12" i="5"/>
  <c r="F12" i="9" s="1"/>
  <c r="H12" i="5"/>
  <c r="E12" i="9" s="1"/>
  <c r="R11" i="5"/>
  <c r="J11" i="9" s="1"/>
  <c r="P11" i="5"/>
  <c r="I11" i="9" s="1"/>
  <c r="N11" i="5"/>
  <c r="H11" i="9" s="1"/>
  <c r="J11" i="5"/>
  <c r="F11" i="9" s="1"/>
  <c r="H11" i="5"/>
  <c r="E11" i="9" s="1"/>
  <c r="R10" i="5"/>
  <c r="J10" i="9" s="1"/>
  <c r="P10" i="5"/>
  <c r="I10" i="9" s="1"/>
  <c r="L10" i="5"/>
  <c r="G10" i="9" s="1"/>
  <c r="J10" i="5"/>
  <c r="F10" i="9" s="1"/>
  <c r="R9" i="5"/>
  <c r="J9" i="9" s="1"/>
  <c r="P9" i="5"/>
  <c r="I9" i="9" s="1"/>
  <c r="L9" i="5"/>
  <c r="G9" i="9" s="1"/>
  <c r="J9" i="5"/>
  <c r="F9" i="9" s="1"/>
  <c r="H9" i="5"/>
  <c r="E9" i="9" s="1"/>
  <c r="R8" i="5"/>
  <c r="J8" i="9" s="1"/>
  <c r="P8" i="5"/>
  <c r="I8" i="9" s="1"/>
  <c r="L8" i="5"/>
  <c r="G8" i="9" s="1"/>
  <c r="J8" i="5"/>
  <c r="F8" i="9" s="1"/>
  <c r="H8" i="5"/>
  <c r="E8" i="9" s="1"/>
  <c r="R7" i="5"/>
  <c r="J7" i="9" s="1"/>
  <c r="P7" i="5"/>
  <c r="I7" i="9" s="1"/>
  <c r="L7" i="5"/>
  <c r="G7" i="9" s="1"/>
  <c r="J7" i="5"/>
  <c r="F7" i="9" s="1"/>
  <c r="H7" i="5"/>
  <c r="E7" i="9" s="1"/>
  <c r="R6" i="5"/>
  <c r="J6" i="9" s="1"/>
  <c r="P6" i="5"/>
  <c r="I6" i="9" s="1"/>
  <c r="L6" i="5"/>
  <c r="G6" i="9" s="1"/>
  <c r="J6" i="5"/>
  <c r="F6" i="9" s="1"/>
  <c r="H6" i="5"/>
  <c r="E6" i="9" s="1"/>
  <c r="R5" i="5"/>
  <c r="J5" i="9" s="1"/>
  <c r="P5" i="5"/>
  <c r="I5" i="9" s="1"/>
  <c r="N5" i="5"/>
  <c r="H5" i="9" s="1"/>
  <c r="J5" i="5"/>
  <c r="F5" i="9" s="1"/>
  <c r="H5" i="5"/>
  <c r="E5" i="9" s="1"/>
  <c r="P3" i="5"/>
  <c r="I3" i="9" s="1"/>
  <c r="N3" i="5"/>
  <c r="H3" i="9" s="1"/>
  <c r="J3" i="5"/>
  <c r="F3" i="9" s="1"/>
  <c r="H3" i="5"/>
  <c r="E3" i="9" s="1"/>
  <c r="H10" i="5" l="1"/>
  <c r="E10" i="9" s="1"/>
  <c r="H19" i="5"/>
  <c r="E19" i="9" s="1"/>
  <c r="H27" i="5"/>
  <c r="E27" i="9" s="1"/>
  <c r="H33" i="5"/>
  <c r="E33" i="9" s="1"/>
  <c r="H57" i="5"/>
  <c r="E57" i="9" s="1"/>
  <c r="L43" i="9"/>
  <c r="L25" i="9"/>
  <c r="M25" i="9" s="1"/>
  <c r="L18" i="9"/>
  <c r="M18" i="9" s="1"/>
  <c r="L4" i="9"/>
  <c r="L2" i="9"/>
  <c r="L13" i="9"/>
  <c r="L21" i="9"/>
  <c r="N47" i="5"/>
  <c r="H47" i="9" s="1"/>
  <c r="L47" i="9" s="1"/>
  <c r="N14" i="5"/>
  <c r="H14" i="9" s="1"/>
  <c r="L14" i="9" s="1"/>
  <c r="L11" i="5"/>
  <c r="G11" i="9" s="1"/>
  <c r="L11" i="9" s="1"/>
  <c r="L45" i="5"/>
  <c r="G45" i="9" s="1"/>
  <c r="L45" i="9" s="1"/>
  <c r="L36" i="5"/>
  <c r="G36" i="9" s="1"/>
  <c r="L36" i="9" s="1"/>
  <c r="N34" i="5"/>
  <c r="H34" i="9" s="1"/>
  <c r="L34" i="9" s="1"/>
  <c r="L53" i="5"/>
  <c r="G53" i="9" s="1"/>
  <c r="L53" i="9" s="1"/>
  <c r="N39" i="5"/>
  <c r="H39" i="9" s="1"/>
  <c r="L39" i="9" s="1"/>
  <c r="L59" i="5"/>
  <c r="G59" i="9" s="1"/>
  <c r="L59" i="9" s="1"/>
  <c r="N16" i="5"/>
  <c r="H16" i="9" s="1"/>
  <c r="L16" i="9" s="1"/>
  <c r="N54" i="5"/>
  <c r="H54" i="9" s="1"/>
  <c r="L54" i="9" s="1"/>
  <c r="L28" i="5"/>
  <c r="G28" i="9" s="1"/>
  <c r="L28" i="9" s="1"/>
  <c r="N15" i="5"/>
  <c r="H15" i="9" s="1"/>
  <c r="L15" i="9" s="1"/>
  <c r="N33" i="5"/>
  <c r="H33" i="9" s="1"/>
  <c r="L33" i="9" s="1"/>
  <c r="N50" i="5"/>
  <c r="H50" i="9" s="1"/>
  <c r="L50" i="9" s="1"/>
  <c r="L5" i="5"/>
  <c r="G5" i="9" s="1"/>
  <c r="L5" i="9" s="1"/>
  <c r="L27" i="5"/>
  <c r="G27" i="9" s="1"/>
  <c r="L27" i="9" s="1"/>
  <c r="L48" i="5"/>
  <c r="G48" i="9" s="1"/>
  <c r="L48" i="9" s="1"/>
  <c r="N35" i="5"/>
  <c r="H35" i="9" s="1"/>
  <c r="L35" i="9" s="1"/>
  <c r="N55" i="5"/>
  <c r="H55" i="9" s="1"/>
  <c r="L55" i="9" s="1"/>
  <c r="L29" i="5"/>
  <c r="G29" i="9" s="1"/>
  <c r="L29" i="9" s="1"/>
  <c r="L64" i="5"/>
  <c r="G64" i="9" s="1"/>
  <c r="L64" i="9" s="1"/>
  <c r="N38" i="5"/>
  <c r="H38" i="9" s="1"/>
  <c r="L38" i="9" s="1"/>
  <c r="N61" i="5"/>
  <c r="H61" i="9" s="1"/>
  <c r="L61" i="9" s="1"/>
  <c r="L32" i="5"/>
  <c r="G32" i="9" s="1"/>
  <c r="L32" i="9" s="1"/>
  <c r="L67" i="5"/>
  <c r="G67" i="9" s="1"/>
  <c r="L67" i="9" s="1"/>
  <c r="N6" i="5"/>
  <c r="H6" i="9" s="1"/>
  <c r="L6" i="9" s="1"/>
  <c r="N22" i="5"/>
  <c r="H22" i="9" s="1"/>
  <c r="L22" i="9" s="1"/>
  <c r="M22" i="9" s="1"/>
  <c r="N63" i="5"/>
  <c r="H63" i="9" s="1"/>
  <c r="L63" i="9" s="1"/>
  <c r="L19" i="5"/>
  <c r="G19" i="9" s="1"/>
  <c r="L19" i="9" s="1"/>
  <c r="N7" i="5"/>
  <c r="H7" i="9" s="1"/>
  <c r="L7" i="9" s="1"/>
  <c r="N23" i="5"/>
  <c r="H23" i="9" s="1"/>
  <c r="L23" i="9" s="1"/>
  <c r="L20" i="5"/>
  <c r="G20" i="9" s="1"/>
  <c r="L20" i="9" s="1"/>
  <c r="N24" i="5"/>
  <c r="H24" i="9" s="1"/>
  <c r="L24" i="9" s="1"/>
  <c r="N46" i="5"/>
  <c r="H46" i="9" s="1"/>
  <c r="L46" i="9" s="1"/>
  <c r="L3" i="5"/>
  <c r="G3" i="9" s="1"/>
  <c r="L3" i="9" s="1"/>
  <c r="N62" i="5"/>
  <c r="H62" i="9" s="1"/>
  <c r="L62" i="9" s="1"/>
  <c r="M62" i="9" s="1"/>
  <c r="L60" i="5"/>
  <c r="G60" i="9" s="1"/>
  <c r="L60" i="9" s="1"/>
  <c r="N9" i="5"/>
  <c r="H9" i="9" s="1"/>
  <c r="L9" i="9" s="1"/>
  <c r="N17" i="5"/>
  <c r="H17" i="9" s="1"/>
  <c r="L17" i="9" s="1"/>
  <c r="N30" i="5"/>
  <c r="H30" i="9" s="1"/>
  <c r="L30" i="9" s="1"/>
  <c r="N41" i="5"/>
  <c r="H41" i="9" s="1"/>
  <c r="L41" i="9" s="1"/>
  <c r="N51" i="5"/>
  <c r="H51" i="9" s="1"/>
  <c r="L51" i="9" s="1"/>
  <c r="N57" i="5"/>
  <c r="H57" i="9" s="1"/>
  <c r="L57" i="9" s="1"/>
  <c r="N65" i="5"/>
  <c r="H65" i="9" s="1"/>
  <c r="L65" i="9" s="1"/>
  <c r="N8" i="5"/>
  <c r="H8" i="9" s="1"/>
  <c r="L8" i="9" s="1"/>
  <c r="L37" i="5"/>
  <c r="G37" i="9" s="1"/>
  <c r="L37" i="9" s="1"/>
  <c r="L49" i="5"/>
  <c r="G49" i="9" s="1"/>
  <c r="L49" i="9" s="1"/>
  <c r="N10" i="5"/>
  <c r="H10" i="9" s="1"/>
  <c r="L10" i="9" s="1"/>
  <c r="M10" i="9" s="1"/>
  <c r="N26" i="5"/>
  <c r="H26" i="9" s="1"/>
  <c r="L26" i="9" s="1"/>
  <c r="N31" i="5"/>
  <c r="H31" i="9" s="1"/>
  <c r="L31" i="9" s="1"/>
  <c r="M31" i="9" s="1"/>
  <c r="N42" i="5"/>
  <c r="H42" i="9" s="1"/>
  <c r="L42" i="9" s="1"/>
  <c r="N52" i="5"/>
  <c r="H52" i="9" s="1"/>
  <c r="L52" i="9" s="1"/>
  <c r="N58" i="5"/>
  <c r="H58" i="9" s="1"/>
  <c r="L58" i="9" s="1"/>
  <c r="N66" i="5"/>
  <c r="H66" i="9" s="1"/>
  <c r="L66" i="9" s="1"/>
  <c r="N56" i="5"/>
  <c r="H56" i="9" s="1"/>
  <c r="L56" i="9" s="1"/>
  <c r="L40" i="5"/>
  <c r="G40" i="9" s="1"/>
  <c r="L40" i="9" s="1"/>
  <c r="L68" i="5"/>
  <c r="G68" i="9" s="1"/>
  <c r="L68" i="9" s="1"/>
  <c r="N12" i="5"/>
  <c r="H12" i="9" s="1"/>
  <c r="L12" i="9" s="1"/>
  <c r="L44" i="5"/>
  <c r="G44" i="9" s="1"/>
  <c r="L44" i="9" s="1"/>
  <c r="M27" i="9" l="1"/>
  <c r="M59" i="9"/>
  <c r="M47" i="9"/>
  <c r="M5" i="9"/>
  <c r="M55" i="9"/>
  <c r="M37" i="9"/>
  <c r="M13" i="9"/>
  <c r="M11" i="9"/>
  <c r="M43" i="9"/>
  <c r="M8" i="9"/>
  <c r="M2" i="9"/>
  <c r="M52" i="9"/>
  <c r="M65" i="9"/>
  <c r="M15" i="9"/>
</calcChain>
</file>

<file path=xl/sharedStrings.xml><?xml version="1.0" encoding="utf-8"?>
<sst xmlns="http://schemas.openxmlformats.org/spreadsheetml/2006/main" count="484" uniqueCount="300">
  <si>
    <t>California's National Electric Vehicle Infrastructure (NEVI) Formula Program Solicitation Corridor Analysis</t>
  </si>
  <si>
    <t>The name of each sheet corresponds to the associated figure in the report. Data and analysis are organized into the following sheets:</t>
  </si>
  <si>
    <t>Sheet Name</t>
  </si>
  <si>
    <t>Description</t>
  </si>
  <si>
    <t>Ranking Formula</t>
  </si>
  <si>
    <t>Sheet that details the variables, factors, and point value for the formula to rank the corridor groups</t>
  </si>
  <si>
    <t>Group Ranking</t>
  </si>
  <si>
    <t>Sheet that details the score for each corridor group and their associated rank</t>
  </si>
  <si>
    <t>Summary</t>
  </si>
  <si>
    <t>Sheet that summarizes the groups, corridor segments, and associated scores</t>
  </si>
  <si>
    <t>Corridor Data</t>
  </si>
  <si>
    <t>Sheet that includes the data variables for each corridor segment and their associated scores</t>
  </si>
  <si>
    <t>Data Dictionary</t>
  </si>
  <si>
    <t>Sheet that includes the definitions for terms</t>
  </si>
  <si>
    <t>Variable</t>
  </si>
  <si>
    <t>Factor</t>
  </si>
  <si>
    <t>Score</t>
  </si>
  <si>
    <t>Corridor segment is an Interstate</t>
  </si>
  <si>
    <t>Yes</t>
  </si>
  <si>
    <t>No</t>
  </si>
  <si>
    <t>Percentage of the corridor segment that is in and within 1 mile of a Justice40 DAC</t>
  </si>
  <si>
    <t>75% - 99%</t>
  </si>
  <si>
    <t>50% - 74%</t>
  </si>
  <si>
    <t>25% - 49%</t>
  </si>
  <si>
    <t>0% - 24%</t>
  </si>
  <si>
    <t xml:space="preserve">Percentage of the corridor segment that is in and within 1 mile of a
 CA-designated DAC/LIC </t>
  </si>
  <si>
    <t>At least 50 percent of the corridor segment is in and within 1 mile of
both Justice40 DAC and/or CA-designated DAC/LIC</t>
  </si>
  <si>
    <t>Number of 150 kW, or greater,
DCFCs needed along the
corridor segment 
(EVI-RoadTrip 2030)</t>
  </si>
  <si>
    <t>40+</t>
  </si>
  <si>
    <t>20-39</t>
  </si>
  <si>
    <t>11-19</t>
  </si>
  <si>
    <t>6-10</t>
  </si>
  <si>
    <t>1-5</t>
  </si>
  <si>
    <r>
      <rPr>
        <sz val="11"/>
        <color rgb="FF000000"/>
        <rFont val="Calibri"/>
        <family val="2"/>
      </rPr>
      <t>≤</t>
    </r>
    <r>
      <rPr>
        <sz val="11"/>
        <color rgb="FF000000"/>
        <rFont val="Calibri"/>
        <family val="2"/>
        <scheme val="minor"/>
      </rPr>
      <t xml:space="preserve"> 0</t>
    </r>
  </si>
  <si>
    <t>Additional charging stations needed to comply with the maximum 50-mile distance between charging stations</t>
  </si>
  <si>
    <t>Percentage of the corridor segment that is in a community that is greater than 10 minutes away from an existing DCFC (SB 1000)</t>
  </si>
  <si>
    <t>90-100%</t>
  </si>
  <si>
    <t>75% - 89%</t>
  </si>
  <si>
    <t>Corridor segment has at least 1 Tribal Land or Tribal Property</t>
  </si>
  <si>
    <t>Corridor segment connects to
neighboring State's AFC</t>
  </si>
  <si>
    <t xml:space="preserve">Max Points:  </t>
  </si>
  <si>
    <t>Rank</t>
  </si>
  <si>
    <t>Corridor Group</t>
  </si>
  <si>
    <t>Corridor Group Average</t>
  </si>
  <si>
    <t xml:space="preserve">If you make changes to the formula, you may need to </t>
  </si>
  <si>
    <t xml:space="preserve">re-sort the Corridor Group Average column </t>
  </si>
  <si>
    <t>* Stations that meet minimum criteria may change at the time of solicitation release.</t>
  </si>
  <si>
    <t>US Department of Transportation Federal Highway Administration Alternative Fuel Corridors Map</t>
  </si>
  <si>
    <t>US Department of Energy Alternative Fuels Data Center Station Data for Alternative Fuel Corridors</t>
  </si>
  <si>
    <t>Corridor Segment</t>
  </si>
  <si>
    <t>Interstate Score</t>
  </si>
  <si>
    <t>NEVI Sites Needed Score</t>
  </si>
  <si>
    <t>EVI-RoadTrip Ports Needed</t>
  </si>
  <si>
    <t>SB 1000 Score</t>
  </si>
  <si>
    <t>Justice40 and DAC/LIC 50% Score</t>
  </si>
  <si>
    <t>DAC/LIC Score</t>
  </si>
  <si>
    <t>Justice40 Score</t>
  </si>
  <si>
    <t>Tribal Score</t>
  </si>
  <si>
    <t>Connects to Neighbor State AFC Score</t>
  </si>
  <si>
    <t>Corridor Segment Total</t>
  </si>
  <si>
    <t>I-5: Oregon to Sacramento</t>
  </si>
  <si>
    <t>SR 97: Weed to Dorris</t>
  </si>
  <si>
    <t>SR 99: Red Bluff to Sacramento</t>
  </si>
  <si>
    <t>US 101: Oregon to North of Leggett</t>
  </si>
  <si>
    <t>SR 299: Arcata to Redding</t>
  </si>
  <si>
    <t>SR 199: Crescent City to Gasquet</t>
  </si>
  <si>
    <t>SR 1: Leggett to North of San Francisco</t>
  </si>
  <si>
    <t>US 101: Leggett to San Francisco</t>
  </si>
  <si>
    <t>US 395 North: Oregon to Nevada</t>
  </si>
  <si>
    <t>US 395 South: Nevada to Hesperia</t>
  </si>
  <si>
    <t>SR 14: Santa Clarita to Inyokern</t>
  </si>
  <si>
    <t>I-5: Sacramento to Santa Clarita</t>
  </si>
  <si>
    <t>SR 41: Paso Robles to Kettlemen City</t>
  </si>
  <si>
    <t>SR 58: Buttonwillow to Barstow</t>
  </si>
  <si>
    <t>I-15: Hysperia to Nevada</t>
  </si>
  <si>
    <t>I-40: Barstow to Needles</t>
  </si>
  <si>
    <t>SR 20: Calpella/Redwood Valley 20/29 Split, 20/53 split to Yuba Pass</t>
  </si>
  <si>
    <t>I-80: Sacramento to Nevada</t>
  </si>
  <si>
    <t>SR 29: Upper Lake to Lower Lake</t>
  </si>
  <si>
    <t>US 50: Pollock Pines to Nevada</t>
  </si>
  <si>
    <t>SR 120: Manteca to Lee Vining</t>
  </si>
  <si>
    <t>SR 4: Stockton to Angels Camp</t>
  </si>
  <si>
    <t>SR 99: Sacramento to Turlock</t>
  </si>
  <si>
    <t>SR 1: San Francisco to Lompoc</t>
  </si>
  <si>
    <t>US 101: San Francisco to Oxnard</t>
  </si>
  <si>
    <t>SR 12: Sebastapol to Lodi</t>
  </si>
  <si>
    <t>SR 4: Hercules to Brentwood</t>
  </si>
  <si>
    <t>SR 24: Oakland to Walnut Creek</t>
  </si>
  <si>
    <t>SR 17: San Jose to Santa Cruz</t>
  </si>
  <si>
    <t>I-280: San Francisco to San Jose</t>
  </si>
  <si>
    <t>I-580: San Rafeal to Tracy</t>
  </si>
  <si>
    <t>I-80: San Francisco</t>
  </si>
  <si>
    <t>I-680: Cordelia to San Jose</t>
  </si>
  <si>
    <t>I-505: Vacaville to Dunnigan</t>
  </si>
  <si>
    <t>I-205: Tracy</t>
  </si>
  <si>
    <t>SR 180: Fresno to Squaw Valley</t>
  </si>
  <si>
    <t>SR 41: Lemoore to Fish Camp</t>
  </si>
  <si>
    <t>SR 46: East of Shandon to Famoso</t>
  </si>
  <si>
    <t>SR 198: Coalinga to Three Rivers</t>
  </si>
  <si>
    <t>SR 152: Watsonville to Chowchilla</t>
  </si>
  <si>
    <t>SR 99: South of Turlock to Wheeler Ridge</t>
  </si>
  <si>
    <t>SR 111 Palm Desert to Mecca, SR86/78 from Mecca to Brawley, SR 111 from Brawley to Calexico</t>
  </si>
  <si>
    <t>I-10: Beaumont to Blythe</t>
  </si>
  <si>
    <t>I-8: El Centro to Arizona</t>
  </si>
  <si>
    <t>SR 7: Holtville to Mexico</t>
  </si>
  <si>
    <t>SR 125: Santee to Otay Mesa</t>
  </si>
  <si>
    <t>SR 94: San Diego to Dulzara (Tecate)</t>
  </si>
  <si>
    <t>SR 905 San Diego to Otay Mesa</t>
  </si>
  <si>
    <t>SR 78: Oceanside to Escondido</t>
  </si>
  <si>
    <t>SR 67: El Cajon to Eucalyptus Hills</t>
  </si>
  <si>
    <t>I-8: San Diego to El Centro</t>
  </si>
  <si>
    <t>I-15: San Diego to Murrieta</t>
  </si>
  <si>
    <t>I-805: San Diego to San Ysidro</t>
  </si>
  <si>
    <t>SR 39: La Habra to Huntington Beach</t>
  </si>
  <si>
    <t>SR 55: Anaheim to Newport Beach</t>
  </si>
  <si>
    <t>SR 91: Gardena to Riverside</t>
  </si>
  <si>
    <t>SR 1: Oxnard to Dana Point</t>
  </si>
  <si>
    <t>SR 23: Moonpark to Thousand Oaks</t>
  </si>
  <si>
    <t>SR 118: Saticoy to San Fernando</t>
  </si>
  <si>
    <t>SR 60: Los Angeles to Beaumont</t>
  </si>
  <si>
    <t>I-210: Sylmar to Redlands</t>
  </si>
  <si>
    <t>I-215: Murrieta to San Bernardino</t>
  </si>
  <si>
    <t>I-405: Mission Hills to Irvine</t>
  </si>
  <si>
    <t>I-110: Los Angeles to San Pedro</t>
  </si>
  <si>
    <t>I-710: Los Angeles to Long Beach</t>
  </si>
  <si>
    <t>I-605: Irwindale/Duarte to Seal Beach</t>
  </si>
  <si>
    <t>I-105: El Segundo to Norwalk</t>
  </si>
  <si>
    <t>Alternative Fuel Corridor</t>
  </si>
  <si>
    <t>Interstate</t>
  </si>
  <si>
    <t>NEVI Sites Needed and Score</t>
  </si>
  <si>
    <t>EVI-RoadTrip
Net Charging
Demand</t>
  </si>
  <si>
    <t>EVI-RoadTrip
Score</t>
  </si>
  <si>
    <t>% Over 10
Minute Drive
(SB 1000)</t>
  </si>
  <si>
    <t>SB 1000
Score</t>
  </si>
  <si>
    <t>% in both CA-designated and Justice40-designated DAC/LIC</t>
  </si>
  <si>
    <t>Justice40 and
DAC/LIC
50% Score</t>
  </si>
  <si>
    <t>% in CA-designated DAC/LIC</t>
  </si>
  <si>
    <t>DAC/LIC
Score</t>
  </si>
  <si>
    <t>% in Justice40-designated DAC</t>
  </si>
  <si>
    <t>% in Tribal Land/Properties</t>
  </si>
  <si>
    <t>Tribal
Score</t>
  </si>
  <si>
    <t>Connects to Neighbor State AFC</t>
  </si>
  <si>
    <t>I-5</t>
  </si>
  <si>
    <t>Oregon Border to Sacramento</t>
  </si>
  <si>
    <t>US-97</t>
  </si>
  <si>
    <t>Weed to Dorris</t>
  </si>
  <si>
    <t>SR-99</t>
  </si>
  <si>
    <t xml:space="preserve">Red Bluff to Chico </t>
  </si>
  <si>
    <t>US-101</t>
  </si>
  <si>
    <t>CA/OR Border to North of Leggett</t>
  </si>
  <si>
    <t>SR-299</t>
  </si>
  <si>
    <t>Arcata to Redding</t>
  </si>
  <si>
    <t>SR-199</t>
  </si>
  <si>
    <t>Crescent City to Gasquet</t>
  </si>
  <si>
    <t>SR-1</t>
  </si>
  <si>
    <t>Leggett to North of San Francisco</t>
  </si>
  <si>
    <t>Leggett to San Francisco</t>
  </si>
  <si>
    <t>US-395</t>
  </si>
  <si>
    <t>Oregon Border to Nevada Border</t>
  </si>
  <si>
    <t>Hesperia to NV Border</t>
  </si>
  <si>
    <t>SR-14</t>
  </si>
  <si>
    <t>Santa Clarita to Inyokern</t>
  </si>
  <si>
    <t>Sacramento to Santa Clarita</t>
  </si>
  <si>
    <t>SR-41</t>
  </si>
  <si>
    <t>Paso Robles to Kettlemen City</t>
  </si>
  <si>
    <t>SR-58</t>
  </si>
  <si>
    <t>Buttonwillow to Barstow</t>
  </si>
  <si>
    <t>I-15</t>
  </si>
  <si>
    <t>Hesperia to NV</t>
  </si>
  <si>
    <t>I-40</t>
  </si>
  <si>
    <t>Barstow to Needles</t>
  </si>
  <si>
    <t>SR-20</t>
  </si>
  <si>
    <t>Calpella/Redwood Valley to Yuba Pass</t>
  </si>
  <si>
    <t>I-80</t>
  </si>
  <si>
    <t>Sacramento to NV</t>
  </si>
  <si>
    <t>SR-29</t>
  </si>
  <si>
    <t>Upper Lake to Lower Lake</t>
  </si>
  <si>
    <t>US-50</t>
  </si>
  <si>
    <t>Pollock Pines to Nevada Border</t>
  </si>
  <si>
    <t>SR-120</t>
  </si>
  <si>
    <t>Manteca to Lee Vining</t>
  </si>
  <si>
    <t>Stockton to Angles Camp</t>
  </si>
  <si>
    <t>South of Sacramento to Turlock</t>
  </si>
  <si>
    <t>San Francisco to Lompoc</t>
  </si>
  <si>
    <t>South of San Francisco to Oxnard</t>
  </si>
  <si>
    <t>SR-12</t>
  </si>
  <si>
    <t>Sebastapol to Lodi</t>
  </si>
  <si>
    <t>SR-4</t>
  </si>
  <si>
    <t>Hercules to Brentwood</t>
  </si>
  <si>
    <t>SR-24</t>
  </si>
  <si>
    <t>Oakland to Walnut Creek</t>
  </si>
  <si>
    <t>SR-17</t>
  </si>
  <si>
    <t>San Jose to Santa Cruz</t>
  </si>
  <si>
    <t>I-280</t>
  </si>
  <si>
    <t>SF to San Jose</t>
  </si>
  <si>
    <t>I-580</t>
  </si>
  <si>
    <t>San Rafeal to Tracy</t>
  </si>
  <si>
    <t>SF to West Sacramento</t>
  </si>
  <si>
    <t>I-680</t>
  </si>
  <si>
    <t>Cordelia to San Jose</t>
  </si>
  <si>
    <t>I-505</t>
  </si>
  <si>
    <t>Vacaville to Dunnigan</t>
  </si>
  <si>
    <t>I-205</t>
  </si>
  <si>
    <t>Tracy to Tracy</t>
  </si>
  <si>
    <t>SR-180</t>
  </si>
  <si>
    <t>Fresno to Squaw Valley</t>
  </si>
  <si>
    <t>Leemore to Fish Camp</t>
  </si>
  <si>
    <t>SR-46</t>
  </si>
  <si>
    <t>East of Shandon to Famoso</t>
  </si>
  <si>
    <t>SR-198</t>
  </si>
  <si>
    <t>Coalinga to Three Rivers</t>
  </si>
  <si>
    <t>SR-152</t>
  </si>
  <si>
    <t>Watsonville to Chowchilla</t>
  </si>
  <si>
    <t>South of Turlock to Wheeler Ridge</t>
  </si>
  <si>
    <t>SR111/86/78</t>
  </si>
  <si>
    <t>SR 111 Whitewater to Mecca, SR86/78 from Mecca to Brawley, SR 111 from Brawley to Calexico</t>
  </si>
  <si>
    <t>I-10</t>
  </si>
  <si>
    <t>Beaumont to Blythe</t>
  </si>
  <si>
    <t>I-8</t>
  </si>
  <si>
    <t>El Centro to AZ border</t>
  </si>
  <si>
    <t>SR-7</t>
  </si>
  <si>
    <t>Holtville to MX Border</t>
  </si>
  <si>
    <t>SR-125</t>
  </si>
  <si>
    <t>Santee to Otay Mesa</t>
  </si>
  <si>
    <t>SR-94</t>
  </si>
  <si>
    <t>San Diego to Tecate</t>
  </si>
  <si>
    <t>SR-905</t>
  </si>
  <si>
    <t>San Diego to Otay Mesa</t>
  </si>
  <si>
    <t>SR-78</t>
  </si>
  <si>
    <t>Oceanside to Escondido</t>
  </si>
  <si>
    <t>SR-67</t>
  </si>
  <si>
    <t>El Cajon to Eucalyptus Hills</t>
  </si>
  <si>
    <t>San Diego to El Centro</t>
  </si>
  <si>
    <t>San Diego to Murrieta</t>
  </si>
  <si>
    <t>I-805</t>
  </si>
  <si>
    <t>San Diego to San Ysidro</t>
  </si>
  <si>
    <t>SR-39</t>
  </si>
  <si>
    <t>La Habra to Huntington Beach</t>
  </si>
  <si>
    <t>SR-55</t>
  </si>
  <si>
    <t>Anaheim to Newport Beach</t>
  </si>
  <si>
    <t>SR-91</t>
  </si>
  <si>
    <t>Gardena to Riverside</t>
  </si>
  <si>
    <t>Oxnard to Dana Point</t>
  </si>
  <si>
    <t>SR-23</t>
  </si>
  <si>
    <t>Moonpark to Thousand Oaks</t>
  </si>
  <si>
    <t>SR-118</t>
  </si>
  <si>
    <t>Saticoy to San Fernando</t>
  </si>
  <si>
    <t>SR-60</t>
  </si>
  <si>
    <t>Los Angeles to Beaumont</t>
  </si>
  <si>
    <t>I-210</t>
  </si>
  <si>
    <t>Slymar to Redlands</t>
  </si>
  <si>
    <t>I-215</t>
  </si>
  <si>
    <t>Murrieta to San Bernadino</t>
  </si>
  <si>
    <t>I-405</t>
  </si>
  <si>
    <t>Mission Hills to Irvine</t>
  </si>
  <si>
    <t>I-110</t>
  </si>
  <si>
    <t>Los Angeles to San Pedro</t>
  </si>
  <si>
    <t>I-710</t>
  </si>
  <si>
    <t>Los Angeles to Long Beach</t>
  </si>
  <si>
    <t>I-605</t>
  </si>
  <si>
    <t>Irwindale to Seal Beach</t>
  </si>
  <si>
    <t>I-105</t>
  </si>
  <si>
    <t>El Segundo to Norwalk</t>
  </si>
  <si>
    <t>DATA DICTIONARY</t>
  </si>
  <si>
    <t>Column Header</t>
  </si>
  <si>
    <t>Definition</t>
  </si>
  <si>
    <t>The group number assigned to a group of corridor segments</t>
  </si>
  <si>
    <t>Name of alternative fuel corridor</t>
  </si>
  <si>
    <t xml:space="preserve">Segment of alternative fuel corridor </t>
  </si>
  <si>
    <t>A highway serving two or more states</t>
  </si>
  <si>
    <t>The score given to a corridor segment based on if  it is defined as an interstate or not</t>
  </si>
  <si>
    <t>The number of new stations required to meet the NEVI criteria of maximum 50-mile distance between chargers and the score given based on the number of new stations required.</t>
  </si>
  <si>
    <t>The number of ports needed to meet the estimated 2030 demand to support the battery electric vehicle fleet of more than 5 million vehicles. Results come from the EVI-RoadTrip model, which calculates the approximate location of energy demand needed to service long-distance interregional travel of 100 miles or more.</t>
  </si>
  <si>
    <t>EVI-RoadTrip Net Charging Demand</t>
  </si>
  <si>
    <t>Difference between EVI-RoadTrip ports needed and existing public DCFCs (150kw or more)</t>
  </si>
  <si>
    <t>EVI-RoadTrip Score</t>
  </si>
  <si>
    <t xml:space="preserve">The score given to a corridor segment based on EVI-RoadTrip ports needed </t>
  </si>
  <si>
    <t>% Over 10 Minute Drive (SB 1000)</t>
  </si>
  <si>
    <r>
      <t xml:space="preserve">The percentage of corridor segment miles within census tracts where the drive time from a population center to the nearest public DC fast charging station is 10 minutes or more away, indicating sparse fast charging coverage. Results come from the SB 1000 analysis, which assesses whether charging station infrastructure is disproportionately deployed.
SB 1000 Bill Language: </t>
    </r>
    <r>
      <rPr>
        <u/>
        <sz val="11"/>
        <color theme="1"/>
        <rFont val="Calibri"/>
        <family val="2"/>
        <scheme val="minor"/>
      </rPr>
      <t xml:space="preserve">https://leginfo.legislature.ca.gov/faces/billTextClient.xhtml?bill_id=201720180SB1000
</t>
    </r>
    <r>
      <rPr>
        <sz val="11"/>
        <color theme="1"/>
        <rFont val="Calibri"/>
        <family val="2"/>
        <scheme val="minor"/>
      </rPr>
      <t xml:space="preserve">Energy Commission's SB1000 Webpage: </t>
    </r>
    <r>
      <rPr>
        <u/>
        <sz val="11"/>
        <color theme="1"/>
        <rFont val="Calibri"/>
        <family val="2"/>
        <scheme val="minor"/>
      </rPr>
      <t>https://www.energy.ca.gov/programs-and-topics/programs/clean-transportation-program/electric-vehicle-infrastructure</t>
    </r>
  </si>
  <si>
    <t>The score given to a corridor segment based on SB 1000 drive time results</t>
  </si>
  <si>
    <t>% is both CA-designated and Justice40-designated DAC/LIC</t>
  </si>
  <si>
    <t>The percentage of corridor segment miles that is in and within 1 mile of CA-designated disadvantaged and/or low-income communities and Justice40-designated disadvantaged communities.</t>
  </si>
  <si>
    <t>At least 50% is both CA-designated and Justice40-designated DAC/LIC</t>
  </si>
  <si>
    <t>At least 50 percent of corridor segment miles is in and within 1 mile of CA-designated disadvantaged and/or low-income communities and Justice40-designated disadvantaged communities.</t>
  </si>
  <si>
    <t>The score given to a corridor segment based on whether 50 percent of corridor segment miles is in and within 1 mile of CA-designated disadvantaged and/or low-income communities and Justice40-designated disadvantaged communities.</t>
  </si>
  <si>
    <t>Justice40 and DAC/LIC Score</t>
  </si>
  <si>
    <t>The score given to a corridor segment based on the percentage of corridor segment miles in and within 1 mile of CA-designated disadvantaged and/or low-income communities and Justice40-designated disadvantaged communities.</t>
  </si>
  <si>
    <t>The percentage of corridor segment miles that is in and within 1 mile of CA-designated disadvantaged and/or low-income communities.</t>
  </si>
  <si>
    <t>The score given to a corridor segment based on the percentage of corridor segment miles in and within 1 mile of CA-designated disadvantaged and/or low-income communities.</t>
  </si>
  <si>
    <t>The percentage of corridor segment miles that is in and within 1 mile of Justice40-designated disadvantaged communities.</t>
  </si>
  <si>
    <t>The score given to a corridor segment based on the percentage of corridor segment miles in and within 1 mile of Justice40-designated disadvantaged communities.</t>
  </si>
  <si>
    <t>The percentage of corridor segment miles that is in and within 1 mile of lands under the control of federally recognized Tribes.</t>
  </si>
  <si>
    <t>The score given to a corridor segment based on the percentage of corridor segment miles that is in and within 1 mile of lands under the control of federally recognized Tribes.</t>
  </si>
  <si>
    <t>A corridor segment that connects to an alternative fuel corridor from a neighboring state</t>
  </si>
  <si>
    <t>The score given to a corridor segment based on whether the segment connects to an alternative fuel corridor from a neighboring state</t>
  </si>
  <si>
    <t>Segment Total</t>
  </si>
  <si>
    <t>The total score for the corridor segment</t>
  </si>
  <si>
    <t>Group Average</t>
  </si>
  <si>
    <t>The sum of the segment totals divided by the number of corridor segments within the group</t>
  </si>
  <si>
    <r>
      <t xml:space="preserve">Spreadsheet published September 2022
</t>
    </r>
    <r>
      <rPr>
        <b/>
        <sz val="12"/>
        <color rgb="FF000000"/>
        <rFont val="Tahoma"/>
      </rPr>
      <t xml:space="preserve">
Purpose of Spreadsheet
</t>
    </r>
    <r>
      <rPr>
        <sz val="12"/>
        <color rgb="FF000000"/>
        <rFont val="Tahoma"/>
      </rPr>
      <t xml:space="preserve">California Energy Commission (CEC) staff developed this spreadsheet to provide transparency on NEVI corridor segment data. This spreadsheet contains the underlying data for the  corridor group rankings.
</t>
    </r>
    <r>
      <rPr>
        <b/>
        <sz val="12"/>
        <color rgb="FF000000"/>
        <rFont val="Tahoma"/>
      </rPr>
      <t xml:space="preserve">
NEVI Overview
</t>
    </r>
    <r>
      <rPr>
        <sz val="12"/>
        <color rgb="FF000000"/>
        <rFont val="Tahoma"/>
      </rPr>
      <t xml:space="preserve">The $5 billion NEVI Program is part of the $1.2 trillion Infrastructure Investment and Jobs Act (IIJA) signed into law by President Biden in November 2021. IIJA commits significant federal funding to clean transportation and energy programs throughout the U.S. to reduce climate changing greenhouse gas emissions. The California Department of Transportation (Caltrans) is the designated lead agency for NEVI. The CEC is their designated state energy partner. Caltrans and the CEC have partnered to create California's Deployment Plan for the National Electric Vehicle Infrastructure Program that describes how the state plans to allocate its $384 million share of federal NEVI funds to build out a network of modern, high-powered DC (Direct Current) fast chargers along Interstates and National Highways throughout California. The Deployment Plan was submitted to the Joint Office of Energy and Transportation on August 1, 2022. The plan was approved by the Joint Office of Energy and Transportation on September 14, 2022. The Plan must be updated each year over 5 years. NEVI funds must be used initially on federally-designated Alternative Fuel Corridors.
</t>
    </r>
    <r>
      <rPr>
        <b/>
        <sz val="12"/>
        <color rgb="FF000000"/>
        <rFont val="Tahoma"/>
        <family val="2"/>
      </rPr>
      <t>Disclaimer</t>
    </r>
    <r>
      <rPr>
        <sz val="12"/>
        <color rgb="FF000000"/>
        <rFont val="Tahoma"/>
      </rPr>
      <t xml:space="preserve">
Research is on-going, therefore the data and analysis included in this spreadsheet are subject to change in future assessments. Staff plans on updating the data and running analysis at least one time prior to each of the four solicitation releases. Data as of July 2022.</t>
    </r>
    <r>
      <rPr>
        <sz val="12"/>
        <color rgb="FF000000"/>
        <rFont val="Tahoma"/>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</si>
</sst>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1" x14ac:knownFonts="1">
    <font>
      <sz val="11"/>
      <color theme="1"/>
      <name val="Calibri"/>
      <family val="2"/>
      <scheme val="minor"/>
    </font>
    <font>
      <b/>
      <sz val="11"/>
      <color theme="1"/>
      <name val="Calibri"/>
      <family val="2"/>
      <scheme val="minor"/>
    </font>
    <font>
      <sz val="11"/>
      <color theme="1"/>
      <name val="Calibri"/>
      <family val="2"/>
      <scheme val="minor"/>
    </font>
    <font>
      <b/>
      <sz val="11"/>
      <color rgb="FF000000"/>
      <name val="Calibri"/>
      <family val="2"/>
      <scheme val="minor"/>
    </font>
    <font>
      <sz val="11"/>
      <color rgb="FF000000"/>
      <name val="Calibri"/>
      <family val="2"/>
      <scheme val="minor"/>
    </font>
    <font>
      <b/>
      <sz val="12"/>
      <color rgb="FF000000"/>
      <name val="Calibri"/>
      <family val="2"/>
      <scheme val="minor"/>
    </font>
    <font>
      <sz val="8"/>
      <name val="Calibri"/>
      <family val="2"/>
      <scheme val="minor"/>
    </font>
    <font>
      <sz val="11"/>
      <color theme="1"/>
      <name val="Calibri"/>
      <family val="2"/>
    </font>
    <font>
      <sz val="11"/>
      <color rgb="FF000000"/>
      <name val="Calibri"/>
      <family val="2"/>
    </font>
    <font>
      <sz val="11"/>
      <color rgb="FF000000"/>
      <name val="Calibri"/>
      <charset val="1"/>
    </font>
    <font>
      <sz val="16"/>
      <color theme="0"/>
      <name val="Tahoma"/>
      <family val="2"/>
    </font>
    <font>
      <sz val="12"/>
      <color theme="1"/>
      <name val="Tahoma"/>
      <family val="2"/>
    </font>
    <font>
      <b/>
      <sz val="12"/>
      <color theme="1"/>
      <name val="Tahoma"/>
      <family val="2"/>
    </font>
    <font>
      <sz val="12"/>
      <color rgb="FF000000"/>
      <name val="Tahoma"/>
    </font>
    <font>
      <b/>
      <sz val="12"/>
      <color rgb="FF000000"/>
      <name val="Tahoma"/>
    </font>
    <font>
      <sz val="12"/>
      <color rgb="FF000000"/>
      <name val="Tahoma"/>
      <family val="2"/>
    </font>
    <font>
      <sz val="10"/>
      <color rgb="FF000000"/>
      <name val="Tahoma"/>
      <family val="2"/>
    </font>
    <font>
      <u/>
      <sz val="11"/>
      <color theme="10"/>
      <name val="Calibri"/>
      <family val="2"/>
      <scheme val="minor"/>
    </font>
    <font>
      <b/>
      <sz val="12"/>
      <color rgb="FF000000"/>
      <name val="Tahoma"/>
      <family val="2"/>
    </font>
    <font>
      <sz val="10"/>
      <color theme="1"/>
      <name val="Calibri"/>
      <family val="2"/>
      <scheme val="minor"/>
    </font>
    <font>
      <u/>
      <sz val="11"/>
      <color theme="1"/>
      <name val="Calibri"/>
      <family val="2"/>
      <scheme val="minor"/>
    </font>
  </fonts>
  <fills count="18">
    <fill>
      <patternFill patternType="none"/>
    </fill>
    <fill>
      <patternFill patternType="gray125"/>
    </fill>
    <fill>
      <patternFill patternType="solid">
        <fgColor theme="0" tint="-0.14999847407452621"/>
        <bgColor indexed="64"/>
      </patternFill>
    </fill>
    <fill>
      <patternFill patternType="solid">
        <fgColor rgb="FFD9D9D9"/>
        <bgColor rgb="FF000000"/>
      </patternFill>
    </fill>
    <fill>
      <patternFill patternType="solid">
        <fgColor rgb="FFD9D9D9"/>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E6D5F3"/>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rgb="FFB4C6E7"/>
        <bgColor indexed="64"/>
      </patternFill>
    </fill>
    <fill>
      <patternFill patternType="solid">
        <fgColor rgb="FFF4B084"/>
        <bgColor indexed="64"/>
      </patternFill>
    </fill>
    <fill>
      <patternFill patternType="solid">
        <fgColor theme="4" tint="-0.499984740745262"/>
        <bgColor indexed="64"/>
      </patternFill>
    </fill>
    <fill>
      <patternFill patternType="solid">
        <fgColor theme="2" tint="-9.9978637043366805E-2"/>
        <bgColor indexed="64"/>
      </patternFill>
    </fill>
  </fills>
  <borders count="1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rgb="FF000000"/>
      </right>
      <top style="medium">
        <color indexed="64"/>
      </top>
      <bottom/>
      <diagonal/>
    </border>
    <border>
      <left style="medium">
        <color indexed="64"/>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bottom/>
      <diagonal/>
    </border>
    <border>
      <left style="medium">
        <color indexed="64"/>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rgb="FF000000"/>
      </right>
      <top style="medium">
        <color rgb="FF000000"/>
      </top>
      <bottom style="thin">
        <color rgb="FF000000"/>
      </bottom>
      <diagonal/>
    </border>
    <border>
      <left/>
      <right style="thin">
        <color indexed="64"/>
      </right>
      <top/>
      <bottom/>
      <diagonal/>
    </border>
    <border>
      <left/>
      <right style="thin">
        <color indexed="64"/>
      </right>
      <top style="thin">
        <color indexed="64"/>
      </top>
      <bottom style="thin">
        <color indexed="64"/>
      </bottom>
      <diagonal/>
    </border>
    <border>
      <left style="medium">
        <color indexed="64"/>
      </left>
      <right style="thin">
        <color rgb="FF000000"/>
      </right>
      <top/>
      <bottom/>
      <diagonal/>
    </border>
    <border>
      <left style="thin">
        <color rgb="FF000000"/>
      </left>
      <right/>
      <top/>
      <bottom/>
      <diagonal/>
    </border>
    <border>
      <left style="thin">
        <color rgb="FF000000"/>
      </left>
      <right style="thin">
        <color rgb="FF000000"/>
      </right>
      <top style="thin">
        <color rgb="FF000000"/>
      </top>
      <bottom style="thin">
        <color indexed="64"/>
      </bottom>
      <diagonal/>
    </border>
    <border>
      <left style="medium">
        <color indexed="64"/>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rgb="FF000000"/>
      </top>
      <bottom/>
      <diagonal/>
    </border>
    <border>
      <left/>
      <right style="thin">
        <color indexed="64"/>
      </right>
      <top style="medium">
        <color rgb="FF000000"/>
      </top>
      <bottom style="thin">
        <color indexed="64"/>
      </bottom>
      <diagonal/>
    </border>
    <border>
      <left/>
      <right style="thin">
        <color indexed="64"/>
      </right>
      <top style="thin">
        <color indexed="64"/>
      </top>
      <bottom style="medium">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medium">
        <color indexed="64"/>
      </left>
      <right/>
      <top/>
      <bottom style="medium">
        <color indexed="64"/>
      </bottom>
      <diagonal/>
    </border>
    <border>
      <left style="medium">
        <color indexed="64"/>
      </left>
      <right style="thin">
        <color rgb="FF000000"/>
      </right>
      <top/>
      <bottom style="double">
        <color indexed="64"/>
      </bottom>
      <diagonal/>
    </border>
    <border>
      <left style="thin">
        <color rgb="FF000000"/>
      </left>
      <right style="thin">
        <color rgb="FF000000"/>
      </right>
      <top style="thin">
        <color rgb="FF000000"/>
      </top>
      <bottom style="double">
        <color indexed="64"/>
      </bottom>
      <diagonal/>
    </border>
    <border>
      <left style="thin">
        <color rgb="FF000000"/>
      </left>
      <right style="medium">
        <color indexed="64"/>
      </right>
      <top style="thin">
        <color rgb="FF000000"/>
      </top>
      <bottom style="double">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thin">
        <color indexed="64"/>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indexed="64"/>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style="medium">
        <color indexed="64"/>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indexed="64"/>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indexed="64"/>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bottom style="medium">
        <color rgb="FF000000"/>
      </bottom>
      <diagonal/>
    </border>
    <border>
      <left style="thin">
        <color indexed="64"/>
      </left>
      <right/>
      <top style="thin">
        <color indexed="64"/>
      </top>
      <bottom style="medium">
        <color indexed="64"/>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rgb="FF000000"/>
      </bottom>
      <diagonal/>
    </border>
    <border>
      <left style="thin">
        <color rgb="FF000000"/>
      </left>
      <right style="medium">
        <color indexed="64"/>
      </right>
      <top style="thin">
        <color rgb="FF000000"/>
      </top>
      <bottom/>
      <diagonal/>
    </border>
    <border>
      <left style="medium">
        <color indexed="64"/>
      </left>
      <right style="thin">
        <color rgb="FF000000"/>
      </right>
      <top style="thin">
        <color indexed="64"/>
      </top>
      <bottom/>
      <diagonal/>
    </border>
    <border>
      <left style="thin">
        <color rgb="FF000000"/>
      </left>
      <right style="thin">
        <color rgb="FF000000"/>
      </right>
      <top style="thin">
        <color indexed="64"/>
      </top>
      <bottom style="thin">
        <color rgb="FF000000"/>
      </bottom>
      <diagonal/>
    </border>
    <border>
      <left style="thin">
        <color rgb="FF000000"/>
      </left>
      <right style="medium">
        <color indexed="64"/>
      </right>
      <top style="thin">
        <color indexed="64"/>
      </top>
      <bottom style="thin">
        <color rgb="FF000000"/>
      </bottom>
      <diagonal/>
    </border>
    <border>
      <left style="medium">
        <color indexed="64"/>
      </left>
      <right/>
      <top style="medium">
        <color rgb="FF000000"/>
      </top>
      <bottom/>
      <diagonal/>
    </border>
    <border>
      <left style="thin">
        <color rgb="FF000000"/>
      </left>
      <right style="medium">
        <color indexed="64"/>
      </right>
      <top style="medium">
        <color rgb="FF000000"/>
      </top>
      <bottom style="thin">
        <color rgb="FF000000"/>
      </bottom>
      <diagonal/>
    </border>
    <border>
      <left style="medium">
        <color indexed="64"/>
      </left>
      <right/>
      <top/>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rgb="FF000000"/>
      </bottom>
      <diagonal/>
    </border>
    <border>
      <left style="thin">
        <color rgb="FF000000"/>
      </left>
      <right style="medium">
        <color indexed="64"/>
      </right>
      <top style="thin">
        <color rgb="FF000000"/>
      </top>
      <bottom style="medium">
        <color rgb="FF000000"/>
      </bottom>
      <diagonal/>
    </border>
    <border>
      <left style="medium">
        <color indexed="64"/>
      </left>
      <right/>
      <top/>
      <bottom style="thin">
        <color rgb="FF000000"/>
      </bottom>
      <diagonal/>
    </border>
    <border>
      <left/>
      <right style="medium">
        <color rgb="FF000000"/>
      </right>
      <top style="medium">
        <color rgb="FF000000"/>
      </top>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medium">
        <color indexed="64"/>
      </left>
      <right/>
      <top style="medium">
        <color indexed="64"/>
      </top>
      <bottom style="thin">
        <color rgb="FF000000"/>
      </bottom>
      <diagonal/>
    </border>
    <border>
      <left style="medium">
        <color indexed="64"/>
      </left>
      <right/>
      <top style="thin">
        <color rgb="FF000000"/>
      </top>
      <bottom style="medium">
        <color indexed="64"/>
      </bottom>
      <diagonal/>
    </border>
    <border>
      <left style="medium">
        <color indexed="64"/>
      </left>
      <right/>
      <top style="medium">
        <color indexed="64"/>
      </top>
      <bottom style="medium">
        <color indexed="64"/>
      </bottom>
      <diagonal/>
    </border>
    <border>
      <left style="medium">
        <color indexed="64"/>
      </left>
      <right/>
      <top style="thin">
        <color rgb="FF000000"/>
      </top>
      <bottom style="thin">
        <color indexed="64"/>
      </bottom>
      <diagonal/>
    </border>
    <border>
      <left style="medium">
        <color indexed="64"/>
      </left>
      <right/>
      <top style="medium">
        <color rgb="FF000000"/>
      </top>
      <bottom style="thin">
        <color rgb="FF000000"/>
      </bottom>
      <diagonal/>
    </border>
    <border>
      <left style="medium">
        <color indexed="64"/>
      </left>
      <right/>
      <top style="thin">
        <color rgb="FF000000"/>
      </top>
      <bottom style="medium">
        <color rgb="FF000000"/>
      </bottom>
      <diagonal/>
    </border>
    <border>
      <left style="thin">
        <color indexed="64"/>
      </left>
      <right/>
      <top style="thin">
        <color indexed="64"/>
      </top>
      <bottom/>
      <diagonal/>
    </border>
    <border>
      <left style="thin">
        <color indexed="64"/>
      </left>
      <right/>
      <top/>
      <bottom/>
      <diagonal/>
    </border>
  </borders>
  <cellStyleXfs count="3">
    <xf numFmtId="0" fontId="0" fillId="0" borderId="0"/>
    <xf numFmtId="9" fontId="2" fillId="0" borderId="0" applyFont="0" applyFill="0" applyBorder="0" applyAlignment="0" applyProtection="0"/>
    <xf numFmtId="0" fontId="17" fillId="0" borderId="0" applyNumberFormat="0" applyFill="0" applyBorder="0" applyAlignment="0" applyProtection="0"/>
  </cellStyleXfs>
  <cellXfs count="342">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4" fillId="0" borderId="0" xfId="0" applyFont="1"/>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4" fillId="0" borderId="5" xfId="0" applyFont="1" applyBorder="1" applyAlignment="1">
      <alignment horizontal="center"/>
    </xf>
    <xf numFmtId="0" fontId="4" fillId="0" borderId="0" xfId="0" applyFont="1" applyAlignment="1">
      <alignment horizontal="right"/>
    </xf>
    <xf numFmtId="0" fontId="4" fillId="0" borderId="4" xfId="0" applyFont="1" applyBorder="1" applyAlignment="1">
      <alignment horizontal="center" vertical="center"/>
    </xf>
    <xf numFmtId="0" fontId="0" fillId="0" borderId="21" xfId="0" applyBorder="1" applyAlignment="1">
      <alignment horizontal="center" vertical="center"/>
    </xf>
    <xf numFmtId="0" fontId="0" fillId="0" borderId="32"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29" xfId="0" applyBorder="1" applyAlignment="1">
      <alignment horizontal="center" vertical="center"/>
    </xf>
    <xf numFmtId="0" fontId="0" fillId="0" borderId="0" xfId="0" applyAlignment="1">
      <alignment wrapText="1"/>
    </xf>
    <xf numFmtId="0" fontId="0" fillId="2" borderId="29" xfId="0" applyFill="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5" xfId="0" applyBorder="1" applyAlignment="1">
      <alignment horizontal="center" vertical="center"/>
    </xf>
    <xf numFmtId="0" fontId="0" fillId="2" borderId="35" xfId="0" applyFill="1" applyBorder="1" applyAlignment="1">
      <alignment horizontal="center" vertical="center"/>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0" borderId="38" xfId="0" applyBorder="1" applyAlignment="1">
      <alignment horizontal="center"/>
    </xf>
    <xf numFmtId="0" fontId="0" fillId="2" borderId="36" xfId="0" applyFill="1" applyBorder="1" applyAlignment="1">
      <alignment horizontal="center"/>
    </xf>
    <xf numFmtId="0" fontId="0" fillId="2" borderId="37" xfId="0" applyFill="1" applyBorder="1" applyAlignment="1">
      <alignment horizontal="center" vertical="center"/>
    </xf>
    <xf numFmtId="0" fontId="0" fillId="2" borderId="38" xfId="0" applyFill="1" applyBorder="1" applyAlignment="1">
      <alignment horizontal="center"/>
    </xf>
    <xf numFmtId="0" fontId="0" fillId="2" borderId="30" xfId="0" applyFill="1" applyBorder="1" applyAlignment="1">
      <alignment horizontal="center" vertical="center"/>
    </xf>
    <xf numFmtId="0" fontId="0" fillId="2" borderId="39" xfId="0" applyFill="1" applyBorder="1" applyAlignment="1">
      <alignment horizontal="center"/>
    </xf>
    <xf numFmtId="0" fontId="0" fillId="2" borderId="40" xfId="0" applyFill="1" applyBorder="1" applyAlignment="1">
      <alignment horizontal="center" vertical="center"/>
    </xf>
    <xf numFmtId="0" fontId="0" fillId="2" borderId="41" xfId="0" applyFill="1" applyBorder="1" applyAlignment="1">
      <alignment horizontal="center"/>
    </xf>
    <xf numFmtId="0" fontId="0" fillId="2" borderId="42" xfId="0" applyFill="1" applyBorder="1" applyAlignment="1">
      <alignment horizontal="center" vertical="center"/>
    </xf>
    <xf numFmtId="0" fontId="0" fillId="2" borderId="43" xfId="0" applyFill="1" applyBorder="1" applyAlignment="1">
      <alignment horizontal="center" vertical="center"/>
    </xf>
    <xf numFmtId="0" fontId="0" fillId="0" borderId="28" xfId="0" applyBorder="1" applyAlignment="1">
      <alignment horizontal="center"/>
    </xf>
    <xf numFmtId="0" fontId="0" fillId="0" borderId="20" xfId="0" applyBorder="1" applyAlignment="1">
      <alignment horizontal="center"/>
    </xf>
    <xf numFmtId="0" fontId="4" fillId="2" borderId="23" xfId="0" applyFont="1" applyFill="1" applyBorder="1" applyAlignment="1">
      <alignment horizontal="center" vertical="center"/>
    </xf>
    <xf numFmtId="0" fontId="4" fillId="2" borderId="24" xfId="0" applyFont="1" applyFill="1" applyBorder="1" applyAlignment="1">
      <alignment horizontal="center"/>
    </xf>
    <xf numFmtId="164" fontId="1" fillId="0" borderId="0" xfId="0" applyNumberFormat="1" applyFont="1"/>
    <xf numFmtId="1" fontId="0" fillId="0" borderId="0" xfId="0" applyNumberFormat="1" applyAlignment="1">
      <alignment horizontal="right"/>
    </xf>
    <xf numFmtId="0" fontId="0" fillId="0" borderId="0" xfId="0" applyAlignment="1">
      <alignment horizontal="left"/>
    </xf>
    <xf numFmtId="0" fontId="1" fillId="0" borderId="0" xfId="0" applyFont="1"/>
    <xf numFmtId="0" fontId="0" fillId="0" borderId="36" xfId="0" applyBorder="1" applyAlignment="1">
      <alignment horizontal="center"/>
    </xf>
    <xf numFmtId="0" fontId="0" fillId="0" borderId="37" xfId="0" applyBorder="1" applyAlignment="1">
      <alignment horizontal="center" vertical="center"/>
    </xf>
    <xf numFmtId="0" fontId="0" fillId="0" borderId="39" xfId="0" applyBorder="1" applyAlignment="1">
      <alignment horizontal="center"/>
    </xf>
    <xf numFmtId="0" fontId="0" fillId="0" borderId="40" xfId="0" applyBorder="1" applyAlignment="1">
      <alignment horizontal="center" vertical="center"/>
    </xf>
    <xf numFmtId="0" fontId="0" fillId="2" borderId="54" xfId="0" applyFill="1" applyBorder="1" applyAlignment="1">
      <alignment horizontal="center"/>
    </xf>
    <xf numFmtId="0" fontId="0" fillId="2" borderId="53" xfId="0" applyFill="1" applyBorder="1" applyAlignment="1">
      <alignment horizontal="center" vertical="center"/>
    </xf>
    <xf numFmtId="0" fontId="0" fillId="2" borderId="55" xfId="0" applyFill="1" applyBorder="1" applyAlignment="1">
      <alignment horizontal="center" vertical="center"/>
    </xf>
    <xf numFmtId="0" fontId="0" fillId="2" borderId="51" xfId="0" applyFill="1" applyBorder="1" applyAlignment="1">
      <alignment horizontal="center"/>
    </xf>
    <xf numFmtId="0" fontId="0" fillId="2" borderId="52" xfId="0" applyFill="1" applyBorder="1" applyAlignment="1">
      <alignment horizontal="center" vertical="center"/>
    </xf>
    <xf numFmtId="0" fontId="0" fillId="0" borderId="50" xfId="0" applyBorder="1"/>
    <xf numFmtId="0" fontId="0" fillId="0" borderId="59" xfId="0" applyBorder="1"/>
    <xf numFmtId="0" fontId="0" fillId="2" borderId="60" xfId="0" applyFill="1" applyBorder="1"/>
    <xf numFmtId="0" fontId="0" fillId="2" borderId="50" xfId="0" applyFill="1" applyBorder="1"/>
    <xf numFmtId="0" fontId="0" fillId="2" borderId="61" xfId="0" applyFill="1" applyBorder="1"/>
    <xf numFmtId="0" fontId="0" fillId="0" borderId="58" xfId="0" applyBorder="1"/>
    <xf numFmtId="0" fontId="0" fillId="2" borderId="49" xfId="0" applyFill="1" applyBorder="1"/>
    <xf numFmtId="0" fontId="0" fillId="2" borderId="59" xfId="0" applyFill="1" applyBorder="1"/>
    <xf numFmtId="0" fontId="0" fillId="0" borderId="60" xfId="0" applyBorder="1"/>
    <xf numFmtId="0" fontId="0" fillId="2" borderId="58" xfId="0" applyFill="1" applyBorder="1"/>
    <xf numFmtId="0" fontId="0" fillId="0" borderId="61" xfId="0" applyBorder="1"/>
    <xf numFmtId="0" fontId="4" fillId="2" borderId="1" xfId="0" applyFont="1" applyFill="1" applyBorder="1" applyAlignment="1">
      <alignment horizontal="center" vertical="center"/>
    </xf>
    <xf numFmtId="165" fontId="0" fillId="0" borderId="0" xfId="0" applyNumberFormat="1" applyAlignment="1">
      <alignment wrapText="1"/>
    </xf>
    <xf numFmtId="165" fontId="1" fillId="0" borderId="0" xfId="0" applyNumberFormat="1" applyFont="1"/>
    <xf numFmtId="0" fontId="1" fillId="0" borderId="0" xfId="0" applyFont="1" applyAlignment="1">
      <alignment horizontal="center" vertical="center"/>
    </xf>
    <xf numFmtId="165" fontId="0" fillId="0" borderId="0" xfId="0" applyNumberFormat="1"/>
    <xf numFmtId="0" fontId="1" fillId="2" borderId="11" xfId="0" applyFont="1" applyFill="1" applyBorder="1" applyAlignment="1">
      <alignment horizontal="center" vertical="center" wrapText="1"/>
    </xf>
    <xf numFmtId="0" fontId="0" fillId="11" borderId="1" xfId="0" applyFill="1" applyBorder="1" applyAlignment="1">
      <alignment horizontal="center"/>
    </xf>
    <xf numFmtId="0" fontId="0" fillId="11" borderId="14" xfId="0" applyFill="1" applyBorder="1" applyAlignment="1">
      <alignment horizontal="center"/>
    </xf>
    <xf numFmtId="0" fontId="0" fillId="11" borderId="6" xfId="0" applyFill="1" applyBorder="1" applyAlignment="1">
      <alignment horizontal="center"/>
    </xf>
    <xf numFmtId="2" fontId="0" fillId="11" borderId="7" xfId="0" applyNumberFormat="1" applyFill="1" applyBorder="1" applyAlignment="1">
      <alignment horizontal="center"/>
    </xf>
    <xf numFmtId="0" fontId="0" fillId="11" borderId="8" xfId="0" applyFill="1" applyBorder="1" applyAlignment="1">
      <alignment horizontal="center"/>
    </xf>
    <xf numFmtId="2" fontId="0" fillId="11" borderId="10" xfId="0" applyNumberFormat="1" applyFill="1" applyBorder="1" applyAlignment="1">
      <alignment horizontal="center"/>
    </xf>
    <xf numFmtId="0" fontId="0" fillId="0" borderId="69" xfId="0" applyBorder="1" applyAlignment="1">
      <alignment horizontal="center"/>
    </xf>
    <xf numFmtId="0" fontId="0" fillId="0" borderId="70" xfId="0" applyBorder="1" applyAlignment="1">
      <alignment horizontal="center"/>
    </xf>
    <xf numFmtId="0" fontId="0" fillId="0" borderId="71" xfId="0" applyBorder="1" applyAlignment="1">
      <alignment horizontal="center"/>
    </xf>
    <xf numFmtId="0" fontId="0" fillId="0" borderId="68" xfId="0" applyBorder="1"/>
    <xf numFmtId="9" fontId="4" fillId="2" borderId="4" xfId="0" applyNumberFormat="1" applyFont="1" applyFill="1" applyBorder="1" applyAlignment="1">
      <alignment horizontal="center" vertical="center"/>
    </xf>
    <xf numFmtId="0" fontId="4" fillId="2" borderId="9" xfId="0" applyFont="1" applyFill="1" applyBorder="1" applyAlignment="1">
      <alignment horizontal="center" vertical="center"/>
    </xf>
    <xf numFmtId="0" fontId="4" fillId="2" borderId="4" xfId="0" applyFont="1" applyFill="1" applyBorder="1" applyAlignment="1">
      <alignment horizontal="center" vertical="center"/>
    </xf>
    <xf numFmtId="0" fontId="5" fillId="3" borderId="44" xfId="0" applyFont="1" applyFill="1" applyBorder="1" applyAlignment="1">
      <alignment horizontal="center"/>
    </xf>
    <xf numFmtId="0" fontId="4" fillId="2" borderId="5" xfId="0" applyFont="1" applyFill="1" applyBorder="1" applyAlignment="1">
      <alignment horizontal="center"/>
    </xf>
    <xf numFmtId="0" fontId="4" fillId="2" borderId="7" xfId="0" applyFont="1" applyFill="1" applyBorder="1" applyAlignment="1">
      <alignment horizontal="center"/>
    </xf>
    <xf numFmtId="0" fontId="4" fillId="2" borderId="10" xfId="0" applyFont="1" applyFill="1" applyBorder="1" applyAlignment="1">
      <alignment horizontal="center"/>
    </xf>
    <xf numFmtId="0" fontId="4" fillId="11" borderId="4" xfId="0" applyFont="1" applyFill="1" applyBorder="1" applyAlignment="1">
      <alignment horizontal="center" vertical="center"/>
    </xf>
    <xf numFmtId="0" fontId="4" fillId="11" borderId="5" xfId="0" applyFont="1" applyFill="1" applyBorder="1" applyAlignment="1">
      <alignment horizontal="center"/>
    </xf>
    <xf numFmtId="0" fontId="4" fillId="11" borderId="9" xfId="0" applyFont="1" applyFill="1" applyBorder="1" applyAlignment="1">
      <alignment horizontal="center" vertical="center"/>
    </xf>
    <xf numFmtId="0" fontId="4" fillId="11" borderId="10" xfId="0" applyFont="1" applyFill="1" applyBorder="1" applyAlignment="1">
      <alignment horizontal="center"/>
    </xf>
    <xf numFmtId="9" fontId="4" fillId="11" borderId="4" xfId="0" applyNumberFormat="1" applyFont="1" applyFill="1" applyBorder="1" applyAlignment="1">
      <alignment horizontal="center" vertical="center"/>
    </xf>
    <xf numFmtId="0" fontId="4" fillId="11" borderId="1" xfId="0" applyFont="1" applyFill="1" applyBorder="1" applyAlignment="1">
      <alignment horizontal="center" vertical="center"/>
    </xf>
    <xf numFmtId="0" fontId="4" fillId="11" borderId="7" xfId="0" applyFont="1" applyFill="1" applyBorder="1" applyAlignment="1">
      <alignment horizontal="center"/>
    </xf>
    <xf numFmtId="49" fontId="4" fillId="11" borderId="1" xfId="0" applyNumberFormat="1" applyFont="1" applyFill="1" applyBorder="1" applyAlignment="1">
      <alignment horizontal="center" vertical="center"/>
    </xf>
    <xf numFmtId="0" fontId="4" fillId="11" borderId="2" xfId="0" applyFont="1" applyFill="1" applyBorder="1" applyAlignment="1">
      <alignment horizontal="center" vertical="center"/>
    </xf>
    <xf numFmtId="0" fontId="4" fillId="11" borderId="16" xfId="0" applyFont="1" applyFill="1" applyBorder="1" applyAlignment="1">
      <alignment horizontal="center"/>
    </xf>
    <xf numFmtId="0" fontId="4" fillId="11" borderId="3" xfId="0" applyFont="1" applyFill="1" applyBorder="1" applyAlignment="1">
      <alignment horizontal="center" vertical="center"/>
    </xf>
    <xf numFmtId="0" fontId="4" fillId="11" borderId="15" xfId="0" applyFont="1" applyFill="1" applyBorder="1" applyAlignment="1">
      <alignment horizontal="center"/>
    </xf>
    <xf numFmtId="1" fontId="0" fillId="0" borderId="21" xfId="0" applyNumberFormat="1" applyBorder="1" applyAlignment="1">
      <alignment horizontal="center" vertical="center"/>
    </xf>
    <xf numFmtId="0" fontId="0" fillId="0" borderId="1" xfId="0" applyBorder="1" applyAlignment="1">
      <alignment horizontal="center"/>
    </xf>
    <xf numFmtId="0" fontId="0" fillId="0" borderId="3" xfId="0" applyBorder="1" applyAlignment="1">
      <alignment horizontal="center"/>
    </xf>
    <xf numFmtId="0" fontId="0" fillId="2" borderId="67" xfId="0" applyFill="1" applyBorder="1"/>
    <xf numFmtId="0" fontId="0" fillId="2" borderId="68" xfId="0" applyFill="1" applyBorder="1"/>
    <xf numFmtId="0" fontId="7" fillId="2" borderId="58" xfId="0" applyFont="1" applyFill="1" applyBorder="1" applyAlignment="1">
      <alignment wrapText="1"/>
    </xf>
    <xf numFmtId="2" fontId="0" fillId="11" borderId="15" xfId="0" applyNumberFormat="1" applyFill="1" applyBorder="1" applyAlignment="1">
      <alignment horizontal="center"/>
    </xf>
    <xf numFmtId="0" fontId="4" fillId="0" borderId="74" xfId="0" applyFont="1" applyBorder="1" applyAlignment="1">
      <alignment horizontal="center" vertical="center"/>
    </xf>
    <xf numFmtId="0" fontId="4" fillId="0" borderId="75" xfId="0" applyFont="1" applyBorder="1" applyAlignment="1">
      <alignment horizontal="center"/>
    </xf>
    <xf numFmtId="0" fontId="4" fillId="2" borderId="29" xfId="0" applyFont="1" applyFill="1" applyBorder="1" applyAlignment="1">
      <alignment horizontal="center" vertical="center"/>
    </xf>
    <xf numFmtId="49" fontId="4" fillId="11" borderId="2" xfId="0" applyNumberFormat="1" applyFont="1" applyFill="1" applyBorder="1" applyAlignment="1">
      <alignment horizontal="center" vertical="center"/>
    </xf>
    <xf numFmtId="0" fontId="4" fillId="2" borderId="33" xfId="0" applyFont="1" applyFill="1" applyBorder="1" applyAlignment="1">
      <alignment horizontal="center" vertical="center"/>
    </xf>
    <xf numFmtId="0" fontId="4" fillId="2" borderId="80" xfId="0" applyFont="1" applyFill="1" applyBorder="1" applyAlignment="1">
      <alignment horizontal="center" vertical="center"/>
    </xf>
    <xf numFmtId="0" fontId="0" fillId="2" borderId="48" xfId="0" applyFill="1" applyBorder="1" applyAlignment="1">
      <alignment horizontal="center"/>
    </xf>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0" fillId="2" borderId="85" xfId="0" applyFill="1" applyBorder="1" applyAlignment="1">
      <alignment horizontal="center"/>
    </xf>
    <xf numFmtId="0" fontId="0" fillId="2" borderId="80" xfId="0" applyFill="1" applyBorder="1" applyAlignment="1">
      <alignment horizontal="center" vertical="center"/>
    </xf>
    <xf numFmtId="0" fontId="0" fillId="2" borderId="86" xfId="0" applyFill="1" applyBorder="1" applyAlignment="1">
      <alignment horizontal="center" vertical="center"/>
    </xf>
    <xf numFmtId="9" fontId="0" fillId="0" borderId="29" xfId="0" applyNumberFormat="1" applyBorder="1" applyAlignment="1">
      <alignment horizontal="center"/>
    </xf>
    <xf numFmtId="1" fontId="0" fillId="0" borderId="29" xfId="0" applyNumberFormat="1" applyBorder="1" applyAlignment="1">
      <alignment horizontal="center" vertical="center" wrapText="1"/>
    </xf>
    <xf numFmtId="1" fontId="4" fillId="0" borderId="29" xfId="0" applyNumberFormat="1" applyFont="1" applyBorder="1" applyAlignment="1">
      <alignment horizontal="center" vertical="center"/>
    </xf>
    <xf numFmtId="0" fontId="4" fillId="0" borderId="29" xfId="0" applyFont="1" applyBorder="1" applyAlignment="1">
      <alignment horizontal="left" vertical="center"/>
    </xf>
    <xf numFmtId="0" fontId="0" fillId="0" borderId="29" xfId="0" applyBorder="1" applyAlignment="1">
      <alignment horizontal="center"/>
    </xf>
    <xf numFmtId="1" fontId="0" fillId="0" borderId="29" xfId="0" applyNumberFormat="1" applyBorder="1" applyAlignment="1">
      <alignment horizontal="center"/>
    </xf>
    <xf numFmtId="9" fontId="0" fillId="0" borderId="29" xfId="1" applyFont="1" applyFill="1" applyBorder="1" applyAlignment="1">
      <alignment horizontal="center"/>
    </xf>
    <xf numFmtId="0" fontId="4" fillId="0" borderId="29" xfId="0" applyFont="1" applyBorder="1" applyAlignment="1">
      <alignment horizontal="center"/>
    </xf>
    <xf numFmtId="1" fontId="4" fillId="0" borderId="29" xfId="0" applyNumberFormat="1" applyFont="1" applyBorder="1" applyAlignment="1">
      <alignment horizontal="center"/>
    </xf>
    <xf numFmtId="0" fontId="4" fillId="0" borderId="29" xfId="0" applyFont="1" applyBorder="1" applyAlignment="1">
      <alignment horizontal="left"/>
    </xf>
    <xf numFmtId="0" fontId="4" fillId="0" borderId="29" xfId="0" applyFont="1" applyBorder="1" applyAlignment="1">
      <alignment horizontal="center" vertical="center"/>
    </xf>
    <xf numFmtId="10" fontId="0" fillId="0" borderId="29" xfId="0" applyNumberFormat="1" applyBorder="1" applyAlignment="1">
      <alignment horizontal="center"/>
    </xf>
    <xf numFmtId="10" fontId="0" fillId="0" borderId="29" xfId="1" applyNumberFormat="1" applyFont="1" applyFill="1" applyBorder="1" applyAlignment="1">
      <alignment horizontal="center"/>
    </xf>
    <xf numFmtId="10" fontId="0" fillId="0" borderId="29" xfId="0" applyNumberFormat="1" applyBorder="1" applyAlignment="1">
      <alignment horizontal="center" wrapText="1"/>
    </xf>
    <xf numFmtId="10" fontId="0" fillId="0" borderId="29" xfId="1" applyNumberFormat="1" applyFont="1" applyFill="1" applyBorder="1" applyAlignment="1">
      <alignment horizontal="center" wrapText="1"/>
    </xf>
    <xf numFmtId="0" fontId="9" fillId="0" borderId="0" xfId="0" applyFont="1" applyAlignment="1">
      <alignment wrapText="1"/>
    </xf>
    <xf numFmtId="0" fontId="1" fillId="10" borderId="88" xfId="0" applyFont="1" applyFill="1" applyBorder="1" applyAlignment="1">
      <alignment horizontal="center" vertical="center" wrapText="1"/>
    </xf>
    <xf numFmtId="164" fontId="1" fillId="5" borderId="88" xfId="0" applyNumberFormat="1" applyFont="1" applyFill="1" applyBorder="1" applyAlignment="1">
      <alignment horizontal="center" vertical="center" wrapText="1"/>
    </xf>
    <xf numFmtId="165" fontId="1" fillId="6" borderId="88" xfId="0" applyNumberFormat="1" applyFont="1" applyFill="1" applyBorder="1" applyAlignment="1">
      <alignment horizontal="center" vertical="center" wrapText="1"/>
    </xf>
    <xf numFmtId="165" fontId="1" fillId="7" borderId="88" xfId="0" applyNumberFormat="1" applyFont="1" applyFill="1" applyBorder="1" applyAlignment="1">
      <alignment horizontal="center" vertical="center" wrapText="1"/>
    </xf>
    <xf numFmtId="165" fontId="1" fillId="8" borderId="88" xfId="0" applyNumberFormat="1" applyFont="1" applyFill="1" applyBorder="1" applyAlignment="1">
      <alignment horizontal="center" vertical="center" wrapText="1"/>
    </xf>
    <xf numFmtId="165" fontId="1" fillId="9" borderId="88" xfId="0" applyNumberFormat="1" applyFont="1" applyFill="1" applyBorder="1" applyAlignment="1">
      <alignment horizontal="center" vertical="center" wrapText="1"/>
    </xf>
    <xf numFmtId="0" fontId="0" fillId="0" borderId="21" xfId="0" applyBorder="1" applyAlignment="1">
      <alignment horizontal="center" vertical="center" wrapText="1"/>
    </xf>
    <xf numFmtId="0" fontId="0" fillId="0" borderId="21" xfId="0" applyBorder="1" applyAlignment="1">
      <alignment horizontal="left" vertical="center"/>
    </xf>
    <xf numFmtId="10" fontId="0" fillId="0" borderId="21" xfId="0" applyNumberFormat="1" applyBorder="1" applyAlignment="1">
      <alignment horizontal="center"/>
    </xf>
    <xf numFmtId="1" fontId="0" fillId="0" borderId="21" xfId="0" applyNumberFormat="1" applyBorder="1" applyAlignment="1">
      <alignment horizontal="center" vertical="center" wrapText="1"/>
    </xf>
    <xf numFmtId="9" fontId="0" fillId="0" borderId="21" xfId="0" applyNumberFormat="1" applyBorder="1" applyAlignment="1">
      <alignment horizontal="center"/>
    </xf>
    <xf numFmtId="10" fontId="0" fillId="0" borderId="21" xfId="0" applyNumberFormat="1" applyBorder="1" applyAlignment="1">
      <alignment horizontal="center" wrapText="1"/>
    </xf>
    <xf numFmtId="0" fontId="0" fillId="0" borderId="90" xfId="0" applyBorder="1" applyAlignment="1">
      <alignment horizontal="center" vertical="center" wrapText="1"/>
    </xf>
    <xf numFmtId="1" fontId="4" fillId="0" borderId="92" xfId="0" applyNumberFormat="1" applyFont="1" applyBorder="1" applyAlignment="1">
      <alignment horizontal="center" vertical="center"/>
    </xf>
    <xf numFmtId="1" fontId="4" fillId="0" borderId="92" xfId="0" applyNumberFormat="1" applyFont="1" applyBorder="1" applyAlignment="1">
      <alignment horizontal="center"/>
    </xf>
    <xf numFmtId="1" fontId="4" fillId="0" borderId="93" xfId="0" applyNumberFormat="1" applyFont="1" applyBorder="1" applyAlignment="1">
      <alignment horizontal="center" vertical="center"/>
    </xf>
    <xf numFmtId="1" fontId="4" fillId="0" borderId="80" xfId="0" applyNumberFormat="1" applyFont="1" applyBorder="1" applyAlignment="1">
      <alignment horizontal="center"/>
    </xf>
    <xf numFmtId="0" fontId="4" fillId="0" borderId="80" xfId="0" applyFont="1" applyBorder="1" applyAlignment="1">
      <alignment horizontal="left"/>
    </xf>
    <xf numFmtId="0" fontId="0" fillId="0" borderId="80" xfId="0" applyBorder="1" applyAlignment="1">
      <alignment horizontal="center"/>
    </xf>
    <xf numFmtId="10" fontId="0" fillId="0" borderId="80" xfId="0" applyNumberFormat="1" applyBorder="1" applyAlignment="1">
      <alignment horizontal="center"/>
    </xf>
    <xf numFmtId="1" fontId="0" fillId="0" borderId="80" xfId="0" applyNumberFormat="1" applyBorder="1" applyAlignment="1">
      <alignment horizontal="center"/>
    </xf>
    <xf numFmtId="9" fontId="0" fillId="0" borderId="80" xfId="0" applyNumberFormat="1" applyBorder="1" applyAlignment="1">
      <alignment horizontal="center"/>
    </xf>
    <xf numFmtId="1" fontId="0" fillId="0" borderId="80" xfId="0" applyNumberFormat="1" applyBorder="1" applyAlignment="1">
      <alignment horizontal="center" vertical="center" wrapText="1"/>
    </xf>
    <xf numFmtId="10" fontId="0" fillId="0" borderId="80" xfId="0" applyNumberFormat="1" applyBorder="1" applyAlignment="1">
      <alignment horizontal="center" wrapText="1"/>
    </xf>
    <xf numFmtId="0" fontId="4" fillId="0" borderId="80" xfId="0" applyFont="1" applyBorder="1" applyAlignment="1">
      <alignment horizontal="center"/>
    </xf>
    <xf numFmtId="0" fontId="1" fillId="12" borderId="88" xfId="0" applyFont="1" applyFill="1" applyBorder="1" applyAlignment="1">
      <alignment horizontal="center" vertical="center"/>
    </xf>
    <xf numFmtId="0" fontId="1" fillId="12" borderId="88" xfId="0" applyFont="1" applyFill="1" applyBorder="1" applyAlignment="1">
      <alignment horizontal="center" vertical="center" wrapText="1"/>
    </xf>
    <xf numFmtId="0" fontId="1" fillId="13" borderId="88" xfId="0" applyFont="1" applyFill="1" applyBorder="1" applyAlignment="1">
      <alignment horizontal="center" vertical="center" wrapText="1"/>
    </xf>
    <xf numFmtId="0" fontId="0" fillId="2" borderId="23" xfId="0" applyFill="1" applyBorder="1" applyAlignment="1">
      <alignment horizontal="center"/>
    </xf>
    <xf numFmtId="0" fontId="0" fillId="2" borderId="37" xfId="0" applyFill="1" applyBorder="1" applyAlignment="1">
      <alignment horizontal="center"/>
    </xf>
    <xf numFmtId="0" fontId="1" fillId="12" borderId="94" xfId="0" applyFont="1" applyFill="1" applyBorder="1" applyAlignment="1">
      <alignment horizontal="center" vertical="center" wrapText="1"/>
    </xf>
    <xf numFmtId="0" fontId="1" fillId="2" borderId="96" xfId="0" applyFont="1" applyFill="1" applyBorder="1" applyAlignment="1">
      <alignment horizontal="center" vertical="center" wrapText="1"/>
    </xf>
    <xf numFmtId="0" fontId="1" fillId="2" borderId="97" xfId="0" applyFont="1" applyFill="1" applyBorder="1" applyAlignment="1">
      <alignment horizontal="center" vertical="center"/>
    </xf>
    <xf numFmtId="0" fontId="1" fillId="14" borderId="88" xfId="0" applyFont="1" applyFill="1" applyBorder="1" applyAlignment="1">
      <alignment horizontal="center" vertical="center" wrapText="1"/>
    </xf>
    <xf numFmtId="165" fontId="1" fillId="9" borderId="95" xfId="0" applyNumberFormat="1" applyFont="1" applyFill="1" applyBorder="1" applyAlignment="1">
      <alignment horizontal="center" vertical="center" wrapText="1"/>
    </xf>
    <xf numFmtId="1" fontId="0" fillId="0" borderId="32" xfId="0" applyNumberFormat="1" applyBorder="1" applyAlignment="1">
      <alignment horizontal="center" vertical="center" wrapText="1"/>
    </xf>
    <xf numFmtId="1" fontId="0" fillId="0" borderId="30" xfId="0" applyNumberFormat="1" applyBorder="1" applyAlignment="1">
      <alignment horizontal="center" vertical="center" wrapText="1"/>
    </xf>
    <xf numFmtId="1" fontId="0" fillId="0" borderId="86" xfId="0" applyNumberFormat="1" applyBorder="1" applyAlignment="1">
      <alignment horizontal="center" vertical="center" wrapText="1"/>
    </xf>
    <xf numFmtId="0" fontId="0" fillId="0" borderId="33" xfId="0" applyBorder="1" applyAlignment="1">
      <alignment horizontal="center" vertical="center"/>
    </xf>
    <xf numFmtId="10" fontId="0" fillId="0" borderId="33" xfId="0" applyNumberFormat="1" applyBorder="1" applyAlignment="1">
      <alignment horizontal="center"/>
    </xf>
    <xf numFmtId="1" fontId="0" fillId="0" borderId="33" xfId="0" applyNumberFormat="1" applyBorder="1" applyAlignment="1">
      <alignment horizontal="center" vertical="center" wrapText="1"/>
    </xf>
    <xf numFmtId="9" fontId="0" fillId="0" borderId="33" xfId="0" applyNumberFormat="1" applyBorder="1" applyAlignment="1">
      <alignment horizontal="center"/>
    </xf>
    <xf numFmtId="10" fontId="0" fillId="0" borderId="33" xfId="0" applyNumberFormat="1" applyBorder="1" applyAlignment="1">
      <alignment horizontal="center" wrapText="1"/>
    </xf>
    <xf numFmtId="1" fontId="0" fillId="0" borderId="34" xfId="0" applyNumberFormat="1" applyBorder="1" applyAlignment="1">
      <alignment horizontal="center" vertical="center" wrapText="1"/>
    </xf>
    <xf numFmtId="0" fontId="0" fillId="0" borderId="79" xfId="0" applyBorder="1" applyAlignment="1">
      <alignment horizontal="center"/>
    </xf>
    <xf numFmtId="0" fontId="0" fillId="0" borderId="99" xfId="0" applyBorder="1" applyAlignment="1">
      <alignment horizontal="center" vertical="center"/>
    </xf>
    <xf numFmtId="0" fontId="0" fillId="0" borderId="81" xfId="0" applyBorder="1" applyAlignment="1">
      <alignment horizontal="center"/>
    </xf>
    <xf numFmtId="0" fontId="4" fillId="2" borderId="5" xfId="0" applyFont="1" applyFill="1" applyBorder="1" applyAlignment="1">
      <alignment horizontal="center" vertical="center"/>
    </xf>
    <xf numFmtId="0" fontId="4" fillId="2" borderId="10" xfId="0" applyFont="1" applyFill="1" applyBorder="1" applyAlignment="1">
      <alignment horizontal="center" vertical="center"/>
    </xf>
    <xf numFmtId="0" fontId="0" fillId="0" borderId="91" xfId="0" applyBorder="1" applyAlignment="1">
      <alignment horizontal="center" vertical="center"/>
    </xf>
    <xf numFmtId="0" fontId="1" fillId="15" borderId="88" xfId="0" applyFont="1" applyFill="1" applyBorder="1" applyAlignment="1">
      <alignment horizontal="center" vertical="center" wrapText="1"/>
    </xf>
    <xf numFmtId="0" fontId="1" fillId="15" borderId="89" xfId="0" applyFont="1" applyFill="1" applyBorder="1" applyAlignment="1">
      <alignment horizontal="center" vertical="center" wrapText="1"/>
    </xf>
    <xf numFmtId="0" fontId="1" fillId="4" borderId="87" xfId="0" applyFont="1" applyFill="1" applyBorder="1" applyAlignment="1">
      <alignment horizontal="center" vertical="center" wrapText="1"/>
    </xf>
    <xf numFmtId="1" fontId="1" fillId="4" borderId="88" xfId="0" applyNumberFormat="1" applyFont="1" applyFill="1" applyBorder="1" applyAlignment="1">
      <alignment horizontal="center" vertical="center" wrapText="1"/>
    </xf>
    <xf numFmtId="0" fontId="1" fillId="4" borderId="88" xfId="0" applyFont="1" applyFill="1" applyBorder="1" applyAlignment="1">
      <alignment horizontal="center" vertical="center"/>
    </xf>
    <xf numFmtId="0" fontId="0" fillId="11" borderId="100" xfId="0" applyFill="1" applyBorder="1" applyAlignment="1">
      <alignment horizontal="center"/>
    </xf>
    <xf numFmtId="2" fontId="0" fillId="11" borderId="16" xfId="0" applyNumberFormat="1" applyFill="1" applyBorder="1" applyAlignment="1">
      <alignment horizontal="center"/>
    </xf>
    <xf numFmtId="1" fontId="4" fillId="0" borderId="98" xfId="0" applyNumberFormat="1" applyFont="1" applyBorder="1" applyAlignment="1">
      <alignment horizontal="center" vertical="center"/>
    </xf>
    <xf numFmtId="1" fontId="4" fillId="0" borderId="33" xfId="0" applyNumberFormat="1" applyFont="1" applyBorder="1" applyAlignment="1">
      <alignment horizontal="center"/>
    </xf>
    <xf numFmtId="0" fontId="4" fillId="0" borderId="33" xfId="0" applyFont="1" applyBorder="1" applyAlignment="1">
      <alignment horizontal="left"/>
    </xf>
    <xf numFmtId="0" fontId="4" fillId="0" borderId="33" xfId="0" applyFont="1" applyBorder="1" applyAlignment="1">
      <alignment horizontal="center"/>
    </xf>
    <xf numFmtId="0" fontId="0" fillId="0" borderId="33" xfId="0" applyBorder="1" applyAlignment="1">
      <alignment horizontal="center"/>
    </xf>
    <xf numFmtId="1" fontId="0" fillId="0" borderId="33" xfId="0" applyNumberFormat="1" applyBorder="1" applyAlignment="1">
      <alignment horizontal="center"/>
    </xf>
    <xf numFmtId="0" fontId="0" fillId="0" borderId="78" xfId="0" applyBorder="1" applyAlignment="1">
      <alignment horizontal="center"/>
    </xf>
    <xf numFmtId="1" fontId="4" fillId="0" borderId="101" xfId="0" applyNumberFormat="1" applyFont="1" applyBorder="1" applyAlignment="1">
      <alignment horizontal="center" vertical="center"/>
    </xf>
    <xf numFmtId="1" fontId="4" fillId="0" borderId="22" xfId="0" applyNumberFormat="1" applyFont="1" applyBorder="1" applyAlignment="1">
      <alignment horizontal="center"/>
    </xf>
    <xf numFmtId="0" fontId="4" fillId="0" borderId="22" xfId="0" applyFont="1" applyBorder="1" applyAlignment="1">
      <alignment horizontal="left"/>
    </xf>
    <xf numFmtId="0" fontId="0" fillId="0" borderId="35" xfId="0" applyBorder="1" applyAlignment="1">
      <alignment horizontal="center" vertical="center"/>
    </xf>
    <xf numFmtId="0" fontId="4" fillId="0" borderId="22" xfId="0" applyFont="1" applyBorder="1" applyAlignment="1">
      <alignment horizontal="center"/>
    </xf>
    <xf numFmtId="0" fontId="0" fillId="0" borderId="22" xfId="0" applyBorder="1" applyAlignment="1">
      <alignment horizontal="center"/>
    </xf>
    <xf numFmtId="10" fontId="0" fillId="0" borderId="22" xfId="0" applyNumberFormat="1" applyBorder="1" applyAlignment="1">
      <alignment horizontal="center"/>
    </xf>
    <xf numFmtId="1" fontId="0" fillId="0" borderId="22" xfId="0" applyNumberFormat="1" applyBorder="1" applyAlignment="1">
      <alignment horizontal="center"/>
    </xf>
    <xf numFmtId="9" fontId="0" fillId="0" borderId="22" xfId="0" applyNumberFormat="1" applyBorder="1" applyAlignment="1">
      <alignment horizontal="center"/>
    </xf>
    <xf numFmtId="1" fontId="0" fillId="0" borderId="22" xfId="0" applyNumberFormat="1" applyBorder="1" applyAlignment="1">
      <alignment horizontal="center" vertical="center" wrapText="1"/>
    </xf>
    <xf numFmtId="10" fontId="0" fillId="0" borderId="22" xfId="0" applyNumberFormat="1" applyBorder="1" applyAlignment="1">
      <alignment horizontal="center" wrapText="1"/>
    </xf>
    <xf numFmtId="1" fontId="0" fillId="0" borderId="31" xfId="0" applyNumberFormat="1" applyBorder="1" applyAlignment="1">
      <alignment horizontal="center" vertical="center" wrapText="1"/>
    </xf>
    <xf numFmtId="0" fontId="0" fillId="0" borderId="102" xfId="0" applyBorder="1" applyAlignment="1">
      <alignment horizontal="center"/>
    </xf>
    <xf numFmtId="0" fontId="4" fillId="0" borderId="33" xfId="0" applyFont="1" applyBorder="1" applyAlignment="1">
      <alignment horizontal="center" vertical="center"/>
    </xf>
    <xf numFmtId="0" fontId="4" fillId="0" borderId="80" xfId="0" applyFont="1" applyBorder="1" applyAlignment="1">
      <alignment horizontal="center" vertical="center"/>
    </xf>
    <xf numFmtId="0" fontId="4" fillId="0" borderId="22" xfId="0" applyFont="1" applyBorder="1" applyAlignment="1">
      <alignment horizontal="center" vertical="center"/>
    </xf>
    <xf numFmtId="1" fontId="4" fillId="0" borderId="90" xfId="0" applyNumberFormat="1" applyFont="1" applyBorder="1" applyAlignment="1">
      <alignment horizontal="center" vertical="center"/>
    </xf>
    <xf numFmtId="1" fontId="4" fillId="0" borderId="21" xfId="0" applyNumberFormat="1" applyFont="1" applyBorder="1" applyAlignment="1">
      <alignment horizontal="center"/>
    </xf>
    <xf numFmtId="0" fontId="4" fillId="0" borderId="21" xfId="0" applyFont="1" applyBorder="1" applyAlignment="1">
      <alignment horizontal="left"/>
    </xf>
    <xf numFmtId="0" fontId="4" fillId="0" borderId="21" xfId="0" applyFont="1" applyBorder="1" applyAlignment="1">
      <alignment horizontal="center"/>
    </xf>
    <xf numFmtId="0" fontId="0" fillId="0" borderId="21" xfId="0" applyBorder="1" applyAlignment="1">
      <alignment horizontal="center"/>
    </xf>
    <xf numFmtId="1" fontId="0" fillId="0" borderId="21" xfId="0" applyNumberFormat="1" applyBorder="1" applyAlignment="1">
      <alignment horizontal="center"/>
    </xf>
    <xf numFmtId="0" fontId="0" fillId="0" borderId="91" xfId="0" applyBorder="1" applyAlignment="1">
      <alignment horizontal="center"/>
    </xf>
    <xf numFmtId="1" fontId="4" fillId="0" borderId="33" xfId="0" applyNumberFormat="1" applyFont="1" applyBorder="1" applyAlignment="1">
      <alignment horizontal="center" vertical="center"/>
    </xf>
    <xf numFmtId="0" fontId="4" fillId="0" borderId="33" xfId="0" applyFont="1" applyBorder="1" applyAlignment="1">
      <alignment horizontal="left" vertical="center"/>
    </xf>
    <xf numFmtId="1" fontId="4" fillId="0" borderId="80" xfId="0" applyNumberFormat="1" applyFont="1" applyBorder="1" applyAlignment="1">
      <alignment horizontal="center" vertical="center"/>
    </xf>
    <xf numFmtId="0" fontId="4" fillId="0" borderId="80" xfId="0" applyFont="1" applyBorder="1" applyAlignment="1">
      <alignment horizontal="left" vertical="center"/>
    </xf>
    <xf numFmtId="1" fontId="4" fillId="0" borderId="22" xfId="0" applyNumberFormat="1" applyFont="1" applyBorder="1" applyAlignment="1">
      <alignment horizontal="center" vertical="center"/>
    </xf>
    <xf numFmtId="0" fontId="4" fillId="0" borderId="22" xfId="0" applyFont="1" applyBorder="1" applyAlignment="1">
      <alignment horizontal="left" vertical="center"/>
    </xf>
    <xf numFmtId="0" fontId="4" fillId="0" borderId="21" xfId="0" applyFont="1" applyBorder="1" applyAlignment="1">
      <alignment horizontal="center" vertical="center"/>
    </xf>
    <xf numFmtId="1" fontId="4" fillId="0" borderId="98" xfId="0" applyNumberFormat="1" applyFont="1" applyBorder="1" applyAlignment="1">
      <alignment horizontal="center"/>
    </xf>
    <xf numFmtId="0" fontId="4" fillId="0" borderId="33" xfId="0" applyFont="1" applyBorder="1" applyAlignment="1">
      <alignment horizontal="center" wrapText="1"/>
    </xf>
    <xf numFmtId="1" fontId="0" fillId="0" borderId="33" xfId="0" applyNumberFormat="1" applyBorder="1" applyAlignment="1">
      <alignment horizontal="center" wrapText="1"/>
    </xf>
    <xf numFmtId="1" fontId="0" fillId="0" borderId="34" xfId="0" applyNumberFormat="1" applyBorder="1" applyAlignment="1">
      <alignment horizontal="center" wrapText="1"/>
    </xf>
    <xf numFmtId="1" fontId="4" fillId="0" borderId="101" xfId="0" applyNumberFormat="1" applyFont="1" applyBorder="1" applyAlignment="1">
      <alignment horizontal="center"/>
    </xf>
    <xf numFmtId="1" fontId="4" fillId="0" borderId="21" xfId="0" applyNumberFormat="1" applyFont="1" applyBorder="1" applyAlignment="1">
      <alignment horizontal="center" vertical="center"/>
    </xf>
    <xf numFmtId="0" fontId="4" fillId="0" borderId="21" xfId="0" applyFont="1" applyBorder="1" applyAlignment="1">
      <alignment horizontal="left" vertical="center"/>
    </xf>
    <xf numFmtId="0" fontId="0" fillId="0" borderId="80" xfId="0" applyBorder="1" applyAlignment="1">
      <alignment horizontal="center" vertical="center"/>
    </xf>
    <xf numFmtId="1" fontId="4" fillId="0" borderId="93" xfId="0" applyNumberFormat="1" applyFont="1" applyBorder="1" applyAlignment="1">
      <alignment horizontal="center"/>
    </xf>
    <xf numFmtId="1" fontId="4" fillId="0" borderId="87" xfId="0" applyNumberFormat="1" applyFont="1" applyBorder="1" applyAlignment="1">
      <alignment horizontal="center" vertical="center"/>
    </xf>
    <xf numFmtId="1" fontId="4" fillId="0" borderId="88" xfId="0" applyNumberFormat="1" applyFont="1" applyBorder="1" applyAlignment="1">
      <alignment horizontal="center"/>
    </xf>
    <xf numFmtId="0" fontId="4" fillId="0" borderId="88" xfId="0" applyFont="1" applyBorder="1" applyAlignment="1">
      <alignment horizontal="left"/>
    </xf>
    <xf numFmtId="0" fontId="4" fillId="0" borderId="88" xfId="0" applyFont="1" applyBorder="1" applyAlignment="1">
      <alignment horizontal="center" vertical="center"/>
    </xf>
    <xf numFmtId="0" fontId="4" fillId="0" borderId="88" xfId="0" applyFont="1" applyBorder="1" applyAlignment="1">
      <alignment horizontal="center"/>
    </xf>
    <xf numFmtId="0" fontId="0" fillId="0" borderId="88" xfId="0" applyBorder="1" applyAlignment="1">
      <alignment horizontal="center"/>
    </xf>
    <xf numFmtId="10" fontId="0" fillId="0" borderId="88" xfId="0" applyNumberFormat="1" applyBorder="1" applyAlignment="1">
      <alignment horizontal="center"/>
    </xf>
    <xf numFmtId="1" fontId="0" fillId="0" borderId="88" xfId="0" applyNumberFormat="1" applyBorder="1" applyAlignment="1">
      <alignment horizontal="center" vertical="center" wrapText="1"/>
    </xf>
    <xf numFmtId="1" fontId="0" fillId="0" borderId="88" xfId="0" applyNumberFormat="1" applyBorder="1" applyAlignment="1">
      <alignment horizontal="center"/>
    </xf>
    <xf numFmtId="9" fontId="0" fillId="0" borderId="88" xfId="0" applyNumberFormat="1" applyBorder="1" applyAlignment="1">
      <alignment horizontal="center"/>
    </xf>
    <xf numFmtId="10" fontId="0" fillId="0" borderId="88" xfId="0" applyNumberFormat="1" applyBorder="1" applyAlignment="1">
      <alignment horizontal="center" wrapText="1"/>
    </xf>
    <xf numFmtId="1" fontId="0" fillId="0" borderId="95" xfId="0" applyNumberFormat="1" applyBorder="1" applyAlignment="1">
      <alignment horizontal="center" vertical="center" wrapText="1"/>
    </xf>
    <xf numFmtId="0" fontId="0" fillId="0" borderId="89" xfId="0" applyBorder="1" applyAlignment="1">
      <alignment horizontal="center"/>
    </xf>
    <xf numFmtId="10" fontId="0" fillId="0" borderId="22" xfId="1" applyNumberFormat="1" applyFont="1" applyFill="1" applyBorder="1" applyAlignment="1">
      <alignment horizontal="center" wrapText="1"/>
    </xf>
    <xf numFmtId="0" fontId="12" fillId="17" borderId="1" xfId="0" applyFont="1" applyFill="1" applyBorder="1" applyAlignment="1">
      <alignment horizontal="left"/>
    </xf>
    <xf numFmtId="0" fontId="11" fillId="0" borderId="1" xfId="0" applyFont="1" applyBorder="1" applyAlignment="1">
      <alignment horizontal="left"/>
    </xf>
    <xf numFmtId="0" fontId="16" fillId="0" borderId="0" xfId="0" applyFont="1" applyAlignment="1">
      <alignment horizontal="left" vertical="center" readingOrder="1"/>
    </xf>
    <xf numFmtId="0" fontId="17" fillId="0" borderId="0" xfId="2" applyAlignment="1">
      <alignment horizontal="left" vertical="center" readingOrder="1"/>
    </xf>
    <xf numFmtId="0" fontId="0" fillId="0" borderId="3" xfId="0" applyBorder="1"/>
    <xf numFmtId="0" fontId="0" fillId="0" borderId="3" xfId="0" applyBorder="1" applyAlignment="1">
      <alignment horizontal="center" vertical="center"/>
    </xf>
    <xf numFmtId="0" fontId="1" fillId="15" borderId="95" xfId="0" applyFont="1" applyFill="1" applyBorder="1" applyAlignment="1">
      <alignment horizontal="center" vertical="center" wrapText="1"/>
    </xf>
    <xf numFmtId="0" fontId="0" fillId="0" borderId="105" xfId="0" applyBorder="1" applyAlignment="1">
      <alignment horizontal="center" vertical="center"/>
    </xf>
    <xf numFmtId="0" fontId="1" fillId="2" borderId="106" xfId="0" applyFont="1" applyFill="1" applyBorder="1" applyAlignment="1">
      <alignment horizontal="center" vertical="center" wrapText="1"/>
    </xf>
    <xf numFmtId="0" fontId="19" fillId="0" borderId="0" xfId="0" applyFont="1"/>
    <xf numFmtId="0" fontId="11" fillId="0" borderId="0" xfId="0" applyFont="1" applyAlignment="1">
      <alignment horizontal="left"/>
    </xf>
    <xf numFmtId="0" fontId="0" fillId="2" borderId="46" xfId="0" applyFill="1" applyBorder="1" applyAlignment="1">
      <alignment horizontal="center" vertical="center"/>
    </xf>
    <xf numFmtId="0" fontId="12" fillId="0" borderId="0" xfId="0" applyFont="1" applyAlignment="1">
      <alignment horizontal="left"/>
    </xf>
    <xf numFmtId="0" fontId="3" fillId="2" borderId="72" xfId="0" applyFont="1" applyFill="1" applyBorder="1" applyAlignment="1">
      <alignment horizontal="right"/>
    </xf>
    <xf numFmtId="0" fontId="3" fillId="2" borderId="26" xfId="0" applyFont="1" applyFill="1" applyBorder="1" applyAlignment="1">
      <alignment horizontal="right"/>
    </xf>
    <xf numFmtId="0" fontId="0" fillId="0" borderId="104" xfId="0" applyBorder="1" applyAlignment="1">
      <alignment horizontal="center" vertical="center"/>
    </xf>
    <xf numFmtId="0" fontId="10" fillId="16" borderId="0" xfId="0" applyFont="1" applyFill="1" applyAlignment="1">
      <alignment horizontal="center"/>
    </xf>
    <xf numFmtId="0" fontId="4" fillId="11" borderId="18" xfId="0" applyFont="1" applyFill="1" applyBorder="1" applyAlignment="1">
      <alignment horizontal="center" vertical="center" wrapText="1"/>
    </xf>
    <xf numFmtId="0" fontId="4" fillId="11" borderId="17" xfId="0" applyFont="1" applyFill="1" applyBorder="1" applyAlignment="1">
      <alignment horizontal="center" vertical="center" wrapText="1"/>
    </xf>
    <xf numFmtId="0" fontId="4" fillId="11" borderId="18" xfId="0" applyFont="1" applyFill="1" applyBorder="1" applyAlignment="1">
      <alignment horizontal="center" vertical="center"/>
    </xf>
    <xf numFmtId="0" fontId="4" fillId="11" borderId="27" xfId="0" applyFont="1" applyFill="1" applyBorder="1" applyAlignment="1">
      <alignment horizontal="center" vertical="center"/>
    </xf>
    <xf numFmtId="0" fontId="4" fillId="11" borderId="2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0" borderId="73" xfId="0" applyFont="1" applyBorder="1" applyAlignment="1">
      <alignment horizontal="center" vertical="center" wrapText="1"/>
    </xf>
    <xf numFmtId="0" fontId="0" fillId="2" borderId="45" xfId="0" applyFill="1" applyBorder="1" applyAlignment="1">
      <alignment horizontal="center" vertical="center"/>
    </xf>
    <xf numFmtId="0" fontId="0" fillId="2" borderId="46" xfId="0" applyFill="1" applyBorder="1" applyAlignment="1">
      <alignment horizontal="center" vertical="center"/>
    </xf>
    <xf numFmtId="0" fontId="0" fillId="2" borderId="47" xfId="0" applyFill="1"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64" xfId="0" applyBorder="1" applyAlignment="1">
      <alignment horizontal="center" vertical="center"/>
    </xf>
    <xf numFmtId="0" fontId="0" fillId="0" borderId="62" xfId="0" applyBorder="1" applyAlignment="1">
      <alignment horizontal="center" vertical="center"/>
    </xf>
    <xf numFmtId="0" fontId="0" fillId="0" borderId="77" xfId="0" applyBorder="1" applyAlignment="1">
      <alignment horizontal="center" vertical="center"/>
    </xf>
    <xf numFmtId="0" fontId="0" fillId="2" borderId="82" xfId="0" applyFill="1" applyBorder="1" applyAlignment="1">
      <alignment horizontal="center" vertical="center"/>
    </xf>
    <xf numFmtId="0" fontId="0" fillId="2" borderId="83" xfId="0" applyFill="1" applyBorder="1" applyAlignment="1">
      <alignment horizontal="center" vertical="center"/>
    </xf>
    <xf numFmtId="0" fontId="0" fillId="2" borderId="84" xfId="0" applyFill="1" applyBorder="1" applyAlignment="1">
      <alignment horizontal="center" vertical="center"/>
    </xf>
    <xf numFmtId="0" fontId="0" fillId="0" borderId="104" xfId="0" applyBorder="1" applyAlignment="1">
      <alignment horizontal="center" vertical="center"/>
    </xf>
    <xf numFmtId="0" fontId="0" fillId="0" borderId="65" xfId="0" applyBorder="1" applyAlignment="1">
      <alignment horizontal="center" vertical="center"/>
    </xf>
    <xf numFmtId="0" fontId="0" fillId="2" borderId="56" xfId="0"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0" borderId="66" xfId="0" applyBorder="1" applyAlignment="1">
      <alignment horizontal="center" vertical="center"/>
    </xf>
    <xf numFmtId="0" fontId="0" fillId="0" borderId="76" xfId="0" applyBorder="1" applyAlignment="1">
      <alignment horizontal="center" vertical="center"/>
    </xf>
    <xf numFmtId="0" fontId="0" fillId="0" borderId="56" xfId="0" applyBorder="1" applyAlignment="1">
      <alignment horizontal="center" vertical="center"/>
    </xf>
    <xf numFmtId="0" fontId="0" fillId="0" borderId="63" xfId="0" applyBorder="1" applyAlignment="1">
      <alignment horizontal="center" vertical="center"/>
    </xf>
    <xf numFmtId="0" fontId="0" fillId="2" borderId="64" xfId="0" applyFill="1" applyBorder="1" applyAlignment="1">
      <alignment horizontal="center" vertical="center"/>
    </xf>
    <xf numFmtId="0" fontId="0" fillId="2" borderId="65" xfId="0" applyFill="1" applyBorder="1" applyAlignment="1">
      <alignment horizontal="center" vertical="center"/>
    </xf>
    <xf numFmtId="0" fontId="3" fillId="2" borderId="57" xfId="0" applyFont="1" applyFill="1" applyBorder="1" applyAlignment="1">
      <alignment horizontal="center"/>
    </xf>
    <xf numFmtId="0" fontId="4" fillId="2" borderId="51" xfId="0" applyFont="1" applyFill="1" applyBorder="1" applyAlignment="1">
      <alignment horizontal="center" vertical="center" wrapText="1"/>
    </xf>
    <xf numFmtId="0" fontId="4" fillId="2" borderId="22" xfId="0" applyFont="1" applyFill="1" applyBorder="1" applyAlignment="1">
      <alignment horizontal="center" vertical="center"/>
    </xf>
    <xf numFmtId="0" fontId="4" fillId="2" borderId="107" xfId="0" applyFont="1" applyFill="1" applyBorder="1" applyAlignment="1">
      <alignment horizontal="center"/>
    </xf>
    <xf numFmtId="0" fontId="4" fillId="0" borderId="108" xfId="0" applyFont="1" applyBorder="1" applyAlignment="1">
      <alignment horizontal="center" vertical="center" wrapText="1"/>
    </xf>
    <xf numFmtId="0" fontId="4" fillId="0" borderId="109" xfId="0" applyFont="1" applyBorder="1" applyAlignment="1">
      <alignment horizontal="center" vertical="center"/>
    </xf>
    <xf numFmtId="0" fontId="4" fillId="0" borderId="110" xfId="0" applyFont="1" applyBorder="1" applyAlignment="1">
      <alignment horizontal="center"/>
    </xf>
    <xf numFmtId="0" fontId="4" fillId="2" borderId="111" xfId="0" applyFont="1" applyFill="1" applyBorder="1" applyAlignment="1">
      <alignment horizontal="center" vertical="center" wrapText="1"/>
    </xf>
    <xf numFmtId="0" fontId="4" fillId="2" borderId="112" xfId="0" applyFont="1" applyFill="1" applyBorder="1" applyAlignment="1">
      <alignment horizontal="center" vertical="center"/>
    </xf>
    <xf numFmtId="0" fontId="4" fillId="2" borderId="113" xfId="0" applyFont="1" applyFill="1" applyBorder="1" applyAlignment="1">
      <alignment horizontal="center" vertical="center" wrapText="1"/>
    </xf>
    <xf numFmtId="0" fontId="4" fillId="2" borderId="114" xfId="0" applyFont="1" applyFill="1" applyBorder="1" applyAlignment="1">
      <alignment horizontal="center" vertical="center"/>
    </xf>
    <xf numFmtId="0" fontId="4" fillId="2" borderId="115" xfId="0" applyFont="1" applyFill="1" applyBorder="1" applyAlignment="1">
      <alignment horizontal="center" vertical="center" wrapText="1"/>
    </xf>
    <xf numFmtId="0" fontId="4" fillId="2" borderId="116" xfId="0" applyFont="1" applyFill="1" applyBorder="1" applyAlignment="1">
      <alignment horizontal="center" vertical="center"/>
    </xf>
    <xf numFmtId="0" fontId="0" fillId="0" borderId="117" xfId="0" applyBorder="1" applyAlignment="1">
      <alignment horizontal="center" vertical="center"/>
    </xf>
    <xf numFmtId="2" fontId="1" fillId="2" borderId="118" xfId="0" applyNumberFormat="1" applyFont="1" applyFill="1" applyBorder="1" applyAlignment="1">
      <alignment horizontal="center" vertical="center" wrapText="1"/>
    </xf>
    <xf numFmtId="0" fontId="0" fillId="0" borderId="119" xfId="0" applyBorder="1" applyAlignment="1">
      <alignment horizontal="center" vertical="center"/>
    </xf>
    <xf numFmtId="0" fontId="0" fillId="0" borderId="120" xfId="0" applyBorder="1" applyAlignment="1">
      <alignment horizontal="center" vertical="center"/>
    </xf>
    <xf numFmtId="2" fontId="1" fillId="11" borderId="46" xfId="0" applyNumberFormat="1" applyFont="1" applyFill="1" applyBorder="1" applyAlignment="1">
      <alignment horizontal="center" vertical="center"/>
    </xf>
    <xf numFmtId="2" fontId="1" fillId="11" borderId="45" xfId="0" applyNumberFormat="1" applyFont="1" applyFill="1" applyBorder="1" applyAlignment="1">
      <alignment horizontal="center" vertical="center"/>
    </xf>
    <xf numFmtId="0" fontId="0" fillId="2" borderId="121" xfId="0" applyFill="1" applyBorder="1" applyAlignment="1">
      <alignment horizontal="center" vertical="center"/>
    </xf>
    <xf numFmtId="0" fontId="0" fillId="2" borderId="119" xfId="0" applyFill="1" applyBorder="1" applyAlignment="1">
      <alignment horizontal="center" vertical="center"/>
    </xf>
    <xf numFmtId="0" fontId="0" fillId="2" borderId="122" xfId="0" applyFill="1" applyBorder="1" applyAlignment="1">
      <alignment horizontal="center" vertical="center"/>
    </xf>
    <xf numFmtId="0" fontId="0" fillId="2" borderId="123" xfId="0" applyFill="1" applyBorder="1" applyAlignment="1">
      <alignment horizontal="center" vertical="center"/>
    </xf>
    <xf numFmtId="0" fontId="0" fillId="2" borderId="113" xfId="0" applyFill="1" applyBorder="1" applyAlignment="1">
      <alignment horizontal="center" vertical="center"/>
    </xf>
    <xf numFmtId="0" fontId="0" fillId="2" borderId="124" xfId="0" applyFill="1" applyBorder="1" applyAlignment="1">
      <alignment horizontal="center" vertical="center"/>
    </xf>
    <xf numFmtId="0" fontId="0" fillId="0" borderId="121" xfId="0" applyBorder="1" applyAlignment="1">
      <alignment horizontal="center" vertical="center"/>
    </xf>
    <xf numFmtId="0" fontId="0" fillId="0" borderId="122" xfId="0" applyBorder="1" applyAlignment="1">
      <alignment horizontal="center" vertical="center"/>
    </xf>
    <xf numFmtId="0" fontId="0" fillId="2" borderId="121" xfId="0" applyFill="1" applyBorder="1" applyAlignment="1">
      <alignment horizontal="center"/>
    </xf>
    <xf numFmtId="0" fontId="0" fillId="2" borderId="125" xfId="0" applyFill="1" applyBorder="1" applyAlignment="1">
      <alignment horizontal="center" vertical="center"/>
    </xf>
    <xf numFmtId="0" fontId="0" fillId="2" borderId="126" xfId="0" applyFill="1" applyBorder="1" applyAlignment="1">
      <alignment horizontal="center" vertical="center"/>
    </xf>
    <xf numFmtId="0" fontId="0" fillId="0" borderId="46" xfId="0" applyBorder="1" applyAlignment="1">
      <alignment horizontal="center"/>
    </xf>
    <xf numFmtId="2" fontId="1" fillId="11" borderId="47" xfId="0" applyNumberFormat="1" applyFont="1" applyFill="1" applyBorder="1" applyAlignment="1">
      <alignment horizontal="center" vertical="center"/>
    </xf>
    <xf numFmtId="2" fontId="1" fillId="4" borderId="45" xfId="0" applyNumberFormat="1" applyFont="1" applyFill="1" applyBorder="1" applyAlignment="1">
      <alignment horizontal="center" vertical="center"/>
    </xf>
    <xf numFmtId="2" fontId="1" fillId="4" borderId="46" xfId="0" applyNumberFormat="1" applyFont="1" applyFill="1" applyBorder="1" applyAlignment="1">
      <alignment horizontal="center" vertical="center"/>
    </xf>
    <xf numFmtId="2" fontId="1" fillId="4" borderId="47" xfId="0" applyNumberFormat="1" applyFont="1" applyFill="1" applyBorder="1" applyAlignment="1">
      <alignment horizontal="center" vertical="center"/>
    </xf>
    <xf numFmtId="2" fontId="1" fillId="4" borderId="103" xfId="0" applyNumberFormat="1" applyFont="1" applyFill="1" applyBorder="1" applyAlignment="1">
      <alignment horizontal="center" vertical="center"/>
    </xf>
    <xf numFmtId="0" fontId="0" fillId="2" borderId="46" xfId="0" applyFill="1" applyBorder="1"/>
    <xf numFmtId="0" fontId="15" fillId="0" borderId="127"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28"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105" xfId="0" applyFont="1" applyBorder="1" applyAlignment="1">
      <alignment horizontal="center" vertical="center" wrapText="1"/>
    </xf>
    <xf numFmtId="0" fontId="11" fillId="0" borderId="60" xfId="0" applyFont="1" applyBorder="1" applyAlignment="1">
      <alignment horizontal="center" vertical="center" wrapText="1"/>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608693</xdr:colOff>
      <xdr:row>0</xdr:row>
      <xdr:rowOff>0</xdr:rowOff>
    </xdr:from>
    <xdr:to>
      <xdr:col>4</xdr:col>
      <xdr:colOff>4027089</xdr:colOff>
      <xdr:row>21</xdr:row>
      <xdr:rowOff>102957</xdr:rowOff>
    </xdr:to>
    <xdr:pic>
      <xdr:nvPicPr>
        <xdr:cNvPr id="7" name="Picture 6" descr="Map of California showing the 20 Corridor Groups">
          <a:extLst>
            <a:ext uri="{FF2B5EF4-FFF2-40B4-BE49-F238E27FC236}">
              <a16:creationId xmlns:a16="http://schemas.microsoft.com/office/drawing/2014/main" id="{B25A63BE-6A54-E0C9-328B-799D70B3E0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04961" y="0"/>
          <a:ext cx="4037067" cy="4253136"/>
        </a:xfrm>
        <a:prstGeom prst="rect">
          <a:avLst/>
        </a:prstGeom>
      </xdr:spPr>
    </xdr:pic>
    <xdr:clientData/>
  </xdr:twoCellAnchor>
  <xdr:twoCellAnchor editAs="oneCell">
    <xdr:from>
      <xdr:col>4</xdr:col>
      <xdr:colOff>4282726</xdr:colOff>
      <xdr:row>0</xdr:row>
      <xdr:rowOff>0</xdr:rowOff>
    </xdr:from>
    <xdr:to>
      <xdr:col>4</xdr:col>
      <xdr:colOff>5552168</xdr:colOff>
      <xdr:row>21</xdr:row>
      <xdr:rowOff>0</xdr:rowOff>
    </xdr:to>
    <xdr:pic>
      <xdr:nvPicPr>
        <xdr:cNvPr id="9" name="Picture 8" descr="Legend for the California Map showing the number and color for each of the 20 Corridor Groups">
          <a:extLst>
            <a:ext uri="{FF2B5EF4-FFF2-40B4-BE49-F238E27FC236}">
              <a16:creationId xmlns:a16="http://schemas.microsoft.com/office/drawing/2014/main" id="{DF03AF79-D8E9-BE27-6821-C2D90A8F3D5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691315" y="0"/>
          <a:ext cx="1472642" cy="41501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afdc.energy.gov/corridors" TargetMode="External"/><Relationship Id="rId1" Type="http://schemas.openxmlformats.org/officeDocument/2006/relationships/hyperlink" Target="https://hepgis.fhwa.dot.gov/fhwagis/ViewMap.aspx?map=Highway+Information%7CElectric+Vehicle+(EV-Round+1,2,3,4,5+and+6)" TargetMode="Externa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0836D-1D4F-45A0-BEC8-32B166718A8E}">
  <dimension ref="A1:B27"/>
  <sheetViews>
    <sheetView tabSelected="1" workbookViewId="0">
      <selection activeCell="D11" sqref="D11"/>
    </sheetView>
  </sheetViews>
  <sheetFormatPr defaultRowHeight="14.5" x14ac:dyDescent="0.35"/>
  <cols>
    <col min="1" max="1" width="28.54296875" customWidth="1"/>
    <col min="2" max="2" width="134" customWidth="1"/>
  </cols>
  <sheetData>
    <row r="1" spans="1:2" ht="20" x14ac:dyDescent="0.4">
      <c r="A1" s="266" t="s">
        <v>0</v>
      </c>
      <c r="B1" s="266"/>
    </row>
    <row r="2" spans="1:2" ht="15" customHeight="1" x14ac:dyDescent="0.35">
      <c r="A2" s="336" t="s">
        <v>299</v>
      </c>
      <c r="B2" s="337"/>
    </row>
    <row r="3" spans="1:2" x14ac:dyDescent="0.35">
      <c r="A3" s="338"/>
      <c r="B3" s="339"/>
    </row>
    <row r="4" spans="1:2" x14ac:dyDescent="0.35">
      <c r="A4" s="338"/>
      <c r="B4" s="339"/>
    </row>
    <row r="5" spans="1:2" x14ac:dyDescent="0.35">
      <c r="A5" s="338"/>
      <c r="B5" s="339"/>
    </row>
    <row r="6" spans="1:2" x14ac:dyDescent="0.35">
      <c r="A6" s="338"/>
      <c r="B6" s="339"/>
    </row>
    <row r="7" spans="1:2" x14ac:dyDescent="0.35">
      <c r="A7" s="338"/>
      <c r="B7" s="339"/>
    </row>
    <row r="8" spans="1:2" x14ac:dyDescent="0.35">
      <c r="A8" s="338"/>
      <c r="B8" s="339"/>
    </row>
    <row r="9" spans="1:2" x14ac:dyDescent="0.35">
      <c r="A9" s="338"/>
      <c r="B9" s="339"/>
    </row>
    <row r="10" spans="1:2" x14ac:dyDescent="0.35">
      <c r="A10" s="338"/>
      <c r="B10" s="339"/>
    </row>
    <row r="11" spans="1:2" x14ac:dyDescent="0.35">
      <c r="A11" s="338"/>
      <c r="B11" s="339"/>
    </row>
    <row r="12" spans="1:2" x14ac:dyDescent="0.35">
      <c r="A12" s="338"/>
      <c r="B12" s="339"/>
    </row>
    <row r="13" spans="1:2" x14ac:dyDescent="0.35">
      <c r="A13" s="338"/>
      <c r="B13" s="339"/>
    </row>
    <row r="14" spans="1:2" x14ac:dyDescent="0.35">
      <c r="A14" s="338"/>
      <c r="B14" s="339"/>
    </row>
    <row r="15" spans="1:2" x14ac:dyDescent="0.35">
      <c r="A15" s="338"/>
      <c r="B15" s="339"/>
    </row>
    <row r="16" spans="1:2" x14ac:dyDescent="0.35">
      <c r="A16" s="338"/>
      <c r="B16" s="339"/>
    </row>
    <row r="17" spans="1:2" x14ac:dyDescent="0.35">
      <c r="A17" s="338"/>
      <c r="B17" s="339"/>
    </row>
    <row r="18" spans="1:2" ht="79" customHeight="1" x14ac:dyDescent="0.35">
      <c r="A18" s="340"/>
      <c r="B18" s="341"/>
    </row>
    <row r="19" spans="1:2" ht="15.5" x14ac:dyDescent="0.35">
      <c r="A19" s="260" t="s">
        <v>1</v>
      </c>
      <c r="B19" s="251"/>
    </row>
    <row r="20" spans="1:2" ht="15.5" x14ac:dyDescent="0.35">
      <c r="A20" s="250" t="s">
        <v>2</v>
      </c>
      <c r="B20" s="250" t="s">
        <v>3</v>
      </c>
    </row>
    <row r="21" spans="1:2" ht="15.5" x14ac:dyDescent="0.35">
      <c r="A21" s="251" t="s">
        <v>4</v>
      </c>
      <c r="B21" s="251" t="s">
        <v>5</v>
      </c>
    </row>
    <row r="22" spans="1:2" ht="15.5" x14ac:dyDescent="0.35">
      <c r="A22" s="251" t="s">
        <v>6</v>
      </c>
      <c r="B22" s="251" t="s">
        <v>7</v>
      </c>
    </row>
    <row r="23" spans="1:2" ht="15.5" x14ac:dyDescent="0.35">
      <c r="A23" s="251" t="s">
        <v>8</v>
      </c>
      <c r="B23" s="251" t="s">
        <v>9</v>
      </c>
    </row>
    <row r="24" spans="1:2" ht="15.5" x14ac:dyDescent="0.35">
      <c r="A24" s="251" t="s">
        <v>10</v>
      </c>
      <c r="B24" s="251" t="s">
        <v>11</v>
      </c>
    </row>
    <row r="25" spans="1:2" ht="15.5" x14ac:dyDescent="0.35">
      <c r="A25" s="251" t="s">
        <v>12</v>
      </c>
      <c r="B25" s="251" t="s">
        <v>13</v>
      </c>
    </row>
    <row r="26" spans="1:2" ht="15.5" x14ac:dyDescent="0.35">
      <c r="A26" s="262"/>
      <c r="B26" s="262"/>
    </row>
    <row r="27" spans="1:2" ht="15.5" x14ac:dyDescent="0.35">
      <c r="A27" s="260"/>
      <c r="B27" s="260"/>
    </row>
  </sheetData>
  <mergeCells count="2">
    <mergeCell ref="A1:B1"/>
    <mergeCell ref="A2:B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65077-543A-434A-BAA7-18EFFB6C272F}">
  <dimension ref="A1:H39"/>
  <sheetViews>
    <sheetView zoomScaleNormal="100" workbookViewId="0">
      <selection activeCell="I23" sqref="I23"/>
    </sheetView>
  </sheetViews>
  <sheetFormatPr defaultColWidth="8.7265625" defaultRowHeight="14.5" x14ac:dyDescent="0.35"/>
  <cols>
    <col min="1" max="1" width="33.81640625" customWidth="1"/>
    <col min="2" max="2" width="14.26953125" customWidth="1"/>
    <col min="3" max="3" width="14.81640625" customWidth="1"/>
  </cols>
  <sheetData>
    <row r="1" spans="1:8" ht="16" thickBot="1" x14ac:dyDescent="0.4">
      <c r="A1" s="7" t="s">
        <v>14</v>
      </c>
      <c r="B1" s="8" t="s">
        <v>15</v>
      </c>
      <c r="C1" s="82" t="s">
        <v>16</v>
      </c>
      <c r="D1" s="6"/>
      <c r="E1" s="6"/>
      <c r="F1" s="6"/>
      <c r="G1" s="10"/>
      <c r="H1" s="6"/>
    </row>
    <row r="2" spans="1:8" x14ac:dyDescent="0.35">
      <c r="A2" s="269" t="s">
        <v>17</v>
      </c>
      <c r="B2" s="86" t="s">
        <v>18</v>
      </c>
      <c r="C2" s="87">
        <v>25</v>
      </c>
      <c r="D2" s="6"/>
      <c r="E2" s="6"/>
      <c r="F2" s="6"/>
      <c r="G2" s="10"/>
      <c r="H2" s="6"/>
    </row>
    <row r="3" spans="1:8" ht="15" thickBot="1" x14ac:dyDescent="0.4">
      <c r="A3" s="270"/>
      <c r="B3" s="88" t="s">
        <v>19</v>
      </c>
      <c r="C3" s="89">
        <v>0</v>
      </c>
      <c r="D3" s="6"/>
      <c r="E3" s="6"/>
      <c r="F3" s="6"/>
      <c r="G3" s="10"/>
      <c r="H3" s="6"/>
    </row>
    <row r="4" spans="1:8" x14ac:dyDescent="0.35">
      <c r="A4" s="272" t="s">
        <v>20</v>
      </c>
      <c r="B4" s="79">
        <v>1</v>
      </c>
      <c r="C4" s="83">
        <v>10</v>
      </c>
      <c r="D4" s="6"/>
      <c r="E4" s="6"/>
      <c r="F4" s="6"/>
      <c r="G4" s="10"/>
      <c r="H4" s="6"/>
    </row>
    <row r="5" spans="1:8" x14ac:dyDescent="0.35">
      <c r="A5" s="273"/>
      <c r="B5" s="63" t="s">
        <v>21</v>
      </c>
      <c r="C5" s="84">
        <v>8</v>
      </c>
      <c r="D5" s="6"/>
      <c r="E5" s="6"/>
      <c r="F5" s="6"/>
    </row>
    <row r="6" spans="1:8" x14ac:dyDescent="0.35">
      <c r="A6" s="273"/>
      <c r="B6" s="63" t="s">
        <v>22</v>
      </c>
      <c r="C6" s="84">
        <v>6</v>
      </c>
      <c r="D6" s="6"/>
      <c r="E6" s="6"/>
      <c r="F6" s="6"/>
      <c r="G6" s="10"/>
      <c r="H6" s="6"/>
    </row>
    <row r="7" spans="1:8" x14ac:dyDescent="0.35">
      <c r="A7" s="273"/>
      <c r="B7" s="63" t="s">
        <v>23</v>
      </c>
      <c r="C7" s="84">
        <v>4</v>
      </c>
      <c r="D7" s="6"/>
      <c r="E7" s="6"/>
      <c r="F7" s="6"/>
      <c r="G7" s="10"/>
      <c r="H7" s="6"/>
    </row>
    <row r="8" spans="1:8" ht="15" thickBot="1" x14ac:dyDescent="0.4">
      <c r="A8" s="274"/>
      <c r="B8" s="80" t="s">
        <v>24</v>
      </c>
      <c r="C8" s="85">
        <v>0</v>
      </c>
      <c r="D8" s="6"/>
      <c r="E8" s="6"/>
      <c r="F8" s="6"/>
      <c r="G8" s="10"/>
      <c r="H8" s="6"/>
    </row>
    <row r="9" spans="1:8" x14ac:dyDescent="0.35">
      <c r="A9" s="267" t="s">
        <v>25</v>
      </c>
      <c r="B9" s="90">
        <v>1</v>
      </c>
      <c r="C9" s="87">
        <v>10</v>
      </c>
      <c r="D9" s="6"/>
      <c r="E9" s="6"/>
      <c r="F9" s="6"/>
      <c r="G9" s="6"/>
      <c r="H9" s="6"/>
    </row>
    <row r="10" spans="1:8" x14ac:dyDescent="0.35">
      <c r="A10" s="268"/>
      <c r="B10" s="91" t="s">
        <v>21</v>
      </c>
      <c r="C10" s="92">
        <v>8</v>
      </c>
      <c r="D10" s="6"/>
      <c r="E10" s="6"/>
      <c r="F10" s="6"/>
      <c r="G10" s="6"/>
      <c r="H10" s="6"/>
    </row>
    <row r="11" spans="1:8" x14ac:dyDescent="0.35">
      <c r="A11" s="268"/>
      <c r="B11" s="91" t="s">
        <v>22</v>
      </c>
      <c r="C11" s="92">
        <v>6</v>
      </c>
      <c r="D11" s="6"/>
      <c r="E11" s="6"/>
      <c r="F11" s="6"/>
      <c r="G11" s="6"/>
      <c r="H11" s="6"/>
    </row>
    <row r="12" spans="1:8" x14ac:dyDescent="0.35">
      <c r="A12" s="268"/>
      <c r="B12" s="91" t="s">
        <v>23</v>
      </c>
      <c r="C12" s="92">
        <v>4</v>
      </c>
      <c r="D12" s="6"/>
      <c r="E12" s="6"/>
      <c r="F12" s="6"/>
      <c r="G12" s="6"/>
      <c r="H12" s="6"/>
    </row>
    <row r="13" spans="1:8" ht="15" thickBot="1" x14ac:dyDescent="0.4">
      <c r="A13" s="271"/>
      <c r="B13" s="88" t="s">
        <v>24</v>
      </c>
      <c r="C13" s="89">
        <v>0</v>
      </c>
      <c r="D13" s="6"/>
      <c r="E13" s="6"/>
      <c r="F13" s="6"/>
      <c r="G13" s="6"/>
      <c r="H13" s="6"/>
    </row>
    <row r="14" spans="1:8" ht="36.75" customHeight="1" x14ac:dyDescent="0.35">
      <c r="A14" s="272" t="s">
        <v>26</v>
      </c>
      <c r="B14" s="81" t="s">
        <v>18</v>
      </c>
      <c r="C14" s="180">
        <v>5</v>
      </c>
      <c r="D14" s="6"/>
      <c r="E14" s="6"/>
      <c r="F14" s="6"/>
      <c r="G14" s="6"/>
      <c r="H14" s="6"/>
    </row>
    <row r="15" spans="1:8" ht="48" customHeight="1" thickBot="1" x14ac:dyDescent="0.4">
      <c r="A15" s="274"/>
      <c r="B15" s="80" t="s">
        <v>19</v>
      </c>
      <c r="C15" s="181">
        <v>0</v>
      </c>
      <c r="D15" s="6"/>
      <c r="E15" s="6"/>
      <c r="F15" s="6"/>
      <c r="G15" s="6"/>
      <c r="H15" s="6"/>
    </row>
    <row r="16" spans="1:8" x14ac:dyDescent="0.35">
      <c r="A16" s="267" t="s">
        <v>27</v>
      </c>
      <c r="B16" s="11" t="s">
        <v>28</v>
      </c>
      <c r="C16" s="9">
        <v>20</v>
      </c>
      <c r="D16" s="6"/>
      <c r="E16" s="6"/>
      <c r="F16" s="6"/>
      <c r="G16" s="6"/>
      <c r="H16" s="6"/>
    </row>
    <row r="17" spans="1:8" ht="14.5" customHeight="1" x14ac:dyDescent="0.35">
      <c r="A17" s="268"/>
      <c r="B17" s="96" t="s">
        <v>29</v>
      </c>
      <c r="C17" s="97">
        <v>10</v>
      </c>
      <c r="D17" s="6"/>
      <c r="E17" s="6"/>
      <c r="F17" s="6"/>
      <c r="G17" s="6"/>
      <c r="H17" s="6"/>
    </row>
    <row r="18" spans="1:8" x14ac:dyDescent="0.35">
      <c r="A18" s="268"/>
      <c r="B18" s="93" t="s">
        <v>30</v>
      </c>
      <c r="C18" s="92">
        <v>8</v>
      </c>
      <c r="D18" s="6"/>
      <c r="E18" s="6"/>
      <c r="F18" s="6"/>
      <c r="G18" s="6"/>
      <c r="H18" s="6"/>
    </row>
    <row r="19" spans="1:8" x14ac:dyDescent="0.35">
      <c r="A19" s="268"/>
      <c r="B19" s="93" t="s">
        <v>31</v>
      </c>
      <c r="C19" s="92">
        <v>6</v>
      </c>
      <c r="D19" s="6"/>
      <c r="E19" s="6"/>
      <c r="F19" s="6"/>
      <c r="G19" s="6"/>
      <c r="H19" s="6"/>
    </row>
    <row r="20" spans="1:8" x14ac:dyDescent="0.35">
      <c r="A20" s="268"/>
      <c r="B20" s="93" t="s">
        <v>32</v>
      </c>
      <c r="C20" s="92">
        <v>4</v>
      </c>
      <c r="D20" s="6"/>
      <c r="E20" s="6"/>
      <c r="F20" s="6"/>
      <c r="G20" s="6"/>
      <c r="H20" s="6"/>
    </row>
    <row r="21" spans="1:8" ht="15" thickBot="1" x14ac:dyDescent="0.4">
      <c r="A21" s="268"/>
      <c r="B21" s="108" t="s">
        <v>33</v>
      </c>
      <c r="C21" s="95">
        <v>0</v>
      </c>
      <c r="D21" s="6"/>
      <c r="E21" s="6"/>
      <c r="F21" s="6"/>
      <c r="G21" s="6"/>
      <c r="H21" s="6"/>
    </row>
    <row r="22" spans="1:8" x14ac:dyDescent="0.35">
      <c r="A22" s="306" t="s">
        <v>34</v>
      </c>
      <c r="B22" s="109">
        <v>7</v>
      </c>
      <c r="C22" s="307">
        <v>7</v>
      </c>
      <c r="D22" s="6"/>
      <c r="E22" s="6"/>
      <c r="F22" s="6"/>
      <c r="G22" s="6"/>
      <c r="H22" s="6"/>
    </row>
    <row r="23" spans="1:8" x14ac:dyDescent="0.35">
      <c r="A23" s="308"/>
      <c r="B23" s="107">
        <v>6</v>
      </c>
      <c r="C23" s="309">
        <v>6</v>
      </c>
      <c r="D23" s="6"/>
      <c r="E23" s="6"/>
      <c r="F23" s="6"/>
      <c r="G23" s="6"/>
      <c r="H23" s="6"/>
    </row>
    <row r="24" spans="1:8" x14ac:dyDescent="0.35">
      <c r="A24" s="308"/>
      <c r="B24" s="107">
        <v>5</v>
      </c>
      <c r="C24" s="309">
        <v>5</v>
      </c>
      <c r="D24" s="6"/>
      <c r="E24" s="6"/>
      <c r="F24" s="6"/>
      <c r="G24" s="6"/>
      <c r="H24" s="6"/>
    </row>
    <row r="25" spans="1:8" x14ac:dyDescent="0.35">
      <c r="A25" s="308"/>
      <c r="B25" s="107">
        <v>4</v>
      </c>
      <c r="C25" s="309">
        <v>4</v>
      </c>
      <c r="D25" s="6"/>
      <c r="E25" s="6"/>
      <c r="F25" s="6"/>
      <c r="G25" s="6"/>
      <c r="H25" s="6"/>
    </row>
    <row r="26" spans="1:8" x14ac:dyDescent="0.35">
      <c r="A26" s="308"/>
      <c r="B26" s="107">
        <v>3</v>
      </c>
      <c r="C26" s="309">
        <v>3</v>
      </c>
      <c r="D26" s="6"/>
      <c r="E26" s="6"/>
      <c r="F26" s="6"/>
      <c r="G26" s="6"/>
      <c r="H26" s="6"/>
    </row>
    <row r="27" spans="1:8" x14ac:dyDescent="0.35">
      <c r="A27" s="308"/>
      <c r="B27" s="107">
        <v>2</v>
      </c>
      <c r="C27" s="309">
        <v>2</v>
      </c>
      <c r="D27" s="6"/>
      <c r="E27" s="6"/>
      <c r="F27" s="6"/>
      <c r="G27" s="6"/>
      <c r="H27" s="6"/>
    </row>
    <row r="28" spans="1:8" x14ac:dyDescent="0.35">
      <c r="A28" s="308"/>
      <c r="B28" s="107">
        <v>1</v>
      </c>
      <c r="C28" s="309">
        <v>1</v>
      </c>
      <c r="D28" s="6"/>
      <c r="E28" s="6"/>
      <c r="F28" s="6"/>
      <c r="G28" s="6"/>
      <c r="H28" s="6"/>
    </row>
    <row r="29" spans="1:8" ht="15" thickBot="1" x14ac:dyDescent="0.4">
      <c r="A29" s="310"/>
      <c r="B29" s="110">
        <v>0</v>
      </c>
      <c r="C29" s="311">
        <v>0</v>
      </c>
      <c r="D29" s="6"/>
      <c r="E29" s="6"/>
      <c r="F29" s="6"/>
      <c r="G29" s="6"/>
      <c r="H29" s="6"/>
    </row>
    <row r="30" spans="1:8" x14ac:dyDescent="0.35">
      <c r="A30" s="268" t="s">
        <v>35</v>
      </c>
      <c r="B30" s="96" t="s">
        <v>36</v>
      </c>
      <c r="C30" s="97">
        <v>4</v>
      </c>
      <c r="D30" s="6"/>
      <c r="E30" s="6"/>
      <c r="F30" s="6"/>
      <c r="G30" s="6"/>
      <c r="H30" s="6"/>
    </row>
    <row r="31" spans="1:8" x14ac:dyDescent="0.35">
      <c r="A31" s="268"/>
      <c r="B31" s="91" t="s">
        <v>37</v>
      </c>
      <c r="C31" s="92">
        <v>3</v>
      </c>
      <c r="D31" s="6"/>
      <c r="E31" s="6"/>
      <c r="F31" s="6"/>
      <c r="G31" s="6"/>
      <c r="H31" s="6"/>
    </row>
    <row r="32" spans="1:8" x14ac:dyDescent="0.35">
      <c r="A32" s="268"/>
      <c r="B32" s="91" t="s">
        <v>22</v>
      </c>
      <c r="C32" s="92">
        <v>2</v>
      </c>
      <c r="D32" s="6"/>
      <c r="E32" s="6"/>
      <c r="F32" s="6"/>
      <c r="G32" s="6"/>
      <c r="H32" s="6"/>
    </row>
    <row r="33" spans="1:8" x14ac:dyDescent="0.35">
      <c r="A33" s="268"/>
      <c r="B33" s="91" t="s">
        <v>23</v>
      </c>
      <c r="C33" s="92">
        <v>1</v>
      </c>
      <c r="D33" s="6"/>
      <c r="E33" s="6"/>
      <c r="F33" s="6"/>
      <c r="G33" s="6"/>
      <c r="H33" s="6"/>
    </row>
    <row r="34" spans="1:8" ht="15" thickBot="1" x14ac:dyDescent="0.4">
      <c r="A34" s="271"/>
      <c r="B34" s="94" t="s">
        <v>24</v>
      </c>
      <c r="C34" s="95">
        <v>0</v>
      </c>
      <c r="D34" s="6"/>
      <c r="E34" s="6"/>
      <c r="F34" s="6"/>
      <c r="G34" s="6"/>
      <c r="H34" s="6"/>
    </row>
    <row r="35" spans="1:8" x14ac:dyDescent="0.35">
      <c r="A35" s="275" t="s">
        <v>38</v>
      </c>
      <c r="B35" s="37" t="s">
        <v>18</v>
      </c>
      <c r="C35" s="38">
        <v>1</v>
      </c>
      <c r="D35" s="6"/>
      <c r="E35" s="6"/>
      <c r="F35" s="6"/>
      <c r="G35" s="6"/>
      <c r="H35" s="6"/>
    </row>
    <row r="36" spans="1:8" x14ac:dyDescent="0.35">
      <c r="A36" s="300"/>
      <c r="B36" s="301" t="s">
        <v>19</v>
      </c>
      <c r="C36" s="302">
        <v>0</v>
      </c>
      <c r="D36" s="6"/>
      <c r="E36" s="6"/>
      <c r="F36" s="6"/>
      <c r="G36" s="6"/>
      <c r="H36" s="6"/>
    </row>
    <row r="37" spans="1:8" x14ac:dyDescent="0.35">
      <c r="A37" s="303" t="s">
        <v>39</v>
      </c>
      <c r="B37" s="304" t="s">
        <v>18</v>
      </c>
      <c r="C37" s="305">
        <v>1</v>
      </c>
      <c r="D37" s="6"/>
      <c r="E37" s="6"/>
      <c r="F37" s="6"/>
      <c r="G37" s="6"/>
      <c r="H37" s="6"/>
    </row>
    <row r="38" spans="1:8" ht="15" thickBot="1" x14ac:dyDescent="0.4">
      <c r="A38" s="276"/>
      <c r="B38" s="105" t="s">
        <v>19</v>
      </c>
      <c r="C38" s="106">
        <v>0</v>
      </c>
      <c r="D38" s="6"/>
      <c r="E38" s="6"/>
      <c r="F38" s="6"/>
      <c r="G38" s="6"/>
      <c r="H38" s="6"/>
    </row>
    <row r="39" spans="1:8" ht="15.5" thickTop="1" thickBot="1" x14ac:dyDescent="0.4">
      <c r="A39" s="263"/>
      <c r="B39" s="264" t="s">
        <v>40</v>
      </c>
      <c r="C39" s="299">
        <f>C2+C4+C9+C14+C16+7+C30+C35+C37</f>
        <v>83</v>
      </c>
      <c r="D39" s="6"/>
      <c r="E39" s="6"/>
      <c r="F39" s="6"/>
      <c r="G39" s="6"/>
      <c r="H39" s="6"/>
    </row>
  </sheetData>
  <mergeCells count="9">
    <mergeCell ref="A16:A21"/>
    <mergeCell ref="A2:A3"/>
    <mergeCell ref="A9:A13"/>
    <mergeCell ref="A4:A8"/>
    <mergeCell ref="A14:A15"/>
    <mergeCell ref="A30:A34"/>
    <mergeCell ref="A35:A36"/>
    <mergeCell ref="A37:A38"/>
    <mergeCell ref="A22:A29"/>
  </mergeCells>
  <phoneticPr fontId="6" type="noConversion"/>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67B98-96CC-4B77-A30E-348E527AE661}">
  <dimension ref="A1:E25"/>
  <sheetViews>
    <sheetView zoomScale="140" zoomScaleNormal="140" workbookViewId="0">
      <selection activeCell="C8" sqref="C8"/>
    </sheetView>
  </sheetViews>
  <sheetFormatPr defaultRowHeight="14.5" x14ac:dyDescent="0.35"/>
  <cols>
    <col min="1" max="2" width="15.1796875" customWidth="1"/>
    <col min="3" max="3" width="15.54296875" customWidth="1"/>
    <col min="5" max="5" width="83.26953125" bestFit="1" customWidth="1"/>
  </cols>
  <sheetData>
    <row r="1" spans="1:3" ht="37.5" customHeight="1" thickBot="1" x14ac:dyDescent="0.4">
      <c r="A1" s="68" t="s">
        <v>41</v>
      </c>
      <c r="B1" s="4" t="s">
        <v>42</v>
      </c>
      <c r="C1" s="5" t="s">
        <v>43</v>
      </c>
    </row>
    <row r="2" spans="1:3" x14ac:dyDescent="0.35">
      <c r="A2" s="70">
        <v>1</v>
      </c>
      <c r="B2" s="100">
        <v>7</v>
      </c>
      <c r="C2" s="104">
        <f>VLOOKUP(B2,Summary!$A$1:$M$68,13,FALSE)</f>
        <v>57.666666666666664</v>
      </c>
    </row>
    <row r="3" spans="1:3" x14ac:dyDescent="0.35">
      <c r="A3" s="71">
        <v>2</v>
      </c>
      <c r="B3" s="99">
        <v>16</v>
      </c>
      <c r="C3" s="72">
        <f>VLOOKUP(B3,Summary!$A$1:$M$68,13,FALSE)</f>
        <v>53.333333333333336</v>
      </c>
    </row>
    <row r="4" spans="1:3" x14ac:dyDescent="0.35">
      <c r="A4" s="71">
        <v>3</v>
      </c>
      <c r="B4" s="99">
        <v>20</v>
      </c>
      <c r="C4" s="72">
        <f>VLOOKUP(B4,Summary!$A$1:$M$68,13,FALSE)</f>
        <v>50</v>
      </c>
    </row>
    <row r="5" spans="1:3" x14ac:dyDescent="0.35">
      <c r="A5" s="71">
        <v>4</v>
      </c>
      <c r="B5" s="99">
        <v>6</v>
      </c>
      <c r="C5" s="72">
        <f>VLOOKUP(B5,Summary!$A$1:$M$68,13,FALSE)</f>
        <v>49</v>
      </c>
    </row>
    <row r="6" spans="1:3" x14ac:dyDescent="0.35">
      <c r="A6" s="71">
        <v>5</v>
      </c>
      <c r="B6" s="99">
        <v>19</v>
      </c>
      <c r="C6" s="72">
        <f>VLOOKUP(B6,Summary!$A$1:$M$68,13,FALSE)</f>
        <v>49</v>
      </c>
    </row>
    <row r="7" spans="1:3" x14ac:dyDescent="0.35">
      <c r="A7" s="71">
        <v>6</v>
      </c>
      <c r="B7" s="99">
        <v>14</v>
      </c>
      <c r="C7" s="72">
        <f>VLOOKUP(B7,Summary!$A$1:$M$68,13,FALSE)</f>
        <v>48.75</v>
      </c>
    </row>
    <row r="8" spans="1:3" x14ac:dyDescent="0.35">
      <c r="A8" s="71">
        <v>7</v>
      </c>
      <c r="B8" s="99">
        <v>1</v>
      </c>
      <c r="C8" s="72">
        <f>VLOOKUP(B8,Summary!$A$1:$M$68,13,FALSE)</f>
        <v>47.333333333333336</v>
      </c>
    </row>
    <row r="9" spans="1:3" x14ac:dyDescent="0.35">
      <c r="A9" s="71">
        <v>8</v>
      </c>
      <c r="B9" s="99">
        <v>12</v>
      </c>
      <c r="C9" s="72">
        <f>VLOOKUP(B9,Summary!$A$1:$M$68,13,FALSE)</f>
        <v>45.833333333333336</v>
      </c>
    </row>
    <row r="10" spans="1:3" x14ac:dyDescent="0.35">
      <c r="A10" s="71">
        <v>9</v>
      </c>
      <c r="B10" s="99">
        <v>8</v>
      </c>
      <c r="C10" s="72">
        <f>VLOOKUP(B10,Summary!$A$1:$M$68,13,FALSE)</f>
        <v>40</v>
      </c>
    </row>
    <row r="11" spans="1:3" x14ac:dyDescent="0.35">
      <c r="A11" s="71">
        <v>10</v>
      </c>
      <c r="B11" s="69">
        <v>2</v>
      </c>
      <c r="C11" s="72">
        <f>VLOOKUP(B11,Summary!$A$1:$M$68,13,FALSE)</f>
        <v>37.666666666666664</v>
      </c>
    </row>
    <row r="12" spans="1:3" x14ac:dyDescent="0.35">
      <c r="A12" s="71">
        <v>11</v>
      </c>
      <c r="B12" s="69">
        <v>4</v>
      </c>
      <c r="C12" s="72">
        <f>VLOOKUP(B12,Summary!$A$1:$M$68,13,FALSE)</f>
        <v>37</v>
      </c>
    </row>
    <row r="13" spans="1:3" x14ac:dyDescent="0.35">
      <c r="A13" s="71">
        <v>12</v>
      </c>
      <c r="B13" s="69">
        <v>9</v>
      </c>
      <c r="C13" s="72">
        <f>VLOOKUP(B13,Summary!$A$1:$M$68,13,FALSE)</f>
        <v>30.666666666666668</v>
      </c>
    </row>
    <row r="14" spans="1:3" x14ac:dyDescent="0.35">
      <c r="A14" s="71">
        <v>13</v>
      </c>
      <c r="B14" s="69">
        <v>5</v>
      </c>
      <c r="C14" s="72">
        <f>VLOOKUP(B14,Summary!$A$1:$M$68,13,FALSE)</f>
        <v>31</v>
      </c>
    </row>
    <row r="15" spans="1:3" x14ac:dyDescent="0.35">
      <c r="A15" s="71">
        <v>14</v>
      </c>
      <c r="B15" s="69">
        <v>3</v>
      </c>
      <c r="C15" s="72">
        <f>VLOOKUP(B15,Summary!$A$1:$M$68,13,FALSE)</f>
        <v>30.5</v>
      </c>
    </row>
    <row r="16" spans="1:3" x14ac:dyDescent="0.35">
      <c r="A16" s="71">
        <v>15</v>
      </c>
      <c r="B16" s="69">
        <v>13</v>
      </c>
      <c r="C16" s="72">
        <f>VLOOKUP(B16,Summary!$A$1:$M$68,13,FALSE)</f>
        <v>29.5</v>
      </c>
    </row>
    <row r="17" spans="1:5" x14ac:dyDescent="0.35">
      <c r="A17" s="71">
        <v>16</v>
      </c>
      <c r="B17" s="69">
        <v>18</v>
      </c>
      <c r="C17" s="72">
        <f>VLOOKUP(B17,Summary!$A$1:$M$68,13,FALSE)</f>
        <v>27</v>
      </c>
    </row>
    <row r="18" spans="1:5" x14ac:dyDescent="0.35">
      <c r="A18" s="71">
        <v>17</v>
      </c>
      <c r="B18" s="69">
        <v>15</v>
      </c>
      <c r="C18" s="72">
        <f>VLOOKUP(B18,Summary!$A$1:$M$68,13,FALSE)</f>
        <v>24.4</v>
      </c>
    </row>
    <row r="19" spans="1:5" x14ac:dyDescent="0.35">
      <c r="A19" s="71">
        <v>18</v>
      </c>
      <c r="B19" s="69">
        <v>10</v>
      </c>
      <c r="C19" s="72">
        <f>VLOOKUP(B19,Summary!$A$1:$M$68,13,FALSE)</f>
        <v>22.5</v>
      </c>
    </row>
    <row r="20" spans="1:5" x14ac:dyDescent="0.35">
      <c r="A20" s="71">
        <v>19</v>
      </c>
      <c r="B20" s="69">
        <v>17</v>
      </c>
      <c r="C20" s="189">
        <f>VLOOKUP(B20,Summary!$A$1:$M$68,13,FALSE)</f>
        <v>22</v>
      </c>
    </row>
    <row r="21" spans="1:5" x14ac:dyDescent="0.35">
      <c r="A21" s="73">
        <v>20</v>
      </c>
      <c r="B21" s="188">
        <v>11</v>
      </c>
      <c r="C21" s="74">
        <f>VLOOKUP(B21,Summary!$A$1:$M$68,13,FALSE)</f>
        <v>17.25</v>
      </c>
    </row>
    <row r="22" spans="1:5" x14ac:dyDescent="0.35">
      <c r="A22" s="259" t="s">
        <v>44</v>
      </c>
    </row>
    <row r="23" spans="1:5" x14ac:dyDescent="0.35">
      <c r="A23" s="259" t="s">
        <v>45</v>
      </c>
      <c r="E23" s="252" t="s">
        <v>46</v>
      </c>
    </row>
    <row r="24" spans="1:5" x14ac:dyDescent="0.35">
      <c r="E24" s="253" t="s">
        <v>47</v>
      </c>
    </row>
    <row r="25" spans="1:5" x14ac:dyDescent="0.35">
      <c r="E25" s="253" t="s">
        <v>48</v>
      </c>
    </row>
  </sheetData>
  <autoFilter ref="B1:C21" xr:uid="{D5067B98-96CC-4B77-A30E-348E527AE661}">
    <sortState xmlns:xlrd2="http://schemas.microsoft.com/office/spreadsheetml/2017/richdata2" ref="B2:C21">
      <sortCondition descending="1" ref="C1:C21"/>
    </sortState>
  </autoFilter>
  <hyperlinks>
    <hyperlink ref="E24" r:id="rId1" display="https://hepgis.fhwa.dot.gov/fhwagis/ViewMap.aspx?map=Highway+Information%7CElectric+Vehicle+(EV-Round+1,2,3,4,5+and+6)" xr:uid="{469B9505-CD44-4E0C-9884-32CE873930A9}"/>
    <hyperlink ref="E25" r:id="rId2" display="https://afdc.energy.gov/corridors" xr:uid="{706DB64B-D421-403C-909D-CA1845A09867}"/>
  </hyperlinks>
  <pageMargins left="0.7" right="0.7" top="0.75" bottom="0.75" header="0.3" footer="0.3"/>
  <pageSetup orientation="portrait" horizontalDpi="360" verticalDpi="360"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13F6D-3C54-4659-9C89-A7B33756D929}">
  <sheetPr>
    <pageSetUpPr fitToPage="1"/>
  </sheetPr>
  <dimension ref="A1:M68"/>
  <sheetViews>
    <sheetView topLeftCell="D1" zoomScale="110" zoomScaleNormal="110" workbookViewId="0">
      <pane ySplit="1" topLeftCell="A2" activePane="bottomLeft" state="frozen"/>
      <selection pane="bottomLeft" activeCell="N15" sqref="N15"/>
    </sheetView>
  </sheetViews>
  <sheetFormatPr defaultRowHeight="14.5" x14ac:dyDescent="0.35"/>
  <cols>
    <col min="1" max="1" width="8.7265625" style="3"/>
    <col min="2" max="2" width="66.1796875" customWidth="1"/>
    <col min="3" max="3" width="12.26953125" style="1" customWidth="1"/>
    <col min="4" max="4" width="12.26953125" style="2" customWidth="1"/>
    <col min="5" max="10" width="12.26953125" customWidth="1"/>
    <col min="11" max="12" width="12.26953125" style="3" customWidth="1"/>
    <col min="13" max="13" width="12.26953125" customWidth="1"/>
  </cols>
  <sheetData>
    <row r="1" spans="1:13" ht="73" customHeight="1" thickBot="1" x14ac:dyDescent="0.4">
      <c r="A1" s="164" t="s">
        <v>42</v>
      </c>
      <c r="B1" s="165" t="s">
        <v>49</v>
      </c>
      <c r="C1" s="163" t="s">
        <v>50</v>
      </c>
      <c r="D1" s="160" t="s">
        <v>51</v>
      </c>
      <c r="E1" s="166" t="s">
        <v>52</v>
      </c>
      <c r="F1" s="134" t="s">
        <v>53</v>
      </c>
      <c r="G1" s="135" t="s">
        <v>54</v>
      </c>
      <c r="H1" s="136" t="s">
        <v>55</v>
      </c>
      <c r="I1" s="137" t="s">
        <v>56</v>
      </c>
      <c r="J1" s="167" t="s">
        <v>57</v>
      </c>
      <c r="K1" s="256" t="s">
        <v>58</v>
      </c>
      <c r="L1" s="258" t="s">
        <v>59</v>
      </c>
      <c r="M1" s="313" t="s">
        <v>43</v>
      </c>
    </row>
    <row r="2" spans="1:13" ht="14.5" customHeight="1" x14ac:dyDescent="0.35">
      <c r="A2" s="282">
        <v>1</v>
      </c>
      <c r="B2" s="60" t="s">
        <v>60</v>
      </c>
      <c r="C2" s="36">
        <f>'Corridor data'!E2</f>
        <v>25</v>
      </c>
      <c r="D2" s="12">
        <f>'Corridor data'!F2</f>
        <v>3</v>
      </c>
      <c r="E2" s="12">
        <f>'Corridor data'!H2</f>
        <v>20</v>
      </c>
      <c r="F2" s="98">
        <f>'Corridor data'!J2</f>
        <v>1</v>
      </c>
      <c r="G2" s="142">
        <f>'Corridor data'!L2</f>
        <v>5</v>
      </c>
      <c r="H2" s="98">
        <f>'Corridor data'!N2</f>
        <v>8</v>
      </c>
      <c r="I2" s="98">
        <f>'Corridor data'!P2</f>
        <v>6</v>
      </c>
      <c r="J2" s="98">
        <f>'Corridor data'!R2</f>
        <v>1</v>
      </c>
      <c r="K2" s="13">
        <f>'Corridor data'!T2</f>
        <v>1</v>
      </c>
      <c r="L2" s="312">
        <f>SUM(C2:K2)</f>
        <v>70</v>
      </c>
      <c r="M2" s="317">
        <f>SUM(L2:L4)/3</f>
        <v>47.333333333333336</v>
      </c>
    </row>
    <row r="3" spans="1:13" ht="14.5" customHeight="1" x14ac:dyDescent="0.35">
      <c r="A3" s="283"/>
      <c r="B3" s="52" t="s">
        <v>61</v>
      </c>
      <c r="C3" s="25">
        <f>'Corridor data'!E3</f>
        <v>0</v>
      </c>
      <c r="D3" s="16">
        <f>'Corridor data'!F3</f>
        <v>2</v>
      </c>
      <c r="E3" s="16">
        <f>'Corridor data'!H3</f>
        <v>8</v>
      </c>
      <c r="F3" s="16">
        <f>'Corridor data'!J3</f>
        <v>3</v>
      </c>
      <c r="G3" s="16">
        <f>'Corridor data'!L3</f>
        <v>5</v>
      </c>
      <c r="H3" s="16">
        <f>'Corridor data'!N3</f>
        <v>10</v>
      </c>
      <c r="I3" s="16">
        <f>'Corridor data'!P3</f>
        <v>10</v>
      </c>
      <c r="J3" s="16">
        <f>'Corridor data'!R3</f>
        <v>0</v>
      </c>
      <c r="K3" s="14">
        <f>'Corridor data'!T3</f>
        <v>1</v>
      </c>
      <c r="L3" s="314">
        <f t="shared" ref="L3:L66" si="0">SUM(C3:K3)</f>
        <v>39</v>
      </c>
      <c r="M3" s="329"/>
    </row>
    <row r="4" spans="1:13" ht="14.5" customHeight="1" thickBot="1" x14ac:dyDescent="0.4">
      <c r="A4" s="296"/>
      <c r="B4" s="53" t="s">
        <v>62</v>
      </c>
      <c r="C4" s="35">
        <f>'Corridor data'!E4</f>
        <v>0</v>
      </c>
      <c r="D4" s="19">
        <f>'Corridor data'!F4</f>
        <v>2</v>
      </c>
      <c r="E4" s="19">
        <f>'Corridor data'!H4</f>
        <v>6</v>
      </c>
      <c r="F4" s="19">
        <f>'Corridor data'!J4</f>
        <v>3</v>
      </c>
      <c r="G4" s="19">
        <f>'Corridor data'!L4</f>
        <v>5</v>
      </c>
      <c r="H4" s="19">
        <f>'Corridor data'!N4</f>
        <v>8</v>
      </c>
      <c r="I4" s="19">
        <f>'Corridor data'!P4</f>
        <v>8</v>
      </c>
      <c r="J4" s="19">
        <f>'Corridor data'!R4</f>
        <v>1</v>
      </c>
      <c r="K4" s="15">
        <f>'Corridor data'!T4</f>
        <v>0</v>
      </c>
      <c r="L4" s="315">
        <f t="shared" si="0"/>
        <v>33</v>
      </c>
      <c r="M4" s="330"/>
    </row>
    <row r="5" spans="1:13" x14ac:dyDescent="0.35">
      <c r="A5" s="297">
        <v>2</v>
      </c>
      <c r="B5" s="54" t="s">
        <v>63</v>
      </c>
      <c r="C5" s="26">
        <f>'Corridor data'!E5</f>
        <v>0</v>
      </c>
      <c r="D5" s="23">
        <f>'Corridor data'!F5</f>
        <v>4</v>
      </c>
      <c r="E5" s="23">
        <f>'Corridor data'!H5</f>
        <v>10</v>
      </c>
      <c r="F5" s="23">
        <f>'Corridor data'!J5</f>
        <v>2</v>
      </c>
      <c r="G5" s="23">
        <f>'Corridor data'!L5</f>
        <v>5</v>
      </c>
      <c r="H5" s="23">
        <f>'Corridor data'!N5</f>
        <v>8</v>
      </c>
      <c r="I5" s="23">
        <f>'Corridor data'!P5</f>
        <v>8</v>
      </c>
      <c r="J5" s="23">
        <f>'Corridor data'!R5</f>
        <v>1</v>
      </c>
      <c r="K5" s="27">
        <f>'Corridor data'!T5</f>
        <v>1</v>
      </c>
      <c r="L5" s="318">
        <f t="shared" si="0"/>
        <v>39</v>
      </c>
      <c r="M5" s="331">
        <f>SUM(L5:L7)/3</f>
        <v>37.666666666666664</v>
      </c>
    </row>
    <row r="6" spans="1:13" ht="14.5" customHeight="1" x14ac:dyDescent="0.35">
      <c r="A6" s="291"/>
      <c r="B6" s="55" t="s">
        <v>64</v>
      </c>
      <c r="C6" s="28">
        <f>'Corridor data'!E6</f>
        <v>0</v>
      </c>
      <c r="D6" s="18">
        <f>'Corridor data'!F6</f>
        <v>4</v>
      </c>
      <c r="E6" s="18">
        <f>'Corridor data'!H6</f>
        <v>8</v>
      </c>
      <c r="F6" s="18">
        <f>'Corridor data'!J6</f>
        <v>4</v>
      </c>
      <c r="G6" s="18">
        <f>'Corridor data'!L6</f>
        <v>5</v>
      </c>
      <c r="H6" s="18">
        <f>'Corridor data'!N6</f>
        <v>10</v>
      </c>
      <c r="I6" s="18">
        <f>'Corridor data'!P6</f>
        <v>8</v>
      </c>
      <c r="J6" s="18">
        <f>'Corridor data'!R6</f>
        <v>1</v>
      </c>
      <c r="K6" s="29">
        <f>'Corridor data'!T6</f>
        <v>0</v>
      </c>
      <c r="L6" s="319">
        <f t="shared" si="0"/>
        <v>40</v>
      </c>
      <c r="M6" s="332"/>
    </row>
    <row r="7" spans="1:13" ht="14.5" customHeight="1" thickBot="1" x14ac:dyDescent="0.4">
      <c r="A7" s="298"/>
      <c r="B7" s="56" t="s">
        <v>65</v>
      </c>
      <c r="C7" s="30">
        <f>'Corridor data'!E7</f>
        <v>0</v>
      </c>
      <c r="D7" s="24">
        <f>'Corridor data'!F7</f>
        <v>1</v>
      </c>
      <c r="E7" s="24">
        <f>'Corridor data'!H7</f>
        <v>6</v>
      </c>
      <c r="F7" s="24">
        <f>'Corridor data'!J7</f>
        <v>4</v>
      </c>
      <c r="G7" s="24">
        <f>'Corridor data'!L7</f>
        <v>5</v>
      </c>
      <c r="H7" s="24">
        <f>'Corridor data'!N7</f>
        <v>8</v>
      </c>
      <c r="I7" s="24">
        <f>'Corridor data'!P7</f>
        <v>10</v>
      </c>
      <c r="J7" s="24">
        <f>'Corridor data'!R7</f>
        <v>0</v>
      </c>
      <c r="K7" s="31">
        <f>'Corridor data'!T7</f>
        <v>0</v>
      </c>
      <c r="L7" s="320">
        <f t="shared" si="0"/>
        <v>34</v>
      </c>
      <c r="M7" s="333"/>
    </row>
    <row r="8" spans="1:13" x14ac:dyDescent="0.35">
      <c r="A8" s="295">
        <v>3</v>
      </c>
      <c r="B8" s="57" t="s">
        <v>66</v>
      </c>
      <c r="C8" s="36">
        <f>'Corridor data'!E8</f>
        <v>0</v>
      </c>
      <c r="D8" s="12">
        <f>'Corridor data'!F8</f>
        <v>6</v>
      </c>
      <c r="E8" s="12">
        <f>'Corridor data'!H8</f>
        <v>0</v>
      </c>
      <c r="F8" s="12">
        <f>'Corridor data'!J8</f>
        <v>4</v>
      </c>
      <c r="G8" s="12">
        <f>'Corridor data'!L8</f>
        <v>5</v>
      </c>
      <c r="H8" s="12">
        <f>'Corridor data'!N8</f>
        <v>8</v>
      </c>
      <c r="I8" s="12">
        <f>'Corridor data'!P8</f>
        <v>4</v>
      </c>
      <c r="J8" s="12">
        <f>'Corridor data'!R8</f>
        <v>1</v>
      </c>
      <c r="K8" s="13">
        <f>'Corridor data'!T8</f>
        <v>0</v>
      </c>
      <c r="L8" s="312">
        <f t="shared" si="0"/>
        <v>28</v>
      </c>
      <c r="M8" s="317">
        <f>SUM(L8:L9)/2</f>
        <v>30.5</v>
      </c>
    </row>
    <row r="9" spans="1:13" ht="14.5" customHeight="1" thickBot="1" x14ac:dyDescent="0.4">
      <c r="A9" s="296"/>
      <c r="B9" s="53" t="s">
        <v>67</v>
      </c>
      <c r="C9" s="35">
        <f>'Corridor data'!E9</f>
        <v>0</v>
      </c>
      <c r="D9" s="19">
        <f>'Corridor data'!F9</f>
        <v>2</v>
      </c>
      <c r="E9" s="19">
        <f>'Corridor data'!H9</f>
        <v>8</v>
      </c>
      <c r="F9" s="19">
        <f>'Corridor data'!J9</f>
        <v>1</v>
      </c>
      <c r="G9" s="19">
        <f>'Corridor data'!L9</f>
        <v>5</v>
      </c>
      <c r="H9" s="19">
        <f>'Corridor data'!N9</f>
        <v>8</v>
      </c>
      <c r="I9" s="19">
        <f>'Corridor data'!P9</f>
        <v>8</v>
      </c>
      <c r="J9" s="19">
        <f>'Corridor data'!R9</f>
        <v>1</v>
      </c>
      <c r="K9" s="15">
        <f>'Corridor data'!T9</f>
        <v>0</v>
      </c>
      <c r="L9" s="315">
        <f t="shared" si="0"/>
        <v>33</v>
      </c>
      <c r="M9" s="330"/>
    </row>
    <row r="10" spans="1:13" ht="15" thickBot="1" x14ac:dyDescent="0.4">
      <c r="A10" s="261">
        <v>4</v>
      </c>
      <c r="B10" s="58" t="s">
        <v>68</v>
      </c>
      <c r="C10" s="32">
        <f>'Corridor data'!E10</f>
        <v>0</v>
      </c>
      <c r="D10" s="33">
        <f>'Corridor data'!F10</f>
        <v>5</v>
      </c>
      <c r="E10" s="33">
        <f>'Corridor data'!H10</f>
        <v>10</v>
      </c>
      <c r="F10" s="33">
        <f>'Corridor data'!J10</f>
        <v>4</v>
      </c>
      <c r="G10" s="33">
        <f>'Corridor data'!L10</f>
        <v>5</v>
      </c>
      <c r="H10" s="33">
        <f>'Corridor data'!N10</f>
        <v>8</v>
      </c>
      <c r="I10" s="33">
        <f>'Corridor data'!P10</f>
        <v>4</v>
      </c>
      <c r="J10" s="33">
        <f>'Corridor data'!R10</f>
        <v>1</v>
      </c>
      <c r="K10" s="34">
        <f>'Corridor data'!T10</f>
        <v>0</v>
      </c>
      <c r="L10" s="321">
        <f t="shared" si="0"/>
        <v>37</v>
      </c>
      <c r="M10" s="334">
        <f>L10</f>
        <v>37</v>
      </c>
    </row>
    <row r="11" spans="1:13" ht="14.5" customHeight="1" x14ac:dyDescent="0.35">
      <c r="A11" s="295">
        <v>5</v>
      </c>
      <c r="B11" s="57" t="s">
        <v>69</v>
      </c>
      <c r="C11" s="36">
        <f>'Corridor data'!E11</f>
        <v>0</v>
      </c>
      <c r="D11" s="12">
        <f>'Corridor data'!F11</f>
        <v>5</v>
      </c>
      <c r="E11" s="12">
        <f>'Corridor data'!H11</f>
        <v>10</v>
      </c>
      <c r="F11" s="12">
        <f>'Corridor data'!J11</f>
        <v>3</v>
      </c>
      <c r="G11" s="12">
        <f>'Corridor data'!L11</f>
        <v>0</v>
      </c>
      <c r="H11" s="12">
        <f>'Corridor data'!N11</f>
        <v>4</v>
      </c>
      <c r="I11" s="12">
        <f>'Corridor data'!P11</f>
        <v>6</v>
      </c>
      <c r="J11" s="98">
        <f>'Corridor data'!R11</f>
        <v>1</v>
      </c>
      <c r="K11" s="13">
        <f>'Corridor data'!T11</f>
        <v>1</v>
      </c>
      <c r="L11" s="312">
        <f t="shared" si="0"/>
        <v>30</v>
      </c>
      <c r="M11" s="317">
        <f>SUM(L11:L12)/2</f>
        <v>31</v>
      </c>
    </row>
    <row r="12" spans="1:13" ht="14.5" customHeight="1" thickBot="1" x14ac:dyDescent="0.4">
      <c r="A12" s="296"/>
      <c r="B12" s="53" t="s">
        <v>70</v>
      </c>
      <c r="C12" s="35">
        <f>'Corridor data'!E12</f>
        <v>0</v>
      </c>
      <c r="D12" s="19">
        <f>'Corridor data'!F12</f>
        <v>3</v>
      </c>
      <c r="E12" s="19">
        <f>'Corridor data'!H12</f>
        <v>10</v>
      </c>
      <c r="F12" s="19">
        <f>'Corridor data'!J12</f>
        <v>2</v>
      </c>
      <c r="G12" s="19">
        <f>'Corridor data'!L12</f>
        <v>5</v>
      </c>
      <c r="H12" s="19">
        <f>'Corridor data'!N12</f>
        <v>6</v>
      </c>
      <c r="I12" s="19">
        <f>'Corridor data'!P12</f>
        <v>6</v>
      </c>
      <c r="J12" s="19">
        <f>'Corridor data'!R12</f>
        <v>0</v>
      </c>
      <c r="K12" s="15">
        <f>'Corridor data'!T12</f>
        <v>0</v>
      </c>
      <c r="L12" s="315">
        <f t="shared" si="0"/>
        <v>32</v>
      </c>
      <c r="M12" s="330"/>
    </row>
    <row r="13" spans="1:13" x14ac:dyDescent="0.35">
      <c r="A13" s="290">
        <v>6</v>
      </c>
      <c r="B13" s="61" t="s">
        <v>71</v>
      </c>
      <c r="C13" s="26">
        <f>'Corridor data'!E13</f>
        <v>25</v>
      </c>
      <c r="D13" s="23">
        <f>'Corridor data'!F13</f>
        <v>7</v>
      </c>
      <c r="E13" s="23">
        <f>'Corridor data'!H13</f>
        <v>20</v>
      </c>
      <c r="F13" s="23">
        <f>'Corridor data'!J13</f>
        <v>2</v>
      </c>
      <c r="G13" s="23">
        <f>'Corridor data'!L13</f>
        <v>5</v>
      </c>
      <c r="H13" s="23">
        <f>'Corridor data'!N13</f>
        <v>8</v>
      </c>
      <c r="I13" s="23">
        <f>'Corridor data'!P13</f>
        <v>8</v>
      </c>
      <c r="J13" s="23">
        <f>'Corridor data'!R13</f>
        <v>0</v>
      </c>
      <c r="K13" s="27">
        <f>'Corridor data'!T13</f>
        <v>0</v>
      </c>
      <c r="L13" s="318">
        <f t="shared" si="0"/>
        <v>75</v>
      </c>
      <c r="M13" s="331">
        <f>SUM(L13:L14)/2</f>
        <v>49</v>
      </c>
    </row>
    <row r="14" spans="1:13" ht="14.5" customHeight="1" thickBot="1" x14ac:dyDescent="0.4">
      <c r="A14" s="292"/>
      <c r="B14" s="59" t="s">
        <v>72</v>
      </c>
      <c r="C14" s="30">
        <f>'Corridor data'!E14</f>
        <v>0</v>
      </c>
      <c r="D14" s="24">
        <f>'Corridor data'!F14</f>
        <v>1</v>
      </c>
      <c r="E14" s="24">
        <f>'Corridor data'!H14</f>
        <v>6</v>
      </c>
      <c r="F14" s="24">
        <f>'Corridor data'!J14</f>
        <v>4</v>
      </c>
      <c r="G14" s="24">
        <f>'Corridor data'!L14</f>
        <v>0</v>
      </c>
      <c r="H14" s="24">
        <f>'Corridor data'!N14</f>
        <v>4</v>
      </c>
      <c r="I14" s="24">
        <f>'Corridor data'!P14</f>
        <v>8</v>
      </c>
      <c r="J14" s="24">
        <f>'Corridor data'!R14</f>
        <v>0</v>
      </c>
      <c r="K14" s="31">
        <f>'Corridor data'!T14</f>
        <v>0</v>
      </c>
      <c r="L14" s="320">
        <f t="shared" si="0"/>
        <v>23</v>
      </c>
      <c r="M14" s="332"/>
    </row>
    <row r="15" spans="1:13" x14ac:dyDescent="0.35">
      <c r="A15" s="282">
        <v>7</v>
      </c>
      <c r="B15" s="60" t="s">
        <v>73</v>
      </c>
      <c r="C15" s="36">
        <f>'Corridor data'!E15</f>
        <v>0</v>
      </c>
      <c r="D15" s="12">
        <f>'Corridor data'!F15</f>
        <v>4</v>
      </c>
      <c r="E15" s="12">
        <f>'Corridor data'!H15</f>
        <v>10</v>
      </c>
      <c r="F15" s="12">
        <f>'Corridor data'!J15</f>
        <v>2</v>
      </c>
      <c r="G15" s="12">
        <f>'Corridor data'!L15</f>
        <v>5</v>
      </c>
      <c r="H15" s="12">
        <f>'Corridor data'!N15</f>
        <v>8</v>
      </c>
      <c r="I15" s="12">
        <f>'Corridor data'!P15</f>
        <v>6</v>
      </c>
      <c r="J15" s="12">
        <f>'Corridor data'!R15</f>
        <v>0</v>
      </c>
      <c r="K15" s="13">
        <f>'Corridor data'!T15</f>
        <v>0</v>
      </c>
      <c r="L15" s="312">
        <f t="shared" si="0"/>
        <v>35</v>
      </c>
      <c r="M15" s="317">
        <f>SUM(L15:L17)/3</f>
        <v>57.666666666666664</v>
      </c>
    </row>
    <row r="16" spans="1:13" ht="14.5" customHeight="1" x14ac:dyDescent="0.35">
      <c r="A16" s="283"/>
      <c r="B16" s="52" t="s">
        <v>74</v>
      </c>
      <c r="C16" s="25">
        <f>'Corridor data'!E16</f>
        <v>25</v>
      </c>
      <c r="D16" s="16">
        <f>'Corridor data'!F16</f>
        <v>2</v>
      </c>
      <c r="E16" s="16">
        <f>'Corridor data'!H16</f>
        <v>20</v>
      </c>
      <c r="F16" s="16">
        <f>'Corridor data'!J16</f>
        <v>2</v>
      </c>
      <c r="G16" s="16">
        <f>'Corridor data'!L16</f>
        <v>5</v>
      </c>
      <c r="H16" s="16">
        <f>'Corridor data'!N16</f>
        <v>8</v>
      </c>
      <c r="I16" s="16">
        <f>'Corridor data'!P16</f>
        <v>8</v>
      </c>
      <c r="J16" s="16">
        <f>'Corridor data'!R16</f>
        <v>0</v>
      </c>
      <c r="K16" s="14">
        <f>'Corridor data'!T16</f>
        <v>1</v>
      </c>
      <c r="L16" s="314">
        <f t="shared" si="0"/>
        <v>71</v>
      </c>
      <c r="M16" s="316"/>
    </row>
    <row r="17" spans="1:13" ht="14.5" customHeight="1" thickBot="1" x14ac:dyDescent="0.4">
      <c r="A17" s="289"/>
      <c r="B17" s="62" t="s">
        <v>75</v>
      </c>
      <c r="C17" s="35">
        <f>'Corridor data'!E17</f>
        <v>25</v>
      </c>
      <c r="D17" s="19">
        <f>'Corridor data'!F17</f>
        <v>2</v>
      </c>
      <c r="E17" s="19">
        <f>'Corridor data'!H17</f>
        <v>10</v>
      </c>
      <c r="F17" s="19">
        <f>'Corridor data'!J17</f>
        <v>4</v>
      </c>
      <c r="G17" s="19">
        <f>'Corridor data'!L17</f>
        <v>5</v>
      </c>
      <c r="H17" s="19">
        <f>'Corridor data'!N17</f>
        <v>10</v>
      </c>
      <c r="I17" s="19">
        <f>'Corridor data'!P17</f>
        <v>10</v>
      </c>
      <c r="J17" s="19">
        <f>'Corridor data'!R17</f>
        <v>0</v>
      </c>
      <c r="K17" s="15">
        <f>'Corridor data'!T17</f>
        <v>1</v>
      </c>
      <c r="L17" s="315">
        <f t="shared" si="0"/>
        <v>67</v>
      </c>
      <c r="M17" s="330"/>
    </row>
    <row r="18" spans="1:13" x14ac:dyDescent="0.35">
      <c r="A18" s="290">
        <v>8</v>
      </c>
      <c r="B18" s="61" t="s">
        <v>76</v>
      </c>
      <c r="C18" s="26">
        <f>'Corridor data'!E18</f>
        <v>0</v>
      </c>
      <c r="D18" s="23">
        <f>'Corridor data'!F18</f>
        <v>4</v>
      </c>
      <c r="E18" s="23">
        <f>'Corridor data'!H18</f>
        <v>20</v>
      </c>
      <c r="F18" s="23">
        <f>'Corridor data'!J18</f>
        <v>2</v>
      </c>
      <c r="G18" s="23">
        <f>'Corridor data'!L18</f>
        <v>5</v>
      </c>
      <c r="H18" s="23">
        <f>'Corridor data'!N18</f>
        <v>6</v>
      </c>
      <c r="I18" s="27">
        <f>'Corridor data'!P18</f>
        <v>8</v>
      </c>
      <c r="J18" s="23">
        <f>'Corridor data'!R18</f>
        <v>1</v>
      </c>
      <c r="K18" s="27">
        <f>'Corridor data'!T18</f>
        <v>0</v>
      </c>
      <c r="L18" s="318">
        <f t="shared" si="0"/>
        <v>46</v>
      </c>
      <c r="M18" s="331">
        <f>SUM(L18:L21)/4</f>
        <v>40</v>
      </c>
    </row>
    <row r="19" spans="1:13" ht="14.5" customHeight="1" x14ac:dyDescent="0.35">
      <c r="A19" s="291"/>
      <c r="B19" s="55" t="s">
        <v>77</v>
      </c>
      <c r="C19" s="28">
        <f>'Corridor data'!E19</f>
        <v>25</v>
      </c>
      <c r="D19" s="18">
        <f>'Corridor data'!F19</f>
        <v>1</v>
      </c>
      <c r="E19" s="18">
        <f>'Corridor data'!H19</f>
        <v>10</v>
      </c>
      <c r="F19" s="18">
        <f>'Corridor data'!J19</f>
        <v>1</v>
      </c>
      <c r="G19" s="18">
        <f>'Corridor data'!L19</f>
        <v>5</v>
      </c>
      <c r="H19" s="18">
        <f>'Corridor data'!N19</f>
        <v>6</v>
      </c>
      <c r="I19" s="18">
        <f>'Corridor data'!P19</f>
        <v>8</v>
      </c>
      <c r="J19" s="18">
        <f>'Corridor data'!R19</f>
        <v>0</v>
      </c>
      <c r="K19" s="29">
        <f>'Corridor data'!T19</f>
        <v>1</v>
      </c>
      <c r="L19" s="319">
        <f t="shared" si="0"/>
        <v>57</v>
      </c>
      <c r="M19" s="332"/>
    </row>
    <row r="20" spans="1:13" ht="14.5" customHeight="1" x14ac:dyDescent="0.35">
      <c r="A20" s="291"/>
      <c r="B20" s="55" t="s">
        <v>78</v>
      </c>
      <c r="C20" s="28">
        <f>'Corridor data'!E20</f>
        <v>0</v>
      </c>
      <c r="D20" s="18">
        <f>'Corridor data'!F20</f>
        <v>2</v>
      </c>
      <c r="E20" s="18">
        <f>'Corridor data'!H20</f>
        <v>4</v>
      </c>
      <c r="F20" s="18">
        <f>'Corridor data'!J20</f>
        <v>4</v>
      </c>
      <c r="G20" s="18">
        <f>'Corridor data'!L20</f>
        <v>5</v>
      </c>
      <c r="H20" s="18">
        <f>'Corridor data'!N20</f>
        <v>8</v>
      </c>
      <c r="I20" s="18">
        <f>'Corridor data'!P20</f>
        <v>10</v>
      </c>
      <c r="J20" s="18">
        <f>'Corridor data'!R20</f>
        <v>1</v>
      </c>
      <c r="K20" s="29">
        <f>'Corridor data'!T20</f>
        <v>0</v>
      </c>
      <c r="L20" s="319">
        <f t="shared" si="0"/>
        <v>34</v>
      </c>
      <c r="M20" s="332"/>
    </row>
    <row r="21" spans="1:13" ht="14.5" customHeight="1" thickBot="1" x14ac:dyDescent="0.4">
      <c r="A21" s="292"/>
      <c r="B21" s="59" t="s">
        <v>79</v>
      </c>
      <c r="C21" s="30">
        <f>'Corridor data'!E21</f>
        <v>0</v>
      </c>
      <c r="D21" s="24">
        <f>'Corridor data'!F21</f>
        <v>1</v>
      </c>
      <c r="E21" s="24">
        <f>'Corridor data'!H21</f>
        <v>8</v>
      </c>
      <c r="F21" s="24">
        <f>'Corridor data'!J21</f>
        <v>1</v>
      </c>
      <c r="G21" s="24">
        <f>'Corridor data'!L21</f>
        <v>0</v>
      </c>
      <c r="H21" s="24">
        <f>'Corridor data'!N21</f>
        <v>4</v>
      </c>
      <c r="I21" s="24">
        <f>'Corridor data'!P21</f>
        <v>8</v>
      </c>
      <c r="J21" s="24">
        <f>'Corridor data'!R21</f>
        <v>0</v>
      </c>
      <c r="K21" s="31">
        <f>'Corridor data'!T21</f>
        <v>1</v>
      </c>
      <c r="L21" s="320">
        <f t="shared" si="0"/>
        <v>23</v>
      </c>
      <c r="M21" s="333"/>
    </row>
    <row r="22" spans="1:13" x14ac:dyDescent="0.35">
      <c r="A22" s="282">
        <v>9</v>
      </c>
      <c r="B22" s="60" t="s">
        <v>80</v>
      </c>
      <c r="C22" s="36">
        <f>'Corridor data'!E22</f>
        <v>0</v>
      </c>
      <c r="D22" s="12">
        <f>'Corridor data'!F22</f>
        <v>5</v>
      </c>
      <c r="E22" s="12">
        <f>'Corridor data'!H22</f>
        <v>8</v>
      </c>
      <c r="F22" s="12">
        <f>'Corridor data'!J22</f>
        <v>1</v>
      </c>
      <c r="G22" s="12">
        <f>'Corridor data'!L22</f>
        <v>5</v>
      </c>
      <c r="H22" s="12">
        <f>'Corridor data'!N22</f>
        <v>8</v>
      </c>
      <c r="I22" s="12">
        <f>'Corridor data'!P22</f>
        <v>8</v>
      </c>
      <c r="J22" s="12">
        <f>'Corridor data'!R22</f>
        <v>0</v>
      </c>
      <c r="K22" s="13">
        <f>'Corridor data'!T22</f>
        <v>0</v>
      </c>
      <c r="L22" s="312">
        <f t="shared" si="0"/>
        <v>35</v>
      </c>
      <c r="M22" s="317">
        <f>SUM(L22:L24)/3</f>
        <v>30.666666666666668</v>
      </c>
    </row>
    <row r="23" spans="1:13" ht="14.5" customHeight="1" x14ac:dyDescent="0.35">
      <c r="A23" s="283"/>
      <c r="B23" s="52" t="s">
        <v>81</v>
      </c>
      <c r="C23" s="25">
        <f>'Corridor data'!E23</f>
        <v>0</v>
      </c>
      <c r="D23" s="16">
        <f>'Corridor data'!F23</f>
        <v>3</v>
      </c>
      <c r="E23" s="16">
        <f>'Corridor data'!H23</f>
        <v>6</v>
      </c>
      <c r="F23" s="16">
        <f>'Corridor data'!J23</f>
        <v>2</v>
      </c>
      <c r="G23" s="16">
        <f>'Corridor data'!L23</f>
        <v>0</v>
      </c>
      <c r="H23" s="16">
        <f>'Corridor data'!N23</f>
        <v>4</v>
      </c>
      <c r="I23" s="16">
        <f>'Corridor data'!P23</f>
        <v>10</v>
      </c>
      <c r="J23" s="16">
        <f>'Corridor data'!R23</f>
        <v>0</v>
      </c>
      <c r="K23" s="14">
        <f>'Corridor data'!T23</f>
        <v>0</v>
      </c>
      <c r="L23" s="314">
        <f t="shared" si="0"/>
        <v>25</v>
      </c>
      <c r="M23" s="316"/>
    </row>
    <row r="24" spans="1:13" ht="14.5" customHeight="1" thickBot="1" x14ac:dyDescent="0.4">
      <c r="A24" s="289"/>
      <c r="B24" s="62" t="s">
        <v>82</v>
      </c>
      <c r="C24" s="35">
        <f>'Corridor data'!E24</f>
        <v>0</v>
      </c>
      <c r="D24" s="19">
        <f>'Corridor data'!F24</f>
        <v>1</v>
      </c>
      <c r="E24" s="19">
        <f>'Corridor data'!H24</f>
        <v>10</v>
      </c>
      <c r="F24" s="19">
        <f>'Corridor data'!J24</f>
        <v>0</v>
      </c>
      <c r="G24" s="19">
        <f>'Corridor data'!L24</f>
        <v>5</v>
      </c>
      <c r="H24" s="19">
        <f>'Corridor data'!N24</f>
        <v>8</v>
      </c>
      <c r="I24" s="19">
        <f>'Corridor data'!P24</f>
        <v>8</v>
      </c>
      <c r="J24" s="19">
        <f>'Corridor data'!R24</f>
        <v>0</v>
      </c>
      <c r="K24" s="15">
        <f>'Corridor data'!T24</f>
        <v>0</v>
      </c>
      <c r="L24" s="315">
        <f t="shared" si="0"/>
        <v>32</v>
      </c>
      <c r="M24" s="330"/>
    </row>
    <row r="25" spans="1:13" x14ac:dyDescent="0.35">
      <c r="A25" s="290">
        <v>10</v>
      </c>
      <c r="B25" s="61" t="s">
        <v>83</v>
      </c>
      <c r="C25" s="26">
        <f>'Corridor data'!E25</f>
        <v>0</v>
      </c>
      <c r="D25" s="23">
        <f>'Corridor data'!F25</f>
        <v>7</v>
      </c>
      <c r="E25" s="23">
        <f>'Corridor data'!H25</f>
        <v>0</v>
      </c>
      <c r="F25" s="23">
        <f>'Corridor data'!J25</f>
        <v>1</v>
      </c>
      <c r="G25" s="23">
        <f>'Corridor data'!L25</f>
        <v>5</v>
      </c>
      <c r="H25" s="23">
        <f>'Corridor data'!N25</f>
        <v>6</v>
      </c>
      <c r="I25" s="23">
        <f>'Corridor data'!P25</f>
        <v>4</v>
      </c>
      <c r="J25" s="23">
        <f>'Corridor data'!R25</f>
        <v>0</v>
      </c>
      <c r="K25" s="27">
        <f>'Corridor data'!T25</f>
        <v>0</v>
      </c>
      <c r="L25" s="318">
        <f t="shared" si="0"/>
        <v>23</v>
      </c>
      <c r="M25" s="331">
        <f>SUM(L25:L26)/2</f>
        <v>22.5</v>
      </c>
    </row>
    <row r="26" spans="1:13" ht="14.5" customHeight="1" thickBot="1" x14ac:dyDescent="0.4">
      <c r="A26" s="292"/>
      <c r="B26" s="59" t="s">
        <v>84</v>
      </c>
      <c r="C26" s="30">
        <f>'Corridor data'!E26</f>
        <v>0</v>
      </c>
      <c r="D26" s="24">
        <f>'Corridor data'!F26</f>
        <v>2</v>
      </c>
      <c r="E26" s="24">
        <f>'Corridor data'!H26</f>
        <v>0</v>
      </c>
      <c r="F26" s="24">
        <f>'Corridor data'!J26</f>
        <v>1</v>
      </c>
      <c r="G26" s="24">
        <f>'Corridor data'!L26</f>
        <v>5</v>
      </c>
      <c r="H26" s="24">
        <f>'Corridor data'!N26</f>
        <v>8</v>
      </c>
      <c r="I26" s="24">
        <f>'Corridor data'!P26</f>
        <v>6</v>
      </c>
      <c r="J26" s="24">
        <f>'Corridor data'!R26</f>
        <v>0</v>
      </c>
      <c r="K26" s="31">
        <f>'Corridor data'!T26</f>
        <v>0</v>
      </c>
      <c r="L26" s="320">
        <f t="shared" si="0"/>
        <v>22</v>
      </c>
      <c r="M26" s="333"/>
    </row>
    <row r="27" spans="1:13" x14ac:dyDescent="0.35">
      <c r="A27" s="282">
        <v>11</v>
      </c>
      <c r="B27" s="60" t="s">
        <v>85</v>
      </c>
      <c r="C27" s="36">
        <f>'Corridor data'!E27</f>
        <v>0</v>
      </c>
      <c r="D27" s="12">
        <f>'Corridor data'!F27</f>
        <v>3</v>
      </c>
      <c r="E27" s="12">
        <f>'Corridor data'!H27</f>
        <v>6</v>
      </c>
      <c r="F27" s="12">
        <f>'Corridor data'!J27</f>
        <v>1</v>
      </c>
      <c r="G27" s="12">
        <f>'Corridor data'!L27</f>
        <v>5</v>
      </c>
      <c r="H27" s="12">
        <f>'Corridor data'!N27</f>
        <v>6</v>
      </c>
      <c r="I27" s="12">
        <f>'Corridor data'!P27</f>
        <v>8</v>
      </c>
      <c r="J27" s="12">
        <f>'Corridor data'!R27</f>
        <v>1</v>
      </c>
      <c r="K27" s="13">
        <f>'Corridor data'!T27</f>
        <v>0</v>
      </c>
      <c r="L27" s="312">
        <f t="shared" si="0"/>
        <v>30</v>
      </c>
      <c r="M27" s="317">
        <f>SUM(L27:L30)/4</f>
        <v>17.25</v>
      </c>
    </row>
    <row r="28" spans="1:13" ht="14.5" customHeight="1" x14ac:dyDescent="0.35">
      <c r="A28" s="283"/>
      <c r="B28" s="52" t="s">
        <v>86</v>
      </c>
      <c r="C28" s="25">
        <f>'Corridor data'!E28</f>
        <v>0</v>
      </c>
      <c r="D28" s="16">
        <f>'Corridor data'!F28</f>
        <v>1</v>
      </c>
      <c r="E28" s="16">
        <f>'Corridor data'!H28</f>
        <v>4</v>
      </c>
      <c r="F28" s="16">
        <f>'Corridor data'!J28</f>
        <v>1</v>
      </c>
      <c r="G28" s="16">
        <f>'Corridor data'!L28</f>
        <v>5</v>
      </c>
      <c r="H28" s="16">
        <f>'Corridor data'!N28</f>
        <v>8</v>
      </c>
      <c r="I28" s="16">
        <f>'Corridor data'!P28</f>
        <v>6</v>
      </c>
      <c r="J28" s="16">
        <f>'Corridor data'!R28</f>
        <v>0</v>
      </c>
      <c r="K28" s="14">
        <f>'Corridor data'!T28</f>
        <v>0</v>
      </c>
      <c r="L28" s="314">
        <f t="shared" si="0"/>
        <v>25</v>
      </c>
      <c r="M28" s="316"/>
    </row>
    <row r="29" spans="1:13" ht="14.5" customHeight="1" x14ac:dyDescent="0.35">
      <c r="A29" s="283"/>
      <c r="B29" s="52" t="s">
        <v>87</v>
      </c>
      <c r="C29" s="25">
        <f>'Corridor data'!E29</f>
        <v>0</v>
      </c>
      <c r="D29" s="16">
        <f>'Corridor data'!F29</f>
        <v>1</v>
      </c>
      <c r="E29" s="16">
        <f>'Corridor data'!H29</f>
        <v>0</v>
      </c>
      <c r="F29" s="16">
        <f>'Corridor data'!J29</f>
        <v>0</v>
      </c>
      <c r="G29" s="16">
        <f>'Corridor data'!L29</f>
        <v>0</v>
      </c>
      <c r="H29" s="16">
        <f>'Corridor data'!N29</f>
        <v>0</v>
      </c>
      <c r="I29" s="16">
        <f>'Corridor data'!P29</f>
        <v>0</v>
      </c>
      <c r="J29" s="16">
        <f>'Corridor data'!R29</f>
        <v>0</v>
      </c>
      <c r="K29" s="14">
        <f>'Corridor data'!T29</f>
        <v>0</v>
      </c>
      <c r="L29" s="314">
        <f t="shared" si="0"/>
        <v>1</v>
      </c>
      <c r="M29" s="316"/>
    </row>
    <row r="30" spans="1:13" ht="14.5" customHeight="1" thickBot="1" x14ac:dyDescent="0.4">
      <c r="A30" s="289"/>
      <c r="B30" s="62" t="s">
        <v>88</v>
      </c>
      <c r="C30" s="25">
        <f>'Corridor data'!E30</f>
        <v>0</v>
      </c>
      <c r="D30" s="16">
        <f>'Corridor data'!F30</f>
        <v>1</v>
      </c>
      <c r="E30" s="16">
        <f>'Corridor data'!H30</f>
        <v>4</v>
      </c>
      <c r="F30" s="16">
        <f>'Corridor data'!J30</f>
        <v>0</v>
      </c>
      <c r="G30" s="16">
        <f>'Corridor data'!L30</f>
        <v>0</v>
      </c>
      <c r="H30" s="16">
        <f>'Corridor data'!N30</f>
        <v>4</v>
      </c>
      <c r="I30" s="16">
        <f>'Corridor data'!P30</f>
        <v>4</v>
      </c>
      <c r="J30" s="16">
        <f>'Corridor data'!R30</f>
        <v>0</v>
      </c>
      <c r="K30" s="14">
        <f>'Corridor data'!T30</f>
        <v>0</v>
      </c>
      <c r="L30" s="314">
        <f t="shared" si="0"/>
        <v>13</v>
      </c>
      <c r="M30" s="330"/>
    </row>
    <row r="31" spans="1:13" x14ac:dyDescent="0.35">
      <c r="A31" s="293">
        <v>12</v>
      </c>
      <c r="B31" s="101" t="s">
        <v>89</v>
      </c>
      <c r="C31" s="26">
        <f>'Corridor data'!E31</f>
        <v>25</v>
      </c>
      <c r="D31" s="23">
        <f>'Corridor data'!F31</f>
        <v>2</v>
      </c>
      <c r="E31" s="23">
        <f>'Corridor data'!H31</f>
        <v>0</v>
      </c>
      <c r="F31" s="23">
        <f>'Corridor data'!J31</f>
        <v>0</v>
      </c>
      <c r="G31" s="23">
        <f>'Corridor data'!L31</f>
        <v>5</v>
      </c>
      <c r="H31" s="23">
        <f>'Corridor data'!N31</f>
        <v>6</v>
      </c>
      <c r="I31" s="23">
        <f>'Corridor data'!P31</f>
        <v>4</v>
      </c>
      <c r="J31" s="23">
        <f>'Corridor data'!R31</f>
        <v>0</v>
      </c>
      <c r="K31" s="27">
        <f>'Corridor data'!T31</f>
        <v>0</v>
      </c>
      <c r="L31" s="318">
        <f t="shared" si="0"/>
        <v>42</v>
      </c>
      <c r="M31" s="331">
        <f>SUM(L31:L36)/6</f>
        <v>45.833333333333336</v>
      </c>
    </row>
    <row r="32" spans="1:13" ht="14.5" customHeight="1" x14ac:dyDescent="0.35">
      <c r="A32" s="281"/>
      <c r="B32" s="55" t="s">
        <v>90</v>
      </c>
      <c r="C32" s="28">
        <f>'Corridor data'!E32</f>
        <v>25</v>
      </c>
      <c r="D32" s="18">
        <f>'Corridor data'!F32</f>
        <v>2</v>
      </c>
      <c r="E32" s="18">
        <f>'Corridor data'!H32</f>
        <v>0</v>
      </c>
      <c r="F32" s="18">
        <f>'Corridor data'!J32</f>
        <v>0</v>
      </c>
      <c r="G32" s="18">
        <f>'Corridor data'!L32</f>
        <v>5</v>
      </c>
      <c r="H32" s="18">
        <f>'Corridor data'!N32</f>
        <v>6</v>
      </c>
      <c r="I32" s="18">
        <f>'Corridor data'!P32</f>
        <v>6</v>
      </c>
      <c r="J32" s="18">
        <f>'Corridor data'!R32</f>
        <v>0</v>
      </c>
      <c r="K32" s="29">
        <f>'Corridor data'!T32</f>
        <v>0</v>
      </c>
      <c r="L32" s="319">
        <f t="shared" si="0"/>
        <v>44</v>
      </c>
      <c r="M32" s="332"/>
    </row>
    <row r="33" spans="1:13" ht="14.5" customHeight="1" x14ac:dyDescent="0.35">
      <c r="A33" s="281"/>
      <c r="B33" s="55" t="s">
        <v>91</v>
      </c>
      <c r="C33" s="28">
        <f>'Corridor data'!E33</f>
        <v>25</v>
      </c>
      <c r="D33" s="18">
        <f>'Corridor data'!F33</f>
        <v>1</v>
      </c>
      <c r="E33" s="18">
        <f>'Corridor data'!H33</f>
        <v>0</v>
      </c>
      <c r="F33" s="18">
        <f>'Corridor data'!J33</f>
        <v>0</v>
      </c>
      <c r="G33" s="18">
        <f>'Corridor data'!L33</f>
        <v>5</v>
      </c>
      <c r="H33" s="18">
        <f>'Corridor data'!N33</f>
        <v>6</v>
      </c>
      <c r="I33" s="18">
        <f>'Corridor data'!P33</f>
        <v>8</v>
      </c>
      <c r="J33" s="18">
        <f>'Corridor data'!R33</f>
        <v>0</v>
      </c>
      <c r="K33" s="29">
        <f>'Corridor data'!T33</f>
        <v>0</v>
      </c>
      <c r="L33" s="319">
        <f t="shared" si="0"/>
        <v>45</v>
      </c>
      <c r="M33" s="332"/>
    </row>
    <row r="34" spans="1:13" ht="14.5" customHeight="1" x14ac:dyDescent="0.35">
      <c r="A34" s="281"/>
      <c r="B34" s="55" t="s">
        <v>92</v>
      </c>
      <c r="C34" s="50">
        <f>'Corridor data'!E34</f>
        <v>25</v>
      </c>
      <c r="D34" s="22">
        <f>'Corridor data'!F34</f>
        <v>1</v>
      </c>
      <c r="E34" s="22">
        <f>'Corridor data'!H34</f>
        <v>4</v>
      </c>
      <c r="F34" s="22">
        <f>'Corridor data'!J34</f>
        <v>0</v>
      </c>
      <c r="G34" s="22">
        <f>'Corridor data'!L34</f>
        <v>0</v>
      </c>
      <c r="H34" s="22">
        <f>'Corridor data'!N34</f>
        <v>4</v>
      </c>
      <c r="I34" s="22">
        <f>'Corridor data'!P34</f>
        <v>4</v>
      </c>
      <c r="J34" s="22">
        <f>'Corridor data'!R34</f>
        <v>0</v>
      </c>
      <c r="K34" s="51">
        <f>'Corridor data'!T34</f>
        <v>0</v>
      </c>
      <c r="L34" s="322">
        <f t="shared" si="0"/>
        <v>38</v>
      </c>
      <c r="M34" s="335"/>
    </row>
    <row r="35" spans="1:13" ht="14.5" customHeight="1" x14ac:dyDescent="0.35">
      <c r="A35" s="281"/>
      <c r="B35" s="58" t="s">
        <v>93</v>
      </c>
      <c r="C35" s="28">
        <f>'Corridor data'!E35</f>
        <v>25</v>
      </c>
      <c r="D35" s="18">
        <f>'Corridor data'!F35</f>
        <v>0</v>
      </c>
      <c r="E35" s="18">
        <f>'Corridor data'!H35</f>
        <v>4</v>
      </c>
      <c r="F35" s="18">
        <f>'Corridor data'!J35</f>
        <v>3</v>
      </c>
      <c r="G35" s="18">
        <f>'Corridor data'!L35</f>
        <v>5</v>
      </c>
      <c r="H35" s="18">
        <f>'Corridor data'!N35</f>
        <v>6</v>
      </c>
      <c r="I35" s="18">
        <f>'Corridor data'!P35</f>
        <v>8</v>
      </c>
      <c r="J35" s="18">
        <f>'Corridor data'!R35</f>
        <v>0</v>
      </c>
      <c r="K35" s="29">
        <f>'Corridor data'!T35</f>
        <v>0</v>
      </c>
      <c r="L35" s="319">
        <f t="shared" si="0"/>
        <v>51</v>
      </c>
      <c r="M35" s="332"/>
    </row>
    <row r="36" spans="1:13" ht="14.5" customHeight="1" thickBot="1" x14ac:dyDescent="0.4">
      <c r="A36" s="294"/>
      <c r="B36" s="102" t="s">
        <v>94</v>
      </c>
      <c r="C36" s="47">
        <f>'Corridor data'!E36</f>
        <v>25</v>
      </c>
      <c r="D36" s="48">
        <f>'Corridor data'!F36</f>
        <v>0</v>
      </c>
      <c r="E36" s="48">
        <f>'Corridor data'!H36</f>
        <v>4</v>
      </c>
      <c r="F36" s="48">
        <f>'Corridor data'!J36</f>
        <v>1</v>
      </c>
      <c r="G36" s="48">
        <f>'Corridor data'!L36</f>
        <v>5</v>
      </c>
      <c r="H36" s="48">
        <f>'Corridor data'!N36</f>
        <v>10</v>
      </c>
      <c r="I36" s="48">
        <f>'Corridor data'!P36</f>
        <v>10</v>
      </c>
      <c r="J36" s="48">
        <f>'Corridor data'!R36</f>
        <v>0</v>
      </c>
      <c r="K36" s="49">
        <f>'Corridor data'!T36</f>
        <v>0</v>
      </c>
      <c r="L36" s="323">
        <f t="shared" si="0"/>
        <v>55</v>
      </c>
      <c r="M36" s="333"/>
    </row>
    <row r="37" spans="1:13" x14ac:dyDescent="0.35">
      <c r="A37" s="282">
        <v>13</v>
      </c>
      <c r="B37" s="60" t="s">
        <v>95</v>
      </c>
      <c r="C37" s="43">
        <f>'Corridor data'!E37</f>
        <v>0</v>
      </c>
      <c r="D37" s="20">
        <f>'Corridor data'!F37</f>
        <v>2</v>
      </c>
      <c r="E37" s="20">
        <f>'Corridor data'!H37</f>
        <v>0</v>
      </c>
      <c r="F37" s="20">
        <f>'Corridor data'!J37</f>
        <v>3</v>
      </c>
      <c r="G37" s="20">
        <f>'Corridor data'!L37</f>
        <v>0</v>
      </c>
      <c r="H37" s="20">
        <f>'Corridor data'!N37</f>
        <v>4</v>
      </c>
      <c r="I37" s="20">
        <f>'Corridor data'!P37</f>
        <v>8</v>
      </c>
      <c r="J37" s="20">
        <f>'Corridor data'!R37</f>
        <v>0</v>
      </c>
      <c r="K37" s="44">
        <f>'Corridor data'!T37</f>
        <v>0</v>
      </c>
      <c r="L37" s="324">
        <f t="shared" si="0"/>
        <v>17</v>
      </c>
      <c r="M37" s="316">
        <f>SUM(L37:L42)/6</f>
        <v>29.5</v>
      </c>
    </row>
    <row r="38" spans="1:13" ht="14.5" customHeight="1" x14ac:dyDescent="0.35">
      <c r="A38" s="283"/>
      <c r="B38" s="52" t="s">
        <v>96</v>
      </c>
      <c r="C38" s="25">
        <f>'Corridor data'!E38</f>
        <v>0</v>
      </c>
      <c r="D38" s="16">
        <f>'Corridor data'!F38</f>
        <v>2</v>
      </c>
      <c r="E38" s="16">
        <f>'Corridor data'!H38</f>
        <v>0</v>
      </c>
      <c r="F38" s="16">
        <f>'Corridor data'!J38</f>
        <v>3</v>
      </c>
      <c r="G38" s="16">
        <f>'Corridor data'!L38</f>
        <v>5</v>
      </c>
      <c r="H38" s="16">
        <f>'Corridor data'!N38</f>
        <v>8</v>
      </c>
      <c r="I38" s="16">
        <f>'Corridor data'!P38</f>
        <v>8</v>
      </c>
      <c r="J38" s="16">
        <f>'Corridor data'!R38</f>
        <v>1</v>
      </c>
      <c r="K38" s="14">
        <f>'Corridor data'!T38</f>
        <v>0</v>
      </c>
      <c r="L38" s="314">
        <f t="shared" si="0"/>
        <v>27</v>
      </c>
      <c r="M38" s="316"/>
    </row>
    <row r="39" spans="1:13" ht="14.5" customHeight="1" x14ac:dyDescent="0.35">
      <c r="A39" s="283"/>
      <c r="B39" s="52" t="s">
        <v>97</v>
      </c>
      <c r="C39" s="25">
        <f>'Corridor data'!E39</f>
        <v>0</v>
      </c>
      <c r="D39" s="16">
        <f>'Corridor data'!F39</f>
        <v>1</v>
      </c>
      <c r="E39" s="16">
        <f>'Corridor data'!H39</f>
        <v>6</v>
      </c>
      <c r="F39" s="16">
        <f>'Corridor data'!J39</f>
        <v>4</v>
      </c>
      <c r="G39" s="16">
        <f>'Corridor data'!L39</f>
        <v>5</v>
      </c>
      <c r="H39" s="16">
        <f>'Corridor data'!N39</f>
        <v>8</v>
      </c>
      <c r="I39" s="16">
        <f>'Corridor data'!P39</f>
        <v>10</v>
      </c>
      <c r="J39" s="16">
        <f>'Corridor data'!R39</f>
        <v>0</v>
      </c>
      <c r="K39" s="14">
        <f>'Corridor data'!T39</f>
        <v>0</v>
      </c>
      <c r="L39" s="314">
        <f t="shared" si="0"/>
        <v>34</v>
      </c>
      <c r="M39" s="316"/>
    </row>
    <row r="40" spans="1:13" ht="14.5" customHeight="1" x14ac:dyDescent="0.35">
      <c r="A40" s="283"/>
      <c r="B40" s="52" t="s">
        <v>98</v>
      </c>
      <c r="C40" s="25">
        <f>'Corridor data'!E40</f>
        <v>0</v>
      </c>
      <c r="D40" s="16">
        <f>'Corridor data'!F40</f>
        <v>2</v>
      </c>
      <c r="E40" s="16">
        <f>'Corridor data'!H40</f>
        <v>0</v>
      </c>
      <c r="F40" s="16">
        <f>'Corridor data'!J40</f>
        <v>3</v>
      </c>
      <c r="G40" s="16">
        <f>'Corridor data'!L40</f>
        <v>5</v>
      </c>
      <c r="H40" s="16">
        <f>'Corridor data'!N40</f>
        <v>6</v>
      </c>
      <c r="I40" s="16">
        <f>'Corridor data'!P40</f>
        <v>8</v>
      </c>
      <c r="J40" s="16">
        <f>'Corridor data'!R40</f>
        <v>0</v>
      </c>
      <c r="K40" s="14">
        <f>'Corridor data'!T40</f>
        <v>0</v>
      </c>
      <c r="L40" s="314">
        <f t="shared" si="0"/>
        <v>24</v>
      </c>
      <c r="M40" s="316"/>
    </row>
    <row r="41" spans="1:13" ht="14.5" customHeight="1" x14ac:dyDescent="0.35">
      <c r="A41" s="283"/>
      <c r="B41" s="52" t="s">
        <v>99</v>
      </c>
      <c r="C41" s="25">
        <f>'Corridor data'!E41</f>
        <v>0</v>
      </c>
      <c r="D41" s="16">
        <f>'Corridor data'!F41</f>
        <v>1</v>
      </c>
      <c r="E41" s="16">
        <f>'Corridor data'!H41</f>
        <v>8</v>
      </c>
      <c r="F41" s="16">
        <f>'Corridor data'!J41</f>
        <v>1</v>
      </c>
      <c r="G41" s="16">
        <f>'Corridor data'!L41</f>
        <v>5</v>
      </c>
      <c r="H41" s="16">
        <f>'Corridor data'!N41</f>
        <v>8</v>
      </c>
      <c r="I41" s="16">
        <f>'Corridor data'!P41</f>
        <v>8</v>
      </c>
      <c r="J41" s="16">
        <f>'Corridor data'!R41</f>
        <v>0</v>
      </c>
      <c r="K41" s="14">
        <f>'Corridor data'!T41</f>
        <v>0</v>
      </c>
      <c r="L41" s="314">
        <f t="shared" si="0"/>
        <v>31</v>
      </c>
      <c r="M41" s="316"/>
    </row>
    <row r="42" spans="1:13" ht="14.5" customHeight="1" thickBot="1" x14ac:dyDescent="0.4">
      <c r="A42" s="289"/>
      <c r="B42" s="62" t="s">
        <v>100</v>
      </c>
      <c r="C42" s="45">
        <f>'Corridor data'!E42</f>
        <v>0</v>
      </c>
      <c r="D42" s="21">
        <f>'Corridor data'!F42</f>
        <v>1</v>
      </c>
      <c r="E42" s="21">
        <f>'Corridor data'!H42</f>
        <v>20</v>
      </c>
      <c r="F42" s="21">
        <f>'Corridor data'!J42</f>
        <v>1</v>
      </c>
      <c r="G42" s="21">
        <f>'Corridor data'!L42</f>
        <v>5</v>
      </c>
      <c r="H42" s="21">
        <f>'Corridor data'!N42</f>
        <v>8</v>
      </c>
      <c r="I42" s="21">
        <f>'Corridor data'!P42</f>
        <v>8</v>
      </c>
      <c r="J42" s="21">
        <f>'Corridor data'!R42</f>
        <v>1</v>
      </c>
      <c r="K42" s="46">
        <f>'Corridor data'!T42</f>
        <v>0</v>
      </c>
      <c r="L42" s="325">
        <f t="shared" si="0"/>
        <v>44</v>
      </c>
      <c r="M42" s="330"/>
    </row>
    <row r="43" spans="1:13" ht="32.5" customHeight="1" x14ac:dyDescent="0.35">
      <c r="A43" s="290">
        <v>14</v>
      </c>
      <c r="B43" s="103" t="s">
        <v>101</v>
      </c>
      <c r="C43" s="26">
        <f>'Corridor data'!E43</f>
        <v>0</v>
      </c>
      <c r="D43" s="161">
        <f>'Corridor data'!F43</f>
        <v>3</v>
      </c>
      <c r="E43" s="161">
        <f>'Corridor data'!H43</f>
        <v>8</v>
      </c>
      <c r="F43" s="161">
        <f>'Corridor data'!J43</f>
        <v>2</v>
      </c>
      <c r="G43" s="161">
        <f>'Corridor data'!L43</f>
        <v>5</v>
      </c>
      <c r="H43" s="161">
        <f>'Corridor data'!N43</f>
        <v>10</v>
      </c>
      <c r="I43" s="161">
        <f>'Corridor data'!P43</f>
        <v>10</v>
      </c>
      <c r="J43" s="161">
        <f>'Corridor data'!R43</f>
        <v>1</v>
      </c>
      <c r="K43" s="162">
        <f>'Corridor data'!T43</f>
        <v>0</v>
      </c>
      <c r="L43" s="326">
        <f t="shared" si="0"/>
        <v>39</v>
      </c>
      <c r="M43" s="331">
        <f>SUM(L43:L46)/4</f>
        <v>48.75</v>
      </c>
    </row>
    <row r="44" spans="1:13" ht="14.5" customHeight="1" x14ac:dyDescent="0.35">
      <c r="A44" s="291"/>
      <c r="B44" s="55" t="s">
        <v>102</v>
      </c>
      <c r="C44" s="28">
        <f>'Corridor data'!E44</f>
        <v>25</v>
      </c>
      <c r="D44" s="18">
        <f>'Corridor data'!F44</f>
        <v>2</v>
      </c>
      <c r="E44" s="18">
        <f>'Corridor data'!H44</f>
        <v>20</v>
      </c>
      <c r="F44" s="18">
        <f>'Corridor data'!J44</f>
        <v>2</v>
      </c>
      <c r="G44" s="18">
        <f>'Corridor data'!L44</f>
        <v>5</v>
      </c>
      <c r="H44" s="18">
        <f>'Corridor data'!N44</f>
        <v>8</v>
      </c>
      <c r="I44" s="18">
        <f>'Corridor data'!P44</f>
        <v>4</v>
      </c>
      <c r="J44" s="18">
        <f>'Corridor data'!R44</f>
        <v>1</v>
      </c>
      <c r="K44" s="29">
        <f>'Corridor data'!T44</f>
        <v>1</v>
      </c>
      <c r="L44" s="319">
        <f t="shared" si="0"/>
        <v>68</v>
      </c>
      <c r="M44" s="332"/>
    </row>
    <row r="45" spans="1:13" ht="14.5" customHeight="1" x14ac:dyDescent="0.35">
      <c r="A45" s="291"/>
      <c r="B45" s="55" t="s">
        <v>103</v>
      </c>
      <c r="C45" s="28">
        <f>'Corridor data'!E45</f>
        <v>25</v>
      </c>
      <c r="D45" s="18">
        <f>'Corridor data'!F45</f>
        <v>2</v>
      </c>
      <c r="E45" s="18">
        <f>'Corridor data'!H45</f>
        <v>8</v>
      </c>
      <c r="F45" s="18">
        <f>'Corridor data'!J45</f>
        <v>4</v>
      </c>
      <c r="G45" s="18">
        <f>'Corridor data'!L45</f>
        <v>5</v>
      </c>
      <c r="H45" s="18">
        <f>'Corridor data'!N45</f>
        <v>8</v>
      </c>
      <c r="I45" s="18">
        <f>'Corridor data'!P45</f>
        <v>4</v>
      </c>
      <c r="J45" s="18">
        <f>'Corridor data'!R45</f>
        <v>1</v>
      </c>
      <c r="K45" s="29">
        <f>'Corridor data'!T45</f>
        <v>1</v>
      </c>
      <c r="L45" s="319">
        <f t="shared" si="0"/>
        <v>58</v>
      </c>
      <c r="M45" s="332"/>
    </row>
    <row r="46" spans="1:13" ht="14.5" customHeight="1" thickBot="1" x14ac:dyDescent="0.4">
      <c r="A46" s="292"/>
      <c r="B46" s="59" t="s">
        <v>104</v>
      </c>
      <c r="C46" s="30">
        <f>'Corridor data'!E46</f>
        <v>0</v>
      </c>
      <c r="D46" s="24">
        <f>'Corridor data'!F46</f>
        <v>1</v>
      </c>
      <c r="E46" s="24">
        <f>'Corridor data'!H46</f>
        <v>4</v>
      </c>
      <c r="F46" s="24">
        <f>'Corridor data'!J46</f>
        <v>4</v>
      </c>
      <c r="G46" s="24">
        <f>'Corridor data'!L46</f>
        <v>5</v>
      </c>
      <c r="H46" s="24">
        <f>'Corridor data'!N46</f>
        <v>6</v>
      </c>
      <c r="I46" s="24">
        <f>'Corridor data'!P46</f>
        <v>10</v>
      </c>
      <c r="J46" s="24">
        <f>'Corridor data'!R46</f>
        <v>0</v>
      </c>
      <c r="K46" s="31">
        <f>'Corridor data'!T46</f>
        <v>0</v>
      </c>
      <c r="L46" s="320">
        <f t="shared" si="0"/>
        <v>30</v>
      </c>
      <c r="M46" s="333"/>
    </row>
    <row r="47" spans="1:13" x14ac:dyDescent="0.35">
      <c r="A47" s="288">
        <v>15</v>
      </c>
      <c r="B47" s="254" t="s">
        <v>105</v>
      </c>
      <c r="C47" s="100">
        <f>'Corridor data'!E47</f>
        <v>0</v>
      </c>
      <c r="D47" s="255">
        <f>'Corridor data'!F47</f>
        <v>2</v>
      </c>
      <c r="E47" s="255">
        <f>'Corridor data'!H47</f>
        <v>4</v>
      </c>
      <c r="F47" s="255">
        <f>'Corridor data'!J47</f>
        <v>0</v>
      </c>
      <c r="G47" s="255">
        <f>'Corridor data'!L47</f>
        <v>5</v>
      </c>
      <c r="H47" s="255">
        <f>'Corridor data'!N47</f>
        <v>6</v>
      </c>
      <c r="I47" s="255">
        <f>'Corridor data'!P47</f>
        <v>8</v>
      </c>
      <c r="J47" s="255">
        <f>'Corridor data'!R47</f>
        <v>0</v>
      </c>
      <c r="K47" s="257">
        <f>'Corridor data'!T47</f>
        <v>0</v>
      </c>
      <c r="L47" s="265">
        <f t="shared" si="0"/>
        <v>25</v>
      </c>
      <c r="M47" s="317">
        <f>SUM(L47:L51)/5</f>
        <v>24.4</v>
      </c>
    </row>
    <row r="48" spans="1:13" ht="14.5" customHeight="1" x14ac:dyDescent="0.35">
      <c r="A48" s="283"/>
      <c r="B48" s="60" t="s">
        <v>106</v>
      </c>
      <c r="C48" s="36">
        <f>'Corridor data'!E48</f>
        <v>0</v>
      </c>
      <c r="D48" s="12">
        <f>'Corridor data'!F48</f>
        <v>2</v>
      </c>
      <c r="E48" s="12">
        <f>'Corridor data'!H48</f>
        <v>4</v>
      </c>
      <c r="F48" s="12">
        <f>'Corridor data'!J48</f>
        <v>2</v>
      </c>
      <c r="G48" s="12">
        <f>'Corridor data'!L48</f>
        <v>5</v>
      </c>
      <c r="H48" s="12">
        <f>'Corridor data'!N48</f>
        <v>6</v>
      </c>
      <c r="I48" s="12">
        <f>'Corridor data'!P48</f>
        <v>10</v>
      </c>
      <c r="J48" s="12">
        <f>'Corridor data'!R48</f>
        <v>1</v>
      </c>
      <c r="K48" s="13">
        <f>'Corridor data'!T48</f>
        <v>0</v>
      </c>
      <c r="L48" s="312">
        <f t="shared" si="0"/>
        <v>30</v>
      </c>
      <c r="M48" s="316"/>
    </row>
    <row r="49" spans="1:13" ht="14.5" customHeight="1" x14ac:dyDescent="0.35">
      <c r="A49" s="283"/>
      <c r="B49" s="52" t="s">
        <v>107</v>
      </c>
      <c r="C49" s="25">
        <f>'Corridor data'!E49</f>
        <v>0</v>
      </c>
      <c r="D49" s="16">
        <f>'Corridor data'!F49</f>
        <v>2</v>
      </c>
      <c r="E49" s="16">
        <f>'Corridor data'!H49</f>
        <v>0</v>
      </c>
      <c r="F49" s="16">
        <f>'Corridor data'!J49</f>
        <v>0</v>
      </c>
      <c r="G49" s="16">
        <f>'Corridor data'!L49</f>
        <v>0</v>
      </c>
      <c r="H49" s="16">
        <f>'Corridor data'!N49</f>
        <v>4</v>
      </c>
      <c r="I49" s="16">
        <f>'Corridor data'!P49</f>
        <v>10</v>
      </c>
      <c r="J49" s="16">
        <f>'Corridor data'!R49</f>
        <v>0</v>
      </c>
      <c r="K49" s="14">
        <f>'Corridor data'!T49</f>
        <v>0</v>
      </c>
      <c r="L49" s="314">
        <f t="shared" si="0"/>
        <v>16</v>
      </c>
      <c r="M49" s="316"/>
    </row>
    <row r="50" spans="1:13" ht="14.5" customHeight="1" x14ac:dyDescent="0.35">
      <c r="A50" s="283"/>
      <c r="B50" s="52" t="s">
        <v>108</v>
      </c>
      <c r="C50" s="25">
        <f>'Corridor data'!E50</f>
        <v>0</v>
      </c>
      <c r="D50" s="16">
        <f>'Corridor data'!F50</f>
        <v>1</v>
      </c>
      <c r="E50" s="16">
        <f>'Corridor data'!H50</f>
        <v>0</v>
      </c>
      <c r="F50" s="16">
        <f>'Corridor data'!J50</f>
        <v>0</v>
      </c>
      <c r="G50" s="16">
        <f>'Corridor data'!L50</f>
        <v>5</v>
      </c>
      <c r="H50" s="16">
        <f>'Corridor data'!N50</f>
        <v>10</v>
      </c>
      <c r="I50" s="16">
        <f>'Corridor data'!P50</f>
        <v>8</v>
      </c>
      <c r="J50" s="16">
        <f>'Corridor data'!R50</f>
        <v>0</v>
      </c>
      <c r="K50" s="14">
        <f>'Corridor data'!T50</f>
        <v>0</v>
      </c>
      <c r="L50" s="314">
        <f t="shared" si="0"/>
        <v>24</v>
      </c>
      <c r="M50" s="316"/>
    </row>
    <row r="51" spans="1:13" ht="14.5" customHeight="1" thickBot="1" x14ac:dyDescent="0.4">
      <c r="A51" s="289"/>
      <c r="B51" s="62" t="s">
        <v>109</v>
      </c>
      <c r="C51" s="35">
        <f>'Corridor data'!E51</f>
        <v>0</v>
      </c>
      <c r="D51" s="19">
        <f>'Corridor data'!F51</f>
        <v>1</v>
      </c>
      <c r="E51" s="19">
        <f>'Corridor data'!H51</f>
        <v>4</v>
      </c>
      <c r="F51" s="19">
        <f>'Corridor data'!J51</f>
        <v>1</v>
      </c>
      <c r="G51" s="19">
        <f>'Corridor data'!L51</f>
        <v>5</v>
      </c>
      <c r="H51" s="19">
        <f>'Corridor data'!N51</f>
        <v>8</v>
      </c>
      <c r="I51" s="19">
        <f>'Corridor data'!P51</f>
        <v>8</v>
      </c>
      <c r="J51" s="19">
        <f>'Corridor data'!R51</f>
        <v>0</v>
      </c>
      <c r="K51" s="15">
        <f>'Corridor data'!T51</f>
        <v>0</v>
      </c>
      <c r="L51" s="315">
        <f t="shared" si="0"/>
        <v>27</v>
      </c>
      <c r="M51" s="330"/>
    </row>
    <row r="52" spans="1:13" x14ac:dyDescent="0.35">
      <c r="A52" s="285">
        <v>16</v>
      </c>
      <c r="B52" s="101" t="s">
        <v>110</v>
      </c>
      <c r="C52" s="111">
        <f>'Corridor data'!E52</f>
        <v>25</v>
      </c>
      <c r="D52" s="112">
        <f>'Corridor data'!F52</f>
        <v>2</v>
      </c>
      <c r="E52" s="112">
        <f>'Corridor data'!H52</f>
        <v>8</v>
      </c>
      <c r="F52" s="112">
        <f>'Corridor data'!J52</f>
        <v>3</v>
      </c>
      <c r="G52" s="112">
        <f>'Corridor data'!L52</f>
        <v>5</v>
      </c>
      <c r="H52" s="112">
        <f>'Corridor data'!N52</f>
        <v>8</v>
      </c>
      <c r="I52" s="112">
        <f>'Corridor data'!P52</f>
        <v>8</v>
      </c>
      <c r="J52" s="112">
        <f>'Corridor data'!R52</f>
        <v>1</v>
      </c>
      <c r="K52" s="113">
        <f>'Corridor data'!T52</f>
        <v>0</v>
      </c>
      <c r="L52" s="327">
        <f t="shared" si="0"/>
        <v>60</v>
      </c>
      <c r="M52" s="331">
        <f>SUM(L52:L54)/3</f>
        <v>53.333333333333336</v>
      </c>
    </row>
    <row r="53" spans="1:13" ht="14.5" customHeight="1" x14ac:dyDescent="0.35">
      <c r="A53" s="286"/>
      <c r="B53" s="55" t="s">
        <v>111</v>
      </c>
      <c r="C53" s="28">
        <f>'Corridor data'!E53</f>
        <v>25</v>
      </c>
      <c r="D53" s="18">
        <f>'Corridor data'!F53</f>
        <v>2</v>
      </c>
      <c r="E53" s="18">
        <f>'Corridor data'!H53</f>
        <v>4</v>
      </c>
      <c r="F53" s="18">
        <f>'Corridor data'!J53</f>
        <v>1</v>
      </c>
      <c r="G53" s="18">
        <f>'Corridor data'!L53</f>
        <v>5</v>
      </c>
      <c r="H53" s="18">
        <f>'Corridor data'!N53</f>
        <v>8</v>
      </c>
      <c r="I53" s="18">
        <f>'Corridor data'!P53</f>
        <v>6</v>
      </c>
      <c r="J53" s="18">
        <f>'Corridor data'!R53</f>
        <v>1</v>
      </c>
      <c r="K53" s="29">
        <f>'Corridor data'!T53</f>
        <v>0</v>
      </c>
      <c r="L53" s="319">
        <f t="shared" si="0"/>
        <v>52</v>
      </c>
      <c r="M53" s="332"/>
    </row>
    <row r="54" spans="1:13" ht="14.5" customHeight="1" thickBot="1" x14ac:dyDescent="0.4">
      <c r="A54" s="287"/>
      <c r="B54" s="102" t="s">
        <v>112</v>
      </c>
      <c r="C54" s="114">
        <f>'Corridor data'!E54</f>
        <v>25</v>
      </c>
      <c r="D54" s="115">
        <f>'Corridor data'!F54</f>
        <v>2</v>
      </c>
      <c r="E54" s="115">
        <f>'Corridor data'!H54</f>
        <v>0</v>
      </c>
      <c r="F54" s="115">
        <f>'Corridor data'!J54</f>
        <v>0</v>
      </c>
      <c r="G54" s="115">
        <f>'Corridor data'!L54</f>
        <v>5</v>
      </c>
      <c r="H54" s="115">
        <f>'Corridor data'!N54</f>
        <v>8</v>
      </c>
      <c r="I54" s="115">
        <f>'Corridor data'!P54</f>
        <v>8</v>
      </c>
      <c r="J54" s="115">
        <f>'Corridor data'!R54</f>
        <v>0</v>
      </c>
      <c r="K54" s="116">
        <f>'Corridor data'!T54</f>
        <v>0</v>
      </c>
      <c r="L54" s="328">
        <f t="shared" si="0"/>
        <v>48</v>
      </c>
      <c r="M54" s="333"/>
    </row>
    <row r="55" spans="1:13" x14ac:dyDescent="0.35">
      <c r="A55" s="282">
        <v>17</v>
      </c>
      <c r="B55" s="60" t="s">
        <v>113</v>
      </c>
      <c r="C55" s="75">
        <f>'Corridor data'!E55</f>
        <v>0</v>
      </c>
      <c r="D55" s="12">
        <f>'Corridor data'!F55</f>
        <v>2</v>
      </c>
      <c r="E55" s="12">
        <f>'Corridor data'!H55</f>
        <v>0</v>
      </c>
      <c r="F55" s="12">
        <f>'Corridor data'!J55</f>
        <v>0</v>
      </c>
      <c r="G55" s="12">
        <f>'Corridor data'!L55</f>
        <v>5</v>
      </c>
      <c r="H55" s="12">
        <f>'Corridor data'!N55</f>
        <v>8</v>
      </c>
      <c r="I55" s="12">
        <f>'Corridor data'!P55</f>
        <v>8</v>
      </c>
      <c r="J55" s="12">
        <f>'Corridor data'!R55</f>
        <v>0</v>
      </c>
      <c r="K55" s="13">
        <f>'Corridor data'!T55</f>
        <v>0</v>
      </c>
      <c r="L55" s="312">
        <f t="shared" si="0"/>
        <v>23</v>
      </c>
      <c r="M55" s="317">
        <f>SUM(L55:L58)/4</f>
        <v>22</v>
      </c>
    </row>
    <row r="56" spans="1:13" ht="14.5" customHeight="1" x14ac:dyDescent="0.35">
      <c r="A56" s="283"/>
      <c r="B56" s="52" t="s">
        <v>114</v>
      </c>
      <c r="C56" s="76">
        <f>'Corridor data'!E56</f>
        <v>0</v>
      </c>
      <c r="D56" s="16">
        <f>'Corridor data'!F56</f>
        <v>1</v>
      </c>
      <c r="E56" s="16">
        <f>'Corridor data'!H56</f>
        <v>0</v>
      </c>
      <c r="F56" s="16">
        <f>'Corridor data'!J56</f>
        <v>0</v>
      </c>
      <c r="G56" s="16">
        <f>'Corridor data'!L56</f>
        <v>5</v>
      </c>
      <c r="H56" s="16">
        <f>'Corridor data'!N56</f>
        <v>8</v>
      </c>
      <c r="I56" s="16">
        <f>'Corridor data'!P56</f>
        <v>10</v>
      </c>
      <c r="J56" s="16">
        <f>'Corridor data'!R56</f>
        <v>0</v>
      </c>
      <c r="K56" s="14">
        <f>'Corridor data'!T56</f>
        <v>0</v>
      </c>
      <c r="L56" s="314">
        <f t="shared" si="0"/>
        <v>24</v>
      </c>
      <c r="M56" s="316"/>
    </row>
    <row r="57" spans="1:13" ht="14.5" customHeight="1" x14ac:dyDescent="0.35">
      <c r="A57" s="283"/>
      <c r="B57" s="52" t="s">
        <v>115</v>
      </c>
      <c r="C57" s="76">
        <f>'Corridor data'!E57</f>
        <v>0</v>
      </c>
      <c r="D57" s="16">
        <f>'Corridor data'!F57</f>
        <v>1</v>
      </c>
      <c r="E57" s="16">
        <f>'Corridor data'!H57</f>
        <v>0</v>
      </c>
      <c r="F57" s="16">
        <f>'Corridor data'!J57</f>
        <v>0</v>
      </c>
      <c r="G57" s="16">
        <f>'Corridor data'!L57</f>
        <v>5</v>
      </c>
      <c r="H57" s="16">
        <f>'Corridor data'!N57</f>
        <v>8</v>
      </c>
      <c r="I57" s="16">
        <f>'Corridor data'!P57</f>
        <v>10</v>
      </c>
      <c r="J57" s="16">
        <f>'Corridor data'!R57</f>
        <v>0</v>
      </c>
      <c r="K57" s="14">
        <f>'Corridor data'!T57</f>
        <v>0</v>
      </c>
      <c r="L57" s="314">
        <f t="shared" si="0"/>
        <v>24</v>
      </c>
      <c r="M57" s="316"/>
    </row>
    <row r="58" spans="1:13" ht="14.5" customHeight="1" thickBot="1" x14ac:dyDescent="0.4">
      <c r="A58" s="284"/>
      <c r="B58" s="78" t="s">
        <v>116</v>
      </c>
      <c r="C58" s="77">
        <f>'Corridor data'!E58</f>
        <v>0</v>
      </c>
      <c r="D58" s="19">
        <f>'Corridor data'!F58</f>
        <v>1</v>
      </c>
      <c r="E58" s="19">
        <f>'Corridor data'!H58</f>
        <v>0</v>
      </c>
      <c r="F58" s="19">
        <f>'Corridor data'!J58</f>
        <v>1</v>
      </c>
      <c r="G58" s="19">
        <f>'Corridor data'!L58</f>
        <v>5</v>
      </c>
      <c r="H58" s="19">
        <f>'Corridor data'!N58</f>
        <v>6</v>
      </c>
      <c r="I58" s="19">
        <f>'Corridor data'!P58</f>
        <v>4</v>
      </c>
      <c r="J58" s="19">
        <f>'Corridor data'!R58</f>
        <v>0</v>
      </c>
      <c r="K58" s="15">
        <f>'Corridor data'!T58</f>
        <v>0</v>
      </c>
      <c r="L58" s="315">
        <f t="shared" si="0"/>
        <v>17</v>
      </c>
      <c r="M58" s="330"/>
    </row>
    <row r="59" spans="1:13" x14ac:dyDescent="0.35">
      <c r="A59" s="278">
        <v>18</v>
      </c>
      <c r="B59" s="54" t="s">
        <v>117</v>
      </c>
      <c r="C59" s="26">
        <f>'Corridor data'!E59</f>
        <v>0</v>
      </c>
      <c r="D59" s="23">
        <f>'Corridor data'!F59</f>
        <v>2</v>
      </c>
      <c r="E59" s="23">
        <f>'Corridor data'!H59</f>
        <v>4</v>
      </c>
      <c r="F59" s="23">
        <f>'Corridor data'!J59</f>
        <v>2</v>
      </c>
      <c r="G59" s="23">
        <f>'Corridor data'!L59</f>
        <v>5</v>
      </c>
      <c r="H59" s="23">
        <f>'Corridor data'!N59</f>
        <v>6</v>
      </c>
      <c r="I59" s="23">
        <f>'Corridor data'!P59</f>
        <v>8</v>
      </c>
      <c r="J59" s="23">
        <f>'Corridor data'!R59</f>
        <v>0</v>
      </c>
      <c r="K59" s="27">
        <f>'Corridor data'!T59</f>
        <v>0</v>
      </c>
      <c r="L59" s="318">
        <f t="shared" si="0"/>
        <v>27</v>
      </c>
      <c r="M59" s="331">
        <f>SUM(L59:L61)/3</f>
        <v>27</v>
      </c>
    </row>
    <row r="60" spans="1:13" ht="14.5" customHeight="1" x14ac:dyDescent="0.35">
      <c r="A60" s="278"/>
      <c r="B60" s="55" t="s">
        <v>118</v>
      </c>
      <c r="C60" s="28">
        <f>'Corridor data'!E60</f>
        <v>0</v>
      </c>
      <c r="D60" s="18">
        <f>'Corridor data'!F60</f>
        <v>2</v>
      </c>
      <c r="E60" s="18">
        <f>'Corridor data'!H60</f>
        <v>6</v>
      </c>
      <c r="F60" s="18">
        <f>'Corridor data'!J60</f>
        <v>1</v>
      </c>
      <c r="G60" s="18">
        <f>'Corridor data'!L60</f>
        <v>5</v>
      </c>
      <c r="H60" s="18">
        <f>'Corridor data'!N60</f>
        <v>6</v>
      </c>
      <c r="I60" s="18">
        <f>'Corridor data'!P60</f>
        <v>10</v>
      </c>
      <c r="J60" s="18">
        <f>'Corridor data'!R60</f>
        <v>0</v>
      </c>
      <c r="K60" s="29">
        <f>'Corridor data'!T60</f>
        <v>0</v>
      </c>
      <c r="L60" s="319">
        <f t="shared" si="0"/>
        <v>30</v>
      </c>
      <c r="M60" s="332"/>
    </row>
    <row r="61" spans="1:13" ht="14.5" customHeight="1" thickBot="1" x14ac:dyDescent="0.4">
      <c r="A61" s="278"/>
      <c r="B61" s="56" t="s">
        <v>119</v>
      </c>
      <c r="C61" s="47">
        <f>'Corridor data'!E61</f>
        <v>0</v>
      </c>
      <c r="D61" s="48">
        <f>'Corridor data'!F61</f>
        <v>1</v>
      </c>
      <c r="E61" s="48">
        <f>'Corridor data'!H61</f>
        <v>0</v>
      </c>
      <c r="F61" s="48">
        <f>'Corridor data'!J61</f>
        <v>0</v>
      </c>
      <c r="G61" s="48">
        <f>'Corridor data'!L61</f>
        <v>5</v>
      </c>
      <c r="H61" s="48">
        <f>'Corridor data'!N61</f>
        <v>8</v>
      </c>
      <c r="I61" s="48">
        <f>'Corridor data'!P61</f>
        <v>10</v>
      </c>
      <c r="J61" s="48">
        <f>'Corridor data'!R61</f>
        <v>0</v>
      </c>
      <c r="K61" s="49">
        <f>'Corridor data'!T61</f>
        <v>0</v>
      </c>
      <c r="L61" s="323">
        <f t="shared" si="0"/>
        <v>24</v>
      </c>
      <c r="M61" s="333"/>
    </row>
    <row r="62" spans="1:13" x14ac:dyDescent="0.35">
      <c r="A62" s="280">
        <v>19</v>
      </c>
      <c r="B62" s="57" t="s">
        <v>120</v>
      </c>
      <c r="C62" s="43">
        <f>'Corridor data'!E62</f>
        <v>25</v>
      </c>
      <c r="D62" s="20">
        <f>'Corridor data'!F62</f>
        <v>2</v>
      </c>
      <c r="E62" s="20">
        <f>'Corridor data'!H62</f>
        <v>0</v>
      </c>
      <c r="F62" s="20">
        <f>'Corridor data'!J62</f>
        <v>0</v>
      </c>
      <c r="G62" s="20">
        <f>'Corridor data'!L62</f>
        <v>5</v>
      </c>
      <c r="H62" s="20">
        <f>'Corridor data'!N62</f>
        <v>8</v>
      </c>
      <c r="I62" s="20">
        <f>'Corridor data'!P62</f>
        <v>8</v>
      </c>
      <c r="J62" s="20">
        <f>'Corridor data'!R62</f>
        <v>1</v>
      </c>
      <c r="K62" s="44">
        <f>'Corridor data'!T62</f>
        <v>0</v>
      </c>
      <c r="L62" s="324">
        <f t="shared" si="0"/>
        <v>49</v>
      </c>
      <c r="M62" s="317">
        <f>SUM(L62:L64)/3</f>
        <v>49</v>
      </c>
    </row>
    <row r="63" spans="1:13" ht="14.5" customHeight="1" x14ac:dyDescent="0.35">
      <c r="A63" s="281"/>
      <c r="B63" s="52" t="s">
        <v>121</v>
      </c>
      <c r="C63" s="25">
        <f>'Corridor data'!E63</f>
        <v>25</v>
      </c>
      <c r="D63" s="16">
        <f>'Corridor data'!F63</f>
        <v>2</v>
      </c>
      <c r="E63" s="16">
        <f>'Corridor data'!H63</f>
        <v>0</v>
      </c>
      <c r="F63" s="16">
        <f>'Corridor data'!J63</f>
        <v>0</v>
      </c>
      <c r="G63" s="16">
        <f>'Corridor data'!L63</f>
        <v>5</v>
      </c>
      <c r="H63" s="16">
        <f>'Corridor data'!N63</f>
        <v>8</v>
      </c>
      <c r="I63" s="16">
        <f>'Corridor data'!P63</f>
        <v>10</v>
      </c>
      <c r="J63" s="16">
        <f>'Corridor data'!R63</f>
        <v>1</v>
      </c>
      <c r="K63" s="14">
        <f>'Corridor data'!T63</f>
        <v>0</v>
      </c>
      <c r="L63" s="314">
        <f t="shared" si="0"/>
        <v>51</v>
      </c>
      <c r="M63" s="316"/>
    </row>
    <row r="64" spans="1:13" ht="14.5" customHeight="1" thickBot="1" x14ac:dyDescent="0.4">
      <c r="A64" s="281"/>
      <c r="B64" s="52" t="s">
        <v>122</v>
      </c>
      <c r="C64" s="25">
        <f>'Corridor data'!E64</f>
        <v>25</v>
      </c>
      <c r="D64" s="16">
        <f>'Corridor data'!F64</f>
        <v>1</v>
      </c>
      <c r="E64" s="16">
        <f>'Corridor data'!H64</f>
        <v>0</v>
      </c>
      <c r="F64" s="16">
        <f>'Corridor data'!J64</f>
        <v>0</v>
      </c>
      <c r="G64" s="16">
        <f>'Corridor data'!L64</f>
        <v>5</v>
      </c>
      <c r="H64" s="16">
        <f>'Corridor data'!N64</f>
        <v>8</v>
      </c>
      <c r="I64" s="16">
        <f>'Corridor data'!P64</f>
        <v>8</v>
      </c>
      <c r="J64" s="16">
        <f>'Corridor data'!R64</f>
        <v>0</v>
      </c>
      <c r="K64" s="14">
        <f>'Corridor data'!T64</f>
        <v>0</v>
      </c>
      <c r="L64" s="314">
        <f t="shared" si="0"/>
        <v>47</v>
      </c>
      <c r="M64" s="330"/>
    </row>
    <row r="65" spans="1:13" x14ac:dyDescent="0.35">
      <c r="A65" s="277">
        <v>20</v>
      </c>
      <c r="B65" s="61" t="s">
        <v>123</v>
      </c>
      <c r="C65" s="26">
        <f>'Corridor data'!E65</f>
        <v>25</v>
      </c>
      <c r="D65" s="23">
        <f>'Corridor data'!F65</f>
        <v>2</v>
      </c>
      <c r="E65" s="23">
        <f>'Corridor data'!H65</f>
        <v>0</v>
      </c>
      <c r="F65" s="23">
        <f>'Corridor data'!J65</f>
        <v>0</v>
      </c>
      <c r="G65" s="23">
        <f>'Corridor data'!L65</f>
        <v>5</v>
      </c>
      <c r="H65" s="23">
        <f>'Corridor data'!N65</f>
        <v>10</v>
      </c>
      <c r="I65" s="23">
        <f>'Corridor data'!P65</f>
        <v>10</v>
      </c>
      <c r="J65" s="23">
        <f>'Corridor data'!R65</f>
        <v>0</v>
      </c>
      <c r="K65" s="27">
        <f>'Corridor data'!T65</f>
        <v>0</v>
      </c>
      <c r="L65" s="318">
        <f t="shared" si="0"/>
        <v>52</v>
      </c>
      <c r="M65" s="331">
        <f>SUM(L65:L68)/4</f>
        <v>50</v>
      </c>
    </row>
    <row r="66" spans="1:13" ht="14.5" customHeight="1" x14ac:dyDescent="0.35">
      <c r="A66" s="278"/>
      <c r="B66" s="55" t="s">
        <v>124</v>
      </c>
      <c r="C66" s="28">
        <f>'Corridor data'!E66</f>
        <v>25</v>
      </c>
      <c r="D66" s="18">
        <f>'Corridor data'!F66</f>
        <v>2</v>
      </c>
      <c r="E66" s="18">
        <f>'Corridor data'!H66</f>
        <v>0</v>
      </c>
      <c r="F66" s="18">
        <f>'Corridor data'!J66</f>
        <v>0</v>
      </c>
      <c r="G66" s="18">
        <f>'Corridor data'!L66</f>
        <v>5</v>
      </c>
      <c r="H66" s="18">
        <f>'Corridor data'!N66</f>
        <v>10</v>
      </c>
      <c r="I66" s="18">
        <f>'Corridor data'!P66</f>
        <v>10</v>
      </c>
      <c r="J66" s="18">
        <f>'Corridor data'!R66</f>
        <v>0</v>
      </c>
      <c r="K66" s="29">
        <f>'Corridor data'!T66</f>
        <v>0</v>
      </c>
      <c r="L66" s="319">
        <f t="shared" si="0"/>
        <v>52</v>
      </c>
      <c r="M66" s="332"/>
    </row>
    <row r="67" spans="1:13" ht="14.5" customHeight="1" x14ac:dyDescent="0.35">
      <c r="A67" s="278"/>
      <c r="B67" s="55" t="s">
        <v>125</v>
      </c>
      <c r="C67" s="28">
        <f>'Corridor data'!E67</f>
        <v>25</v>
      </c>
      <c r="D67" s="18">
        <f>'Corridor data'!F67</f>
        <v>1</v>
      </c>
      <c r="E67" s="18">
        <f>'Corridor data'!H67</f>
        <v>0</v>
      </c>
      <c r="F67" s="18">
        <f>'Corridor data'!J67</f>
        <v>0</v>
      </c>
      <c r="G67" s="18">
        <f>'Corridor data'!L67</f>
        <v>5</v>
      </c>
      <c r="H67" s="18">
        <f>'Corridor data'!N67</f>
        <v>8</v>
      </c>
      <c r="I67" s="18">
        <f>'Corridor data'!P67</f>
        <v>8</v>
      </c>
      <c r="J67" s="18">
        <f>'Corridor data'!R67</f>
        <v>0</v>
      </c>
      <c r="K67" s="29">
        <f>'Corridor data'!T67</f>
        <v>0</v>
      </c>
      <c r="L67" s="319">
        <f t="shared" ref="L67:L68" si="1">SUM(C67:K67)</f>
        <v>47</v>
      </c>
      <c r="M67" s="332"/>
    </row>
    <row r="68" spans="1:13" ht="14.5" customHeight="1" thickBot="1" x14ac:dyDescent="0.4">
      <c r="A68" s="279"/>
      <c r="B68" s="55" t="s">
        <v>126</v>
      </c>
      <c r="C68" s="30">
        <f>'Corridor data'!E68</f>
        <v>25</v>
      </c>
      <c r="D68" s="24">
        <f>'Corridor data'!F68</f>
        <v>1</v>
      </c>
      <c r="E68" s="24">
        <f>'Corridor data'!H68</f>
        <v>0</v>
      </c>
      <c r="F68" s="24">
        <f>'Corridor data'!J68</f>
        <v>0</v>
      </c>
      <c r="G68" s="24">
        <f>'Corridor data'!L68</f>
        <v>5</v>
      </c>
      <c r="H68" s="24">
        <f>'Corridor data'!N68</f>
        <v>10</v>
      </c>
      <c r="I68" s="24">
        <f>'Corridor data'!P68</f>
        <v>8</v>
      </c>
      <c r="J68" s="24">
        <f>'Corridor data'!R68</f>
        <v>0</v>
      </c>
      <c r="K68" s="31">
        <f>'Corridor data'!T68</f>
        <v>0</v>
      </c>
      <c r="L68" s="320">
        <f t="shared" si="1"/>
        <v>49</v>
      </c>
      <c r="M68" s="333"/>
    </row>
  </sheetData>
  <mergeCells count="19">
    <mergeCell ref="A11:A12"/>
    <mergeCell ref="A2:A4"/>
    <mergeCell ref="A8:A9"/>
    <mergeCell ref="A5:A7"/>
    <mergeCell ref="A18:A21"/>
    <mergeCell ref="A15:A17"/>
    <mergeCell ref="A13:A14"/>
    <mergeCell ref="A27:A30"/>
    <mergeCell ref="A25:A26"/>
    <mergeCell ref="A22:A24"/>
    <mergeCell ref="A43:A46"/>
    <mergeCell ref="A37:A42"/>
    <mergeCell ref="A31:A36"/>
    <mergeCell ref="A55:A58"/>
    <mergeCell ref="A52:A54"/>
    <mergeCell ref="A47:A51"/>
    <mergeCell ref="A65:A68"/>
    <mergeCell ref="A62:A64"/>
    <mergeCell ref="A59:A61"/>
  </mergeCells>
  <pageMargins left="0.25" right="0.25" top="0" bottom="0" header="0" footer="0"/>
  <pageSetup scale="29" orientation="portrait"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6B31F-E3E9-46A9-92FE-156660F71C04}">
  <dimension ref="A1:T68"/>
  <sheetViews>
    <sheetView zoomScaleNormal="100" workbookViewId="0">
      <pane ySplit="1" topLeftCell="A2" activePane="bottomLeft" state="frozen"/>
      <selection activeCell="B1" sqref="B1"/>
      <selection pane="bottomLeft" activeCell="B69" sqref="B69"/>
    </sheetView>
  </sheetViews>
  <sheetFormatPr defaultColWidth="8.7265625" defaultRowHeight="14.5" x14ac:dyDescent="0.35"/>
  <cols>
    <col min="1" max="1" width="12.26953125" style="41" customWidth="1"/>
    <col min="2" max="2" width="12.26953125" style="40" customWidth="1"/>
    <col min="3" max="3" width="82.54296875" style="41" customWidth="1"/>
    <col min="4" max="4" width="21.453125" style="1" customWidth="1"/>
    <col min="5" max="5" width="12.26953125" style="41" customWidth="1"/>
    <col min="6" max="6" width="13.1796875" style="41" customWidth="1"/>
    <col min="7" max="7" width="21.453125" customWidth="1"/>
    <col min="8" max="8" width="12.26953125" customWidth="1"/>
    <col min="9" max="9" width="21.453125" style="39" customWidth="1"/>
    <col min="10" max="10" width="12.26953125" style="39" customWidth="1"/>
    <col min="11" max="11" width="21.453125" style="67" customWidth="1"/>
    <col min="12" max="12" width="12.26953125" style="65" customWidth="1"/>
    <col min="13" max="13" width="21.453125" style="67" customWidth="1"/>
    <col min="14" max="14" width="12.26953125" style="65" customWidth="1"/>
    <col min="15" max="15" width="21.453125" style="67" customWidth="1"/>
    <col min="16" max="16" width="12.26953125" style="65" customWidth="1"/>
    <col min="17" max="17" width="21.453125" style="64" customWidth="1"/>
    <col min="18" max="18" width="12.26953125" style="64" customWidth="1"/>
    <col min="19" max="19" width="21.453125" customWidth="1"/>
    <col min="20" max="20" width="12.26953125" customWidth="1"/>
    <col min="16376" max="16378" width="8.7265625" bestFit="1" customWidth="1"/>
  </cols>
  <sheetData>
    <row r="1" spans="1:20" s="66" customFormat="1" ht="58" x14ac:dyDescent="0.35">
      <c r="A1" s="185" t="s">
        <v>42</v>
      </c>
      <c r="B1" s="186" t="s">
        <v>127</v>
      </c>
      <c r="C1" s="187" t="s">
        <v>49</v>
      </c>
      <c r="D1" s="158" t="s">
        <v>128</v>
      </c>
      <c r="E1" s="159" t="s">
        <v>50</v>
      </c>
      <c r="F1" s="160" t="s">
        <v>129</v>
      </c>
      <c r="G1" s="133" t="s">
        <v>130</v>
      </c>
      <c r="H1" s="133" t="s">
        <v>131</v>
      </c>
      <c r="I1" s="134" t="s">
        <v>132</v>
      </c>
      <c r="J1" s="134" t="s">
        <v>133</v>
      </c>
      <c r="K1" s="135" t="s">
        <v>134</v>
      </c>
      <c r="L1" s="135" t="s">
        <v>135</v>
      </c>
      <c r="M1" s="136" t="s">
        <v>136</v>
      </c>
      <c r="N1" s="136" t="s">
        <v>137</v>
      </c>
      <c r="O1" s="137" t="s">
        <v>138</v>
      </c>
      <c r="P1" s="137" t="s">
        <v>56</v>
      </c>
      <c r="Q1" s="138" t="s">
        <v>139</v>
      </c>
      <c r="R1" s="167" t="s">
        <v>140</v>
      </c>
      <c r="S1" s="183" t="s">
        <v>141</v>
      </c>
      <c r="T1" s="184" t="s">
        <v>58</v>
      </c>
    </row>
    <row r="2" spans="1:20" s="66" customFormat="1" x14ac:dyDescent="0.35">
      <c r="A2" s="145">
        <v>1</v>
      </c>
      <c r="B2" s="98" t="s">
        <v>142</v>
      </c>
      <c r="C2" s="140" t="s">
        <v>143</v>
      </c>
      <c r="D2" s="12" t="s">
        <v>18</v>
      </c>
      <c r="E2" s="12">
        <v>25</v>
      </c>
      <c r="F2" s="12">
        <v>3</v>
      </c>
      <c r="G2" s="139">
        <v>72</v>
      </c>
      <c r="H2" s="139">
        <f t="shared" ref="H2" si="0">IF(G2&gt;=40,20,IF(AND(G2&lt;40,G2&gt;=20),10,IF(AND(G2&lt;20,G2&gt;=11),8,IF(AND(G2&lt;11,G2&gt;=6),6,IF(AND(G2&lt;6,G2&gt;=1),4,0)))))</f>
        <v>20</v>
      </c>
      <c r="I2" s="141">
        <v>0.46999093836553207</v>
      </c>
      <c r="J2" s="142">
        <f>IF(I2&gt;=0.9,4,IF(AND(I2&lt;0.9,I2&gt;=0.75),3,IF(AND(I2&lt;0.75,I2&gt;=0.5),2,IF(AND(I2&lt;0.5,I2&gt;=0.25),1,0))))</f>
        <v>1</v>
      </c>
      <c r="K2" s="141">
        <v>0.6587432013432476</v>
      </c>
      <c r="L2" s="142">
        <f>IF(M2&gt;=0.5,5,0)</f>
        <v>5</v>
      </c>
      <c r="M2" s="143">
        <v>0.87872305712324095</v>
      </c>
      <c r="N2" s="142">
        <f>IF(M2&gt;=1,10,IF(AND(M2&lt;1,M2&gt;=0.75),8,IF(AND(M2&lt;0.75,M2&gt;=0.5),6,IF(AND(M2&lt;0.5,M2&gt;=0.25),4,0))))</f>
        <v>8</v>
      </c>
      <c r="O2" s="141">
        <v>0.70557557605503995</v>
      </c>
      <c r="P2" s="142">
        <f>IF(O2&gt;=1,10,IF(AND(O2&lt;1,O2&gt;=0.75),8,IF(AND(O2&lt;0.75,O2&gt;=0.5),6,IF(AND(O2&lt;0.5,O2&gt;=0.25),4,0))))</f>
        <v>6</v>
      </c>
      <c r="Q2" s="144">
        <v>2.2566009384017351E-2</v>
      </c>
      <c r="R2" s="168">
        <f t="shared" ref="R2:R33" si="1">IF(Q2&gt;0,1,0)</f>
        <v>1</v>
      </c>
      <c r="S2" s="12" t="s">
        <v>18</v>
      </c>
      <c r="T2" s="182">
        <v>1</v>
      </c>
    </row>
    <row r="3" spans="1:20" x14ac:dyDescent="0.35">
      <c r="A3" s="146">
        <v>1</v>
      </c>
      <c r="B3" s="119" t="s">
        <v>144</v>
      </c>
      <c r="C3" s="120" t="s">
        <v>145</v>
      </c>
      <c r="D3" s="127" t="s">
        <v>19</v>
      </c>
      <c r="E3" s="127">
        <v>0</v>
      </c>
      <c r="F3" s="127">
        <v>2</v>
      </c>
      <c r="G3" s="121">
        <v>14</v>
      </c>
      <c r="H3" s="121">
        <f>IF(G3&gt;=40,20,IF(AND(G3&lt;40,G3&gt;=20),10,IF(AND(G3&lt;20,G3&gt;=11),8,IF(AND(G3&lt;11,G3&gt;=6),6,IF(AND(G3&lt;6,G3&gt;=1),4,0)))))</f>
        <v>8</v>
      </c>
      <c r="I3" s="128">
        <v>0.77622517483848752</v>
      </c>
      <c r="J3" s="118">
        <f t="shared" ref="J3:J17" si="2">IF(I3&gt;=0.9,4,IF(AND(I3&lt;0.9,I3&gt;=0.75),3,IF(AND(I3&lt;0.75,I3&gt;=0.5),2,IF(AND(I3&lt;0.5,I3&gt;=0.25),1,0))))</f>
        <v>3</v>
      </c>
      <c r="K3" s="129">
        <v>1</v>
      </c>
      <c r="L3" s="122">
        <f t="shared" ref="L3:L66" si="3">IF(M3&gt;=0.5,5,0)</f>
        <v>5</v>
      </c>
      <c r="M3" s="123">
        <v>1</v>
      </c>
      <c r="N3" s="122">
        <f t="shared" ref="N3:N66" si="4">IF(M3&gt;=1,10,IF(AND(M3&lt;1,M3&gt;=0.75),8,IF(AND(M3&lt;0.75,M3&gt;=0.5),6,IF(AND(M3&lt;0.5,M3&gt;=0.25),4,0))))</f>
        <v>10</v>
      </c>
      <c r="O3" s="129">
        <v>1</v>
      </c>
      <c r="P3" s="118">
        <f t="shared" ref="P3:P66" si="5">IF(O3&gt;=1,10,IF(AND(O3&lt;1,O3&gt;=0.75),8,IF(AND(O3&lt;0.75,O3&gt;=0.5),6,IF(AND(O3&lt;0.5,O3&gt;=0.25),4,0))))</f>
        <v>10</v>
      </c>
      <c r="Q3" s="131">
        <v>0</v>
      </c>
      <c r="R3" s="169">
        <f t="shared" si="1"/>
        <v>0</v>
      </c>
      <c r="S3" s="16" t="s">
        <v>18</v>
      </c>
      <c r="T3" s="177">
        <v>1</v>
      </c>
    </row>
    <row r="4" spans="1:20" s="42" customFormat="1" x14ac:dyDescent="0.35">
      <c r="A4" s="197">
        <v>1</v>
      </c>
      <c r="B4" s="224" t="s">
        <v>146</v>
      </c>
      <c r="C4" s="225" t="s">
        <v>147</v>
      </c>
      <c r="D4" s="212" t="s">
        <v>19</v>
      </c>
      <c r="E4" s="212">
        <v>0</v>
      </c>
      <c r="F4" s="212">
        <v>2</v>
      </c>
      <c r="G4" s="201">
        <v>8</v>
      </c>
      <c r="H4" s="201">
        <f t="shared" ref="H4:H67" si="6">IF(G4&gt;=40,20,IF(AND(G4&lt;40,G4&gt;=20),10,IF(AND(G4&lt;20,G4&gt;=11),8,IF(AND(G4&lt;11,G4&gt;=6),6,IF(AND(G4&lt;6,G4&gt;=1),4,0)))))</f>
        <v>6</v>
      </c>
      <c r="I4" s="203">
        <v>0.84865921003123457</v>
      </c>
      <c r="J4" s="206">
        <f t="shared" si="2"/>
        <v>3</v>
      </c>
      <c r="K4" s="203">
        <v>0.77723234933776819</v>
      </c>
      <c r="L4" s="204">
        <f t="shared" si="3"/>
        <v>5</v>
      </c>
      <c r="M4" s="205">
        <v>0.7772354029347659</v>
      </c>
      <c r="N4" s="204">
        <f t="shared" si="4"/>
        <v>8</v>
      </c>
      <c r="O4" s="203">
        <v>0.91668342900113142</v>
      </c>
      <c r="P4" s="206">
        <f t="shared" si="5"/>
        <v>8</v>
      </c>
      <c r="Q4" s="249">
        <v>2.1441897056037638E-2</v>
      </c>
      <c r="R4" s="208">
        <f t="shared" si="1"/>
        <v>1</v>
      </c>
      <c r="S4" s="202" t="s">
        <v>19</v>
      </c>
      <c r="T4" s="209">
        <v>0</v>
      </c>
    </row>
    <row r="5" spans="1:20" x14ac:dyDescent="0.35">
      <c r="A5" s="190">
        <v>2</v>
      </c>
      <c r="B5" s="220" t="s">
        <v>148</v>
      </c>
      <c r="C5" s="221" t="s">
        <v>149</v>
      </c>
      <c r="D5" s="210" t="s">
        <v>19</v>
      </c>
      <c r="E5" s="210">
        <v>0</v>
      </c>
      <c r="F5" s="210">
        <v>4</v>
      </c>
      <c r="G5" s="194">
        <v>30</v>
      </c>
      <c r="H5" s="194">
        <f t="shared" si="6"/>
        <v>10</v>
      </c>
      <c r="I5" s="172">
        <v>0.70105450526408952</v>
      </c>
      <c r="J5" s="173">
        <f t="shared" si="2"/>
        <v>2</v>
      </c>
      <c r="K5" s="172">
        <v>0.88515064569298751</v>
      </c>
      <c r="L5" s="195">
        <f t="shared" si="3"/>
        <v>5</v>
      </c>
      <c r="M5" s="174">
        <v>0.96342710964578271</v>
      </c>
      <c r="N5" s="195">
        <f t="shared" si="4"/>
        <v>8</v>
      </c>
      <c r="O5" s="172">
        <v>0.91495068312705674</v>
      </c>
      <c r="P5" s="173">
        <f t="shared" si="5"/>
        <v>8</v>
      </c>
      <c r="Q5" s="175">
        <v>0.11782915308448637</v>
      </c>
      <c r="R5" s="176">
        <f t="shared" si="1"/>
        <v>1</v>
      </c>
      <c r="S5" s="171" t="s">
        <v>18</v>
      </c>
      <c r="T5" s="196">
        <v>1</v>
      </c>
    </row>
    <row r="6" spans="1:20" x14ac:dyDescent="0.35">
      <c r="A6" s="146">
        <v>2</v>
      </c>
      <c r="B6" s="119" t="s">
        <v>150</v>
      </c>
      <c r="C6" s="120" t="s">
        <v>151</v>
      </c>
      <c r="D6" s="127" t="s">
        <v>19</v>
      </c>
      <c r="E6" s="127">
        <v>0</v>
      </c>
      <c r="F6" s="127">
        <v>4</v>
      </c>
      <c r="G6" s="121">
        <v>16</v>
      </c>
      <c r="H6" s="121">
        <f t="shared" si="6"/>
        <v>8</v>
      </c>
      <c r="I6" s="128">
        <v>0.98144883143739736</v>
      </c>
      <c r="J6" s="118">
        <f t="shared" si="2"/>
        <v>4</v>
      </c>
      <c r="K6" s="128">
        <v>0.86554074439450379</v>
      </c>
      <c r="L6" s="122">
        <f t="shared" si="3"/>
        <v>5</v>
      </c>
      <c r="M6" s="117">
        <v>1</v>
      </c>
      <c r="N6" s="122">
        <f t="shared" si="4"/>
        <v>10</v>
      </c>
      <c r="O6" s="128">
        <v>0.86554074439450379</v>
      </c>
      <c r="P6" s="118">
        <f t="shared" si="5"/>
        <v>8</v>
      </c>
      <c r="Q6" s="130">
        <v>1.750903593709072E-2</v>
      </c>
      <c r="R6" s="169">
        <f t="shared" si="1"/>
        <v>1</v>
      </c>
      <c r="S6" s="121" t="s">
        <v>19</v>
      </c>
      <c r="T6" s="177">
        <v>0</v>
      </c>
    </row>
    <row r="7" spans="1:20" x14ac:dyDescent="0.35">
      <c r="A7" s="148">
        <v>2</v>
      </c>
      <c r="B7" s="222" t="s">
        <v>152</v>
      </c>
      <c r="C7" s="223" t="s">
        <v>153</v>
      </c>
      <c r="D7" s="211" t="s">
        <v>19</v>
      </c>
      <c r="E7" s="211">
        <v>0</v>
      </c>
      <c r="F7" s="211">
        <v>1</v>
      </c>
      <c r="G7" s="151">
        <v>8</v>
      </c>
      <c r="H7" s="151">
        <f t="shared" si="6"/>
        <v>6</v>
      </c>
      <c r="I7" s="152">
        <v>1</v>
      </c>
      <c r="J7" s="155">
        <f t="shared" si="2"/>
        <v>4</v>
      </c>
      <c r="K7" s="152">
        <v>0.96951931903535749</v>
      </c>
      <c r="L7" s="153">
        <f t="shared" si="3"/>
        <v>5</v>
      </c>
      <c r="M7" s="154">
        <v>0.9695193096894219</v>
      </c>
      <c r="N7" s="153">
        <f t="shared" si="4"/>
        <v>8</v>
      </c>
      <c r="O7" s="152">
        <v>1</v>
      </c>
      <c r="P7" s="155">
        <f t="shared" si="5"/>
        <v>10</v>
      </c>
      <c r="Q7" s="156">
        <v>0</v>
      </c>
      <c r="R7" s="170">
        <f t="shared" si="1"/>
        <v>0</v>
      </c>
      <c r="S7" s="151" t="s">
        <v>19</v>
      </c>
      <c r="T7" s="179">
        <v>0</v>
      </c>
    </row>
    <row r="8" spans="1:20" x14ac:dyDescent="0.35">
      <c r="A8" s="213">
        <v>3</v>
      </c>
      <c r="B8" s="232" t="s">
        <v>154</v>
      </c>
      <c r="C8" s="233" t="s">
        <v>155</v>
      </c>
      <c r="D8" s="226" t="s">
        <v>19</v>
      </c>
      <c r="E8" s="226">
        <v>0</v>
      </c>
      <c r="F8" s="226">
        <v>6</v>
      </c>
      <c r="G8" s="217">
        <v>-1</v>
      </c>
      <c r="H8" s="217">
        <f t="shared" si="6"/>
        <v>0</v>
      </c>
      <c r="I8" s="141">
        <v>0.98221917886340582</v>
      </c>
      <c r="J8" s="142">
        <f t="shared" si="2"/>
        <v>4</v>
      </c>
      <c r="K8" s="141">
        <v>0.47368500203556663</v>
      </c>
      <c r="L8" s="218">
        <f t="shared" si="3"/>
        <v>5</v>
      </c>
      <c r="M8" s="143">
        <v>0.8001937112469405</v>
      </c>
      <c r="N8" s="218">
        <f t="shared" si="4"/>
        <v>8</v>
      </c>
      <c r="O8" s="141">
        <v>0.49836437685496249</v>
      </c>
      <c r="P8" s="142">
        <f t="shared" si="5"/>
        <v>4</v>
      </c>
      <c r="Q8" s="144">
        <v>1.1626978153304402E-2</v>
      </c>
      <c r="R8" s="168">
        <f t="shared" si="1"/>
        <v>1</v>
      </c>
      <c r="S8" s="217" t="s">
        <v>19</v>
      </c>
      <c r="T8" s="219">
        <v>0</v>
      </c>
    </row>
    <row r="9" spans="1:20" x14ac:dyDescent="0.35">
      <c r="A9" s="197">
        <v>3</v>
      </c>
      <c r="B9" s="224" t="s">
        <v>148</v>
      </c>
      <c r="C9" s="225" t="s">
        <v>156</v>
      </c>
      <c r="D9" s="212" t="s">
        <v>19</v>
      </c>
      <c r="E9" s="212">
        <v>0</v>
      </c>
      <c r="F9" s="212">
        <v>2</v>
      </c>
      <c r="G9" s="202">
        <v>14</v>
      </c>
      <c r="H9" s="202">
        <f t="shared" si="6"/>
        <v>8</v>
      </c>
      <c r="I9" s="203">
        <v>0.41947711501652357</v>
      </c>
      <c r="J9" s="206">
        <f t="shared" si="2"/>
        <v>1</v>
      </c>
      <c r="K9" s="203">
        <v>0.73729864683954649</v>
      </c>
      <c r="L9" s="204">
        <f t="shared" si="3"/>
        <v>5</v>
      </c>
      <c r="M9" s="205">
        <v>0.91389849387689104</v>
      </c>
      <c r="N9" s="204">
        <f t="shared" si="4"/>
        <v>8</v>
      </c>
      <c r="O9" s="203">
        <v>0.8472767535451291</v>
      </c>
      <c r="P9" s="206">
        <f t="shared" si="5"/>
        <v>8</v>
      </c>
      <c r="Q9" s="207">
        <v>9.55914140217754E-2</v>
      </c>
      <c r="R9" s="208">
        <f t="shared" si="1"/>
        <v>1</v>
      </c>
      <c r="S9" s="202" t="s">
        <v>19</v>
      </c>
      <c r="T9" s="209">
        <v>0</v>
      </c>
    </row>
    <row r="10" spans="1:20" x14ac:dyDescent="0.35">
      <c r="A10" s="236">
        <v>4</v>
      </c>
      <c r="B10" s="237" t="s">
        <v>157</v>
      </c>
      <c r="C10" s="238" t="s">
        <v>158</v>
      </c>
      <c r="D10" s="239" t="s">
        <v>19</v>
      </c>
      <c r="E10" s="240">
        <v>0</v>
      </c>
      <c r="F10" s="240">
        <v>5</v>
      </c>
      <c r="G10" s="241">
        <v>32</v>
      </c>
      <c r="H10" s="241">
        <f t="shared" si="6"/>
        <v>10</v>
      </c>
      <c r="I10" s="242">
        <v>0.99997552894718345</v>
      </c>
      <c r="J10" s="243">
        <f t="shared" si="2"/>
        <v>4</v>
      </c>
      <c r="K10" s="242">
        <v>0.3809718041196824</v>
      </c>
      <c r="L10" s="244">
        <f t="shared" si="3"/>
        <v>5</v>
      </c>
      <c r="M10" s="245">
        <v>0.93716423826372752</v>
      </c>
      <c r="N10" s="244">
        <f t="shared" si="4"/>
        <v>8</v>
      </c>
      <c r="O10" s="242">
        <v>0.3809718041196824</v>
      </c>
      <c r="P10" s="243">
        <f t="shared" si="5"/>
        <v>4</v>
      </c>
      <c r="Q10" s="246">
        <v>5.2682449265836165E-2</v>
      </c>
      <c r="R10" s="247">
        <f t="shared" si="1"/>
        <v>1</v>
      </c>
      <c r="S10" s="241" t="s">
        <v>19</v>
      </c>
      <c r="T10" s="248">
        <v>0</v>
      </c>
    </row>
    <row r="11" spans="1:20" x14ac:dyDescent="0.35">
      <c r="A11" s="213">
        <v>5</v>
      </c>
      <c r="B11" s="232" t="s">
        <v>157</v>
      </c>
      <c r="C11" s="233" t="s">
        <v>159</v>
      </c>
      <c r="D11" s="226" t="s">
        <v>19</v>
      </c>
      <c r="E11" s="226">
        <v>0</v>
      </c>
      <c r="F11" s="226">
        <v>5</v>
      </c>
      <c r="G11" s="217">
        <v>36</v>
      </c>
      <c r="H11" s="217">
        <f t="shared" si="6"/>
        <v>10</v>
      </c>
      <c r="I11" s="141">
        <v>0.86522129035781636</v>
      </c>
      <c r="J11" s="142">
        <f t="shared" si="2"/>
        <v>3</v>
      </c>
      <c r="K11" s="141">
        <v>0.30048359571492439</v>
      </c>
      <c r="L11" s="218">
        <f t="shared" si="3"/>
        <v>0</v>
      </c>
      <c r="M11" s="143">
        <v>0.49629892498704875</v>
      </c>
      <c r="N11" s="218">
        <f t="shared" si="4"/>
        <v>4</v>
      </c>
      <c r="O11" s="141">
        <v>0.60630338487210811</v>
      </c>
      <c r="P11" s="142">
        <f t="shared" si="5"/>
        <v>6</v>
      </c>
      <c r="Q11" s="144">
        <v>4.2799234655425934E-2</v>
      </c>
      <c r="R11" s="168">
        <f t="shared" si="1"/>
        <v>1</v>
      </c>
      <c r="S11" s="12" t="s">
        <v>18</v>
      </c>
      <c r="T11" s="219">
        <v>1</v>
      </c>
    </row>
    <row r="12" spans="1:20" x14ac:dyDescent="0.35">
      <c r="A12" s="197">
        <v>5</v>
      </c>
      <c r="B12" s="198" t="s">
        <v>160</v>
      </c>
      <c r="C12" s="199" t="s">
        <v>161</v>
      </c>
      <c r="D12" s="212" t="s">
        <v>19</v>
      </c>
      <c r="E12" s="201">
        <v>0</v>
      </c>
      <c r="F12" s="201">
        <v>3</v>
      </c>
      <c r="G12" s="202">
        <v>20</v>
      </c>
      <c r="H12" s="202">
        <f t="shared" si="6"/>
        <v>10</v>
      </c>
      <c r="I12" s="203">
        <v>0.62200985595966618</v>
      </c>
      <c r="J12" s="206">
        <f t="shared" si="2"/>
        <v>2</v>
      </c>
      <c r="K12" s="203">
        <v>0.61150843669024202</v>
      </c>
      <c r="L12" s="204">
        <f t="shared" si="3"/>
        <v>5</v>
      </c>
      <c r="M12" s="205">
        <v>0.74642999308845903</v>
      </c>
      <c r="N12" s="204">
        <f t="shared" si="4"/>
        <v>6</v>
      </c>
      <c r="O12" s="203">
        <v>0.68893834712434254</v>
      </c>
      <c r="P12" s="206">
        <f t="shared" si="5"/>
        <v>6</v>
      </c>
      <c r="Q12" s="207">
        <v>0</v>
      </c>
      <c r="R12" s="208">
        <f t="shared" si="1"/>
        <v>0</v>
      </c>
      <c r="S12" s="202" t="s">
        <v>19</v>
      </c>
      <c r="T12" s="209">
        <v>0</v>
      </c>
    </row>
    <row r="13" spans="1:20" s="42" customFormat="1" x14ac:dyDescent="0.35">
      <c r="A13" s="190">
        <v>6</v>
      </c>
      <c r="B13" s="191" t="s">
        <v>142</v>
      </c>
      <c r="C13" s="192" t="s">
        <v>162</v>
      </c>
      <c r="D13" s="171" t="s">
        <v>18</v>
      </c>
      <c r="E13" s="193">
        <v>25</v>
      </c>
      <c r="F13" s="193">
        <v>7</v>
      </c>
      <c r="G13" s="193">
        <v>323</v>
      </c>
      <c r="H13" s="193">
        <f t="shared" si="6"/>
        <v>20</v>
      </c>
      <c r="I13" s="172">
        <v>0.63450454373606369</v>
      </c>
      <c r="J13" s="173">
        <f t="shared" si="2"/>
        <v>2</v>
      </c>
      <c r="K13" s="172">
        <v>0.89986214158921241</v>
      </c>
      <c r="L13" s="195">
        <f t="shared" si="3"/>
        <v>5</v>
      </c>
      <c r="M13" s="174">
        <v>0.90239958303957801</v>
      </c>
      <c r="N13" s="195">
        <f t="shared" si="4"/>
        <v>8</v>
      </c>
      <c r="O13" s="172">
        <v>0.96259666321884441</v>
      </c>
      <c r="P13" s="173">
        <f t="shared" si="5"/>
        <v>8</v>
      </c>
      <c r="Q13" s="175">
        <v>0</v>
      </c>
      <c r="R13" s="176">
        <f t="shared" si="1"/>
        <v>0</v>
      </c>
      <c r="S13" s="194" t="s">
        <v>19</v>
      </c>
      <c r="T13" s="196">
        <v>0</v>
      </c>
    </row>
    <row r="14" spans="1:20" x14ac:dyDescent="0.35">
      <c r="A14" s="235">
        <v>6</v>
      </c>
      <c r="B14" s="149" t="s">
        <v>163</v>
      </c>
      <c r="C14" s="150" t="s">
        <v>164</v>
      </c>
      <c r="D14" s="211" t="s">
        <v>19</v>
      </c>
      <c r="E14" s="157">
        <v>0</v>
      </c>
      <c r="F14" s="157">
        <v>1</v>
      </c>
      <c r="G14" s="151">
        <v>6</v>
      </c>
      <c r="H14" s="151">
        <f t="shared" si="6"/>
        <v>6</v>
      </c>
      <c r="I14" s="152">
        <v>0.91653789484043791</v>
      </c>
      <c r="J14" s="155">
        <f t="shared" si="2"/>
        <v>4</v>
      </c>
      <c r="K14" s="152">
        <v>0.46179481640297398</v>
      </c>
      <c r="L14" s="153">
        <f t="shared" si="3"/>
        <v>0</v>
      </c>
      <c r="M14" s="154">
        <v>0.46813094236422498</v>
      </c>
      <c r="N14" s="153">
        <f t="shared" si="4"/>
        <v>4</v>
      </c>
      <c r="O14" s="152">
        <v>0.99812409028325</v>
      </c>
      <c r="P14" s="155">
        <f t="shared" si="5"/>
        <v>8</v>
      </c>
      <c r="Q14" s="156">
        <v>0</v>
      </c>
      <c r="R14" s="170">
        <f t="shared" si="1"/>
        <v>0</v>
      </c>
      <c r="S14" s="151" t="s">
        <v>19</v>
      </c>
      <c r="T14" s="179">
        <v>0</v>
      </c>
    </row>
    <row r="15" spans="1:20" x14ac:dyDescent="0.35">
      <c r="A15" s="213">
        <v>7</v>
      </c>
      <c r="B15" s="214" t="s">
        <v>165</v>
      </c>
      <c r="C15" s="215" t="s">
        <v>166</v>
      </c>
      <c r="D15" s="226" t="s">
        <v>19</v>
      </c>
      <c r="E15" s="216">
        <v>0</v>
      </c>
      <c r="F15" s="216">
        <v>4</v>
      </c>
      <c r="G15" s="217">
        <v>27</v>
      </c>
      <c r="H15" s="217">
        <f t="shared" si="6"/>
        <v>10</v>
      </c>
      <c r="I15" s="141">
        <v>0.71241808515328542</v>
      </c>
      <c r="J15" s="142">
        <f t="shared" si="2"/>
        <v>2</v>
      </c>
      <c r="K15" s="141">
        <v>0.74430334469921078</v>
      </c>
      <c r="L15" s="218">
        <f t="shared" si="3"/>
        <v>5</v>
      </c>
      <c r="M15" s="143">
        <v>0.82536081199578326</v>
      </c>
      <c r="N15" s="218">
        <f t="shared" si="4"/>
        <v>8</v>
      </c>
      <c r="O15" s="141">
        <v>0.74430334469921078</v>
      </c>
      <c r="P15" s="142">
        <f t="shared" si="5"/>
        <v>6</v>
      </c>
      <c r="Q15" s="144">
        <v>0</v>
      </c>
      <c r="R15" s="168">
        <f t="shared" si="1"/>
        <v>0</v>
      </c>
      <c r="S15" s="217" t="s">
        <v>19</v>
      </c>
      <c r="T15" s="219">
        <v>0</v>
      </c>
    </row>
    <row r="16" spans="1:20" x14ac:dyDescent="0.35">
      <c r="A16" s="146">
        <v>7</v>
      </c>
      <c r="B16" s="119" t="s">
        <v>167</v>
      </c>
      <c r="C16" s="120" t="s">
        <v>168</v>
      </c>
      <c r="D16" s="12" t="s">
        <v>18</v>
      </c>
      <c r="E16" s="127">
        <v>25</v>
      </c>
      <c r="F16" s="127">
        <v>2</v>
      </c>
      <c r="G16" s="121">
        <v>90</v>
      </c>
      <c r="H16" s="121">
        <f t="shared" si="6"/>
        <v>20</v>
      </c>
      <c r="I16" s="128">
        <v>0.74276947918598002</v>
      </c>
      <c r="J16" s="118">
        <f t="shared" si="2"/>
        <v>2</v>
      </c>
      <c r="K16" s="128">
        <v>0.88306756855515878</v>
      </c>
      <c r="L16" s="122">
        <f t="shared" si="3"/>
        <v>5</v>
      </c>
      <c r="M16" s="117">
        <v>0.93214068876325251</v>
      </c>
      <c r="N16" s="122">
        <f t="shared" si="4"/>
        <v>8</v>
      </c>
      <c r="O16" s="128">
        <v>0.88729653480445458</v>
      </c>
      <c r="P16" s="118">
        <f t="shared" si="5"/>
        <v>8</v>
      </c>
      <c r="Q16" s="130">
        <v>0</v>
      </c>
      <c r="R16" s="169">
        <f t="shared" si="1"/>
        <v>0</v>
      </c>
      <c r="S16" s="16" t="s">
        <v>18</v>
      </c>
      <c r="T16" s="177">
        <v>1</v>
      </c>
    </row>
    <row r="17" spans="1:20" x14ac:dyDescent="0.35">
      <c r="A17" s="197">
        <v>7</v>
      </c>
      <c r="B17" s="224" t="s">
        <v>169</v>
      </c>
      <c r="C17" s="225" t="s">
        <v>170</v>
      </c>
      <c r="D17" s="200" t="s">
        <v>18</v>
      </c>
      <c r="E17" s="212">
        <v>25</v>
      </c>
      <c r="F17" s="212">
        <v>2</v>
      </c>
      <c r="G17" s="202">
        <v>25</v>
      </c>
      <c r="H17" s="202">
        <f t="shared" si="6"/>
        <v>10</v>
      </c>
      <c r="I17" s="203">
        <v>0.93002058482620731</v>
      </c>
      <c r="J17" s="206">
        <f t="shared" si="2"/>
        <v>4</v>
      </c>
      <c r="K17" s="203">
        <v>0.99080355061281178</v>
      </c>
      <c r="L17" s="204">
        <f t="shared" si="3"/>
        <v>5</v>
      </c>
      <c r="M17" s="205">
        <v>1</v>
      </c>
      <c r="N17" s="204">
        <f t="shared" si="4"/>
        <v>10</v>
      </c>
      <c r="O17" s="203">
        <v>1</v>
      </c>
      <c r="P17" s="206">
        <f t="shared" si="5"/>
        <v>10</v>
      </c>
      <c r="Q17" s="207">
        <v>0</v>
      </c>
      <c r="R17" s="208">
        <f t="shared" si="1"/>
        <v>0</v>
      </c>
      <c r="S17" s="19" t="s">
        <v>18</v>
      </c>
      <c r="T17" s="209">
        <v>1</v>
      </c>
    </row>
    <row r="18" spans="1:20" s="42" customFormat="1" x14ac:dyDescent="0.35">
      <c r="A18" s="190">
        <v>8</v>
      </c>
      <c r="B18" s="220" t="s">
        <v>171</v>
      </c>
      <c r="C18" s="221" t="s">
        <v>172</v>
      </c>
      <c r="D18" s="210" t="s">
        <v>19</v>
      </c>
      <c r="E18" s="210">
        <v>0</v>
      </c>
      <c r="F18" s="210">
        <v>4</v>
      </c>
      <c r="G18" s="210">
        <v>40</v>
      </c>
      <c r="H18" s="210">
        <f t="shared" si="6"/>
        <v>20</v>
      </c>
      <c r="I18" s="172">
        <v>0.64130901973942944</v>
      </c>
      <c r="J18" s="173">
        <f t="shared" ref="J18:J23" si="7">IF(I18&gt;=0.9,4,IF(AND(I18&lt;0.9,I18&gt;=0.75),3,IF(AND(I18&lt;0.75,I18&gt;=0.5),2,IF(AND(I18&lt;0.5,I18&gt;=0.25),1,0))))</f>
        <v>2</v>
      </c>
      <c r="K18" s="172">
        <v>0.74990966111341673</v>
      </c>
      <c r="L18" s="195">
        <f t="shared" si="3"/>
        <v>5</v>
      </c>
      <c r="M18" s="174">
        <v>0.74990965848652824</v>
      </c>
      <c r="N18" s="195">
        <f t="shared" si="4"/>
        <v>6</v>
      </c>
      <c r="O18" s="172">
        <v>0.86023781513847553</v>
      </c>
      <c r="P18" s="173">
        <f t="shared" si="5"/>
        <v>8</v>
      </c>
      <c r="Q18" s="175">
        <v>1.279428228290443E-2</v>
      </c>
      <c r="R18" s="176">
        <f t="shared" si="1"/>
        <v>1</v>
      </c>
      <c r="S18" s="194" t="s">
        <v>19</v>
      </c>
      <c r="T18" s="196">
        <v>0</v>
      </c>
    </row>
    <row r="19" spans="1:20" x14ac:dyDescent="0.35">
      <c r="A19" s="146">
        <v>8</v>
      </c>
      <c r="B19" s="119" t="s">
        <v>173</v>
      </c>
      <c r="C19" s="120" t="s">
        <v>174</v>
      </c>
      <c r="D19" s="12" t="s">
        <v>18</v>
      </c>
      <c r="E19" s="127">
        <v>25</v>
      </c>
      <c r="F19" s="127">
        <v>1</v>
      </c>
      <c r="G19" s="121">
        <v>33</v>
      </c>
      <c r="H19" s="121">
        <f t="shared" si="6"/>
        <v>10</v>
      </c>
      <c r="I19" s="128">
        <v>0.25647281090634938</v>
      </c>
      <c r="J19" s="118">
        <f t="shared" si="7"/>
        <v>1</v>
      </c>
      <c r="K19" s="128">
        <v>0.58717450048271025</v>
      </c>
      <c r="L19" s="122">
        <f t="shared" si="3"/>
        <v>5</v>
      </c>
      <c r="M19" s="117">
        <v>0.59158561604908422</v>
      </c>
      <c r="N19" s="122">
        <f t="shared" si="4"/>
        <v>6</v>
      </c>
      <c r="O19" s="128">
        <v>0.87986502811149303</v>
      </c>
      <c r="P19" s="118">
        <f t="shared" si="5"/>
        <v>8</v>
      </c>
      <c r="Q19" s="130">
        <v>0</v>
      </c>
      <c r="R19" s="169">
        <f t="shared" si="1"/>
        <v>0</v>
      </c>
      <c r="S19" s="16" t="s">
        <v>18</v>
      </c>
      <c r="T19" s="177">
        <v>1</v>
      </c>
    </row>
    <row r="20" spans="1:20" x14ac:dyDescent="0.35">
      <c r="A20" s="146">
        <v>8</v>
      </c>
      <c r="B20" s="119" t="s">
        <v>175</v>
      </c>
      <c r="C20" s="120" t="s">
        <v>176</v>
      </c>
      <c r="D20" s="127" t="s">
        <v>19</v>
      </c>
      <c r="E20" s="127">
        <v>0</v>
      </c>
      <c r="F20" s="127">
        <v>2</v>
      </c>
      <c r="G20" s="121">
        <v>2</v>
      </c>
      <c r="H20" s="121">
        <f t="shared" si="6"/>
        <v>4</v>
      </c>
      <c r="I20" s="128">
        <v>1</v>
      </c>
      <c r="J20" s="118">
        <f t="shared" si="7"/>
        <v>4</v>
      </c>
      <c r="K20" s="128">
        <v>0.9450734611802819</v>
      </c>
      <c r="L20" s="122">
        <f t="shared" si="3"/>
        <v>5</v>
      </c>
      <c r="M20" s="117">
        <v>0.94506649689330746</v>
      </c>
      <c r="N20" s="122">
        <f t="shared" si="4"/>
        <v>8</v>
      </c>
      <c r="O20" s="128">
        <v>1</v>
      </c>
      <c r="P20" s="118">
        <f t="shared" si="5"/>
        <v>10</v>
      </c>
      <c r="Q20" s="130">
        <v>0.25601836000201206</v>
      </c>
      <c r="R20" s="169">
        <f t="shared" si="1"/>
        <v>1</v>
      </c>
      <c r="S20" s="121" t="s">
        <v>19</v>
      </c>
      <c r="T20" s="177">
        <v>0</v>
      </c>
    </row>
    <row r="21" spans="1:20" s="42" customFormat="1" x14ac:dyDescent="0.35">
      <c r="A21" s="148">
        <v>8</v>
      </c>
      <c r="B21" s="222" t="s">
        <v>177</v>
      </c>
      <c r="C21" s="223" t="s">
        <v>178</v>
      </c>
      <c r="D21" s="211" t="s">
        <v>19</v>
      </c>
      <c r="E21" s="211">
        <v>0</v>
      </c>
      <c r="F21" s="211">
        <v>1</v>
      </c>
      <c r="G21" s="211">
        <v>13</v>
      </c>
      <c r="H21" s="211">
        <f t="shared" si="6"/>
        <v>8</v>
      </c>
      <c r="I21" s="152">
        <v>0.43107780944871615</v>
      </c>
      <c r="J21" s="155">
        <f t="shared" si="7"/>
        <v>1</v>
      </c>
      <c r="K21" s="152">
        <v>0.37436444365090737</v>
      </c>
      <c r="L21" s="153">
        <f t="shared" si="3"/>
        <v>0</v>
      </c>
      <c r="M21" s="154">
        <v>0.37436444365090737</v>
      </c>
      <c r="N21" s="153">
        <f t="shared" si="4"/>
        <v>4</v>
      </c>
      <c r="O21" s="152">
        <v>0.8500575926631545</v>
      </c>
      <c r="P21" s="155">
        <f t="shared" si="5"/>
        <v>8</v>
      </c>
      <c r="Q21" s="156">
        <v>0</v>
      </c>
      <c r="R21" s="170">
        <f t="shared" si="1"/>
        <v>0</v>
      </c>
      <c r="S21" s="234" t="s">
        <v>18</v>
      </c>
      <c r="T21" s="179">
        <v>1</v>
      </c>
    </row>
    <row r="22" spans="1:20" x14ac:dyDescent="0.35">
      <c r="A22" s="213">
        <v>9</v>
      </c>
      <c r="B22" s="232" t="s">
        <v>179</v>
      </c>
      <c r="C22" s="233" t="s">
        <v>180</v>
      </c>
      <c r="D22" s="226" t="s">
        <v>19</v>
      </c>
      <c r="E22" s="226">
        <v>0</v>
      </c>
      <c r="F22" s="226">
        <v>5</v>
      </c>
      <c r="G22" s="217">
        <v>18</v>
      </c>
      <c r="H22" s="217">
        <f t="shared" si="6"/>
        <v>8</v>
      </c>
      <c r="I22" s="141">
        <v>0.44960983889147621</v>
      </c>
      <c r="J22" s="142">
        <f t="shared" si="7"/>
        <v>1</v>
      </c>
      <c r="K22" s="141">
        <v>0.66394387099269747</v>
      </c>
      <c r="L22" s="218">
        <f t="shared" si="3"/>
        <v>5</v>
      </c>
      <c r="M22" s="143">
        <v>0.78506353102780646</v>
      </c>
      <c r="N22" s="218">
        <f t="shared" si="4"/>
        <v>8</v>
      </c>
      <c r="O22" s="141">
        <v>0.89535620189478426</v>
      </c>
      <c r="P22" s="142">
        <f t="shared" si="5"/>
        <v>8</v>
      </c>
      <c r="Q22" s="144">
        <v>0</v>
      </c>
      <c r="R22" s="168">
        <f t="shared" si="1"/>
        <v>0</v>
      </c>
      <c r="S22" s="217" t="s">
        <v>19</v>
      </c>
      <c r="T22" s="219">
        <v>0</v>
      </c>
    </row>
    <row r="23" spans="1:20" x14ac:dyDescent="0.35">
      <c r="A23" s="146">
        <v>9</v>
      </c>
      <c r="B23" s="119" t="s">
        <v>163</v>
      </c>
      <c r="C23" s="120" t="s">
        <v>181</v>
      </c>
      <c r="D23" s="127" t="s">
        <v>19</v>
      </c>
      <c r="E23" s="127">
        <v>0</v>
      </c>
      <c r="F23" s="127">
        <v>3</v>
      </c>
      <c r="G23" s="121">
        <v>6</v>
      </c>
      <c r="H23" s="121">
        <f t="shared" si="6"/>
        <v>6</v>
      </c>
      <c r="I23" s="128">
        <v>0.74539360470076366</v>
      </c>
      <c r="J23" s="118">
        <f t="shared" si="7"/>
        <v>2</v>
      </c>
      <c r="K23" s="128">
        <v>0.25814046415516401</v>
      </c>
      <c r="L23" s="122">
        <f t="shared" si="3"/>
        <v>0</v>
      </c>
      <c r="M23" s="117">
        <v>0.39625452888051715</v>
      </c>
      <c r="N23" s="122">
        <f t="shared" si="4"/>
        <v>4</v>
      </c>
      <c r="O23" s="128">
        <v>1.0000000000000038</v>
      </c>
      <c r="P23" s="118">
        <f t="shared" si="5"/>
        <v>10</v>
      </c>
      <c r="Q23" s="130">
        <v>0</v>
      </c>
      <c r="R23" s="169">
        <f t="shared" si="1"/>
        <v>0</v>
      </c>
      <c r="S23" s="121" t="s">
        <v>19</v>
      </c>
      <c r="T23" s="177">
        <v>0</v>
      </c>
    </row>
    <row r="24" spans="1:20" x14ac:dyDescent="0.35">
      <c r="A24" s="197">
        <v>9</v>
      </c>
      <c r="B24" s="198" t="s">
        <v>146</v>
      </c>
      <c r="C24" s="199" t="s">
        <v>182</v>
      </c>
      <c r="D24" s="212" t="s">
        <v>19</v>
      </c>
      <c r="E24" s="201">
        <v>0</v>
      </c>
      <c r="F24" s="201">
        <v>1</v>
      </c>
      <c r="G24" s="202">
        <v>20</v>
      </c>
      <c r="H24" s="202">
        <f t="shared" si="6"/>
        <v>10</v>
      </c>
      <c r="I24" s="203">
        <v>0.1388443598786811</v>
      </c>
      <c r="J24" s="204">
        <f t="shared" ref="J24:J66" si="8">IF(I24&gt;=0.9,4,IF(AND(I24&lt;0.9,I24&gt;=0.75),3,IF(AND(I24&lt;0.75,I24&gt;=0.5),2,IF(AND(I24&lt;0.5,I24&gt;=0.25),1,0))))</f>
        <v>0</v>
      </c>
      <c r="K24" s="203">
        <v>0.8449987383776284</v>
      </c>
      <c r="L24" s="204">
        <f t="shared" si="3"/>
        <v>5</v>
      </c>
      <c r="M24" s="205">
        <v>0.86606720888191313</v>
      </c>
      <c r="N24" s="204">
        <f t="shared" si="4"/>
        <v>8</v>
      </c>
      <c r="O24" s="203">
        <v>0.97538816154645402</v>
      </c>
      <c r="P24" s="206">
        <f t="shared" si="5"/>
        <v>8</v>
      </c>
      <c r="Q24" s="207">
        <v>0</v>
      </c>
      <c r="R24" s="208">
        <f t="shared" si="1"/>
        <v>0</v>
      </c>
      <c r="S24" s="202" t="s">
        <v>19</v>
      </c>
      <c r="T24" s="209">
        <v>0</v>
      </c>
    </row>
    <row r="25" spans="1:20" s="42" customFormat="1" x14ac:dyDescent="0.35">
      <c r="A25" s="190">
        <v>10</v>
      </c>
      <c r="B25" s="191" t="s">
        <v>154</v>
      </c>
      <c r="C25" s="192" t="s">
        <v>183</v>
      </c>
      <c r="D25" s="210" t="s">
        <v>19</v>
      </c>
      <c r="E25" s="193">
        <v>0</v>
      </c>
      <c r="F25" s="193">
        <v>7</v>
      </c>
      <c r="G25" s="193">
        <v>-2</v>
      </c>
      <c r="H25" s="193">
        <f t="shared" si="6"/>
        <v>0</v>
      </c>
      <c r="I25" s="172">
        <v>0.46392794376334739</v>
      </c>
      <c r="J25" s="195">
        <f t="shared" si="8"/>
        <v>1</v>
      </c>
      <c r="K25" s="172">
        <v>0.19469977099364247</v>
      </c>
      <c r="L25" s="195">
        <f t="shared" si="3"/>
        <v>5</v>
      </c>
      <c r="M25" s="174">
        <v>0.65285626411853959</v>
      </c>
      <c r="N25" s="195">
        <f t="shared" si="4"/>
        <v>6</v>
      </c>
      <c r="O25" s="172">
        <v>0.35033842458428893</v>
      </c>
      <c r="P25" s="173">
        <f t="shared" si="5"/>
        <v>4</v>
      </c>
      <c r="Q25" s="175">
        <v>0</v>
      </c>
      <c r="R25" s="176">
        <f t="shared" si="1"/>
        <v>0</v>
      </c>
      <c r="S25" s="194" t="s">
        <v>19</v>
      </c>
      <c r="T25" s="196">
        <v>0</v>
      </c>
    </row>
    <row r="26" spans="1:20" x14ac:dyDescent="0.35">
      <c r="A26" s="148">
        <v>10</v>
      </c>
      <c r="B26" s="149" t="s">
        <v>148</v>
      </c>
      <c r="C26" s="150" t="s">
        <v>184</v>
      </c>
      <c r="D26" s="211" t="s">
        <v>19</v>
      </c>
      <c r="E26" s="157">
        <v>0</v>
      </c>
      <c r="F26" s="157">
        <v>2</v>
      </c>
      <c r="G26" s="151">
        <v>-3</v>
      </c>
      <c r="H26" s="151">
        <f t="shared" si="6"/>
        <v>0</v>
      </c>
      <c r="I26" s="152">
        <v>0.32329989091800126</v>
      </c>
      <c r="J26" s="153">
        <f t="shared" si="8"/>
        <v>1</v>
      </c>
      <c r="K26" s="152">
        <v>0.42933543321319723</v>
      </c>
      <c r="L26" s="153">
        <f t="shared" si="3"/>
        <v>5</v>
      </c>
      <c r="M26" s="154">
        <v>0.76865743845292311</v>
      </c>
      <c r="N26" s="153">
        <f t="shared" si="4"/>
        <v>8</v>
      </c>
      <c r="O26" s="152">
        <v>0.52413804062738811</v>
      </c>
      <c r="P26" s="155">
        <f t="shared" si="5"/>
        <v>6</v>
      </c>
      <c r="Q26" s="156">
        <v>0</v>
      </c>
      <c r="R26" s="170">
        <f t="shared" si="1"/>
        <v>0</v>
      </c>
      <c r="S26" s="151" t="s">
        <v>19</v>
      </c>
      <c r="T26" s="179">
        <v>0</v>
      </c>
    </row>
    <row r="27" spans="1:20" x14ac:dyDescent="0.35">
      <c r="A27" s="213">
        <v>11</v>
      </c>
      <c r="B27" s="214" t="s">
        <v>185</v>
      </c>
      <c r="C27" s="215" t="s">
        <v>186</v>
      </c>
      <c r="D27" s="226" t="s">
        <v>19</v>
      </c>
      <c r="E27" s="216">
        <v>0</v>
      </c>
      <c r="F27" s="216">
        <v>3</v>
      </c>
      <c r="G27" s="217">
        <v>10</v>
      </c>
      <c r="H27" s="217">
        <f t="shared" si="6"/>
        <v>6</v>
      </c>
      <c r="I27" s="141">
        <v>0.36685441051363604</v>
      </c>
      <c r="J27" s="218">
        <f t="shared" si="8"/>
        <v>1</v>
      </c>
      <c r="K27" s="141">
        <v>0.61181652190438474</v>
      </c>
      <c r="L27" s="218">
        <f t="shared" si="3"/>
        <v>5</v>
      </c>
      <c r="M27" s="143">
        <v>0.72847521721014485</v>
      </c>
      <c r="N27" s="218">
        <f t="shared" si="4"/>
        <v>6</v>
      </c>
      <c r="O27" s="141">
        <v>0.75619693796336473</v>
      </c>
      <c r="P27" s="142">
        <f t="shared" si="5"/>
        <v>8</v>
      </c>
      <c r="Q27" s="144">
        <v>4.4876649390450255E-3</v>
      </c>
      <c r="R27" s="168">
        <f t="shared" si="1"/>
        <v>1</v>
      </c>
      <c r="S27" s="217" t="s">
        <v>19</v>
      </c>
      <c r="T27" s="219">
        <v>0</v>
      </c>
    </row>
    <row r="28" spans="1:20" x14ac:dyDescent="0.35">
      <c r="A28" s="146">
        <v>11</v>
      </c>
      <c r="B28" s="125" t="s">
        <v>187</v>
      </c>
      <c r="C28" s="126" t="s">
        <v>188</v>
      </c>
      <c r="D28" s="127" t="s">
        <v>19</v>
      </c>
      <c r="E28" s="124">
        <v>0</v>
      </c>
      <c r="F28" s="124">
        <v>1</v>
      </c>
      <c r="G28" s="121">
        <v>2</v>
      </c>
      <c r="H28" s="121">
        <f t="shared" si="6"/>
        <v>4</v>
      </c>
      <c r="I28" s="128">
        <v>0.48291781306344173</v>
      </c>
      <c r="J28" s="122">
        <f t="shared" si="8"/>
        <v>1</v>
      </c>
      <c r="K28" s="128">
        <v>0.64963028626068087</v>
      </c>
      <c r="L28" s="122">
        <f t="shared" si="3"/>
        <v>5</v>
      </c>
      <c r="M28" s="117">
        <v>0.86726022322772711</v>
      </c>
      <c r="N28" s="122">
        <f t="shared" si="4"/>
        <v>8</v>
      </c>
      <c r="O28" s="128">
        <v>0.64962156691851569</v>
      </c>
      <c r="P28" s="118">
        <f t="shared" si="5"/>
        <v>6</v>
      </c>
      <c r="Q28" s="130">
        <v>0</v>
      </c>
      <c r="R28" s="169">
        <f t="shared" si="1"/>
        <v>0</v>
      </c>
      <c r="S28" s="121" t="s">
        <v>19</v>
      </c>
      <c r="T28" s="177">
        <v>0</v>
      </c>
    </row>
    <row r="29" spans="1:20" x14ac:dyDescent="0.35">
      <c r="A29" s="146">
        <v>11</v>
      </c>
      <c r="B29" s="125" t="s">
        <v>189</v>
      </c>
      <c r="C29" s="126" t="s">
        <v>190</v>
      </c>
      <c r="D29" s="127" t="s">
        <v>19</v>
      </c>
      <c r="E29" s="124">
        <v>0</v>
      </c>
      <c r="F29" s="124">
        <v>1</v>
      </c>
      <c r="G29" s="121">
        <v>-2</v>
      </c>
      <c r="H29" s="121">
        <f t="shared" si="6"/>
        <v>0</v>
      </c>
      <c r="I29" s="128">
        <v>0.17188568849114269</v>
      </c>
      <c r="J29" s="122">
        <f t="shared" si="8"/>
        <v>0</v>
      </c>
      <c r="K29" s="128">
        <v>0.16278366771622196</v>
      </c>
      <c r="L29" s="122">
        <f t="shared" si="3"/>
        <v>0</v>
      </c>
      <c r="M29" s="117">
        <v>0.24229034247827133</v>
      </c>
      <c r="N29" s="122">
        <f t="shared" si="4"/>
        <v>0</v>
      </c>
      <c r="O29" s="128">
        <v>0.19621975634865871</v>
      </c>
      <c r="P29" s="118">
        <f t="shared" si="5"/>
        <v>0</v>
      </c>
      <c r="Q29" s="130">
        <v>0</v>
      </c>
      <c r="R29" s="169">
        <f t="shared" si="1"/>
        <v>0</v>
      </c>
      <c r="S29" s="121" t="s">
        <v>19</v>
      </c>
      <c r="T29" s="177">
        <v>0</v>
      </c>
    </row>
    <row r="30" spans="1:20" x14ac:dyDescent="0.35">
      <c r="A30" s="197">
        <v>11</v>
      </c>
      <c r="B30" s="198" t="s">
        <v>191</v>
      </c>
      <c r="C30" s="199" t="s">
        <v>192</v>
      </c>
      <c r="D30" s="212" t="s">
        <v>19</v>
      </c>
      <c r="E30" s="201">
        <v>0</v>
      </c>
      <c r="F30" s="201">
        <v>1</v>
      </c>
      <c r="G30" s="202">
        <v>1</v>
      </c>
      <c r="H30" s="202">
        <f t="shared" si="6"/>
        <v>4</v>
      </c>
      <c r="I30" s="203">
        <v>0.18327174324773382</v>
      </c>
      <c r="J30" s="204">
        <f>IF(I30&gt;=0.9,4,IF(AND(I30&lt;0.9,I30&gt;=0.75),3,IF(AND(I30&lt;0.75,I30&gt;=0.5),2,IF(AND(I30&lt;0.5,I30&gt;=0.25),1,0))))</f>
        <v>0</v>
      </c>
      <c r="K30" s="203">
        <v>0.16281603692106048</v>
      </c>
      <c r="L30" s="204">
        <f>IF(M30&gt;=0.5,5,0)</f>
        <v>0</v>
      </c>
      <c r="M30" s="205">
        <v>0.35575937157743331</v>
      </c>
      <c r="N30" s="204">
        <f>IF(M30&gt;=1,10,IF(AND(M30&lt;1,M30&gt;=0.75),8,IF(AND(M30&lt;0.75,M30&gt;=0.5),6,IF(AND(M30&lt;0.5,M30&gt;=0.25),4,0))))</f>
        <v>4</v>
      </c>
      <c r="O30" s="203">
        <v>0.28952982531386656</v>
      </c>
      <c r="P30" s="206">
        <f>IF(O30&gt;=1,10,IF(AND(O30&lt;1,O30&gt;=0.75),8,IF(AND(O30&lt;0.75,O30&gt;=0.5),6,IF(AND(O30&lt;0.5,O30&gt;=0.25),4,0))))</f>
        <v>4</v>
      </c>
      <c r="Q30" s="207">
        <v>0</v>
      </c>
      <c r="R30" s="208">
        <f t="shared" si="1"/>
        <v>0</v>
      </c>
      <c r="S30" s="202" t="s">
        <v>19</v>
      </c>
      <c r="T30" s="209">
        <v>0</v>
      </c>
    </row>
    <row r="31" spans="1:20" x14ac:dyDescent="0.35">
      <c r="A31" s="190">
        <v>12</v>
      </c>
      <c r="B31" s="191" t="s">
        <v>193</v>
      </c>
      <c r="C31" s="192" t="s">
        <v>194</v>
      </c>
      <c r="D31" s="171" t="s">
        <v>18</v>
      </c>
      <c r="E31" s="193">
        <v>25</v>
      </c>
      <c r="F31" s="193">
        <v>2</v>
      </c>
      <c r="G31" s="194">
        <v>-19</v>
      </c>
      <c r="H31" s="194">
        <f t="shared" si="6"/>
        <v>0</v>
      </c>
      <c r="I31" s="172">
        <v>4.7200061271319899E-2</v>
      </c>
      <c r="J31" s="195">
        <f>IF(I31&gt;=0.9,4,IF(AND(I31&lt;0.9,I31&gt;=0.75),3,IF(AND(I31&lt;0.75,I31&gt;=0.5),2,IF(AND(I31&lt;0.5,I31&gt;=0.25),1,0))))</f>
        <v>0</v>
      </c>
      <c r="K31" s="172">
        <v>0.43646345302544559</v>
      </c>
      <c r="L31" s="195">
        <f>IF(M31&gt;=0.5,5,0)</f>
        <v>5</v>
      </c>
      <c r="M31" s="174">
        <v>0.56303553545915086</v>
      </c>
      <c r="N31" s="195">
        <f>IF(M31&gt;=1,10,IF(AND(M31&lt;1,M31&gt;=0.75),8,IF(AND(M31&lt;0.75,M31&gt;=0.5),6,IF(AND(M31&lt;0.5,M31&gt;=0.25),4,0))))</f>
        <v>6</v>
      </c>
      <c r="O31" s="172">
        <v>0.43646345302544559</v>
      </c>
      <c r="P31" s="173">
        <f>IF(O31&gt;=1,10,IF(AND(O31&lt;1,O31&gt;=0.75),8,IF(AND(O31&lt;0.75,O31&gt;=0.5),6,IF(AND(O31&lt;0.5,O31&gt;=0.25),4,0))))</f>
        <v>4</v>
      </c>
      <c r="Q31" s="175">
        <v>0</v>
      </c>
      <c r="R31" s="176">
        <f t="shared" si="1"/>
        <v>0</v>
      </c>
      <c r="S31" s="194" t="s">
        <v>19</v>
      </c>
      <c r="T31" s="196">
        <v>0</v>
      </c>
    </row>
    <row r="32" spans="1:20" x14ac:dyDescent="0.35">
      <c r="A32" s="146">
        <v>12</v>
      </c>
      <c r="B32" s="125" t="s">
        <v>195</v>
      </c>
      <c r="C32" s="126" t="s">
        <v>196</v>
      </c>
      <c r="D32" s="12" t="s">
        <v>18</v>
      </c>
      <c r="E32" s="124">
        <v>25</v>
      </c>
      <c r="F32" s="124">
        <v>2</v>
      </c>
      <c r="G32" s="121">
        <v>-11</v>
      </c>
      <c r="H32" s="121">
        <f t="shared" si="6"/>
        <v>0</v>
      </c>
      <c r="I32" s="128">
        <v>4.0003427236396986E-2</v>
      </c>
      <c r="J32" s="122">
        <f>IF(I32&gt;=0.9,4,IF(AND(I32&lt;0.9,I32&gt;=0.75),3,IF(AND(I32&lt;0.75,I32&gt;=0.5),2,IF(AND(I32&lt;0.5,I32&gt;=0.25),1,0))))</f>
        <v>0</v>
      </c>
      <c r="K32" s="128">
        <v>0.5306985315890449</v>
      </c>
      <c r="L32" s="122">
        <f>IF(M32&gt;=0.5,5,0)</f>
        <v>5</v>
      </c>
      <c r="M32" s="117">
        <v>0.6335975887519667</v>
      </c>
      <c r="N32" s="122">
        <f>IF(M32&gt;=1,10,IF(AND(M32&lt;1,M32&gt;=0.75),8,IF(AND(M32&lt;0.75,M32&gt;=0.5),6,IF(AND(M32&lt;0.5,M32&gt;=0.25),4,0))))</f>
        <v>6</v>
      </c>
      <c r="O32" s="128">
        <v>0.5307834510065661</v>
      </c>
      <c r="P32" s="118">
        <f>IF(O32&gt;=1,10,IF(AND(O32&lt;1,O32&gt;=0.75),8,IF(AND(O32&lt;0.75,O32&gt;=0.5),6,IF(AND(O32&lt;0.5,O32&gt;=0.25),4,0))))</f>
        <v>6</v>
      </c>
      <c r="Q32" s="130">
        <v>0</v>
      </c>
      <c r="R32" s="169">
        <f t="shared" si="1"/>
        <v>0</v>
      </c>
      <c r="S32" s="121" t="s">
        <v>19</v>
      </c>
      <c r="T32" s="177">
        <v>0</v>
      </c>
    </row>
    <row r="33" spans="1:20" x14ac:dyDescent="0.35">
      <c r="A33" s="146">
        <v>12</v>
      </c>
      <c r="B33" s="125" t="s">
        <v>173</v>
      </c>
      <c r="C33" s="126" t="s">
        <v>197</v>
      </c>
      <c r="D33" s="12" t="s">
        <v>18</v>
      </c>
      <c r="E33" s="124">
        <v>25</v>
      </c>
      <c r="F33" s="124">
        <v>1</v>
      </c>
      <c r="G33" s="121">
        <v>-4</v>
      </c>
      <c r="H33" s="121">
        <f t="shared" si="6"/>
        <v>0</v>
      </c>
      <c r="I33" s="128">
        <v>0.20846610475738162</v>
      </c>
      <c r="J33" s="122">
        <f t="shared" si="8"/>
        <v>0</v>
      </c>
      <c r="K33" s="128">
        <v>0.53453669943677784</v>
      </c>
      <c r="L33" s="122">
        <f t="shared" si="3"/>
        <v>5</v>
      </c>
      <c r="M33" s="117">
        <v>0.6604383487323795</v>
      </c>
      <c r="N33" s="122">
        <f t="shared" si="4"/>
        <v>6</v>
      </c>
      <c r="O33" s="128">
        <v>0.79128568599225735</v>
      </c>
      <c r="P33" s="118">
        <f t="shared" si="5"/>
        <v>8</v>
      </c>
      <c r="Q33" s="130">
        <v>0</v>
      </c>
      <c r="R33" s="169">
        <f t="shared" si="1"/>
        <v>0</v>
      </c>
      <c r="S33" s="121" t="s">
        <v>19</v>
      </c>
      <c r="T33" s="177">
        <v>0</v>
      </c>
    </row>
    <row r="34" spans="1:20" x14ac:dyDescent="0.35">
      <c r="A34" s="147">
        <v>12</v>
      </c>
      <c r="B34" s="125" t="s">
        <v>198</v>
      </c>
      <c r="C34" s="126" t="s">
        <v>199</v>
      </c>
      <c r="D34" s="12" t="s">
        <v>18</v>
      </c>
      <c r="E34" s="124">
        <v>25</v>
      </c>
      <c r="F34" s="124">
        <v>1</v>
      </c>
      <c r="G34" s="121">
        <v>1</v>
      </c>
      <c r="H34" s="121">
        <f t="shared" si="6"/>
        <v>4</v>
      </c>
      <c r="I34" s="128">
        <v>9.5357401328460101E-2</v>
      </c>
      <c r="J34" s="122">
        <f t="shared" si="8"/>
        <v>0</v>
      </c>
      <c r="K34" s="128">
        <v>0.16392264428930647</v>
      </c>
      <c r="L34" s="122">
        <f t="shared" si="3"/>
        <v>0</v>
      </c>
      <c r="M34" s="117">
        <v>0.36055469737108464</v>
      </c>
      <c r="N34" s="122">
        <f t="shared" si="4"/>
        <v>4</v>
      </c>
      <c r="O34" s="128">
        <v>0.27049145718230566</v>
      </c>
      <c r="P34" s="118">
        <f t="shared" si="5"/>
        <v>4</v>
      </c>
      <c r="Q34" s="130">
        <v>0</v>
      </c>
      <c r="R34" s="169">
        <f t="shared" ref="R34:R65" si="9">IF(Q34&gt;0,1,0)</f>
        <v>0</v>
      </c>
      <c r="S34" s="121" t="s">
        <v>19</v>
      </c>
      <c r="T34" s="177">
        <v>0</v>
      </c>
    </row>
    <row r="35" spans="1:20" x14ac:dyDescent="0.35">
      <c r="A35" s="147">
        <v>12</v>
      </c>
      <c r="B35" s="125" t="s">
        <v>200</v>
      </c>
      <c r="C35" s="126" t="s">
        <v>201</v>
      </c>
      <c r="D35" s="12" t="s">
        <v>18</v>
      </c>
      <c r="E35" s="124">
        <v>25</v>
      </c>
      <c r="F35" s="124">
        <v>0</v>
      </c>
      <c r="G35" s="121">
        <v>4</v>
      </c>
      <c r="H35" s="121">
        <f t="shared" si="6"/>
        <v>4</v>
      </c>
      <c r="I35" s="128">
        <v>0.8308790306578786</v>
      </c>
      <c r="J35" s="122">
        <f t="shared" si="8"/>
        <v>3</v>
      </c>
      <c r="K35" s="128">
        <v>0.50999265775269031</v>
      </c>
      <c r="L35" s="122">
        <f t="shared" si="3"/>
        <v>5</v>
      </c>
      <c r="M35" s="117">
        <v>0.55943234151197241</v>
      </c>
      <c r="N35" s="122">
        <f t="shared" si="4"/>
        <v>6</v>
      </c>
      <c r="O35" s="128">
        <v>0.86122434067211173</v>
      </c>
      <c r="P35" s="118">
        <f t="shared" si="5"/>
        <v>8</v>
      </c>
      <c r="Q35" s="130">
        <v>0</v>
      </c>
      <c r="R35" s="169">
        <f t="shared" si="9"/>
        <v>0</v>
      </c>
      <c r="S35" s="121" t="s">
        <v>19</v>
      </c>
      <c r="T35" s="177">
        <v>0</v>
      </c>
    </row>
    <row r="36" spans="1:20" x14ac:dyDescent="0.35">
      <c r="A36" s="148">
        <v>12</v>
      </c>
      <c r="B36" s="149" t="s">
        <v>202</v>
      </c>
      <c r="C36" s="150" t="s">
        <v>203</v>
      </c>
      <c r="D36" s="178" t="s">
        <v>18</v>
      </c>
      <c r="E36" s="157">
        <v>25</v>
      </c>
      <c r="F36" s="157">
        <v>0</v>
      </c>
      <c r="G36" s="151">
        <v>4</v>
      </c>
      <c r="H36" s="151">
        <f t="shared" si="6"/>
        <v>4</v>
      </c>
      <c r="I36" s="152">
        <v>0.34998756420977228</v>
      </c>
      <c r="J36" s="153">
        <f t="shared" si="8"/>
        <v>1</v>
      </c>
      <c r="K36" s="152">
        <v>1</v>
      </c>
      <c r="L36" s="153">
        <f t="shared" si="3"/>
        <v>5</v>
      </c>
      <c r="M36" s="154">
        <v>1</v>
      </c>
      <c r="N36" s="153">
        <f t="shared" si="4"/>
        <v>10</v>
      </c>
      <c r="O36" s="152">
        <v>1</v>
      </c>
      <c r="P36" s="155">
        <f t="shared" si="5"/>
        <v>10</v>
      </c>
      <c r="Q36" s="156">
        <v>0</v>
      </c>
      <c r="R36" s="170">
        <f t="shared" si="9"/>
        <v>0</v>
      </c>
      <c r="S36" s="151" t="s">
        <v>19</v>
      </c>
      <c r="T36" s="179">
        <v>0</v>
      </c>
    </row>
    <row r="37" spans="1:20" x14ac:dyDescent="0.35">
      <c r="A37" s="213">
        <v>13</v>
      </c>
      <c r="B37" s="214" t="s">
        <v>204</v>
      </c>
      <c r="C37" s="215" t="s">
        <v>205</v>
      </c>
      <c r="D37" s="226" t="s">
        <v>19</v>
      </c>
      <c r="E37" s="216">
        <v>0</v>
      </c>
      <c r="F37" s="216">
        <v>2</v>
      </c>
      <c r="G37" s="217">
        <v>-4</v>
      </c>
      <c r="H37" s="217">
        <f t="shared" si="6"/>
        <v>0</v>
      </c>
      <c r="I37" s="141">
        <v>0.81527032491333684</v>
      </c>
      <c r="J37" s="218">
        <f t="shared" si="8"/>
        <v>3</v>
      </c>
      <c r="K37" s="141">
        <v>0.25832743657249307</v>
      </c>
      <c r="L37" s="218">
        <f t="shared" si="3"/>
        <v>0</v>
      </c>
      <c r="M37" s="143">
        <v>0.41724449476599196</v>
      </c>
      <c r="N37" s="218">
        <f t="shared" si="4"/>
        <v>4</v>
      </c>
      <c r="O37" s="141">
        <v>0.97431055276568801</v>
      </c>
      <c r="P37" s="142">
        <f t="shared" si="5"/>
        <v>8</v>
      </c>
      <c r="Q37" s="144">
        <v>0</v>
      </c>
      <c r="R37" s="168">
        <f t="shared" si="9"/>
        <v>0</v>
      </c>
      <c r="S37" s="217" t="s">
        <v>19</v>
      </c>
      <c r="T37" s="219">
        <v>0</v>
      </c>
    </row>
    <row r="38" spans="1:20" x14ac:dyDescent="0.35">
      <c r="A38" s="146">
        <v>13</v>
      </c>
      <c r="B38" s="125" t="s">
        <v>163</v>
      </c>
      <c r="C38" s="126" t="s">
        <v>206</v>
      </c>
      <c r="D38" s="127" t="s">
        <v>19</v>
      </c>
      <c r="E38" s="124">
        <v>0</v>
      </c>
      <c r="F38" s="124">
        <v>2</v>
      </c>
      <c r="G38" s="121">
        <v>-7</v>
      </c>
      <c r="H38" s="121">
        <f t="shared" si="6"/>
        <v>0</v>
      </c>
      <c r="I38" s="128">
        <v>0.77567780015465837</v>
      </c>
      <c r="J38" s="122">
        <f t="shared" si="8"/>
        <v>3</v>
      </c>
      <c r="K38" s="128">
        <v>0.62854732210813979</v>
      </c>
      <c r="L38" s="122">
        <f t="shared" si="3"/>
        <v>5</v>
      </c>
      <c r="M38" s="117">
        <v>0.86527694301437708</v>
      </c>
      <c r="N38" s="122">
        <f t="shared" si="4"/>
        <v>8</v>
      </c>
      <c r="O38" s="128">
        <v>0.87757170692058284</v>
      </c>
      <c r="P38" s="118">
        <f t="shared" si="5"/>
        <v>8</v>
      </c>
      <c r="Q38" s="130">
        <v>1.9456875908003768E-2</v>
      </c>
      <c r="R38" s="169">
        <f t="shared" si="9"/>
        <v>1</v>
      </c>
      <c r="S38" s="121" t="s">
        <v>19</v>
      </c>
      <c r="T38" s="177">
        <v>0</v>
      </c>
    </row>
    <row r="39" spans="1:20" x14ac:dyDescent="0.35">
      <c r="A39" s="146">
        <v>13</v>
      </c>
      <c r="B39" s="125" t="s">
        <v>207</v>
      </c>
      <c r="C39" s="126" t="s">
        <v>208</v>
      </c>
      <c r="D39" s="127" t="s">
        <v>19</v>
      </c>
      <c r="E39" s="124">
        <v>0</v>
      </c>
      <c r="F39" s="124">
        <v>1</v>
      </c>
      <c r="G39" s="121">
        <v>6</v>
      </c>
      <c r="H39" s="121">
        <f t="shared" si="6"/>
        <v>6</v>
      </c>
      <c r="I39" s="128">
        <v>0.95504858596154851</v>
      </c>
      <c r="J39" s="122">
        <f t="shared" si="8"/>
        <v>4</v>
      </c>
      <c r="K39" s="128">
        <v>0.93191893630177169</v>
      </c>
      <c r="L39" s="122">
        <f t="shared" si="3"/>
        <v>5</v>
      </c>
      <c r="M39" s="117">
        <v>0.93191893630177169</v>
      </c>
      <c r="N39" s="122">
        <f t="shared" si="4"/>
        <v>8</v>
      </c>
      <c r="O39" s="128">
        <v>1</v>
      </c>
      <c r="P39" s="118">
        <f t="shared" si="5"/>
        <v>10</v>
      </c>
      <c r="Q39" s="130">
        <v>0</v>
      </c>
      <c r="R39" s="169">
        <f t="shared" si="9"/>
        <v>0</v>
      </c>
      <c r="S39" s="121" t="s">
        <v>19</v>
      </c>
      <c r="T39" s="177">
        <v>0</v>
      </c>
    </row>
    <row r="40" spans="1:20" x14ac:dyDescent="0.35">
      <c r="A40" s="146">
        <v>13</v>
      </c>
      <c r="B40" s="125" t="s">
        <v>209</v>
      </c>
      <c r="C40" s="126" t="s">
        <v>210</v>
      </c>
      <c r="D40" s="127" t="s">
        <v>19</v>
      </c>
      <c r="E40" s="124">
        <v>0</v>
      </c>
      <c r="F40" s="124">
        <v>2</v>
      </c>
      <c r="G40" s="121">
        <v>-6</v>
      </c>
      <c r="H40" s="121">
        <f t="shared" si="6"/>
        <v>0</v>
      </c>
      <c r="I40" s="128">
        <v>0.84958023263061877</v>
      </c>
      <c r="J40" s="122">
        <f t="shared" si="8"/>
        <v>3</v>
      </c>
      <c r="K40" s="128">
        <v>0.64971264056150579</v>
      </c>
      <c r="L40" s="122">
        <f t="shared" si="3"/>
        <v>5</v>
      </c>
      <c r="M40" s="117">
        <v>0.69122636997424203</v>
      </c>
      <c r="N40" s="122">
        <f t="shared" si="4"/>
        <v>6</v>
      </c>
      <c r="O40" s="128">
        <v>0.98480099344058425</v>
      </c>
      <c r="P40" s="118">
        <f t="shared" si="5"/>
        <v>8</v>
      </c>
      <c r="Q40" s="130">
        <v>0</v>
      </c>
      <c r="R40" s="169">
        <f t="shared" si="9"/>
        <v>0</v>
      </c>
      <c r="S40" s="121" t="s">
        <v>19</v>
      </c>
      <c r="T40" s="177">
        <v>0</v>
      </c>
    </row>
    <row r="41" spans="1:20" x14ac:dyDescent="0.35">
      <c r="A41" s="147">
        <v>13</v>
      </c>
      <c r="B41" s="125" t="s">
        <v>211</v>
      </c>
      <c r="C41" s="126" t="s">
        <v>212</v>
      </c>
      <c r="D41" s="127" t="s">
        <v>19</v>
      </c>
      <c r="E41" s="124">
        <v>0</v>
      </c>
      <c r="F41" s="124">
        <v>1</v>
      </c>
      <c r="G41" s="121">
        <v>18</v>
      </c>
      <c r="H41" s="121">
        <f t="shared" si="6"/>
        <v>8</v>
      </c>
      <c r="I41" s="128">
        <v>0.46781024222706497</v>
      </c>
      <c r="J41" s="122">
        <f t="shared" si="8"/>
        <v>1</v>
      </c>
      <c r="K41" s="128">
        <v>0.74176612399862829</v>
      </c>
      <c r="L41" s="122">
        <f t="shared" si="3"/>
        <v>5</v>
      </c>
      <c r="M41" s="117">
        <v>0.90919638930533109</v>
      </c>
      <c r="N41" s="122">
        <f t="shared" si="4"/>
        <v>8</v>
      </c>
      <c r="O41" s="128">
        <v>0.85047802713174869</v>
      </c>
      <c r="P41" s="118">
        <f t="shared" si="5"/>
        <v>8</v>
      </c>
      <c r="Q41" s="130">
        <v>0</v>
      </c>
      <c r="R41" s="169">
        <f t="shared" si="9"/>
        <v>0</v>
      </c>
      <c r="S41" s="121" t="s">
        <v>19</v>
      </c>
      <c r="T41" s="177">
        <v>0</v>
      </c>
    </row>
    <row r="42" spans="1:20" x14ac:dyDescent="0.35">
      <c r="A42" s="231">
        <v>13</v>
      </c>
      <c r="B42" s="198" t="s">
        <v>146</v>
      </c>
      <c r="C42" s="199" t="s">
        <v>213</v>
      </c>
      <c r="D42" s="212" t="s">
        <v>19</v>
      </c>
      <c r="E42" s="201">
        <v>0</v>
      </c>
      <c r="F42" s="201">
        <v>1</v>
      </c>
      <c r="G42" s="202">
        <v>79</v>
      </c>
      <c r="H42" s="202">
        <f t="shared" si="6"/>
        <v>20</v>
      </c>
      <c r="I42" s="203">
        <v>0.48068050211471536</v>
      </c>
      <c r="J42" s="204">
        <f t="shared" si="8"/>
        <v>1</v>
      </c>
      <c r="K42" s="203">
        <v>0.99653649642459541</v>
      </c>
      <c r="L42" s="204">
        <f t="shared" si="3"/>
        <v>5</v>
      </c>
      <c r="M42" s="205">
        <v>0.99991382907820658</v>
      </c>
      <c r="N42" s="204">
        <f t="shared" si="4"/>
        <v>8</v>
      </c>
      <c r="O42" s="203">
        <v>0.99653649642459541</v>
      </c>
      <c r="P42" s="206">
        <f t="shared" si="5"/>
        <v>8</v>
      </c>
      <c r="Q42" s="207">
        <v>6.5873628623343934E-3</v>
      </c>
      <c r="R42" s="208">
        <f t="shared" si="9"/>
        <v>1</v>
      </c>
      <c r="S42" s="202" t="s">
        <v>19</v>
      </c>
      <c r="T42" s="209">
        <v>0</v>
      </c>
    </row>
    <row r="43" spans="1:20" x14ac:dyDescent="0.35">
      <c r="A43" s="227">
        <v>14</v>
      </c>
      <c r="B43" s="191" t="s">
        <v>214</v>
      </c>
      <c r="C43" s="192" t="s">
        <v>215</v>
      </c>
      <c r="D43" s="193" t="s">
        <v>19</v>
      </c>
      <c r="E43" s="228">
        <v>0</v>
      </c>
      <c r="F43" s="228">
        <v>3</v>
      </c>
      <c r="G43" s="193">
        <v>18</v>
      </c>
      <c r="H43" s="193">
        <f t="shared" si="6"/>
        <v>8</v>
      </c>
      <c r="I43" s="172">
        <v>0.59306794978315625</v>
      </c>
      <c r="J43" s="195">
        <f t="shared" si="8"/>
        <v>2</v>
      </c>
      <c r="K43" s="172">
        <v>0.97800275686448979</v>
      </c>
      <c r="L43" s="195">
        <f t="shared" si="3"/>
        <v>5</v>
      </c>
      <c r="M43" s="174">
        <v>1</v>
      </c>
      <c r="N43" s="195">
        <f t="shared" si="4"/>
        <v>10</v>
      </c>
      <c r="O43" s="172">
        <v>1</v>
      </c>
      <c r="P43" s="229">
        <f t="shared" si="5"/>
        <v>10</v>
      </c>
      <c r="Q43" s="175">
        <v>0.31453386524880156</v>
      </c>
      <c r="R43" s="230">
        <f t="shared" si="9"/>
        <v>1</v>
      </c>
      <c r="S43" s="194" t="s">
        <v>19</v>
      </c>
      <c r="T43" s="196">
        <v>0</v>
      </c>
    </row>
    <row r="44" spans="1:20" x14ac:dyDescent="0.35">
      <c r="A44" s="146">
        <v>14</v>
      </c>
      <c r="B44" s="119" t="s">
        <v>216</v>
      </c>
      <c r="C44" s="120" t="s">
        <v>217</v>
      </c>
      <c r="D44" s="12" t="s">
        <v>18</v>
      </c>
      <c r="E44" s="127">
        <v>25</v>
      </c>
      <c r="F44" s="127">
        <v>2</v>
      </c>
      <c r="G44" s="121">
        <v>65</v>
      </c>
      <c r="H44" s="121">
        <f t="shared" si="6"/>
        <v>20</v>
      </c>
      <c r="I44" s="128">
        <v>0.59042750795663912</v>
      </c>
      <c r="J44" s="122">
        <f>IF(I44&gt;=0.9,4,IF(AND(I44&lt;0.9,I44&gt;=0.75),3,IF(AND(I44&lt;0.75,I44&gt;=0.5),2,IF(AND(I44&lt;0.5,I44&gt;=0.25),1,0))))</f>
        <v>2</v>
      </c>
      <c r="K44" s="128">
        <v>0.39342438792926293</v>
      </c>
      <c r="L44" s="122">
        <f>IF(M44&gt;=0.5,5,0)</f>
        <v>5</v>
      </c>
      <c r="M44" s="117">
        <v>0.99117119409358501</v>
      </c>
      <c r="N44" s="122">
        <f>IF(M44&gt;=1,10,IF(AND(M44&lt;1,M44&gt;=0.75),8,IF(AND(M44&lt;0.75,M44&gt;=0.5),6,IF(AND(M44&lt;0.5,M44&gt;=0.25),4,0))))</f>
        <v>8</v>
      </c>
      <c r="O44" s="128">
        <v>0.44964955978283594</v>
      </c>
      <c r="P44" s="118">
        <f>IF(O44&gt;=1,10,IF(AND(O44&lt;1,O44&gt;=0.75),8,IF(AND(O44&lt;0.75,O44&gt;=0.5),6,IF(AND(O44&lt;0.5,O44&gt;=0.25),4,0))))</f>
        <v>4</v>
      </c>
      <c r="Q44" s="130">
        <v>0.16215669956548415</v>
      </c>
      <c r="R44" s="169">
        <f t="shared" si="9"/>
        <v>1</v>
      </c>
      <c r="S44" s="16" t="s">
        <v>18</v>
      </c>
      <c r="T44" s="177">
        <v>1</v>
      </c>
    </row>
    <row r="45" spans="1:20" x14ac:dyDescent="0.35">
      <c r="A45" s="146">
        <v>14</v>
      </c>
      <c r="B45" s="119" t="s">
        <v>218</v>
      </c>
      <c r="C45" s="120" t="s">
        <v>219</v>
      </c>
      <c r="D45" s="12" t="s">
        <v>18</v>
      </c>
      <c r="E45" s="127">
        <v>25</v>
      </c>
      <c r="F45" s="127">
        <v>2</v>
      </c>
      <c r="G45" s="121">
        <v>14</v>
      </c>
      <c r="H45" s="121">
        <f t="shared" si="6"/>
        <v>8</v>
      </c>
      <c r="I45" s="128">
        <v>0.92453854204956643</v>
      </c>
      <c r="J45" s="122">
        <f t="shared" si="8"/>
        <v>4</v>
      </c>
      <c r="K45" s="128">
        <v>0.26306819449587576</v>
      </c>
      <c r="L45" s="122">
        <f t="shared" si="3"/>
        <v>5</v>
      </c>
      <c r="M45" s="117">
        <v>0.90904875016007813</v>
      </c>
      <c r="N45" s="122">
        <f t="shared" si="4"/>
        <v>8</v>
      </c>
      <c r="O45" s="128">
        <v>0.39917556741387561</v>
      </c>
      <c r="P45" s="118">
        <f t="shared" si="5"/>
        <v>4</v>
      </c>
      <c r="Q45" s="130">
        <v>0.15304623961320549</v>
      </c>
      <c r="R45" s="169">
        <f t="shared" si="9"/>
        <v>1</v>
      </c>
      <c r="S45" s="16" t="s">
        <v>18</v>
      </c>
      <c r="T45" s="177">
        <v>1</v>
      </c>
    </row>
    <row r="46" spans="1:20" x14ac:dyDescent="0.35">
      <c r="A46" s="148">
        <v>14</v>
      </c>
      <c r="B46" s="222" t="s">
        <v>220</v>
      </c>
      <c r="C46" s="223" t="s">
        <v>221</v>
      </c>
      <c r="D46" s="211" t="s">
        <v>19</v>
      </c>
      <c r="E46" s="211">
        <v>0</v>
      </c>
      <c r="F46" s="211">
        <v>1</v>
      </c>
      <c r="G46" s="151">
        <v>2</v>
      </c>
      <c r="H46" s="151">
        <f t="shared" si="6"/>
        <v>4</v>
      </c>
      <c r="I46" s="152">
        <v>1</v>
      </c>
      <c r="J46" s="153">
        <f t="shared" si="8"/>
        <v>4</v>
      </c>
      <c r="K46" s="152">
        <v>0.70305517039287313</v>
      </c>
      <c r="L46" s="153">
        <f t="shared" si="3"/>
        <v>5</v>
      </c>
      <c r="M46" s="154">
        <v>0.70305517039287313</v>
      </c>
      <c r="N46" s="153">
        <f t="shared" si="4"/>
        <v>6</v>
      </c>
      <c r="O46" s="152">
        <v>1.0000000000000424</v>
      </c>
      <c r="P46" s="155">
        <f t="shared" si="5"/>
        <v>10</v>
      </c>
      <c r="Q46" s="156">
        <v>0</v>
      </c>
      <c r="R46" s="170">
        <f t="shared" si="9"/>
        <v>0</v>
      </c>
      <c r="S46" s="151" t="s">
        <v>19</v>
      </c>
      <c r="T46" s="179">
        <v>0</v>
      </c>
    </row>
    <row r="47" spans="1:20" x14ac:dyDescent="0.35">
      <c r="A47" s="213">
        <v>15</v>
      </c>
      <c r="B47" s="232" t="s">
        <v>222</v>
      </c>
      <c r="C47" s="233" t="s">
        <v>223</v>
      </c>
      <c r="D47" s="226" t="s">
        <v>19</v>
      </c>
      <c r="E47" s="226">
        <v>0</v>
      </c>
      <c r="F47" s="226">
        <v>2</v>
      </c>
      <c r="G47" s="217">
        <v>3</v>
      </c>
      <c r="H47" s="217">
        <f t="shared" si="6"/>
        <v>4</v>
      </c>
      <c r="I47" s="141">
        <v>1.2163349811965251E-2</v>
      </c>
      <c r="J47" s="218">
        <f t="shared" si="8"/>
        <v>0</v>
      </c>
      <c r="K47" s="141">
        <v>0.59517304965730955</v>
      </c>
      <c r="L47" s="218">
        <f t="shared" si="3"/>
        <v>5</v>
      </c>
      <c r="M47" s="143">
        <v>0.74715478157285398</v>
      </c>
      <c r="N47" s="218">
        <f t="shared" si="4"/>
        <v>6</v>
      </c>
      <c r="O47" s="141">
        <v>0.9601205572307745</v>
      </c>
      <c r="P47" s="142">
        <f t="shared" si="5"/>
        <v>8</v>
      </c>
      <c r="Q47" s="144">
        <v>0</v>
      </c>
      <c r="R47" s="168">
        <f t="shared" si="9"/>
        <v>0</v>
      </c>
      <c r="S47" s="217" t="s">
        <v>19</v>
      </c>
      <c r="T47" s="219">
        <v>0</v>
      </c>
    </row>
    <row r="48" spans="1:20" x14ac:dyDescent="0.35">
      <c r="A48" s="146">
        <v>15</v>
      </c>
      <c r="B48" s="119" t="s">
        <v>224</v>
      </c>
      <c r="C48" s="120" t="s">
        <v>225</v>
      </c>
      <c r="D48" s="127" t="s">
        <v>19</v>
      </c>
      <c r="E48" s="127">
        <v>0</v>
      </c>
      <c r="F48" s="127">
        <v>2</v>
      </c>
      <c r="G48" s="121">
        <v>5</v>
      </c>
      <c r="H48" s="121">
        <f t="shared" si="6"/>
        <v>4</v>
      </c>
      <c r="I48" s="128">
        <v>0.57291396711928499</v>
      </c>
      <c r="J48" s="122">
        <f>IF(I48&gt;=0.9,4,IF(AND(I48&lt;0.9,I48&gt;=0.75),3,IF(AND(I48&lt;0.75,I48&gt;=0.5),2,IF(AND(I48&lt;0.5,I48&gt;=0.25),1,0))))</f>
        <v>2</v>
      </c>
      <c r="K48" s="128">
        <v>0.54223633476941158</v>
      </c>
      <c r="L48" s="122">
        <f>IF(M48&gt;=0.5,5,0)</f>
        <v>5</v>
      </c>
      <c r="M48" s="117">
        <v>0.54989291060265488</v>
      </c>
      <c r="N48" s="122">
        <f>IF(M48&gt;=1,10,IF(AND(M48&lt;1,M48&gt;=0.75),8,IF(AND(M48&lt;0.75,M48&gt;=0.5),6,IF(AND(M48&lt;0.5,M48&gt;=0.25),4,0))))</f>
        <v>6</v>
      </c>
      <c r="O48" s="128">
        <v>1.0000000000003901</v>
      </c>
      <c r="P48" s="118">
        <f>IF(O48&gt;=1,10,IF(AND(O48&lt;1,O48&gt;=0.75),8,IF(AND(O48&lt;0.75,O48&gt;=0.5),6,IF(AND(O48&lt;0.5,O48&gt;=0.25),4,0))))</f>
        <v>10</v>
      </c>
      <c r="Q48" s="130">
        <v>6.1597456062524869E-2</v>
      </c>
      <c r="R48" s="169">
        <f t="shared" si="9"/>
        <v>1</v>
      </c>
      <c r="S48" s="121" t="s">
        <v>19</v>
      </c>
      <c r="T48" s="177">
        <v>0</v>
      </c>
    </row>
    <row r="49" spans="1:20" x14ac:dyDescent="0.35">
      <c r="A49" s="146">
        <v>15</v>
      </c>
      <c r="B49" s="119" t="s">
        <v>226</v>
      </c>
      <c r="C49" s="120" t="s">
        <v>227</v>
      </c>
      <c r="D49" s="127" t="s">
        <v>19</v>
      </c>
      <c r="E49" s="127">
        <v>0</v>
      </c>
      <c r="F49" s="127">
        <v>2</v>
      </c>
      <c r="G49" s="121">
        <v>0</v>
      </c>
      <c r="H49" s="121">
        <f t="shared" si="6"/>
        <v>0</v>
      </c>
      <c r="I49" s="128">
        <v>0</v>
      </c>
      <c r="J49" s="122">
        <f>IF(I49&gt;=0.9,4,IF(AND(I49&lt;0.9,I49&gt;=0.75),3,IF(AND(I49&lt;0.75,I49&gt;=0.5),2,IF(AND(I49&lt;0.5,I49&gt;=0.25),1,0))))</f>
        <v>0</v>
      </c>
      <c r="K49" s="128">
        <v>0.34735978684277125</v>
      </c>
      <c r="L49" s="122">
        <f>IF(M49&gt;=0.5,5,0)</f>
        <v>0</v>
      </c>
      <c r="M49" s="117">
        <v>0.34735979398983113</v>
      </c>
      <c r="N49" s="122">
        <f>IF(M49&gt;=1,10,IF(AND(M49&lt;1,M49&gt;=0.75),8,IF(AND(M49&lt;0.75,M49&gt;=0.5),6,IF(AND(M49&lt;0.5,M49&gt;=0.25),4,0))))</f>
        <v>4</v>
      </c>
      <c r="O49" s="128">
        <v>1</v>
      </c>
      <c r="P49" s="118">
        <f>IF(O49&gt;=1,10,IF(AND(O49&lt;1,O49&gt;=0.75),8,IF(AND(O49&lt;0.75,O49&gt;=0.5),6,IF(AND(O49&lt;0.5,O49&gt;=0.25),4,0))))</f>
        <v>10</v>
      </c>
      <c r="Q49" s="130">
        <v>0</v>
      </c>
      <c r="R49" s="169">
        <f t="shared" si="9"/>
        <v>0</v>
      </c>
      <c r="S49" s="121" t="s">
        <v>19</v>
      </c>
      <c r="T49" s="177">
        <v>0</v>
      </c>
    </row>
    <row r="50" spans="1:20" x14ac:dyDescent="0.35">
      <c r="A50" s="146">
        <v>15</v>
      </c>
      <c r="B50" s="119" t="s">
        <v>228</v>
      </c>
      <c r="C50" s="120" t="s">
        <v>229</v>
      </c>
      <c r="D50" s="127" t="s">
        <v>19</v>
      </c>
      <c r="E50" s="127">
        <v>0</v>
      </c>
      <c r="F50" s="127">
        <v>1</v>
      </c>
      <c r="G50" s="121">
        <v>-15</v>
      </c>
      <c r="H50" s="121">
        <f t="shared" si="6"/>
        <v>0</v>
      </c>
      <c r="I50" s="128">
        <v>0</v>
      </c>
      <c r="J50" s="122">
        <f t="shared" si="8"/>
        <v>0</v>
      </c>
      <c r="K50" s="128">
        <v>0.89815982404884009</v>
      </c>
      <c r="L50" s="122">
        <f t="shared" si="3"/>
        <v>5</v>
      </c>
      <c r="M50" s="117">
        <v>1.0000000000000084</v>
      </c>
      <c r="N50" s="122">
        <f t="shared" si="4"/>
        <v>10</v>
      </c>
      <c r="O50" s="128">
        <v>0.89815982404884009</v>
      </c>
      <c r="P50" s="118">
        <f t="shared" si="5"/>
        <v>8</v>
      </c>
      <c r="Q50" s="130">
        <v>0</v>
      </c>
      <c r="R50" s="169">
        <f t="shared" si="9"/>
        <v>0</v>
      </c>
      <c r="S50" s="121" t="s">
        <v>19</v>
      </c>
      <c r="T50" s="177">
        <v>0</v>
      </c>
    </row>
    <row r="51" spans="1:20" x14ac:dyDescent="0.35">
      <c r="A51" s="197">
        <v>15</v>
      </c>
      <c r="B51" s="224" t="s">
        <v>230</v>
      </c>
      <c r="C51" s="225" t="s">
        <v>231</v>
      </c>
      <c r="D51" s="212" t="s">
        <v>19</v>
      </c>
      <c r="E51" s="212">
        <v>0</v>
      </c>
      <c r="F51" s="212">
        <v>1</v>
      </c>
      <c r="G51" s="202">
        <v>2</v>
      </c>
      <c r="H51" s="202">
        <f t="shared" si="6"/>
        <v>4</v>
      </c>
      <c r="I51" s="203">
        <v>0.49004692500622371</v>
      </c>
      <c r="J51" s="204">
        <f t="shared" si="8"/>
        <v>1</v>
      </c>
      <c r="K51" s="203">
        <v>0.76487768294788139</v>
      </c>
      <c r="L51" s="204">
        <f t="shared" si="3"/>
        <v>5</v>
      </c>
      <c r="M51" s="205">
        <v>0.79599832670792126</v>
      </c>
      <c r="N51" s="204">
        <f t="shared" si="4"/>
        <v>8</v>
      </c>
      <c r="O51" s="203">
        <v>0.76487768294788139</v>
      </c>
      <c r="P51" s="206">
        <f t="shared" si="5"/>
        <v>8</v>
      </c>
      <c r="Q51" s="207">
        <v>0</v>
      </c>
      <c r="R51" s="208">
        <f t="shared" si="9"/>
        <v>0</v>
      </c>
      <c r="S51" s="202" t="s">
        <v>19</v>
      </c>
      <c r="T51" s="209">
        <v>0</v>
      </c>
    </row>
    <row r="52" spans="1:20" x14ac:dyDescent="0.35">
      <c r="A52" s="190">
        <v>16</v>
      </c>
      <c r="B52" s="220" t="s">
        <v>173</v>
      </c>
      <c r="C52" s="221" t="s">
        <v>232</v>
      </c>
      <c r="D52" s="171" t="s">
        <v>18</v>
      </c>
      <c r="E52" s="210">
        <v>25</v>
      </c>
      <c r="F52" s="210">
        <v>2</v>
      </c>
      <c r="G52" s="194">
        <v>17</v>
      </c>
      <c r="H52" s="194">
        <f t="shared" si="6"/>
        <v>8</v>
      </c>
      <c r="I52" s="172">
        <v>0.76962997034605629</v>
      </c>
      <c r="J52" s="195">
        <f t="shared" si="8"/>
        <v>3</v>
      </c>
      <c r="K52" s="172">
        <v>0.90111037799876315</v>
      </c>
      <c r="L52" s="195">
        <f t="shared" si="3"/>
        <v>5</v>
      </c>
      <c r="M52" s="174">
        <v>0.93713845659753359</v>
      </c>
      <c r="N52" s="195">
        <f t="shared" si="4"/>
        <v>8</v>
      </c>
      <c r="O52" s="172">
        <v>0.90124454856210445</v>
      </c>
      <c r="P52" s="173">
        <f t="shared" si="5"/>
        <v>8</v>
      </c>
      <c r="Q52" s="175">
        <v>0.11112945668973401</v>
      </c>
      <c r="R52" s="176">
        <f t="shared" si="9"/>
        <v>1</v>
      </c>
      <c r="S52" s="194" t="s">
        <v>19</v>
      </c>
      <c r="T52" s="196">
        <v>0</v>
      </c>
    </row>
    <row r="53" spans="1:20" x14ac:dyDescent="0.35">
      <c r="A53" s="146">
        <v>16</v>
      </c>
      <c r="B53" s="119" t="s">
        <v>167</v>
      </c>
      <c r="C53" s="120" t="s">
        <v>233</v>
      </c>
      <c r="D53" s="12" t="s">
        <v>18</v>
      </c>
      <c r="E53" s="127">
        <v>25</v>
      </c>
      <c r="F53" s="127">
        <v>2</v>
      </c>
      <c r="G53" s="121">
        <v>5</v>
      </c>
      <c r="H53" s="121">
        <f t="shared" si="6"/>
        <v>4</v>
      </c>
      <c r="I53" s="128">
        <v>0.29202589644070831</v>
      </c>
      <c r="J53" s="122">
        <f t="shared" si="8"/>
        <v>1</v>
      </c>
      <c r="K53" s="128">
        <v>0.49241266962704655</v>
      </c>
      <c r="L53" s="122">
        <f t="shared" si="3"/>
        <v>5</v>
      </c>
      <c r="M53" s="117">
        <v>0.77443755536915349</v>
      </c>
      <c r="N53" s="122">
        <f t="shared" si="4"/>
        <v>8</v>
      </c>
      <c r="O53" s="128">
        <v>0.68769779056698999</v>
      </c>
      <c r="P53" s="118">
        <f t="shared" si="5"/>
        <v>6</v>
      </c>
      <c r="Q53" s="130">
        <v>9.4813092279588201E-2</v>
      </c>
      <c r="R53" s="169">
        <f t="shared" si="9"/>
        <v>1</v>
      </c>
      <c r="S53" s="121" t="s">
        <v>19</v>
      </c>
      <c r="T53" s="177">
        <v>0</v>
      </c>
    </row>
    <row r="54" spans="1:20" x14ac:dyDescent="0.35">
      <c r="A54" s="148">
        <v>16</v>
      </c>
      <c r="B54" s="222" t="s">
        <v>234</v>
      </c>
      <c r="C54" s="223" t="s">
        <v>235</v>
      </c>
      <c r="D54" s="178" t="s">
        <v>18</v>
      </c>
      <c r="E54" s="211">
        <v>25</v>
      </c>
      <c r="F54" s="211">
        <v>2</v>
      </c>
      <c r="G54" s="151">
        <v>-1</v>
      </c>
      <c r="H54" s="151">
        <f t="shared" si="6"/>
        <v>0</v>
      </c>
      <c r="I54" s="152">
        <v>0</v>
      </c>
      <c r="J54" s="153">
        <f t="shared" si="8"/>
        <v>0</v>
      </c>
      <c r="K54" s="152">
        <v>0.74508200137843694</v>
      </c>
      <c r="L54" s="153">
        <f t="shared" si="3"/>
        <v>5</v>
      </c>
      <c r="M54" s="154">
        <v>0.971347354594572</v>
      </c>
      <c r="N54" s="153">
        <f t="shared" si="4"/>
        <v>8</v>
      </c>
      <c r="O54" s="152">
        <v>0.89479194612734214</v>
      </c>
      <c r="P54" s="155">
        <f t="shared" si="5"/>
        <v>8</v>
      </c>
      <c r="Q54" s="156">
        <v>0</v>
      </c>
      <c r="R54" s="170">
        <f t="shared" si="9"/>
        <v>0</v>
      </c>
      <c r="S54" s="151" t="s">
        <v>19</v>
      </c>
      <c r="T54" s="179">
        <v>0</v>
      </c>
    </row>
    <row r="55" spans="1:20" x14ac:dyDescent="0.35">
      <c r="A55" s="213">
        <v>17</v>
      </c>
      <c r="B55" s="214" t="s">
        <v>236</v>
      </c>
      <c r="C55" s="215" t="s">
        <v>237</v>
      </c>
      <c r="D55" s="226" t="s">
        <v>19</v>
      </c>
      <c r="E55" s="216">
        <v>0</v>
      </c>
      <c r="F55" s="216">
        <v>2</v>
      </c>
      <c r="G55" s="217">
        <v>-20</v>
      </c>
      <c r="H55" s="217">
        <f t="shared" si="6"/>
        <v>0</v>
      </c>
      <c r="I55" s="141">
        <v>0</v>
      </c>
      <c r="J55" s="218">
        <f t="shared" si="8"/>
        <v>0</v>
      </c>
      <c r="K55" s="141">
        <v>0.88343167168108305</v>
      </c>
      <c r="L55" s="218">
        <f t="shared" si="3"/>
        <v>5</v>
      </c>
      <c r="M55" s="143">
        <v>0.98085158513364101</v>
      </c>
      <c r="N55" s="218">
        <f t="shared" si="4"/>
        <v>8</v>
      </c>
      <c r="O55" s="141">
        <v>0.92163828806928993</v>
      </c>
      <c r="P55" s="142">
        <f t="shared" si="5"/>
        <v>8</v>
      </c>
      <c r="Q55" s="144">
        <v>0</v>
      </c>
      <c r="R55" s="168">
        <f t="shared" si="9"/>
        <v>0</v>
      </c>
      <c r="S55" s="217" t="s">
        <v>19</v>
      </c>
      <c r="T55" s="219">
        <v>0</v>
      </c>
    </row>
    <row r="56" spans="1:20" x14ac:dyDescent="0.35">
      <c r="A56" s="146">
        <v>17</v>
      </c>
      <c r="B56" s="125" t="s">
        <v>238</v>
      </c>
      <c r="C56" s="126" t="s">
        <v>239</v>
      </c>
      <c r="D56" s="127" t="s">
        <v>19</v>
      </c>
      <c r="E56" s="124">
        <v>0</v>
      </c>
      <c r="F56" s="124">
        <v>1</v>
      </c>
      <c r="G56" s="121">
        <v>-17</v>
      </c>
      <c r="H56" s="121">
        <f t="shared" si="6"/>
        <v>0</v>
      </c>
      <c r="I56" s="128">
        <v>0</v>
      </c>
      <c r="J56" s="122">
        <f t="shared" si="8"/>
        <v>0</v>
      </c>
      <c r="K56" s="128">
        <v>0.96619196985949485</v>
      </c>
      <c r="L56" s="122">
        <f t="shared" si="3"/>
        <v>5</v>
      </c>
      <c r="M56" s="117">
        <v>0.99983199753738627</v>
      </c>
      <c r="N56" s="122">
        <f t="shared" si="4"/>
        <v>8</v>
      </c>
      <c r="O56" s="128">
        <v>1.0000000000000111</v>
      </c>
      <c r="P56" s="118">
        <f t="shared" si="5"/>
        <v>10</v>
      </c>
      <c r="Q56" s="130">
        <v>0</v>
      </c>
      <c r="R56" s="169">
        <f t="shared" si="9"/>
        <v>0</v>
      </c>
      <c r="S56" s="121" t="s">
        <v>19</v>
      </c>
      <c r="T56" s="177">
        <v>0</v>
      </c>
    </row>
    <row r="57" spans="1:20" x14ac:dyDescent="0.35">
      <c r="A57" s="146">
        <v>17</v>
      </c>
      <c r="B57" s="125" t="s">
        <v>240</v>
      </c>
      <c r="C57" s="126" t="s">
        <v>241</v>
      </c>
      <c r="D57" s="127" t="s">
        <v>19</v>
      </c>
      <c r="E57" s="124">
        <v>0</v>
      </c>
      <c r="F57" s="124">
        <v>1</v>
      </c>
      <c r="G57" s="121">
        <v>-4</v>
      </c>
      <c r="H57" s="121">
        <f t="shared" si="6"/>
        <v>0</v>
      </c>
      <c r="I57" s="128">
        <v>0</v>
      </c>
      <c r="J57" s="122">
        <f t="shared" si="8"/>
        <v>0</v>
      </c>
      <c r="K57" s="128">
        <v>0.82915493902576298</v>
      </c>
      <c r="L57" s="122">
        <f t="shared" si="3"/>
        <v>5</v>
      </c>
      <c r="M57" s="117">
        <v>0.99032413790871832</v>
      </c>
      <c r="N57" s="122">
        <f t="shared" si="4"/>
        <v>8</v>
      </c>
      <c r="O57" s="128">
        <v>1</v>
      </c>
      <c r="P57" s="118">
        <f t="shared" si="5"/>
        <v>10</v>
      </c>
      <c r="Q57" s="130">
        <v>0</v>
      </c>
      <c r="R57" s="169">
        <f t="shared" si="9"/>
        <v>0</v>
      </c>
      <c r="S57" s="121" t="s">
        <v>19</v>
      </c>
      <c r="T57" s="177">
        <v>0</v>
      </c>
    </row>
    <row r="58" spans="1:20" x14ac:dyDescent="0.35">
      <c r="A58" s="197">
        <v>17</v>
      </c>
      <c r="B58" s="198" t="s">
        <v>154</v>
      </c>
      <c r="C58" s="199" t="s">
        <v>242</v>
      </c>
      <c r="D58" s="212" t="s">
        <v>19</v>
      </c>
      <c r="E58" s="201">
        <v>0</v>
      </c>
      <c r="F58" s="201">
        <v>1</v>
      </c>
      <c r="G58" s="202">
        <v>-32</v>
      </c>
      <c r="H58" s="202">
        <f t="shared" si="6"/>
        <v>0</v>
      </c>
      <c r="I58" s="203">
        <v>0.36809273776004836</v>
      </c>
      <c r="J58" s="204">
        <f t="shared" si="8"/>
        <v>1</v>
      </c>
      <c r="K58" s="203">
        <v>0.33009397937986085</v>
      </c>
      <c r="L58" s="204">
        <f t="shared" si="3"/>
        <v>5</v>
      </c>
      <c r="M58" s="205">
        <v>0.53674557211652973</v>
      </c>
      <c r="N58" s="204">
        <f t="shared" si="4"/>
        <v>6</v>
      </c>
      <c r="O58" s="203">
        <v>0.39523533085909168</v>
      </c>
      <c r="P58" s="206">
        <f t="shared" si="5"/>
        <v>4</v>
      </c>
      <c r="Q58" s="207">
        <v>0</v>
      </c>
      <c r="R58" s="208">
        <f t="shared" si="9"/>
        <v>0</v>
      </c>
      <c r="S58" s="202" t="s">
        <v>19</v>
      </c>
      <c r="T58" s="209">
        <v>0</v>
      </c>
    </row>
    <row r="59" spans="1:20" x14ac:dyDescent="0.35">
      <c r="A59" s="190">
        <v>18</v>
      </c>
      <c r="B59" s="191" t="s">
        <v>243</v>
      </c>
      <c r="C59" s="192" t="s">
        <v>244</v>
      </c>
      <c r="D59" s="210" t="s">
        <v>19</v>
      </c>
      <c r="E59" s="193">
        <v>0</v>
      </c>
      <c r="F59" s="193">
        <v>2</v>
      </c>
      <c r="G59" s="194">
        <v>2</v>
      </c>
      <c r="H59" s="194">
        <f t="shared" si="6"/>
        <v>4</v>
      </c>
      <c r="I59" s="172">
        <v>0.53952509487644507</v>
      </c>
      <c r="J59" s="195">
        <f t="shared" si="8"/>
        <v>2</v>
      </c>
      <c r="K59" s="172">
        <v>0.47381330506025349</v>
      </c>
      <c r="L59" s="195">
        <f t="shared" si="3"/>
        <v>5</v>
      </c>
      <c r="M59" s="174">
        <v>0.66645077312528445</v>
      </c>
      <c r="N59" s="195">
        <f t="shared" si="4"/>
        <v>6</v>
      </c>
      <c r="O59" s="172">
        <v>0.97200741704254434</v>
      </c>
      <c r="P59" s="173">
        <f t="shared" si="5"/>
        <v>8</v>
      </c>
      <c r="Q59" s="175">
        <v>0</v>
      </c>
      <c r="R59" s="176">
        <f t="shared" si="9"/>
        <v>0</v>
      </c>
      <c r="S59" s="194" t="s">
        <v>19</v>
      </c>
      <c r="T59" s="196">
        <v>0</v>
      </c>
    </row>
    <row r="60" spans="1:20" x14ac:dyDescent="0.35">
      <c r="A60" s="146">
        <v>18</v>
      </c>
      <c r="B60" s="125" t="s">
        <v>245</v>
      </c>
      <c r="C60" s="126" t="s">
        <v>246</v>
      </c>
      <c r="D60" s="127" t="s">
        <v>19</v>
      </c>
      <c r="E60" s="124">
        <v>0</v>
      </c>
      <c r="F60" s="124">
        <v>2</v>
      </c>
      <c r="G60" s="121">
        <v>6</v>
      </c>
      <c r="H60" s="121">
        <f t="shared" si="6"/>
        <v>6</v>
      </c>
      <c r="I60" s="128">
        <v>0.35421881816170897</v>
      </c>
      <c r="J60" s="122">
        <f t="shared" si="8"/>
        <v>1</v>
      </c>
      <c r="K60" s="128">
        <v>0.62873304540716224</v>
      </c>
      <c r="L60" s="122">
        <f t="shared" si="3"/>
        <v>5</v>
      </c>
      <c r="M60" s="117">
        <v>0.63297290345309931</v>
      </c>
      <c r="N60" s="122">
        <f t="shared" si="4"/>
        <v>6</v>
      </c>
      <c r="O60" s="128">
        <v>1.0000000000000022</v>
      </c>
      <c r="P60" s="118">
        <f t="shared" si="5"/>
        <v>10</v>
      </c>
      <c r="Q60" s="130">
        <v>0</v>
      </c>
      <c r="R60" s="169">
        <f t="shared" si="9"/>
        <v>0</v>
      </c>
      <c r="S60" s="121" t="s">
        <v>19</v>
      </c>
      <c r="T60" s="177">
        <v>0</v>
      </c>
    </row>
    <row r="61" spans="1:20" x14ac:dyDescent="0.35">
      <c r="A61" s="148">
        <v>18</v>
      </c>
      <c r="B61" s="149" t="s">
        <v>247</v>
      </c>
      <c r="C61" s="150" t="s">
        <v>248</v>
      </c>
      <c r="D61" s="211" t="s">
        <v>19</v>
      </c>
      <c r="E61" s="157">
        <v>0</v>
      </c>
      <c r="F61" s="157">
        <v>1</v>
      </c>
      <c r="G61" s="151">
        <v>-4</v>
      </c>
      <c r="H61" s="151">
        <f t="shared" si="6"/>
        <v>0</v>
      </c>
      <c r="I61" s="152">
        <v>0.10896550438206765</v>
      </c>
      <c r="J61" s="153">
        <f>IF(I61&gt;=0.9,4,IF(AND(I61&lt;0.9,I61&gt;=0.75),3,IF(AND(I61&lt;0.75,I61&gt;=0.5),2,IF(AND(I61&lt;0.5,I61&gt;=0.25),1,0))))</f>
        <v>0</v>
      </c>
      <c r="K61" s="152">
        <v>0.91416423187148899</v>
      </c>
      <c r="L61" s="153">
        <f>IF(M61&gt;=0.5,5,0)</f>
        <v>5</v>
      </c>
      <c r="M61" s="154">
        <v>0.91416423112728851</v>
      </c>
      <c r="N61" s="153">
        <f>IF(M61&gt;=1,10,IF(AND(M61&lt;1,M61&gt;=0.75),8,IF(AND(M61&lt;0.75,M61&gt;=0.5),6,IF(AND(M61&lt;0.5,M61&gt;=0.25),4,0))))</f>
        <v>8</v>
      </c>
      <c r="O61" s="152">
        <v>1</v>
      </c>
      <c r="P61" s="155">
        <f>IF(O61&gt;=1,10,IF(AND(O61&lt;1,O61&gt;=0.75),8,IF(AND(O61&lt;0.75,O61&gt;=0.5),6,IF(AND(O61&lt;0.5,O61&gt;=0.25),4,0))))</f>
        <v>10</v>
      </c>
      <c r="Q61" s="156">
        <v>0</v>
      </c>
      <c r="R61" s="170">
        <f t="shared" si="9"/>
        <v>0</v>
      </c>
      <c r="S61" s="151" t="s">
        <v>19</v>
      </c>
      <c r="T61" s="179">
        <v>0</v>
      </c>
    </row>
    <row r="62" spans="1:20" x14ac:dyDescent="0.35">
      <c r="A62" s="213">
        <v>19</v>
      </c>
      <c r="B62" s="214" t="s">
        <v>249</v>
      </c>
      <c r="C62" s="215" t="s">
        <v>250</v>
      </c>
      <c r="D62" s="12" t="s">
        <v>18</v>
      </c>
      <c r="E62" s="216">
        <v>25</v>
      </c>
      <c r="F62" s="216">
        <v>2</v>
      </c>
      <c r="G62" s="217">
        <v>-6</v>
      </c>
      <c r="H62" s="217">
        <f t="shared" si="6"/>
        <v>0</v>
      </c>
      <c r="I62" s="141">
        <v>0.15635905264728053</v>
      </c>
      <c r="J62" s="218">
        <f>IF(I62&gt;=0.9,4,IF(AND(I62&lt;0.9,I62&gt;=0.75),3,IF(AND(I62&lt;0.75,I62&gt;=0.5),2,IF(AND(I62&lt;0.5,I62&gt;=0.25),1,0))))</f>
        <v>0</v>
      </c>
      <c r="K62" s="141">
        <v>0.76285056219603486</v>
      </c>
      <c r="L62" s="218">
        <f>IF(M62&gt;=0.5,5,0)</f>
        <v>5</v>
      </c>
      <c r="M62" s="143">
        <v>0.811309164087052</v>
      </c>
      <c r="N62" s="218">
        <f>IF(M62&gt;=1,10,IF(AND(M62&lt;1,M62&gt;=0.75),8,IF(AND(M62&lt;0.75,M62&gt;=0.5),6,IF(AND(M62&lt;0.5,M62&gt;=0.25),4,0))))</f>
        <v>8</v>
      </c>
      <c r="O62" s="141">
        <v>0.98631829514407721</v>
      </c>
      <c r="P62" s="142">
        <f>IF(O62&gt;=1,10,IF(AND(O62&lt;1,O62&gt;=0.75),8,IF(AND(O62&lt;0.75,O62&gt;=0.5),6,IF(AND(O62&lt;0.5,O62&gt;=0.25),4,0))))</f>
        <v>8</v>
      </c>
      <c r="Q62" s="144">
        <v>1.713128267830441E-2</v>
      </c>
      <c r="R62" s="168">
        <f t="shared" si="9"/>
        <v>1</v>
      </c>
      <c r="S62" s="217" t="s">
        <v>19</v>
      </c>
      <c r="T62" s="219">
        <v>0</v>
      </c>
    </row>
    <row r="63" spans="1:20" x14ac:dyDescent="0.35">
      <c r="A63" s="146">
        <v>19</v>
      </c>
      <c r="B63" s="125" t="s">
        <v>251</v>
      </c>
      <c r="C63" s="126" t="s">
        <v>252</v>
      </c>
      <c r="D63" s="12" t="s">
        <v>18</v>
      </c>
      <c r="E63" s="124">
        <v>25</v>
      </c>
      <c r="F63" s="124">
        <v>2</v>
      </c>
      <c r="G63" s="121">
        <v>-1</v>
      </c>
      <c r="H63" s="121">
        <f t="shared" si="6"/>
        <v>0</v>
      </c>
      <c r="I63" s="128">
        <v>0.24357351724428025</v>
      </c>
      <c r="J63" s="122">
        <f>IF(I63&gt;=0.9,4,IF(AND(I63&lt;0.9,I63&gt;=0.75),3,IF(AND(I63&lt;0.75,I63&gt;=0.5),2,IF(AND(I63&lt;0.5,I63&gt;=0.25),1,0))))</f>
        <v>0</v>
      </c>
      <c r="K63" s="128">
        <v>0.80450636600966252</v>
      </c>
      <c r="L63" s="122">
        <f>IF(M63&gt;=0.5,5,0)</f>
        <v>5</v>
      </c>
      <c r="M63" s="117">
        <v>0.82515360194189746</v>
      </c>
      <c r="N63" s="122">
        <f>IF(M63&gt;=1,10,IF(AND(M63&lt;1,M63&gt;=0.75),8,IF(AND(M63&lt;0.75,M63&gt;=0.5),6,IF(AND(M63&lt;0.5,M63&gt;=0.25),4,0))))</f>
        <v>8</v>
      </c>
      <c r="O63" s="128">
        <v>1</v>
      </c>
      <c r="P63" s="118">
        <f>IF(O63&gt;=1,10,IF(AND(O63&lt;1,O63&gt;=0.75),8,IF(AND(O63&lt;0.75,O63&gt;=0.5),6,IF(AND(O63&lt;0.5,O63&gt;=0.25),4,0))))</f>
        <v>10</v>
      </c>
      <c r="Q63" s="130">
        <v>6.5000603304687038E-3</v>
      </c>
      <c r="R63" s="169">
        <f t="shared" si="9"/>
        <v>1</v>
      </c>
      <c r="S63" s="121" t="s">
        <v>19</v>
      </c>
      <c r="T63" s="177">
        <v>0</v>
      </c>
    </row>
    <row r="64" spans="1:20" x14ac:dyDescent="0.35">
      <c r="A64" s="197">
        <v>19</v>
      </c>
      <c r="B64" s="198" t="s">
        <v>253</v>
      </c>
      <c r="C64" s="199" t="s">
        <v>254</v>
      </c>
      <c r="D64" s="200" t="s">
        <v>18</v>
      </c>
      <c r="E64" s="201">
        <v>25</v>
      </c>
      <c r="F64" s="201">
        <v>1</v>
      </c>
      <c r="G64" s="202">
        <v>-47</v>
      </c>
      <c r="H64" s="202">
        <f t="shared" si="6"/>
        <v>0</v>
      </c>
      <c r="I64" s="203">
        <v>5.3464993119717127E-2</v>
      </c>
      <c r="J64" s="204">
        <f t="shared" si="8"/>
        <v>0</v>
      </c>
      <c r="K64" s="203">
        <v>0.85022620865082632</v>
      </c>
      <c r="L64" s="204">
        <f t="shared" si="3"/>
        <v>5</v>
      </c>
      <c r="M64" s="205">
        <v>0.88426683232982861</v>
      </c>
      <c r="N64" s="204">
        <f t="shared" si="4"/>
        <v>8</v>
      </c>
      <c r="O64" s="203">
        <v>0.96108885764107044</v>
      </c>
      <c r="P64" s="206">
        <f t="shared" si="5"/>
        <v>8</v>
      </c>
      <c r="Q64" s="207">
        <v>0</v>
      </c>
      <c r="R64" s="208">
        <f t="shared" si="9"/>
        <v>0</v>
      </c>
      <c r="S64" s="202" t="s">
        <v>19</v>
      </c>
      <c r="T64" s="209">
        <v>0</v>
      </c>
    </row>
    <row r="65" spans="1:20" x14ac:dyDescent="0.35">
      <c r="A65" s="190">
        <v>20</v>
      </c>
      <c r="B65" s="191" t="s">
        <v>255</v>
      </c>
      <c r="C65" s="192" t="s">
        <v>256</v>
      </c>
      <c r="D65" s="171" t="s">
        <v>18</v>
      </c>
      <c r="E65" s="193">
        <v>25</v>
      </c>
      <c r="F65" s="193">
        <v>2</v>
      </c>
      <c r="G65" s="194">
        <v>-5</v>
      </c>
      <c r="H65" s="194">
        <f t="shared" si="6"/>
        <v>0</v>
      </c>
      <c r="I65" s="172">
        <v>7.9580663264978743E-2</v>
      </c>
      <c r="J65" s="195">
        <f t="shared" si="8"/>
        <v>0</v>
      </c>
      <c r="K65" s="172">
        <v>1.0000000000000537</v>
      </c>
      <c r="L65" s="195">
        <f t="shared" si="3"/>
        <v>5</v>
      </c>
      <c r="M65" s="174">
        <v>1.0000000000000537</v>
      </c>
      <c r="N65" s="195">
        <f t="shared" si="4"/>
        <v>10</v>
      </c>
      <c r="O65" s="172">
        <v>1.0000000000000537</v>
      </c>
      <c r="P65" s="173">
        <f t="shared" si="5"/>
        <v>10</v>
      </c>
      <c r="Q65" s="175">
        <v>0</v>
      </c>
      <c r="R65" s="176">
        <f t="shared" si="9"/>
        <v>0</v>
      </c>
      <c r="S65" s="194" t="s">
        <v>19</v>
      </c>
      <c r="T65" s="196">
        <v>0</v>
      </c>
    </row>
    <row r="66" spans="1:20" x14ac:dyDescent="0.35">
      <c r="A66" s="146">
        <v>20</v>
      </c>
      <c r="B66" s="125" t="s">
        <v>257</v>
      </c>
      <c r="C66" s="126" t="s">
        <v>258</v>
      </c>
      <c r="D66" s="12" t="s">
        <v>18</v>
      </c>
      <c r="E66" s="124">
        <v>25</v>
      </c>
      <c r="F66" s="124">
        <v>2</v>
      </c>
      <c r="G66" s="121">
        <v>-3</v>
      </c>
      <c r="H66" s="121">
        <f t="shared" si="6"/>
        <v>0</v>
      </c>
      <c r="I66" s="128">
        <v>6.3133623530300192E-2</v>
      </c>
      <c r="J66" s="122">
        <f t="shared" si="8"/>
        <v>0</v>
      </c>
      <c r="K66" s="128">
        <v>1</v>
      </c>
      <c r="L66" s="122">
        <f t="shared" si="3"/>
        <v>5</v>
      </c>
      <c r="M66" s="117">
        <v>1</v>
      </c>
      <c r="N66" s="122">
        <f t="shared" si="4"/>
        <v>10</v>
      </c>
      <c r="O66" s="128">
        <v>1</v>
      </c>
      <c r="P66" s="118">
        <f t="shared" si="5"/>
        <v>10</v>
      </c>
      <c r="Q66" s="130">
        <v>0</v>
      </c>
      <c r="R66" s="169">
        <f t="shared" ref="R66:R68" si="10">IF(Q66&gt;0,1,0)</f>
        <v>0</v>
      </c>
      <c r="S66" s="121" t="s">
        <v>19</v>
      </c>
      <c r="T66" s="177">
        <v>0</v>
      </c>
    </row>
    <row r="67" spans="1:20" x14ac:dyDescent="0.35">
      <c r="A67" s="146">
        <v>20</v>
      </c>
      <c r="B67" s="125" t="s">
        <v>259</v>
      </c>
      <c r="C67" s="126" t="s">
        <v>260</v>
      </c>
      <c r="D67" s="12" t="s">
        <v>18</v>
      </c>
      <c r="E67" s="124">
        <v>25</v>
      </c>
      <c r="F67" s="124">
        <v>1</v>
      </c>
      <c r="G67" s="121">
        <v>-2</v>
      </c>
      <c r="H67" s="121">
        <f t="shared" si="6"/>
        <v>0</v>
      </c>
      <c r="I67" s="128">
        <v>8.5246446154902761E-2</v>
      </c>
      <c r="J67" s="122">
        <f t="shared" ref="J67:J68" si="11">IF(I67&gt;=0.9,4,IF(AND(I67&lt;0.9,I67&gt;=0.75),3,IF(AND(I67&lt;0.75,I67&gt;=0.5),2,IF(AND(I67&lt;0.5,I67&gt;=0.25),1,0))))</f>
        <v>0</v>
      </c>
      <c r="K67" s="128">
        <v>0.99823419159545679</v>
      </c>
      <c r="L67" s="122">
        <f t="shared" ref="L67:L68" si="12">IF(M67&gt;=0.5,5,0)</f>
        <v>5</v>
      </c>
      <c r="M67" s="117">
        <v>0.99823419159545679</v>
      </c>
      <c r="N67" s="122">
        <f t="shared" ref="N67:N68" si="13">IF(M67&gt;=1,10,IF(AND(M67&lt;1,M67&gt;=0.75),8,IF(AND(M67&lt;0.75,M67&gt;=0.5),6,IF(AND(M67&lt;0.5,M67&gt;=0.25),4,0))))</f>
        <v>8</v>
      </c>
      <c r="O67" s="128">
        <v>0.99823419159545679</v>
      </c>
      <c r="P67" s="118">
        <f t="shared" ref="P67:P68" si="14">IF(O67&gt;=1,10,IF(AND(O67&lt;1,O67&gt;=0.75),8,IF(AND(O67&lt;0.75,O67&gt;=0.5),6,IF(AND(O67&lt;0.5,O67&gt;=0.25),4,0))))</f>
        <v>8</v>
      </c>
      <c r="Q67" s="130">
        <v>0</v>
      </c>
      <c r="R67" s="169">
        <f t="shared" si="10"/>
        <v>0</v>
      </c>
      <c r="S67" s="121" t="s">
        <v>19</v>
      </c>
      <c r="T67" s="177">
        <v>0</v>
      </c>
    </row>
    <row r="68" spans="1:20" x14ac:dyDescent="0.35">
      <c r="A68" s="148">
        <v>20</v>
      </c>
      <c r="B68" s="149" t="s">
        <v>261</v>
      </c>
      <c r="C68" s="150" t="s">
        <v>262</v>
      </c>
      <c r="D68" s="178" t="s">
        <v>18</v>
      </c>
      <c r="E68" s="157">
        <v>25</v>
      </c>
      <c r="F68" s="157">
        <v>1</v>
      </c>
      <c r="G68" s="151">
        <v>-7</v>
      </c>
      <c r="H68" s="151">
        <f t="shared" ref="H68" si="15">IF(G68&gt;=40,20,IF(AND(G68&lt;40,G68&gt;=20),10,IF(AND(G68&lt;20,G68&gt;=11),8,IF(AND(G68&lt;11,G68&gt;=6),6,IF(AND(G68&lt;6,G68&gt;=1),4,0)))))</f>
        <v>0</v>
      </c>
      <c r="I68" s="152">
        <v>0</v>
      </c>
      <c r="J68" s="153">
        <f t="shared" si="11"/>
        <v>0</v>
      </c>
      <c r="K68" s="152">
        <v>0.99852073420270304</v>
      </c>
      <c r="L68" s="153">
        <f t="shared" si="12"/>
        <v>5</v>
      </c>
      <c r="M68" s="154">
        <v>1.0000000000000056</v>
      </c>
      <c r="N68" s="153">
        <f t="shared" si="13"/>
        <v>10</v>
      </c>
      <c r="O68" s="152">
        <v>0.99852073420270304</v>
      </c>
      <c r="P68" s="155">
        <f t="shared" si="14"/>
        <v>8</v>
      </c>
      <c r="Q68" s="156">
        <v>0</v>
      </c>
      <c r="R68" s="170">
        <f t="shared" si="10"/>
        <v>0</v>
      </c>
      <c r="S68" s="151" t="s">
        <v>19</v>
      </c>
      <c r="T68" s="179">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24FE7-1374-4E0E-91A0-43812A1AAE7C}">
  <dimension ref="A1:B27"/>
  <sheetViews>
    <sheetView workbookViewId="0">
      <selection activeCell="D12" sqref="D12"/>
    </sheetView>
  </sheetViews>
  <sheetFormatPr defaultRowHeight="14.5" x14ac:dyDescent="0.35"/>
  <cols>
    <col min="1" max="1" width="61.26953125" customWidth="1"/>
    <col min="2" max="2" width="103.7265625" customWidth="1"/>
  </cols>
  <sheetData>
    <row r="1" spans="1:2" x14ac:dyDescent="0.35">
      <c r="A1" s="42" t="s">
        <v>263</v>
      </c>
    </row>
    <row r="2" spans="1:2" x14ac:dyDescent="0.35">
      <c r="A2" s="42" t="s">
        <v>264</v>
      </c>
      <c r="B2" s="42" t="s">
        <v>265</v>
      </c>
    </row>
    <row r="3" spans="1:2" x14ac:dyDescent="0.35">
      <c r="A3" t="s">
        <v>42</v>
      </c>
      <c r="B3" t="s">
        <v>266</v>
      </c>
    </row>
    <row r="4" spans="1:2" x14ac:dyDescent="0.35">
      <c r="A4" t="s">
        <v>127</v>
      </c>
      <c r="B4" t="s">
        <v>267</v>
      </c>
    </row>
    <row r="5" spans="1:2" x14ac:dyDescent="0.35">
      <c r="A5" t="s">
        <v>49</v>
      </c>
      <c r="B5" t="s">
        <v>268</v>
      </c>
    </row>
    <row r="6" spans="1:2" x14ac:dyDescent="0.35">
      <c r="A6" t="s">
        <v>128</v>
      </c>
      <c r="B6" t="s">
        <v>269</v>
      </c>
    </row>
    <row r="7" spans="1:2" x14ac:dyDescent="0.35">
      <c r="A7" t="s">
        <v>50</v>
      </c>
      <c r="B7" t="s">
        <v>270</v>
      </c>
    </row>
    <row r="8" spans="1:2" ht="29" x14ac:dyDescent="0.35">
      <c r="A8" t="s">
        <v>129</v>
      </c>
      <c r="B8" s="17" t="s">
        <v>271</v>
      </c>
    </row>
    <row r="9" spans="1:2" ht="51" customHeight="1" x14ac:dyDescent="0.35">
      <c r="A9" t="s">
        <v>52</v>
      </c>
      <c r="B9" s="17" t="s">
        <v>272</v>
      </c>
    </row>
    <row r="10" spans="1:2" x14ac:dyDescent="0.35">
      <c r="A10" t="s">
        <v>273</v>
      </c>
      <c r="B10" t="s">
        <v>274</v>
      </c>
    </row>
    <row r="11" spans="1:2" x14ac:dyDescent="0.35">
      <c r="A11" t="s">
        <v>275</v>
      </c>
      <c r="B11" t="s">
        <v>276</v>
      </c>
    </row>
    <row r="12" spans="1:2" ht="87" x14ac:dyDescent="0.35">
      <c r="A12" t="s">
        <v>277</v>
      </c>
      <c r="B12" s="17" t="s">
        <v>278</v>
      </c>
    </row>
    <row r="13" spans="1:2" x14ac:dyDescent="0.35">
      <c r="A13" t="s">
        <v>53</v>
      </c>
      <c r="B13" t="s">
        <v>279</v>
      </c>
    </row>
    <row r="14" spans="1:2" ht="29" x14ac:dyDescent="0.35">
      <c r="A14" t="s">
        <v>280</v>
      </c>
      <c r="B14" s="17" t="s">
        <v>281</v>
      </c>
    </row>
    <row r="15" spans="1:2" ht="29" x14ac:dyDescent="0.35">
      <c r="A15" t="s">
        <v>282</v>
      </c>
      <c r="B15" s="132" t="s">
        <v>283</v>
      </c>
    </row>
    <row r="16" spans="1:2" ht="29" x14ac:dyDescent="0.35">
      <c r="A16" t="s">
        <v>54</v>
      </c>
      <c r="B16" s="132" t="s">
        <v>284</v>
      </c>
    </row>
    <row r="17" spans="1:2" ht="38.5" customHeight="1" x14ac:dyDescent="0.35">
      <c r="A17" t="s">
        <v>285</v>
      </c>
      <c r="B17" s="17" t="s">
        <v>286</v>
      </c>
    </row>
    <row r="18" spans="1:2" ht="29" x14ac:dyDescent="0.35">
      <c r="A18" t="s">
        <v>136</v>
      </c>
      <c r="B18" s="17" t="s">
        <v>287</v>
      </c>
    </row>
    <row r="19" spans="1:2" ht="29" x14ac:dyDescent="0.35">
      <c r="A19" t="s">
        <v>55</v>
      </c>
      <c r="B19" s="17" t="s">
        <v>288</v>
      </c>
    </row>
    <row r="20" spans="1:2" ht="29" x14ac:dyDescent="0.35">
      <c r="A20" t="s">
        <v>138</v>
      </c>
      <c r="B20" s="17" t="s">
        <v>289</v>
      </c>
    </row>
    <row r="21" spans="1:2" ht="29" x14ac:dyDescent="0.35">
      <c r="A21" t="s">
        <v>56</v>
      </c>
      <c r="B21" s="17" t="s">
        <v>290</v>
      </c>
    </row>
    <row r="22" spans="1:2" ht="29" x14ac:dyDescent="0.35">
      <c r="A22" t="s">
        <v>139</v>
      </c>
      <c r="B22" s="17" t="s">
        <v>291</v>
      </c>
    </row>
    <row r="23" spans="1:2" ht="29" x14ac:dyDescent="0.35">
      <c r="A23" t="s">
        <v>57</v>
      </c>
      <c r="B23" s="17" t="s">
        <v>292</v>
      </c>
    </row>
    <row r="24" spans="1:2" x14ac:dyDescent="0.35">
      <c r="A24" t="s">
        <v>141</v>
      </c>
      <c r="B24" s="17" t="s">
        <v>293</v>
      </c>
    </row>
    <row r="25" spans="1:2" ht="29" x14ac:dyDescent="0.35">
      <c r="A25" t="s">
        <v>58</v>
      </c>
      <c r="B25" s="17" t="s">
        <v>294</v>
      </c>
    </row>
    <row r="26" spans="1:2" x14ac:dyDescent="0.35">
      <c r="A26" t="s">
        <v>295</v>
      </c>
      <c r="B26" t="s">
        <v>296</v>
      </c>
    </row>
    <row r="27" spans="1:2" x14ac:dyDescent="0.35">
      <c r="A27" t="s">
        <v>297</v>
      </c>
      <c r="B27" t="s">
        <v>298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lcf76f155ced4ddcb4097134ff3c332f xmlns="785685f2-c2e1-4352-89aa-3faca8eaba5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5" ma:contentTypeDescription="Create a new document." ma:contentTypeScope="" ma:versionID="76cb06975fc55ec80b2750197a625c68">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e36dc6544f457b7d34333989defc36d1"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hidden="true" ma:internalName="MediaServiceAutoTags" ma:readOnly="true">
      <xsd:simpleType>
        <xsd:restriction base="dms:Text"/>
      </xsd:simpleType>
    </xsd:element>
    <xsd:element name="MediaServiceOCR" ma:index="13" nillable="true" ma:displayName="Extracted Text" ma:hidden="true" ma:internalName="MediaServiceOCR"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hidden="true"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hidden="true" ma:internalName="SharedWithDetails" ma:readOnly="true">
      <xsd:simpleType>
        <xsd:restriction base="dms:Note"/>
      </xsd:simpleType>
    </xsd:element>
    <xsd:element name="TaxCatchAll" ma:index="21" nillable="true" ma:displayName="Taxonomy Catch All Column" ma:hidden="true" ma:list="{56ce4c4a-7fe1-4beb-a9c7-54d9dfc92e85}"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FF469C-F03C-4F07-B8B5-5A92A5361036}">
  <ds:schemaRefs>
    <ds:schemaRef ds:uri="http://schemas.microsoft.com/office/2006/metadata/properties"/>
    <ds:schemaRef ds:uri="http://schemas.microsoft.com/office/infopath/2007/PartnerControls"/>
    <ds:schemaRef ds:uri="5067c814-4b34-462c-a21d-c185ff6548d2"/>
    <ds:schemaRef ds:uri="785685f2-c2e1-4352-89aa-3faca8eaba52"/>
  </ds:schemaRefs>
</ds:datastoreItem>
</file>

<file path=customXml/itemProps2.xml><?xml version="1.0" encoding="utf-8"?>
<ds:datastoreItem xmlns:ds="http://schemas.openxmlformats.org/officeDocument/2006/customXml" ds:itemID="{11769FC3-2ACD-4BF0-A0AD-6B07912E5944}">
  <ds:schemaRefs>
    <ds:schemaRef ds:uri="http://schemas.microsoft.com/sharepoint/v3/contenttype/forms"/>
  </ds:schemaRefs>
</ds:datastoreItem>
</file>

<file path=customXml/itemProps3.xml><?xml version="1.0" encoding="utf-8"?>
<ds:datastoreItem xmlns:ds="http://schemas.openxmlformats.org/officeDocument/2006/customXml" ds:itemID="{5EC37403-4A3F-4200-A5E6-9DAB00659B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 Page</vt:lpstr>
      <vt:lpstr>Ranking Formula</vt:lpstr>
      <vt:lpstr>Group Ranking</vt:lpstr>
      <vt:lpstr>Summary</vt:lpstr>
      <vt:lpstr>Corridor data</vt:lpstr>
      <vt:lpstr>Data Dictionary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Fauble, Brian@Energy</dc:creator>
  <cp:keywords/>
  <dc:description/>
  <cp:lastModifiedBy>Fauble, Brian@Energy</cp:lastModifiedBy>
  <cp:revision/>
  <dcterms:created xsi:type="dcterms:W3CDTF">2022-08-04T18:10:08Z</dcterms:created>
  <dcterms:modified xsi:type="dcterms:W3CDTF">2022-09-20T23:06:55Z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0x01010061DC9A153AAEEE45BACE06E01F8272AC</vt:lpwstr>
  </property>
  <property fmtid="{D5CDD505-2E9C-101B-9397-08002B2CF9AE}" pid="3" name="MediaServiceImageTags">
    <vt:lpwstr/>
  </property>
</Properties>
</file>