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Vernon IRP\Vernon &amp; ABB IRP\CEC Submission\"/>
    </mc:Choice>
  </mc:AlternateContent>
  <bookViews>
    <workbookView xWindow="0" yWindow="0" windowWidth="25200" windowHeight="12270" activeTab="5"/>
  </bookViews>
  <sheets>
    <sheet name="Cover sheet" sheetId="9" r:id="rId1"/>
    <sheet name="Admin Info" sheetId="10" r:id="rId2"/>
    <sheet name="CRAT" sheetId="11" r:id="rId3"/>
    <sheet name="EBT" sheetId="12" r:id="rId4"/>
    <sheet name="GEAT" sheetId="13" r:id="rId5"/>
    <sheet name="RPT" sheetId="14" r:id="rId6"/>
  </sheets>
  <externalReferences>
    <externalReference r:id="rId7"/>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3" l="1"/>
  <c r="D37" i="12"/>
  <c r="D38" i="12"/>
  <c r="D39" i="12"/>
  <c r="D40" i="12"/>
  <c r="D27" i="12"/>
  <c r="D109" i="12"/>
  <c r="D110" i="12"/>
  <c r="D89" i="12"/>
  <c r="D88" i="12"/>
  <c r="J21" i="14" l="1"/>
  <c r="S21" i="14"/>
  <c r="T21" i="14"/>
  <c r="R21" i="14"/>
  <c r="O21" i="14"/>
  <c r="P21" i="14"/>
  <c r="N21" i="14"/>
  <c r="K21" i="14"/>
  <c r="L21" i="14"/>
  <c r="I21" i="14"/>
  <c r="F27" i="14"/>
  <c r="G27" i="14"/>
  <c r="E27" i="14"/>
  <c r="T28" i="14" l="1"/>
  <c r="S28" i="14"/>
  <c r="R28" i="14"/>
  <c r="P28" i="14"/>
  <c r="O28" i="14"/>
  <c r="N28" i="14"/>
  <c r="L28" i="14"/>
  <c r="K28" i="14"/>
  <c r="J28" i="14"/>
  <c r="I28" i="14"/>
  <c r="G28" i="14"/>
  <c r="F28" i="14"/>
  <c r="E28" i="14"/>
  <c r="D21" i="14"/>
  <c r="F11" i="14"/>
  <c r="R114" i="13"/>
  <c r="Q114" i="13"/>
  <c r="P114" i="13"/>
  <c r="O114" i="13"/>
  <c r="N114" i="13"/>
  <c r="M114" i="13"/>
  <c r="L114" i="13"/>
  <c r="K114" i="13"/>
  <c r="J114" i="13"/>
  <c r="I114" i="13"/>
  <c r="H114" i="13"/>
  <c r="G114" i="13"/>
  <c r="F114" i="13"/>
  <c r="E114" i="13"/>
  <c r="R113" i="13"/>
  <c r="R115" i="13" s="1"/>
  <c r="R117" i="13" s="1"/>
  <c r="Q113" i="13"/>
  <c r="P113" i="13"/>
  <c r="O113" i="13"/>
  <c r="O115" i="13" s="1"/>
  <c r="O117" i="13" s="1"/>
  <c r="N113" i="13"/>
  <c r="M113" i="13"/>
  <c r="L113" i="13"/>
  <c r="K113" i="13"/>
  <c r="J113" i="13"/>
  <c r="J115" i="13" s="1"/>
  <c r="J117" i="13" s="1"/>
  <c r="I113" i="13"/>
  <c r="H113" i="13"/>
  <c r="G113" i="13"/>
  <c r="G115" i="13" s="1"/>
  <c r="G117" i="13" s="1"/>
  <c r="F113" i="13"/>
  <c r="E113" i="13"/>
  <c r="E106" i="13"/>
  <c r="R99" i="13"/>
  <c r="Q99" i="13"/>
  <c r="Q101" i="13" s="1"/>
  <c r="P99" i="13"/>
  <c r="O99" i="13"/>
  <c r="N99" i="13"/>
  <c r="M99" i="13"/>
  <c r="L99" i="13"/>
  <c r="K99" i="13"/>
  <c r="J99" i="13"/>
  <c r="I99" i="13"/>
  <c r="I101" i="13" s="1"/>
  <c r="H99" i="13"/>
  <c r="G99" i="13"/>
  <c r="F99" i="13"/>
  <c r="E99" i="13"/>
  <c r="R81" i="13"/>
  <c r="Q81" i="13"/>
  <c r="P81" i="13"/>
  <c r="O81" i="13"/>
  <c r="N81" i="13"/>
  <c r="M81" i="13"/>
  <c r="L81" i="13"/>
  <c r="K81" i="13"/>
  <c r="J81" i="13"/>
  <c r="I81" i="13"/>
  <c r="H81" i="13"/>
  <c r="G81" i="13"/>
  <c r="F81" i="13"/>
  <c r="E81" i="13"/>
  <c r="R59" i="13"/>
  <c r="Q59" i="13"/>
  <c r="P59" i="13"/>
  <c r="O59" i="13"/>
  <c r="N59" i="13"/>
  <c r="M59" i="13"/>
  <c r="L59" i="13"/>
  <c r="K59" i="13"/>
  <c r="J59" i="13"/>
  <c r="I59" i="13"/>
  <c r="H59" i="13"/>
  <c r="G59" i="13"/>
  <c r="F59" i="13"/>
  <c r="E59" i="13"/>
  <c r="E61" i="13" s="1"/>
  <c r="R31" i="13"/>
  <c r="Q31" i="13"/>
  <c r="P31" i="13"/>
  <c r="O31" i="13"/>
  <c r="N31" i="13"/>
  <c r="M31" i="13"/>
  <c r="L31" i="13"/>
  <c r="K31" i="13"/>
  <c r="K61" i="13" s="1"/>
  <c r="J31" i="13"/>
  <c r="I31" i="13"/>
  <c r="H31" i="13"/>
  <c r="G31" i="13"/>
  <c r="F31" i="13"/>
  <c r="R135" i="12"/>
  <c r="Q135" i="12"/>
  <c r="P135" i="12"/>
  <c r="O135" i="12"/>
  <c r="N135" i="12"/>
  <c r="M135" i="12"/>
  <c r="L135" i="12"/>
  <c r="K135" i="12"/>
  <c r="J135" i="12"/>
  <c r="I135" i="12"/>
  <c r="H135" i="12"/>
  <c r="G135" i="12"/>
  <c r="F135" i="12"/>
  <c r="R120" i="12"/>
  <c r="Q120" i="12"/>
  <c r="P120" i="12"/>
  <c r="O120" i="12"/>
  <c r="N120" i="12"/>
  <c r="M120" i="12"/>
  <c r="L120" i="12"/>
  <c r="K120" i="12"/>
  <c r="J120" i="12"/>
  <c r="I120" i="12"/>
  <c r="H120" i="12"/>
  <c r="G120" i="12"/>
  <c r="D119" i="12"/>
  <c r="D118" i="12"/>
  <c r="D117" i="12"/>
  <c r="D116" i="12"/>
  <c r="D115" i="12"/>
  <c r="D114" i="12"/>
  <c r="D113" i="12"/>
  <c r="D112" i="12"/>
  <c r="D111" i="12"/>
  <c r="D108" i="12"/>
  <c r="D107" i="12"/>
  <c r="D106" i="12"/>
  <c r="R102" i="12"/>
  <c r="Q102" i="12"/>
  <c r="P102" i="12"/>
  <c r="O102" i="12"/>
  <c r="N102" i="12"/>
  <c r="M102" i="12"/>
  <c r="L102" i="12"/>
  <c r="K102" i="12"/>
  <c r="J102" i="12"/>
  <c r="I102" i="12"/>
  <c r="H102" i="12"/>
  <c r="G102" i="12"/>
  <c r="D101" i="12"/>
  <c r="D100" i="12"/>
  <c r="D99" i="12"/>
  <c r="D98" i="12"/>
  <c r="D97" i="12"/>
  <c r="D96" i="12"/>
  <c r="D95" i="12"/>
  <c r="D94" i="12"/>
  <c r="D93" i="12"/>
  <c r="D92" i="12"/>
  <c r="D91" i="12"/>
  <c r="D90" i="12"/>
  <c r="R73" i="12"/>
  <c r="Q73" i="12"/>
  <c r="S18" i="14" s="1"/>
  <c r="P73" i="12"/>
  <c r="R18" i="14" s="1"/>
  <c r="O73" i="12"/>
  <c r="P18" i="14" s="1"/>
  <c r="N73" i="12"/>
  <c r="M73" i="12"/>
  <c r="L73" i="12"/>
  <c r="K73" i="12"/>
  <c r="J73" i="12"/>
  <c r="I73" i="12"/>
  <c r="I18" i="14" s="1"/>
  <c r="H73" i="12"/>
  <c r="G18" i="14" s="1"/>
  <c r="G19" i="14" s="1"/>
  <c r="G73" i="12"/>
  <c r="F18" i="14" s="1"/>
  <c r="F19" i="14" s="1"/>
  <c r="F73" i="12"/>
  <c r="E73" i="12"/>
  <c r="D72" i="12"/>
  <c r="D71" i="12"/>
  <c r="D70" i="12"/>
  <c r="D61" i="12"/>
  <c r="D60" i="12"/>
  <c r="D59" i="12"/>
  <c r="D58" i="12"/>
  <c r="D57" i="12"/>
  <c r="D56" i="12"/>
  <c r="D55" i="12"/>
  <c r="D54" i="12"/>
  <c r="D53" i="12"/>
  <c r="D52" i="12"/>
  <c r="D51" i="12"/>
  <c r="D50" i="12"/>
  <c r="D49" i="12"/>
  <c r="D48" i="12"/>
  <c r="R44" i="12"/>
  <c r="Q44" i="12"/>
  <c r="P44" i="12"/>
  <c r="O44" i="12"/>
  <c r="N44" i="12"/>
  <c r="M44" i="12"/>
  <c r="L44" i="12"/>
  <c r="K44" i="12"/>
  <c r="J44" i="12"/>
  <c r="I44" i="12"/>
  <c r="H44" i="12"/>
  <c r="G44" i="12"/>
  <c r="F44" i="12"/>
  <c r="E44" i="12"/>
  <c r="D43" i="12"/>
  <c r="D42" i="12"/>
  <c r="D41" i="12"/>
  <c r="D33" i="12"/>
  <c r="D32" i="12"/>
  <c r="D31" i="12"/>
  <c r="D30" i="12"/>
  <c r="D29" i="12"/>
  <c r="D28" i="12"/>
  <c r="G17" i="12"/>
  <c r="G138" i="12" s="1"/>
  <c r="E13" i="12"/>
  <c r="E15" i="12" s="1"/>
  <c r="E17" i="12" s="1"/>
  <c r="H113" i="11"/>
  <c r="G113" i="11"/>
  <c r="F113" i="11"/>
  <c r="E113" i="11"/>
  <c r="R95" i="11"/>
  <c r="Q95" i="11"/>
  <c r="P95" i="11"/>
  <c r="O95" i="11"/>
  <c r="N95" i="11"/>
  <c r="M95" i="11"/>
  <c r="L95" i="11"/>
  <c r="K95" i="11"/>
  <c r="J95" i="11"/>
  <c r="I95" i="11"/>
  <c r="H95" i="11"/>
  <c r="G95" i="11"/>
  <c r="F95" i="11"/>
  <c r="E95" i="11"/>
  <c r="E74" i="11"/>
  <c r="R44" i="11"/>
  <c r="Q44" i="11"/>
  <c r="P44" i="11"/>
  <c r="O44" i="11"/>
  <c r="N44" i="11"/>
  <c r="M44" i="11"/>
  <c r="L44" i="11"/>
  <c r="K44" i="11"/>
  <c r="J44" i="11"/>
  <c r="I44" i="11"/>
  <c r="H44" i="11"/>
  <c r="G44" i="11"/>
  <c r="F44" i="11"/>
  <c r="E44" i="11"/>
  <c r="E21" i="11"/>
  <c r="E119" i="11" s="1"/>
  <c r="H25" i="14" l="1"/>
  <c r="M25" i="14" s="1"/>
  <c r="Q25" i="14" s="1"/>
  <c r="E76" i="11"/>
  <c r="E120" i="11" s="1"/>
  <c r="E115" i="11"/>
  <c r="E78" i="12"/>
  <c r="H115" i="13"/>
  <c r="H117" i="13" s="1"/>
  <c r="P115" i="13"/>
  <c r="P117" i="13" s="1"/>
  <c r="G101" i="13"/>
  <c r="O101" i="13"/>
  <c r="L61" i="13"/>
  <c r="J61" i="13"/>
  <c r="R61" i="13"/>
  <c r="I115" i="13"/>
  <c r="I117" i="13" s="1"/>
  <c r="Q115" i="13"/>
  <c r="Q117" i="13" s="1"/>
  <c r="J101" i="13"/>
  <c r="R101" i="13"/>
  <c r="K101" i="13"/>
  <c r="L101" i="13"/>
  <c r="E101" i="13"/>
  <c r="E109" i="13" s="1"/>
  <c r="M101" i="13"/>
  <c r="M61" i="13"/>
  <c r="G61" i="13"/>
  <c r="O61" i="13"/>
  <c r="L115" i="13"/>
  <c r="L117" i="13" s="1"/>
  <c r="F61" i="13"/>
  <c r="H61" i="13"/>
  <c r="P61" i="13"/>
  <c r="F101" i="13"/>
  <c r="N101" i="13"/>
  <c r="E115" i="13"/>
  <c r="E117" i="13" s="1"/>
  <c r="M115" i="13"/>
  <c r="M117" i="13" s="1"/>
  <c r="N61" i="13"/>
  <c r="I61" i="13"/>
  <c r="Q61" i="13"/>
  <c r="F115" i="13"/>
  <c r="F117" i="13" s="1"/>
  <c r="N115" i="13"/>
  <c r="N117" i="13" s="1"/>
  <c r="K115" i="13"/>
  <c r="K117" i="13" s="1"/>
  <c r="H101" i="13"/>
  <c r="P101" i="13"/>
  <c r="N122" i="12"/>
  <c r="T18" i="14"/>
  <c r="T19" i="14" s="1"/>
  <c r="T22" i="14" s="1"/>
  <c r="J18" i="14"/>
  <c r="J19" i="14" s="1"/>
  <c r="J22" i="14" s="1"/>
  <c r="H122" i="12"/>
  <c r="I122" i="12"/>
  <c r="Q122" i="12"/>
  <c r="G122" i="12"/>
  <c r="O122" i="12"/>
  <c r="J122" i="12"/>
  <c r="R122" i="12"/>
  <c r="K122" i="12"/>
  <c r="P122" i="12"/>
  <c r="L122" i="12"/>
  <c r="M122" i="12"/>
  <c r="O18" i="14"/>
  <c r="O19" i="14" s="1"/>
  <c r="O22" i="14" s="1"/>
  <c r="N78" i="12"/>
  <c r="G78" i="12"/>
  <c r="O78" i="12"/>
  <c r="K78" i="12"/>
  <c r="K134" i="12" s="1"/>
  <c r="L78" i="12"/>
  <c r="M78" i="12"/>
  <c r="F78" i="12"/>
  <c r="F134" i="12" s="1"/>
  <c r="G115" i="11"/>
  <c r="G122" i="11" s="1"/>
  <c r="F115" i="11"/>
  <c r="H115" i="11"/>
  <c r="H122" i="11" s="1"/>
  <c r="E121" i="11"/>
  <c r="E123" i="11" s="1"/>
  <c r="I19" i="14"/>
  <c r="S19" i="14"/>
  <c r="S22" i="14" s="1"/>
  <c r="P19" i="14"/>
  <c r="P22" i="14" s="1"/>
  <c r="R19" i="14"/>
  <c r="R22" i="14" s="1"/>
  <c r="K18" i="14"/>
  <c r="H78" i="12"/>
  <c r="P78" i="12"/>
  <c r="L18" i="14"/>
  <c r="I78" i="12"/>
  <c r="Q78" i="12"/>
  <c r="D18" i="14"/>
  <c r="D19" i="14" s="1"/>
  <c r="N18" i="14"/>
  <c r="J78" i="12"/>
  <c r="R78" i="12"/>
  <c r="E18" i="14"/>
  <c r="E19" i="14" s="1"/>
  <c r="G134" i="12" l="1"/>
  <c r="R134" i="12"/>
  <c r="Q134" i="12"/>
  <c r="N134" i="12"/>
  <c r="O134" i="12"/>
  <c r="D22" i="14"/>
  <c r="E121" i="13"/>
  <c r="J134" i="12"/>
  <c r="P134" i="12"/>
  <c r="H134" i="12"/>
  <c r="I134" i="12"/>
  <c r="L134" i="12"/>
  <c r="M134" i="12"/>
  <c r="R30" i="14"/>
  <c r="N19" i="14"/>
  <c r="N30" i="14" s="1"/>
  <c r="L19" i="14"/>
  <c r="L22" i="14" s="1"/>
  <c r="K19" i="14"/>
  <c r="I22" i="14"/>
  <c r="I30" i="14" l="1"/>
  <c r="K22" i="14"/>
  <c r="N22" i="14"/>
  <c r="F17" i="12" l="1"/>
  <c r="F138" i="12" s="1"/>
  <c r="E11" i="14" l="1"/>
  <c r="E21" i="14" l="1"/>
  <c r="E22" i="14" s="1"/>
  <c r="F21" i="14" l="1"/>
  <c r="F22" i="14"/>
  <c r="G21" i="14"/>
  <c r="G22" i="14" s="1"/>
  <c r="D30" i="14" l="1"/>
  <c r="H17" i="14"/>
  <c r="M17" i="14" s="1"/>
  <c r="Q17" i="14" s="1"/>
  <c r="F18" i="11" l="1"/>
  <c r="F19" i="11" l="1"/>
  <c r="F21" i="11"/>
  <c r="F119" i="11"/>
  <c r="F74" i="11" l="1"/>
  <c r="F76" i="11" s="1"/>
  <c r="F120" i="11" s="1"/>
  <c r="F121" i="11" s="1"/>
  <c r="F123" i="11" s="1"/>
  <c r="L17" i="12" l="1"/>
  <c r="L138" i="12" s="1"/>
  <c r="P17" i="12"/>
  <c r="P138" i="12" s="1"/>
  <c r="H17" i="12"/>
  <c r="H138" i="12" s="1"/>
  <c r="N17" i="12"/>
  <c r="N138" i="12" s="1"/>
  <c r="O17" i="12"/>
  <c r="O138" i="12" s="1"/>
  <c r="K17" i="12"/>
  <c r="K138" i="12" s="1"/>
  <c r="R17" i="12"/>
  <c r="R138" i="12" s="1"/>
  <c r="J17" i="12"/>
  <c r="J138" i="12" s="1"/>
  <c r="Q17" i="12"/>
  <c r="Q138" i="12" s="1"/>
  <c r="M17" i="12"/>
  <c r="M138" i="12" s="1"/>
  <c r="I17" i="12"/>
  <c r="I138" i="12" s="1"/>
  <c r="O11" i="14" l="1"/>
  <c r="K11" i="14"/>
  <c r="G11" i="14"/>
  <c r="D14" i="14" s="1"/>
  <c r="D32" i="14" s="1"/>
  <c r="S11" i="14"/>
  <c r="P11" i="14"/>
  <c r="I11" i="14"/>
  <c r="T11" i="14"/>
  <c r="N11" i="14"/>
  <c r="N14" i="14" s="1"/>
  <c r="N32" i="14" s="1"/>
  <c r="L11" i="14"/>
  <c r="R11" i="14"/>
  <c r="P136" i="12"/>
  <c r="J11" i="14"/>
  <c r="R136" i="12"/>
  <c r="Q136" i="12"/>
  <c r="O136" i="12"/>
  <c r="N136" i="12"/>
  <c r="M136" i="12"/>
  <c r="L136" i="12"/>
  <c r="K136" i="12"/>
  <c r="J136" i="12"/>
  <c r="I136" i="12"/>
  <c r="H136" i="12"/>
  <c r="G136" i="12"/>
  <c r="F136" i="12"/>
  <c r="P106" i="13" l="1"/>
  <c r="P109" i="13" s="1"/>
  <c r="P121" i="13" s="1"/>
  <c r="P137" i="12"/>
  <c r="P139" i="12" s="1"/>
  <c r="N106" i="13"/>
  <c r="N109" i="13" s="1"/>
  <c r="N121" i="13" s="1"/>
  <c r="N137" i="12"/>
  <c r="N139" i="12" s="1"/>
  <c r="K106" i="13"/>
  <c r="K109" i="13" s="1"/>
  <c r="K121" i="13" s="1"/>
  <c r="K137" i="12"/>
  <c r="K139" i="12" s="1"/>
  <c r="O106" i="13"/>
  <c r="O109" i="13" s="1"/>
  <c r="O121" i="13" s="1"/>
  <c r="O137" i="12"/>
  <c r="O139" i="12" s="1"/>
  <c r="I14" i="14"/>
  <c r="I32" i="14" s="1"/>
  <c r="F106" i="13"/>
  <c r="F109" i="13" s="1"/>
  <c r="F121" i="13" s="1"/>
  <c r="F137" i="12"/>
  <c r="F139" i="12" s="1"/>
  <c r="H106" i="13"/>
  <c r="H109" i="13" s="1"/>
  <c r="H121" i="13" s="1"/>
  <c r="H137" i="12"/>
  <c r="H139" i="12" s="1"/>
  <c r="L106" i="13"/>
  <c r="L109" i="13" s="1"/>
  <c r="L121" i="13" s="1"/>
  <c r="L137" i="12"/>
  <c r="L139" i="12" s="1"/>
  <c r="Q106" i="13"/>
  <c r="Q109" i="13" s="1"/>
  <c r="Q121" i="13" s="1"/>
  <c r="Q137" i="12"/>
  <c r="Q139" i="12" s="1"/>
  <c r="J106" i="13"/>
  <c r="J109" i="13" s="1"/>
  <c r="J121" i="13" s="1"/>
  <c r="J137" i="12"/>
  <c r="J139" i="12" s="1"/>
  <c r="G106" i="13"/>
  <c r="G109" i="13" s="1"/>
  <c r="G121" i="13" s="1"/>
  <c r="G137" i="12"/>
  <c r="G139" i="12" s="1"/>
  <c r="I106" i="13"/>
  <c r="I109" i="13" s="1"/>
  <c r="I121" i="13" s="1"/>
  <c r="I137" i="12"/>
  <c r="I139" i="12" s="1"/>
  <c r="M106" i="13"/>
  <c r="M109" i="13" s="1"/>
  <c r="M121" i="13" s="1"/>
  <c r="M137" i="12"/>
  <c r="M139" i="12" s="1"/>
  <c r="R106" i="13"/>
  <c r="R109" i="13" s="1"/>
  <c r="R121" i="13" s="1"/>
  <c r="R137" i="12"/>
  <c r="R139" i="12" s="1"/>
  <c r="R14" i="14"/>
  <c r="R32" i="14" s="1"/>
  <c r="G18" i="11" l="1"/>
  <c r="G19" i="11" s="1"/>
  <c r="G74" i="11"/>
  <c r="G76" i="11" s="1"/>
  <c r="G120" i="11" s="1"/>
  <c r="H18" i="11" l="1"/>
  <c r="G21" i="11"/>
  <c r="G119" i="11" s="1"/>
  <c r="G121" i="11" s="1"/>
  <c r="G123" i="11" s="1"/>
  <c r="H74" i="11"/>
  <c r="H76" i="11" s="1"/>
  <c r="H120" i="11" s="1"/>
  <c r="H19" i="11" l="1"/>
  <c r="H21" i="11" s="1"/>
  <c r="H119" i="11" s="1"/>
  <c r="H121" i="11" s="1"/>
  <c r="H123" i="11" s="1"/>
  <c r="I113" i="11"/>
  <c r="I115" i="11" s="1"/>
  <c r="I122" i="11" s="1"/>
  <c r="I74" i="11"/>
  <c r="I76" i="11" s="1"/>
  <c r="I120" i="11" s="1"/>
  <c r="J18" i="11" l="1"/>
  <c r="J19" i="11" s="1"/>
  <c r="J21" i="11" s="1"/>
  <c r="J119" i="11" s="1"/>
  <c r="I18" i="11"/>
  <c r="J74" i="11"/>
  <c r="J76" i="11" s="1"/>
  <c r="J120" i="11" s="1"/>
  <c r="J113" i="11"/>
  <c r="J115" i="11" s="1"/>
  <c r="J122" i="11" s="1"/>
  <c r="J121" i="11" l="1"/>
  <c r="J123" i="11" s="1"/>
  <c r="K18" i="11"/>
  <c r="K19" i="11" s="1"/>
  <c r="K21" i="11" s="1"/>
  <c r="K119" i="11" s="1"/>
  <c r="I19" i="11"/>
  <c r="I21" i="11" s="1"/>
  <c r="I119" i="11" s="1"/>
  <c r="I121" i="11" s="1"/>
  <c r="I123" i="11" s="1"/>
  <c r="K74" i="11"/>
  <c r="K76" i="11" s="1"/>
  <c r="K120" i="11" s="1"/>
  <c r="K113" i="11"/>
  <c r="K115" i="11" s="1"/>
  <c r="K122" i="11" s="1"/>
  <c r="K121" i="11" l="1"/>
  <c r="K123" i="11" s="1"/>
  <c r="L18" i="11"/>
  <c r="L113" i="11"/>
  <c r="L115" i="11" s="1"/>
  <c r="L122" i="11" s="1"/>
  <c r="L74" i="11" l="1"/>
  <c r="L76" i="11" s="1"/>
  <c r="L120" i="11" s="1"/>
  <c r="M18" i="11"/>
  <c r="L19" i="11"/>
  <c r="L21" i="11" s="1"/>
  <c r="L119" i="11" s="1"/>
  <c r="M74" i="11"/>
  <c r="M76" i="11" s="1"/>
  <c r="M120" i="11" s="1"/>
  <c r="M113" i="11"/>
  <c r="M115" i="11" s="1"/>
  <c r="M122" i="11" s="1"/>
  <c r="L121" i="11" l="1"/>
  <c r="L123" i="11" s="1"/>
  <c r="M19" i="11"/>
  <c r="M21" i="11" s="1"/>
  <c r="M119" i="11" s="1"/>
  <c r="M121" i="11" s="1"/>
  <c r="M123" i="11" s="1"/>
  <c r="N113" i="11"/>
  <c r="N115" i="11" s="1"/>
  <c r="N122" i="11" s="1"/>
  <c r="N74" i="11" l="1"/>
  <c r="N76" i="11" s="1"/>
  <c r="N120" i="11" s="1"/>
  <c r="N18" i="11"/>
  <c r="O113" i="11"/>
  <c r="O115" i="11" s="1"/>
  <c r="O122" i="11" s="1"/>
  <c r="O74" i="11" l="1"/>
  <c r="O76" i="11" s="1"/>
  <c r="O120" i="11" s="1"/>
  <c r="O18" i="11"/>
  <c r="N19" i="11"/>
  <c r="N21" i="11" s="1"/>
  <c r="N119" i="11" s="1"/>
  <c r="N121" i="11" s="1"/>
  <c r="N123" i="11" s="1"/>
  <c r="P74" i="11"/>
  <c r="P76" i="11" s="1"/>
  <c r="P120" i="11" s="1"/>
  <c r="P113" i="11"/>
  <c r="P115" i="11" s="1"/>
  <c r="P122" i="11" s="1"/>
  <c r="P18" i="11" l="1"/>
  <c r="O19" i="11"/>
  <c r="O21" i="11" s="1"/>
  <c r="O119" i="11" s="1"/>
  <c r="O121" i="11" s="1"/>
  <c r="O123" i="11" s="1"/>
  <c r="Q113" i="11"/>
  <c r="Q115" i="11" s="1"/>
  <c r="Q122" i="11" s="1"/>
  <c r="Q74" i="11" l="1"/>
  <c r="Q76" i="11" s="1"/>
  <c r="Q120" i="11" s="1"/>
  <c r="Q18" i="11"/>
  <c r="Q19" i="11" s="1"/>
  <c r="Q21" i="11" s="1"/>
  <c r="Q119" i="11" s="1"/>
  <c r="P19" i="11"/>
  <c r="P21" i="11" s="1"/>
  <c r="P119" i="11" s="1"/>
  <c r="P121" i="11" s="1"/>
  <c r="P123" i="11" s="1"/>
  <c r="R113" i="11"/>
  <c r="R115" i="11" s="1"/>
  <c r="R122" i="11" s="1"/>
  <c r="Q121" i="11" l="1"/>
  <c r="Q123" i="11" s="1"/>
  <c r="R74" i="11"/>
  <c r="R76" i="11" s="1"/>
  <c r="R120" i="11" s="1"/>
  <c r="R18" i="11"/>
  <c r="R19" i="11" s="1"/>
  <c r="R21" i="11" s="1"/>
  <c r="R119" i="11" s="1"/>
  <c r="R121" i="11" l="1"/>
  <c r="R123" i="11" s="1"/>
</calcChain>
</file>

<file path=xl/sharedStrings.xml><?xml version="1.0" encoding="utf-8"?>
<sst xmlns="http://schemas.openxmlformats.org/spreadsheetml/2006/main" count="896" uniqueCount="390">
  <si>
    <t>H Gonzales 1 &amp; 2</t>
  </si>
  <si>
    <t>New Energy Storage</t>
  </si>
  <si>
    <t>Nuclear</t>
  </si>
  <si>
    <t>Wind</t>
  </si>
  <si>
    <t>Geothermal</t>
  </si>
  <si>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</si>
  <si>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</si>
  <si>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</si>
  <si>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</si>
  <si>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</si>
  <si>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</si>
  <si>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</si>
  <si>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</si>
  <si>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</si>
  <si>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</si>
  <si>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</si>
  <si>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</si>
  <si>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</si>
  <si>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Name of Resource Planning Coordinator</t>
  </si>
  <si>
    <t>Name of Scenario</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</si>
  <si>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</si>
  <si>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</si>
  <si>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</si>
  <si>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</si>
  <si>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</si>
  <si>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</si>
  <si>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</si>
  <si>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</si>
  <si>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</si>
  <si>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</si>
  <si>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</si>
  <si>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</si>
  <si>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</si>
  <si>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</si>
  <si>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</si>
  <si>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</si>
  <si>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</si>
  <si>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</si>
  <si>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</si>
  <si>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Capacity Resource Accounting Table </t>
  </si>
  <si>
    <t>Form CEC 109 (May 2017)</t>
  </si>
  <si>
    <t>Scenario Name: Preferred Portfolio</t>
  </si>
  <si>
    <t xml:space="preserve">Yellow fill relates to an application for confidentiality. </t>
  </si>
  <si>
    <t>Units = MW</t>
  </si>
  <si>
    <t>Data input by User are in dark green font.</t>
  </si>
  <si>
    <t>PEAK LOAD CALCULATIONS</t>
  </si>
  <si>
    <t>2020</t>
  </si>
  <si>
    <t>2021</t>
  </si>
  <si>
    <t>2022</t>
  </si>
  <si>
    <t>2023</t>
  </si>
  <si>
    <t>2024</t>
  </si>
  <si>
    <t>2025</t>
  </si>
  <si>
    <t>2026</t>
  </si>
  <si>
    <t>2027</t>
  </si>
  <si>
    <t>2028</t>
  </si>
  <si>
    <t>2029</t>
  </si>
  <si>
    <t>2030</t>
  </si>
  <si>
    <t>Forecast Total Peak-Hour 1-in-2 Demand</t>
  </si>
  <si>
    <t xml:space="preserve">     [Customer-side solar: nameplate capacity]</t>
  </si>
  <si>
    <t>2a</t>
  </si>
  <si>
    <t xml:space="preserve">     [Customer-side solar: peak hour output]</t>
  </si>
  <si>
    <t xml:space="preserve">     [Peak load reduction due to thermal energy storage]</t>
  </si>
  <si>
    <t xml:space="preserve">     [Light Duty PEV consumption in peak hour]</t>
  </si>
  <si>
    <t xml:space="preserve">Additional Achievable Energy Efficiency Savings on Peak </t>
  </si>
  <si>
    <t xml:space="preserve">Demand Response / Interruptible Programs on Peak </t>
  </si>
  <si>
    <t>Peak Demand (accounting for demand response and AAEE) (1-5-6)</t>
  </si>
  <si>
    <t>Planning Reserve Margin</t>
  </si>
  <si>
    <t xml:space="preserve">Firm Sales Obligations </t>
  </si>
  <si>
    <t>Total Peak Procurement Requirement (7+8+9)</t>
  </si>
  <si>
    <t>EXISTING AND PLANNED CAPACITY SUPPLY RESOURCES</t>
  </si>
  <si>
    <t>Utility-Owned Generation and Storage (not RPS-eligible):</t>
  </si>
  <si>
    <t>For fuel type, choose from list or enter value</t>
  </si>
  <si>
    <t>[list resource by name]</t>
  </si>
  <si>
    <t>Fuel type</t>
  </si>
  <si>
    <t>11a</t>
  </si>
  <si>
    <t>11b</t>
  </si>
  <si>
    <t>11c</t>
  </si>
  <si>
    <t>11d</t>
  </si>
  <si>
    <t>11e</t>
  </si>
  <si>
    <t>11f</t>
  </si>
  <si>
    <t>11g</t>
  </si>
  <si>
    <t>Long-Term Contracts (not RPS-eligible):</t>
  </si>
  <si>
    <t>[list contracts by name]</t>
  </si>
  <si>
    <t>11h</t>
  </si>
  <si>
    <t>11i</t>
  </si>
  <si>
    <t>11j</t>
  </si>
  <si>
    <t>11k</t>
  </si>
  <si>
    <t>11l</t>
  </si>
  <si>
    <t>11m</t>
  </si>
  <si>
    <t>11n</t>
  </si>
  <si>
    <t>Total peak dependable capacity of existing and planned supply resources (not RPS-eligible) (sum of 11a…11n)</t>
  </si>
  <si>
    <t>Utility-Owned RPS-eligible Resources:</t>
  </si>
  <si>
    <t>[list resource by plant or unit]</t>
  </si>
  <si>
    <t>12a</t>
  </si>
  <si>
    <t>12b</t>
  </si>
  <si>
    <t>12c</t>
  </si>
  <si>
    <t>12d</t>
  </si>
  <si>
    <t>12e</t>
  </si>
  <si>
    <t>12f</t>
  </si>
  <si>
    <t>12g</t>
  </si>
  <si>
    <t>12h</t>
  </si>
  <si>
    <t>12i</t>
  </si>
  <si>
    <t>12j</t>
  </si>
  <si>
    <t>12k</t>
  </si>
  <si>
    <t>12l</t>
  </si>
  <si>
    <t>12m</t>
  </si>
  <si>
    <t>12n</t>
  </si>
  <si>
    <t>Long-Term Contracts (RPS-eligible):</t>
  </si>
  <si>
    <t>12o</t>
  </si>
  <si>
    <t>12p</t>
  </si>
  <si>
    <t>12q</t>
  </si>
  <si>
    <t>12r</t>
  </si>
  <si>
    <t>12s</t>
  </si>
  <si>
    <t>12t</t>
  </si>
  <si>
    <t>Total peak dependable capacity of existing and planned RPS-eligible resources (sum of 12a…12t)</t>
  </si>
  <si>
    <t>Total peak dependable capacity of existing and planned supply resources (11+12)</t>
  </si>
  <si>
    <t>GENERIC ADDITIONS</t>
  </si>
  <si>
    <t>NON-RPS ELIGIBLE RESOURCES:</t>
  </si>
  <si>
    <t>[list resource by name or description]</t>
  </si>
  <si>
    <t>2019</t>
  </si>
  <si>
    <t>14a</t>
  </si>
  <si>
    <t>14b</t>
  </si>
  <si>
    <t>14c</t>
  </si>
  <si>
    <t>14d</t>
  </si>
  <si>
    <t>14e</t>
  </si>
  <si>
    <t>14f</t>
  </si>
  <si>
    <t>14g</t>
  </si>
  <si>
    <t>14h</t>
  </si>
  <si>
    <t>14i</t>
  </si>
  <si>
    <t>14j</t>
  </si>
  <si>
    <t>14k</t>
  </si>
  <si>
    <t>14l</t>
  </si>
  <si>
    <t>14m</t>
  </si>
  <si>
    <t>14n</t>
  </si>
  <si>
    <t>Total peak dependable capacity of generic supply resources (not RPS-eligible)</t>
  </si>
  <si>
    <t>RPS-ELIGIBLE RESOURCES:</t>
  </si>
  <si>
    <t>15a</t>
  </si>
  <si>
    <t>Solar PV</t>
  </si>
  <si>
    <t>15b</t>
  </si>
  <si>
    <t>15c</t>
  </si>
  <si>
    <t>15d</t>
  </si>
  <si>
    <t>15e</t>
  </si>
  <si>
    <t>15f</t>
  </si>
  <si>
    <t>15g</t>
  </si>
  <si>
    <t>15h</t>
  </si>
  <si>
    <t>15i</t>
  </si>
  <si>
    <t>15j</t>
  </si>
  <si>
    <t>15k</t>
  </si>
  <si>
    <t>15l</t>
  </si>
  <si>
    <t>15m</t>
  </si>
  <si>
    <t>15n</t>
  </si>
  <si>
    <t>Total peak dependable capacity of generic RPS-eligible resources</t>
  </si>
  <si>
    <t>Total peak dependable capacity of generic supply resources (14+15)</t>
  </si>
  <si>
    <t>CAPACITY BALANCE SUMMARY</t>
  </si>
  <si>
    <t>2017</t>
  </si>
  <si>
    <t>2018</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</si>
  <si>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</si>
  <si>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</si>
  <si>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</si>
  <si>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</si>
  <si>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</si>
  <si>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 xml:space="preserve">   Energy Balance Table </t>
  </si>
  <si>
    <t>Form CEC 110 (May 2017)</t>
  </si>
  <si>
    <t>Units = MWh</t>
  </si>
  <si>
    <t>Historical Data</t>
  </si>
  <si>
    <t>NET ENERGY FOR  LOAD CALCULATIONS</t>
  </si>
  <si>
    <t>Retail sales to end-use customers</t>
  </si>
  <si>
    <t>Other loads</t>
  </si>
  <si>
    <t>Net energy for load</t>
  </si>
  <si>
    <t>Retail sales to end-use customers (accounting for AAEE impacts)</t>
  </si>
  <si>
    <t>Net energy for load (accounting for AAEE impacts)</t>
  </si>
  <si>
    <t>Firm Sales Obligations</t>
  </si>
  <si>
    <t>Total net energy for load (accounting for AAEE impacts)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</si>
  <si>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</si>
  <si>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</si>
  <si>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</si>
  <si>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</si>
  <si>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</si>
  <si>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</si>
  <si>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Total energy from existing and planned supply resources (not RPS-eligible) (sum of 12a…12n)</t>
  </si>
  <si>
    <t>Utility-Owned RPS-eligible  Generation Resources:</t>
  </si>
  <si>
    <t>13a</t>
  </si>
  <si>
    <t>13b</t>
  </si>
  <si>
    <t>13c</t>
  </si>
  <si>
    <t>13d</t>
  </si>
  <si>
    <t>13e</t>
  </si>
  <si>
    <t>13f</t>
  </si>
  <si>
    <t>13g</t>
  </si>
  <si>
    <t>13h</t>
  </si>
  <si>
    <t>13i</t>
  </si>
  <si>
    <t>13j</t>
  </si>
  <si>
    <t>13k</t>
  </si>
  <si>
    <t>13l</t>
  </si>
  <si>
    <t>13m</t>
  </si>
  <si>
    <t>13n</t>
  </si>
  <si>
    <t>13o</t>
  </si>
  <si>
    <t>13p</t>
  </si>
  <si>
    <t>13q</t>
  </si>
  <si>
    <t>13r</t>
  </si>
  <si>
    <t>13s</t>
  </si>
  <si>
    <t>13t</t>
  </si>
  <si>
    <t>Total energy from RPS-eligible resources (sum of 13a…13t, and 13z)</t>
  </si>
  <si>
    <t>13z</t>
  </si>
  <si>
    <t>Undelivered RPS energy</t>
  </si>
  <si>
    <t>Total energy from existing and planned supply resources (12+13)</t>
  </si>
  <si>
    <t>Total energy from generic supply resources (not RPS-eligible)</t>
  </si>
  <si>
    <t>16a</t>
  </si>
  <si>
    <t>16b</t>
  </si>
  <si>
    <t>16c</t>
  </si>
  <si>
    <t>16d</t>
  </si>
  <si>
    <t>16e</t>
  </si>
  <si>
    <t>16f</t>
  </si>
  <si>
    <t>16g</t>
  </si>
  <si>
    <t>16h</t>
  </si>
  <si>
    <t>16i</t>
  </si>
  <si>
    <t>16j</t>
  </si>
  <si>
    <t>16k</t>
  </si>
  <si>
    <t>16l</t>
  </si>
  <si>
    <t>16m</t>
  </si>
  <si>
    <t>16n</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</si>
  <si>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</si>
  <si>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</si>
  <si>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</si>
  <si>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</si>
  <si>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</si>
  <si>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</si>
  <si>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</si>
  <si>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 (only report sales of energy from resources already included in the EBT):</t>
  </si>
  <si>
    <t>ENERGY BALANCE SUMMARY</t>
  </si>
  <si>
    <r>
      <t xml:space="preserve">Total energy from supply resources </t>
    </r>
    <r>
      <rPr>
        <b/>
        <sz val="12"/>
        <color rgb="FFFF0000"/>
        <rFont val="Calibri"/>
        <family val="2"/>
        <scheme val="minor"/>
      </rPr>
      <t>(14+17+17z)</t>
    </r>
  </si>
  <si>
    <t>19a</t>
  </si>
  <si>
    <t>Undelivered RPS energy (from 13z)</t>
  </si>
  <si>
    <t>Net Short term and spot market purchases  (18 - 18a)</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</si>
  <si>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</si>
  <si>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</si>
  <si>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</si>
  <si>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</si>
  <si>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</si>
  <si>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</si>
  <si>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</si>
  <si>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</si>
  <si>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</si>
  <si>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</si>
  <si>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</si>
  <si>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</si>
  <si>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</si>
  <si>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</si>
  <si>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1e</t>
  </si>
  <si>
    <t>1f</t>
  </si>
  <si>
    <t>1g</t>
  </si>
  <si>
    <t xml:space="preserve">Emissions Intensity </t>
  </si>
  <si>
    <t>1h</t>
  </si>
  <si>
    <t>1i</t>
  </si>
  <si>
    <t>1j</t>
  </si>
  <si>
    <t>1k</t>
  </si>
  <si>
    <t>1l</t>
  </si>
  <si>
    <t>1m</t>
  </si>
  <si>
    <t>1n</t>
  </si>
  <si>
    <t>Total GHG emissions of existing and planned supply resources (not RPS-eligible) (sum of 1a…1n)</t>
  </si>
  <si>
    <t>2b</t>
  </si>
  <si>
    <t>2c</t>
  </si>
  <si>
    <t>2d</t>
  </si>
  <si>
    <t>2e</t>
  </si>
  <si>
    <t>2f</t>
  </si>
  <si>
    <t>2g</t>
  </si>
  <si>
    <t>2h</t>
  </si>
  <si>
    <t>2i</t>
  </si>
  <si>
    <t>2j</t>
  </si>
  <si>
    <t>2k</t>
  </si>
  <si>
    <t>2l</t>
  </si>
  <si>
    <t>2m</t>
  </si>
  <si>
    <t>2n</t>
  </si>
  <si>
    <t>2o</t>
  </si>
  <si>
    <t>2p</t>
  </si>
  <si>
    <t>sq</t>
  </si>
  <si>
    <t>2r</t>
  </si>
  <si>
    <t>2s</t>
  </si>
  <si>
    <t>2t</t>
  </si>
  <si>
    <t>Total GHG emissions from RPS-eligible resources (sum of 2a…2t)</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</si>
  <si>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</si>
  <si>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</si>
  <si>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</si>
  <si>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</si>
  <si>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</si>
  <si>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</si>
  <si>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</si>
  <si>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</si>
  <si>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</si>
  <si>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</si>
  <si>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</si>
  <si>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</si>
  <si>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</si>
  <si>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</si>
  <si>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</si>
  <si>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</si>
  <si>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</si>
  <si>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</si>
  <si>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</si>
  <si>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</si>
  <si>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</si>
  <si>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</si>
  <si>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</si>
  <si>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</si>
  <si>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</si>
  <si>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</si>
  <si>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</si>
  <si>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</si>
  <si>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</si>
  <si>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</si>
  <si>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</si>
  <si>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</si>
  <si>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</si>
  <si>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</si>
  <si>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Net spot market/short-term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</si>
  <si>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</si>
  <si>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</si>
  <si>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</si>
  <si>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</si>
  <si>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</si>
  <si>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</si>
  <si>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</si>
  <si>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</si>
  <si>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</si>
  <si>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</si>
  <si>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</si>
  <si>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</si>
  <si>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</si>
  <si>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</si>
  <si>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</si>
  <si>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Adjusted 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</si>
  <si>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</si>
  <si>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</si>
  <si>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</si>
  <si>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</si>
  <si>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</si>
  <si>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</si>
  <si>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</si>
  <si>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</si>
  <si>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</si>
  <si>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</si>
  <si>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</si>
  <si>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</si>
  <si>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</si>
  <si>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RPS ENERGY REQUIREMENT CALCULATIONS</t>
  </si>
  <si>
    <t>Annual Retail sales to end-use customers (accounting for AAEE impacts) (From EBT)</t>
  </si>
  <si>
    <t>Green pricing program Exclusion, (may include other exclusions like self generation exclusion)</t>
  </si>
  <si>
    <t>Soft target (%)</t>
  </si>
  <si>
    <t>Required procurement for compliance period</t>
  </si>
  <si>
    <t>Category 0, 1 and 2 Resources (bundled with RECs)</t>
  </si>
  <si>
    <t>Excess balance at beginning/end of compliance period</t>
  </si>
  <si>
    <t>RPS-eligible energy procured (copied from EBT)</t>
  </si>
  <si>
    <t>6A</t>
  </si>
  <si>
    <t xml:space="preserve">   Amount of energy applied to procurement obligation</t>
  </si>
  <si>
    <t>Net purchases of  Category 0, 1 and 2 RECs</t>
  </si>
  <si>
    <t>7A</t>
  </si>
  <si>
    <t xml:space="preserve">  Excess balance and REC purchases applied to procurement obligation</t>
  </si>
  <si>
    <t>Net change in balance/carryover (RECs and RPS-eligible energy) (6+7-6A-7A)</t>
  </si>
  <si>
    <t>Category 3 Resources (unbundled RECs)</t>
  </si>
  <si>
    <t>Net purchases of Category 3 RECs</t>
  </si>
  <si>
    <t>Excess balance and REC purchases applied to procurement obligation</t>
  </si>
  <si>
    <t>Net change in REC balance</t>
  </si>
  <si>
    <t>Total generation plus RECs (all Categories) applied to procurement requirement (6A + 7A + 11)</t>
  </si>
  <si>
    <t>Over/under procurement for compliance period (13 - 4)</t>
  </si>
  <si>
    <t>Battery Storage</t>
  </si>
  <si>
    <t>Natural gas</t>
  </si>
  <si>
    <t>Water</t>
  </si>
  <si>
    <t>Landfill gas</t>
  </si>
  <si>
    <t>Vernon Public Utilities</t>
  </si>
  <si>
    <t>Abraham Alemu</t>
  </si>
  <si>
    <t>Octavian Ngarambe</t>
  </si>
  <si>
    <t>Integrated Resources Manager</t>
  </si>
  <si>
    <t>Aalemu@ci.vernon.ca.us</t>
  </si>
  <si>
    <t>323-583-8811 Ext. 250</t>
  </si>
  <si>
    <t>4305 Santa Fe Ave</t>
  </si>
  <si>
    <t>Vernon</t>
  </si>
  <si>
    <t>Resource Planner</t>
  </si>
  <si>
    <t>ongarambe@ci.vernon.ca.us</t>
  </si>
  <si>
    <t>323-583-8811 Ext. 321</t>
  </si>
  <si>
    <t>Preferred Scenario</t>
  </si>
  <si>
    <t>Malburg Combined Cycle</t>
  </si>
  <si>
    <t>Boulder Canyon (Hoover)</t>
  </si>
  <si>
    <t>Malberg Generating Station</t>
  </si>
  <si>
    <t>Palo Verde Nuclear</t>
  </si>
  <si>
    <t>Puente Hills Landfill</t>
  </si>
  <si>
    <t>Antelope DSR Solar PV</t>
  </si>
  <si>
    <t>Astoria Solar PV</t>
  </si>
  <si>
    <t>Market/MGS</t>
  </si>
  <si>
    <t>New Solar PV 1</t>
  </si>
  <si>
    <t>New In-State Wind 1</t>
  </si>
  <si>
    <t>New Geothermal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</si>
</sst>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_);_(* \(#,##0\);_(* &quot;-&quot;??_);_(@_)"/>
    <numFmt numFmtId="165" formatCode="#,##0.000"/>
    <numFmt numFmtId="166" formatCode="[$-409]mmm\-yy;@"/>
    <numFmt numFmtId="167" formatCode="0.0"/>
    <numFmt numFmtId="168" formatCode="#,##0.0_);[Red]\(#,##0.0\)"/>
    <numFmt numFmtId="169" formatCode="#,##0.000_);[Red]\(#,##0.000\)"/>
    <numFmt numFmtId="170" formatCode="#,##0.0000_);[Red]\(#,##0.0000\)"/>
    <numFmt numFmtId="171" formatCode="#,##0.00000_);[Red]\(#,##0.00000\)"/>
    <numFmt numFmtId="172" formatCode="#,##0.000000_);[Red]\(#,##0.000000\)"/>
    <numFmt numFmtId="173" formatCode="#,##0.00000"/>
  </numFmts>
  <fonts count="3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name val="Calibri"/>
      <family val="2"/>
      <scheme val="minor"/>
    </font>
    <font>
      <b/>
      <sz val="10"/>
      <name val="Calibri"/>
      <family val="2"/>
      <scheme val="minor"/>
    </font>
    <font>
      <b/>
      <sz val="12"/>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sz val="12"/>
      <name val="Times New Roman"/>
      <family val="1"/>
    </font>
    <font>
      <sz val="12"/>
      <name val="Calibri"/>
      <family val="2"/>
      <scheme val="minor"/>
    </font>
    <font>
      <sz val="10"/>
      <name val="Times New Roman"/>
      <family val="1"/>
    </font>
    <font>
      <b/>
      <sz val="8"/>
      <name val="Calibri"/>
      <family val="2"/>
      <scheme val="minor"/>
    </font>
    <font>
      <b/>
      <sz val="10"/>
      <name val="Times New Roman"/>
      <family val="1"/>
    </font>
    <font>
      <u/>
      <sz val="10"/>
      <color indexed="12"/>
      <name val="Arial"/>
      <family val="2"/>
    </font>
    <font>
      <u/>
      <sz val="10"/>
      <color indexed="12"/>
      <name val="Calibri"/>
      <family val="2"/>
      <scheme val="minor"/>
    </font>
    <font>
      <b/>
      <sz val="12"/>
      <name val="Times New Roman"/>
      <family val="1"/>
    </font>
    <font>
      <sz val="12"/>
      <color rgb="FF008000"/>
      <name val="Calibri"/>
      <family val="2"/>
      <scheme val="minor"/>
    </font>
    <font>
      <b/>
      <u/>
      <sz val="14"/>
      <name val="Calibri"/>
      <family val="2"/>
      <scheme val="minor"/>
    </font>
    <font>
      <sz val="12"/>
      <color rgb="FF00B050"/>
      <name val="Calibri"/>
      <family val="2"/>
      <scheme val="minor"/>
    </font>
    <font>
      <b/>
      <sz val="12"/>
      <color rgb="FF00B050"/>
      <name val="Calibri"/>
      <family val="2"/>
      <scheme val="minor"/>
    </font>
    <font>
      <sz val="12"/>
      <color theme="6" tint="0.39997558519241921"/>
      <name val="Calibri"/>
      <family val="2"/>
      <scheme val="minor"/>
    </font>
    <font>
      <b/>
      <sz val="12"/>
      <color indexed="10"/>
      <name val="Calibri"/>
      <family val="2"/>
      <scheme val="minor"/>
    </font>
    <font>
      <b/>
      <sz val="12"/>
      <color rgb="FFFF0000"/>
      <name val="Calibri"/>
      <family val="2"/>
      <scheme val="minor"/>
    </font>
    <font>
      <sz val="12"/>
      <color rgb="FF008000"/>
      <name val="Times New Roman"/>
      <family val="1"/>
    </font>
    <font>
      <b/>
      <u/>
      <sz val="12"/>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indexed="65"/>
        <bgColor indexed="64"/>
      </patternFill>
    </fill>
    <fill>
      <patternFill patternType="solid">
        <fgColor rgb="FFFFFF9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auto="1"/>
      </top>
      <bottom/>
      <diagonal/>
    </border>
    <border>
      <left style="thin">
        <color theme="0"/>
      </left>
      <right/>
      <top style="thin">
        <color theme="0"/>
      </top>
      <bottom style="thin">
        <color theme="0"/>
      </bottom>
      <diagonal/>
    </border>
    <border>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0" borderId="0"/>
    <xf numFmtId="9" fontId="2" fillId="0" borderId="0" applyFont="0" applyFill="0" applyBorder="0" applyAlignment="0" applyProtection="0"/>
    <xf numFmtId="0" fontId="1" fillId="0" borderId="0"/>
    <xf numFmtId="0" fontId="2" fillId="0" borderId="0"/>
    <xf numFmtId="0" fontId="3" fillId="0" borderId="0" applyNumberFormat="0" applyFill="0" applyBorder="0" applyAlignment="0" applyProtection="0"/>
    <xf numFmtId="0" fontId="1" fillId="0" borderId="0"/>
    <xf numFmtId="0" fontId="14" fillId="0" borderId="0"/>
    <xf numFmtId="0" fontId="2" fillId="0" borderId="0"/>
    <xf numFmtId="0" fontId="19" fillId="0" borderId="0" applyNumberFormat="0" applyFill="0" applyBorder="0" applyAlignment="0" applyProtection="0">
      <alignment vertical="top"/>
      <protection locked="0"/>
    </xf>
    <xf numFmtId="43" fontId="14" fillId="0" borderId="0" applyFont="0" applyFill="0" applyBorder="0" applyAlignment="0" applyProtection="0"/>
  </cellStyleXfs>
  <cellXfs count="428">
    <xf numFmtId="0" fontId="0" fillId="0" borderId="0" xfId="0"/>
    <xf numFmtId="0" fontId="7" fillId="4" borderId="0" xfId="6" applyNumberFormat="1" applyFont="1" applyFill="1" applyBorder="1" applyAlignment="1" applyProtection="1">
      <alignment horizontal="center" vertical="center" wrapText="1"/>
    </xf>
    <xf numFmtId="0" fontId="8" fillId="4" borderId="0" xfId="6" applyNumberFormat="1" applyFont="1" applyFill="1" applyBorder="1" applyAlignment="1" applyProtection="1"/>
    <xf numFmtId="49" fontId="9" fillId="0" borderId="0" xfId="6" applyNumberFormat="1" applyFont="1" applyFill="1" applyBorder="1" applyAlignment="1" applyProtection="1">
      <alignment horizontal="center" vertical="center"/>
    </xf>
    <xf numFmtId="0" fontId="10" fillId="0" borderId="0" xfId="6" applyFont="1"/>
    <xf numFmtId="0" fontId="11" fillId="0" borderId="7" xfId="6" applyFont="1" applyBorder="1"/>
    <xf numFmtId="0" fontId="12" fillId="0" borderId="8" xfId="6" applyNumberFormat="1" applyFont="1" applyFill="1" applyBorder="1" applyAlignment="1" applyProtection="1">
      <alignment horizontal="left" wrapText="1"/>
    </xf>
    <xf numFmtId="0" fontId="13" fillId="0" borderId="8" xfId="6" applyNumberFormat="1" applyFont="1" applyFill="1" applyBorder="1" applyAlignment="1" applyProtection="1">
      <alignment horizontal="left" wrapText="1"/>
    </xf>
    <xf numFmtId="0" fontId="15" fillId="0" borderId="0" xfId="7" applyFont="1" applyAlignment="1">
      <alignment horizontal="left" vertical="center" wrapText="1" indent="1"/>
    </xf>
    <xf numFmtId="0" fontId="4" fillId="0" borderId="0" xfId="7" applyFont="1" applyAlignment="1">
      <alignment horizontal="left" vertical="center" wrapText="1" indent="1"/>
    </xf>
    <xf numFmtId="0" fontId="16" fillId="0" borderId="0" xfId="7" applyFont="1" applyAlignment="1">
      <alignment horizontal="left" vertical="center" wrapText="1" indent="1"/>
    </xf>
    <xf numFmtId="0" fontId="5" fillId="0" borderId="0" xfId="8" applyFont="1" applyFill="1" applyBorder="1" applyAlignment="1">
      <alignment horizontal="left" vertical="center" wrapText="1" indent="1"/>
    </xf>
    <xf numFmtId="0" fontId="6" fillId="0" borderId="0" xfId="7" applyFont="1" applyBorder="1" applyAlignment="1">
      <alignment horizontal="left" vertical="center" indent="1"/>
    </xf>
    <xf numFmtId="0" fontId="6" fillId="0" borderId="0" xfId="8" applyFont="1" applyFill="1" applyBorder="1" applyAlignment="1">
      <alignment horizontal="left" vertical="center" indent="2"/>
    </xf>
    <xf numFmtId="0" fontId="17" fillId="0" borderId="0" xfId="8" applyFont="1" applyFill="1" applyBorder="1" applyAlignment="1">
      <alignment horizontal="left" vertical="center" indent="2"/>
    </xf>
    <xf numFmtId="0" fontId="4" fillId="0" borderId="0" xfId="8" applyFont="1" applyFill="1" applyBorder="1" applyAlignment="1">
      <alignment horizontal="left" vertical="center" wrapText="1" indent="1"/>
    </xf>
    <xf numFmtId="0" fontId="4" fillId="0" borderId="4" xfId="8" applyFont="1" applyFill="1" applyBorder="1" applyAlignment="1">
      <alignment horizontal="left" vertical="center" wrapText="1" indent="1"/>
    </xf>
    <xf numFmtId="0" fontId="4" fillId="0" borderId="9" xfId="8" applyFont="1" applyFill="1" applyBorder="1" applyAlignment="1">
      <alignment horizontal="left" vertical="center" wrapText="1" indent="1"/>
    </xf>
    <xf numFmtId="0" fontId="5" fillId="0" borderId="4" xfId="8" applyFont="1" applyFill="1" applyBorder="1" applyAlignment="1">
      <alignment horizontal="left" vertical="center" wrapText="1" indent="1"/>
    </xf>
    <xf numFmtId="0" fontId="5" fillId="0" borderId="0" xfId="8" applyFont="1" applyAlignment="1">
      <alignment horizontal="left" vertical="center" wrapText="1" indent="1"/>
    </xf>
    <xf numFmtId="0" fontId="5" fillId="0" borderId="0" xfId="8" applyFont="1" applyFill="1" applyBorder="1" applyAlignment="1">
      <alignment horizontal="center" vertical="center" wrapText="1"/>
    </xf>
    <xf numFmtId="0" fontId="5" fillId="0" borderId="0" xfId="7" applyFont="1" applyAlignment="1">
      <alignment horizontal="center" vertical="center" wrapText="1"/>
    </xf>
    <xf numFmtId="0" fontId="5" fillId="0" borderId="0" xfId="7" applyFont="1" applyAlignment="1">
      <alignment horizontal="left" vertical="center" wrapText="1" indent="1"/>
    </xf>
    <xf numFmtId="0" fontId="18" fillId="0" borderId="0" xfId="7" applyFont="1" applyAlignment="1">
      <alignment horizontal="left" vertical="center" wrapText="1" indent="1"/>
    </xf>
    <xf numFmtId="0" fontId="20" fillId="0" borderId="4" xfId="9" applyFont="1" applyFill="1" applyBorder="1" applyAlignment="1" applyProtection="1">
      <alignment horizontal="left" vertical="center" wrapText="1" indent="1"/>
    </xf>
    <xf numFmtId="14" fontId="4" fillId="0" borderId="4" xfId="8" applyNumberFormat="1" applyFont="1" applyFill="1" applyBorder="1" applyAlignment="1">
      <alignment horizontal="left" vertical="center" wrapText="1" indent="1"/>
    </xf>
    <xf numFmtId="14" fontId="4" fillId="0" borderId="0" xfId="8" applyNumberFormat="1" applyFont="1" applyFill="1" applyBorder="1" applyAlignment="1">
      <alignment horizontal="left" vertical="center" wrapText="1" indent="1"/>
    </xf>
    <xf numFmtId="0" fontId="16" fillId="0" borderId="0" xfId="8" applyFont="1" applyFill="1" applyBorder="1" applyAlignment="1">
      <alignment horizontal="left" vertical="center" wrapText="1" indent="1"/>
    </xf>
    <xf numFmtId="0" fontId="14" fillId="0" borderId="0" xfId="7" applyBorder="1" applyAlignment="1">
      <alignment vertical="center"/>
    </xf>
    <xf numFmtId="0" fontId="15" fillId="0" borderId="0" xfId="7" applyFont="1" applyBorder="1" applyAlignment="1">
      <alignment horizontal="left" vertical="center" wrapText="1" indent="1"/>
    </xf>
    <xf numFmtId="0" fontId="14" fillId="0" borderId="0" xfId="7" applyFont="1" applyBorder="1" applyAlignment="1">
      <alignment horizontal="left" vertical="center" wrapText="1" indent="1"/>
    </xf>
    <xf numFmtId="3" fontId="14" fillId="0" borderId="0" xfId="7" applyNumberFormat="1" applyBorder="1" applyAlignment="1">
      <alignment vertical="center"/>
    </xf>
    <xf numFmtId="0" fontId="14" fillId="0" borderId="0" xfId="7" applyBorder="1" applyAlignment="1">
      <alignment horizontal="left" vertical="center"/>
    </xf>
    <xf numFmtId="0" fontId="15" fillId="0" borderId="0" xfId="7" applyFont="1" applyBorder="1" applyAlignment="1">
      <alignment horizontal="center" vertical="center" wrapText="1"/>
    </xf>
    <xf numFmtId="0" fontId="21" fillId="0" borderId="0" xfId="7" applyFont="1" applyBorder="1" applyAlignment="1">
      <alignment horizontal="left" vertical="center" indent="1"/>
    </xf>
    <xf numFmtId="0" fontId="6" fillId="0" borderId="0" xfId="7" applyFont="1" applyBorder="1" applyAlignment="1">
      <alignment vertical="center" wrapText="1"/>
    </xf>
    <xf numFmtId="0" fontId="21" fillId="0" borderId="0" xfId="7" applyFont="1" applyBorder="1" applyAlignment="1">
      <alignment horizontal="left" vertical="center" indent="2"/>
    </xf>
    <xf numFmtId="0" fontId="6" fillId="0" borderId="0" xfId="7" applyFont="1" applyBorder="1" applyAlignment="1">
      <alignment horizontal="left" vertical="center" indent="2"/>
    </xf>
    <xf numFmtId="38" fontId="21" fillId="0" borderId="0" xfId="7" applyNumberFormat="1" applyFont="1" applyFill="1" applyBorder="1" applyAlignment="1">
      <alignment horizontal="left" vertical="center" indent="1"/>
    </xf>
    <xf numFmtId="3" fontId="14" fillId="0" borderId="0" xfId="7" applyNumberFormat="1" applyFill="1" applyBorder="1" applyAlignment="1">
      <alignment horizontal="left" vertical="center"/>
    </xf>
    <xf numFmtId="3" fontId="14" fillId="0" borderId="0" xfId="7" applyNumberFormat="1" applyBorder="1" applyAlignment="1">
      <alignment horizontal="left" vertical="center"/>
    </xf>
    <xf numFmtId="0" fontId="14" fillId="0" borderId="0" xfId="7" applyBorder="1" applyAlignment="1">
      <alignment horizontal="left" vertical="center" wrapText="1" indent="1"/>
    </xf>
    <xf numFmtId="166" fontId="15" fillId="0" borderId="0" xfId="7" applyNumberFormat="1" applyFont="1" applyFill="1" applyBorder="1" applyAlignment="1">
      <alignment horizontal="left" vertical="center"/>
    </xf>
    <xf numFmtId="0" fontId="15" fillId="5" borderId="0" xfId="7" applyFont="1" applyFill="1" applyBorder="1" applyAlignment="1">
      <alignment horizontal="left" vertical="center"/>
    </xf>
    <xf numFmtId="166" fontId="15" fillId="5" borderId="0" xfId="7" applyNumberFormat="1" applyFont="1" applyFill="1" applyBorder="1" applyAlignment="1">
      <alignment horizontal="left" vertical="center"/>
    </xf>
    <xf numFmtId="0" fontId="14" fillId="5" borderId="0" xfId="7" applyFill="1" applyBorder="1" applyAlignment="1">
      <alignment horizontal="left" vertical="center"/>
    </xf>
    <xf numFmtId="3" fontId="15" fillId="5" borderId="0" xfId="7" applyNumberFormat="1" applyFont="1" applyFill="1" applyBorder="1" applyAlignment="1">
      <alignment horizontal="left" vertical="center"/>
    </xf>
    <xf numFmtId="3" fontId="15" fillId="0" borderId="0" xfId="7" applyNumberFormat="1" applyFont="1" applyFill="1" applyBorder="1" applyAlignment="1">
      <alignment horizontal="left" vertical="center"/>
    </xf>
    <xf numFmtId="3" fontId="15" fillId="0" borderId="0" xfId="7" applyNumberFormat="1" applyFont="1" applyBorder="1" applyAlignment="1">
      <alignment horizontal="left" vertical="center"/>
    </xf>
    <xf numFmtId="0" fontId="15" fillId="0" borderId="0" xfId="7" applyFont="1" applyBorder="1" applyAlignment="1">
      <alignment horizontal="left" vertical="center"/>
    </xf>
    <xf numFmtId="166" fontId="6" fillId="0" borderId="0" xfId="7" applyNumberFormat="1" applyFont="1" applyFill="1" applyBorder="1" applyAlignment="1">
      <alignment horizontal="left" vertical="center" indent="1"/>
    </xf>
    <xf numFmtId="0" fontId="22" fillId="0" borderId="0" xfId="7" applyFont="1" applyFill="1" applyBorder="1" applyAlignment="1">
      <alignment horizontal="left" vertical="center"/>
    </xf>
    <xf numFmtId="0" fontId="22" fillId="0" borderId="0" xfId="7" applyFont="1" applyFill="1" applyBorder="1" applyAlignment="1">
      <alignment horizontal="left" vertical="center" indent="1"/>
    </xf>
    <xf numFmtId="166" fontId="14" fillId="0" borderId="0" xfId="7" applyNumberFormat="1" applyBorder="1" applyAlignment="1">
      <alignment vertical="center"/>
    </xf>
    <xf numFmtId="0" fontId="23" fillId="0" borderId="0" xfId="7" applyFont="1" applyBorder="1" applyAlignment="1">
      <alignment horizontal="center" wrapText="1"/>
    </xf>
    <xf numFmtId="0" fontId="6" fillId="0" borderId="0" xfId="7" applyFont="1" applyBorder="1" applyAlignment="1">
      <alignment horizontal="center" wrapText="1"/>
    </xf>
    <xf numFmtId="49" fontId="6" fillId="6" borderId="4" xfId="7" applyNumberFormat="1" applyFont="1" applyFill="1" applyBorder="1" applyAlignment="1">
      <alignment horizontal="center" vertical="center"/>
    </xf>
    <xf numFmtId="166" fontId="14" fillId="0" borderId="0" xfId="7" applyNumberFormat="1" applyFont="1" applyBorder="1" applyAlignment="1">
      <alignment vertical="center"/>
    </xf>
    <xf numFmtId="0" fontId="15" fillId="0" borderId="10" xfId="7" applyFont="1" applyBorder="1" applyAlignment="1">
      <alignment horizontal="left" vertical="center" wrapText="1" indent="1"/>
    </xf>
    <xf numFmtId="38" fontId="24" fillId="3" borderId="6" xfId="7" applyNumberFormat="1" applyFont="1" applyFill="1" applyBorder="1" applyAlignment="1">
      <alignment horizontal="right"/>
    </xf>
    <xf numFmtId="167" fontId="24" fillId="0" borderId="4" xfId="7" applyNumberFormat="1" applyFont="1" applyFill="1" applyBorder="1" applyAlignment="1">
      <alignment horizontal="right"/>
    </xf>
    <xf numFmtId="0" fontId="14" fillId="0" borderId="0" xfId="7" applyFont="1" applyFill="1" applyAlignment="1">
      <alignment vertical="center"/>
    </xf>
    <xf numFmtId="0" fontId="14" fillId="0" borderId="0" xfId="7" applyAlignment="1">
      <alignment vertical="center"/>
    </xf>
    <xf numFmtId="167" fontId="24" fillId="0" borderId="4" xfId="7" applyNumberFormat="1" applyFont="1" applyBorder="1" applyAlignment="1">
      <alignment vertical="center"/>
    </xf>
    <xf numFmtId="168" fontId="24" fillId="0" borderId="4" xfId="7" applyNumberFormat="1" applyFont="1" applyFill="1" applyBorder="1" applyAlignment="1">
      <alignment horizontal="right"/>
    </xf>
    <xf numFmtId="168" fontId="24" fillId="0" borderId="4" xfId="7" applyNumberFormat="1" applyFont="1" applyBorder="1" applyAlignment="1">
      <alignment vertical="center"/>
    </xf>
    <xf numFmtId="38" fontId="24" fillId="7" borderId="6" xfId="7" applyNumberFormat="1" applyFont="1" applyFill="1" applyBorder="1" applyAlignment="1">
      <alignment horizontal="right"/>
    </xf>
    <xf numFmtId="38" fontId="24" fillId="0" borderId="6" xfId="7" applyNumberFormat="1" applyFont="1" applyFill="1" applyBorder="1" applyAlignment="1">
      <alignment horizontal="right"/>
    </xf>
    <xf numFmtId="38" fontId="24" fillId="0" borderId="4" xfId="7" applyNumberFormat="1" applyFont="1" applyFill="1" applyBorder="1" applyAlignment="1">
      <alignment horizontal="right"/>
    </xf>
    <xf numFmtId="0" fontId="24" fillId="0" borderId="4" xfId="7" applyFont="1" applyBorder="1" applyAlignment="1">
      <alignment vertical="center"/>
    </xf>
    <xf numFmtId="0" fontId="6" fillId="0" borderId="0" xfId="7" applyFont="1" applyBorder="1" applyAlignment="1">
      <alignment horizontal="left" vertical="center" wrapText="1" indent="1"/>
    </xf>
    <xf numFmtId="14" fontId="15" fillId="0" borderId="0" xfId="7" quotePrefix="1" applyNumberFormat="1" applyFont="1" applyBorder="1" applyAlignment="1">
      <alignment horizontal="left" vertical="center" wrapText="1" indent="1"/>
    </xf>
    <xf numFmtId="0" fontId="6" fillId="0" borderId="10" xfId="7" applyFont="1" applyBorder="1" applyAlignment="1">
      <alignment horizontal="left" vertical="center" wrapText="1" indent="1"/>
    </xf>
    <xf numFmtId="38" fontId="6" fillId="7" borderId="6" xfId="7" applyNumberFormat="1" applyFont="1" applyFill="1" applyBorder="1" applyAlignment="1">
      <alignment horizontal="right"/>
    </xf>
    <xf numFmtId="168" fontId="6" fillId="0" borderId="6" xfId="7" applyNumberFormat="1" applyFont="1" applyFill="1" applyBorder="1" applyAlignment="1">
      <alignment horizontal="right"/>
    </xf>
    <xf numFmtId="3" fontId="24" fillId="3" borderId="6" xfId="7" applyNumberFormat="1" applyFont="1" applyFill="1" applyBorder="1" applyAlignment="1">
      <alignment horizontal="right"/>
    </xf>
    <xf numFmtId="3" fontId="24" fillId="0" borderId="6" xfId="7" applyNumberFormat="1" applyFont="1" applyFill="1" applyBorder="1" applyAlignment="1">
      <alignment horizontal="right"/>
    </xf>
    <xf numFmtId="0" fontId="15" fillId="0" borderId="0" xfId="7" quotePrefix="1" applyFont="1" applyBorder="1" applyAlignment="1">
      <alignment horizontal="left" vertical="center" wrapText="1" indent="1"/>
    </xf>
    <xf numFmtId="38" fontId="6" fillId="0" borderId="11" xfId="7" applyNumberFormat="1" applyFont="1" applyFill="1" applyBorder="1" applyAlignment="1">
      <alignment horizontal="right"/>
    </xf>
    <xf numFmtId="0" fontId="14" fillId="0" borderId="0" xfId="7" applyFont="1" applyAlignment="1">
      <alignment vertical="center"/>
    </xf>
    <xf numFmtId="0" fontId="14" fillId="8" borderId="5" xfId="7" applyFill="1" applyBorder="1" applyAlignment="1">
      <alignment vertical="center"/>
    </xf>
    <xf numFmtId="0" fontId="21" fillId="8" borderId="1" xfId="7" applyFont="1" applyFill="1" applyBorder="1" applyAlignment="1">
      <alignment horizontal="left" vertical="center" wrapText="1" indent="1"/>
    </xf>
    <xf numFmtId="0" fontId="21" fillId="8" borderId="2" xfId="7" applyFont="1" applyFill="1" applyBorder="1" applyAlignment="1">
      <alignment horizontal="left" vertical="center" wrapText="1" indent="1"/>
    </xf>
    <xf numFmtId="0" fontId="6" fillId="8" borderId="2" xfId="7" applyFont="1" applyFill="1" applyBorder="1" applyAlignment="1">
      <alignment horizontal="left" vertical="center" wrapText="1" indent="1"/>
    </xf>
    <xf numFmtId="38" fontId="6" fillId="8" borderId="2" xfId="7" applyNumberFormat="1" applyFont="1" applyFill="1" applyBorder="1" applyAlignment="1">
      <alignment horizontal="right"/>
    </xf>
    <xf numFmtId="0" fontId="15" fillId="8" borderId="2" xfId="7" applyFont="1" applyFill="1" applyBorder="1" applyAlignment="1">
      <alignment vertical="center"/>
    </xf>
    <xf numFmtId="0" fontId="15" fillId="8" borderId="11" xfId="7" applyFont="1" applyFill="1" applyBorder="1" applyAlignment="1">
      <alignment vertical="center"/>
    </xf>
    <xf numFmtId="0" fontId="6" fillId="0" borderId="0" xfId="7" applyFont="1" applyFill="1" applyBorder="1" applyAlignment="1">
      <alignment horizontal="center" wrapText="1"/>
    </xf>
    <xf numFmtId="0" fontId="15" fillId="0" borderId="0" xfId="7" applyFont="1" applyFill="1" applyBorder="1" applyAlignment="1">
      <alignment horizontal="center" vertical="center" wrapText="1"/>
    </xf>
    <xf numFmtId="49" fontId="6" fillId="0" borderId="0" xfId="7" applyNumberFormat="1" applyFont="1" applyFill="1" applyBorder="1" applyAlignment="1">
      <alignment horizontal="center" vertical="center"/>
    </xf>
    <xf numFmtId="0" fontId="15" fillId="0" borderId="0" xfId="7" applyFont="1" applyAlignment="1">
      <alignment vertical="center"/>
    </xf>
    <xf numFmtId="0" fontId="21" fillId="0" borderId="0" xfId="7" applyFont="1" applyFill="1" applyBorder="1" applyAlignment="1">
      <alignment horizontal="left" vertical="center" wrapText="1" indent="1"/>
    </xf>
    <xf numFmtId="0" fontId="6" fillId="9" borderId="0" xfId="7" applyFont="1" applyFill="1" applyBorder="1" applyAlignment="1">
      <alignment horizontal="left" vertical="center" indent="1"/>
    </xf>
    <xf numFmtId="0" fontId="6" fillId="9" borderId="0" xfId="7" applyFont="1" applyFill="1" applyBorder="1" applyAlignment="1">
      <alignment horizontal="left" vertical="center" wrapText="1" indent="1"/>
    </xf>
    <xf numFmtId="38" fontId="6" fillId="9" borderId="0" xfId="7" applyNumberFormat="1" applyFont="1" applyFill="1" applyBorder="1" applyAlignment="1">
      <alignment horizontal="right"/>
    </xf>
    <xf numFmtId="38" fontId="6" fillId="0" borderId="0" xfId="7" applyNumberFormat="1" applyFont="1" applyFill="1" applyBorder="1" applyAlignment="1">
      <alignment horizontal="right"/>
    </xf>
    <xf numFmtId="0" fontId="15" fillId="0" borderId="0" xfId="7" applyFont="1" applyFill="1" applyBorder="1" applyAlignment="1">
      <alignment vertical="center"/>
    </xf>
    <xf numFmtId="0" fontId="15" fillId="0" borderId="3" xfId="7" applyFont="1" applyBorder="1" applyAlignment="1">
      <alignment horizontal="left" vertical="center" wrapText="1" indent="1"/>
    </xf>
    <xf numFmtId="0" fontId="15" fillId="2" borderId="4" xfId="7" applyFont="1" applyFill="1" applyBorder="1" applyAlignment="1">
      <alignment horizontal="center" vertical="center" wrapText="1"/>
    </xf>
    <xf numFmtId="0" fontId="15" fillId="0" borderId="0" xfId="7" applyFont="1" applyAlignment="1">
      <alignment horizontal="center" vertical="center"/>
    </xf>
    <xf numFmtId="0" fontId="14" fillId="0" borderId="5" xfId="7" applyFont="1" applyBorder="1" applyAlignment="1">
      <alignment horizontal="left" vertical="center" wrapText="1" indent="1"/>
    </xf>
    <xf numFmtId="0" fontId="14" fillId="0" borderId="1" xfId="7" applyFont="1" applyBorder="1" applyAlignment="1">
      <alignment horizontal="left" vertical="center" wrapText="1" indent="1"/>
    </xf>
    <xf numFmtId="0" fontId="15" fillId="0" borderId="4" xfId="7" applyFont="1" applyBorder="1" applyAlignment="1">
      <alignment horizontal="left" vertical="center" wrapText="1" indent="1"/>
    </xf>
    <xf numFmtId="38" fontId="25" fillId="3" borderId="4" xfId="7" applyNumberFormat="1" applyFont="1" applyFill="1" applyBorder="1" applyAlignment="1">
      <alignment horizontal="right"/>
    </xf>
    <xf numFmtId="0" fontId="14" fillId="0" borderId="6" xfId="7" applyFont="1" applyBorder="1" applyAlignment="1">
      <alignment horizontal="left" vertical="center" wrapText="1" indent="1"/>
    </xf>
    <xf numFmtId="0" fontId="15" fillId="0" borderId="6" xfId="7" applyFont="1" applyBorder="1" applyAlignment="1">
      <alignment horizontal="left" vertical="center" wrapText="1" indent="1"/>
    </xf>
    <xf numFmtId="38" fontId="24" fillId="3" borderId="4" xfId="7" applyNumberFormat="1" applyFont="1" applyFill="1" applyBorder="1" applyAlignment="1">
      <alignment horizontal="right"/>
    </xf>
    <xf numFmtId="0" fontId="21" fillId="0" borderId="5" xfId="7" applyFont="1" applyBorder="1" applyAlignment="1">
      <alignment horizontal="left" vertical="center" wrapText="1" indent="1"/>
    </xf>
    <xf numFmtId="0" fontId="21" fillId="0" borderId="6" xfId="7" applyFont="1" applyBorder="1" applyAlignment="1">
      <alignment horizontal="left" vertical="center" wrapText="1" indent="1"/>
    </xf>
    <xf numFmtId="0" fontId="14" fillId="0" borderId="12" xfId="7" applyFont="1" applyBorder="1" applyAlignment="1">
      <alignment horizontal="left" vertical="center" wrapText="1" indent="1"/>
    </xf>
    <xf numFmtId="0" fontId="14" fillId="0" borderId="13" xfId="7" applyFont="1" applyBorder="1" applyAlignment="1">
      <alignment horizontal="left" vertical="center" wrapText="1" indent="1"/>
    </xf>
    <xf numFmtId="38" fontId="24" fillId="3" borderId="9" xfId="7" applyNumberFormat="1" applyFont="1" applyFill="1" applyBorder="1" applyAlignment="1">
      <alignment horizontal="right"/>
    </xf>
    <xf numFmtId="38" fontId="24" fillId="0" borderId="9" xfId="7" applyNumberFormat="1" applyFont="1" applyFill="1" applyBorder="1" applyAlignment="1">
      <alignment horizontal="right"/>
    </xf>
    <xf numFmtId="0" fontId="24" fillId="0" borderId="9" xfId="7" applyFont="1" applyBorder="1" applyAlignment="1">
      <alignment vertical="center"/>
    </xf>
    <xf numFmtId="0" fontId="14" fillId="0" borderId="2" xfId="7" applyFont="1" applyBorder="1" applyAlignment="1">
      <alignment horizontal="left" vertical="center" wrapText="1" indent="1"/>
    </xf>
    <xf numFmtId="38" fontId="22" fillId="2" borderId="12" xfId="7" applyNumberFormat="1" applyFont="1" applyFill="1" applyBorder="1" applyAlignment="1">
      <alignment horizontal="right"/>
    </xf>
    <xf numFmtId="38" fontId="22" fillId="2" borderId="2" xfId="7" applyNumberFormat="1" applyFont="1" applyFill="1" applyBorder="1" applyAlignment="1">
      <alignment horizontal="right"/>
    </xf>
    <xf numFmtId="0" fontId="15" fillId="2" borderId="2" xfId="7" applyFont="1" applyFill="1" applyBorder="1" applyAlignment="1">
      <alignment vertical="center"/>
    </xf>
    <xf numFmtId="0" fontId="15" fillId="2" borderId="11" xfId="7" applyFont="1" applyFill="1" applyBorder="1" applyAlignment="1">
      <alignment vertical="center"/>
    </xf>
    <xf numFmtId="0" fontId="21" fillId="0" borderId="0" xfId="7" applyFont="1" applyBorder="1" applyAlignment="1">
      <alignment horizontal="left" vertical="center" wrapText="1" indent="1"/>
    </xf>
    <xf numFmtId="38" fontId="6" fillId="2" borderId="14" xfId="7" applyNumberFormat="1" applyFont="1" applyFill="1" applyBorder="1" applyAlignment="1">
      <alignment horizontal="right"/>
    </xf>
    <xf numFmtId="38" fontId="6" fillId="2" borderId="0" xfId="7" applyNumberFormat="1" applyFont="1" applyFill="1" applyBorder="1" applyAlignment="1">
      <alignment horizontal="right"/>
    </xf>
    <xf numFmtId="0" fontId="15" fillId="2" borderId="0" xfId="7" applyFont="1" applyFill="1" applyBorder="1" applyAlignment="1">
      <alignment vertical="center"/>
    </xf>
    <xf numFmtId="0" fontId="15" fillId="2" borderId="10" xfId="7" applyFont="1" applyFill="1" applyBorder="1" applyAlignment="1">
      <alignment vertical="center"/>
    </xf>
    <xf numFmtId="38" fontId="15" fillId="3" borderId="15" xfId="7" applyNumberFormat="1" applyFont="1" applyFill="1" applyBorder="1" applyAlignment="1">
      <alignment horizontal="right"/>
    </xf>
    <xf numFmtId="38" fontId="24" fillId="0" borderId="15" xfId="7" applyNumberFormat="1" applyFont="1" applyFill="1" applyBorder="1" applyAlignment="1">
      <alignment horizontal="right"/>
    </xf>
    <xf numFmtId="38" fontId="15" fillId="3" borderId="4" xfId="7" applyNumberFormat="1" applyFont="1" applyFill="1" applyBorder="1" applyAlignment="1">
      <alignment horizontal="right"/>
    </xf>
    <xf numFmtId="38" fontId="24" fillId="0" borderId="1" xfId="7" applyNumberFormat="1" applyFont="1" applyFill="1" applyBorder="1" applyAlignment="1">
      <alignment horizontal="right"/>
    </xf>
    <xf numFmtId="0" fontId="24" fillId="0" borderId="1" xfId="7" applyFont="1" applyBorder="1" applyAlignment="1">
      <alignment vertical="center"/>
    </xf>
    <xf numFmtId="0" fontId="24" fillId="0" borderId="6" xfId="7" applyFont="1" applyBorder="1" applyAlignment="1">
      <alignment vertical="center"/>
    </xf>
    <xf numFmtId="0" fontId="14" fillId="2" borderId="5" xfId="7" applyFont="1" applyFill="1" applyBorder="1" applyAlignment="1">
      <alignment horizontal="left" vertical="center" wrapText="1" indent="1"/>
    </xf>
    <xf numFmtId="0" fontId="14" fillId="2" borderId="1" xfId="7" applyFont="1" applyFill="1" applyBorder="1" applyAlignment="1">
      <alignment horizontal="left" vertical="center" wrapText="1" indent="1"/>
    </xf>
    <xf numFmtId="0" fontId="15" fillId="2" borderId="1" xfId="7" applyFont="1" applyFill="1" applyBorder="1" applyAlignment="1">
      <alignment horizontal="left" vertical="center" wrapText="1" indent="1"/>
    </xf>
    <xf numFmtId="38" fontId="24" fillId="2" borderId="1" xfId="7" applyNumberFormat="1" applyFont="1" applyFill="1" applyBorder="1" applyAlignment="1">
      <alignment horizontal="right"/>
    </xf>
    <xf numFmtId="0" fontId="24" fillId="2" borderId="1" xfId="7" applyFont="1" applyFill="1" applyBorder="1" applyAlignment="1">
      <alignment vertical="center"/>
    </xf>
    <xf numFmtId="0" fontId="24" fillId="2" borderId="6" xfId="7" applyFont="1" applyFill="1" applyBorder="1" applyAlignment="1">
      <alignment vertical="center"/>
    </xf>
    <xf numFmtId="0" fontId="6" fillId="0" borderId="5" xfId="7" applyFont="1" applyBorder="1" applyAlignment="1">
      <alignment horizontal="left" vertical="center" wrapText="1" indent="1"/>
    </xf>
    <xf numFmtId="0" fontId="21" fillId="0" borderId="1" xfId="7" applyFont="1" applyBorder="1" applyAlignment="1">
      <alignment horizontal="left" vertical="center" wrapText="1" indent="1"/>
    </xf>
    <xf numFmtId="0" fontId="6" fillId="0" borderId="6" xfId="7" applyFont="1" applyBorder="1" applyAlignment="1">
      <alignment horizontal="left" vertical="center" wrapText="1" indent="1"/>
    </xf>
    <xf numFmtId="38" fontId="6" fillId="3" borderId="11" xfId="7" applyNumberFormat="1" applyFont="1" applyFill="1" applyBorder="1" applyAlignment="1">
      <alignment horizontal="right"/>
    </xf>
    <xf numFmtId="38" fontId="22" fillId="2" borderId="14" xfId="7" applyNumberFormat="1" applyFont="1" applyFill="1" applyBorder="1" applyAlignment="1">
      <alignment horizontal="right"/>
    </xf>
    <xf numFmtId="38" fontId="22" fillId="2" borderId="0" xfId="7" applyNumberFormat="1" applyFont="1" applyFill="1" applyBorder="1" applyAlignment="1">
      <alignment horizontal="right"/>
    </xf>
    <xf numFmtId="38" fontId="24" fillId="3" borderId="15" xfId="7" applyNumberFormat="1" applyFont="1" applyFill="1" applyBorder="1" applyAlignment="1">
      <alignment horizontal="right"/>
    </xf>
    <xf numFmtId="38" fontId="24" fillId="0" borderId="16" xfId="7" applyNumberFormat="1" applyFont="1" applyFill="1" applyBorder="1" applyAlignment="1">
      <alignment horizontal="right"/>
    </xf>
    <xf numFmtId="0" fontId="24" fillId="0" borderId="15" xfId="7" applyFont="1" applyBorder="1" applyAlignment="1">
      <alignment vertical="center"/>
    </xf>
    <xf numFmtId="0" fontId="24" fillId="3" borderId="6" xfId="7" applyFont="1" applyFill="1" applyBorder="1" applyAlignment="1">
      <alignment horizontal="left" vertical="center" wrapText="1" indent="1"/>
    </xf>
    <xf numFmtId="38" fontId="24" fillId="0" borderId="5" xfId="7" applyNumberFormat="1" applyFont="1" applyFill="1" applyBorder="1" applyAlignment="1">
      <alignment horizontal="right"/>
    </xf>
    <xf numFmtId="0" fontId="24" fillId="3" borderId="9" xfId="7" applyFont="1" applyFill="1" applyBorder="1" applyAlignment="1">
      <alignment horizontal="left" vertical="center" wrapText="1" indent="1"/>
    </xf>
    <xf numFmtId="0" fontId="24" fillId="3" borderId="4" xfId="7" applyFont="1" applyFill="1" applyBorder="1" applyAlignment="1">
      <alignment horizontal="left" vertical="center" wrapText="1" indent="1"/>
    </xf>
    <xf numFmtId="0" fontId="14" fillId="0" borderId="5" xfId="7" applyFont="1" applyFill="1" applyBorder="1" applyAlignment="1">
      <alignment horizontal="left" vertical="center" wrapText="1" indent="1"/>
    </xf>
    <xf numFmtId="0" fontId="15" fillId="0" borderId="4" xfId="7" applyFont="1" applyFill="1" applyBorder="1" applyAlignment="1">
      <alignment horizontal="left" vertical="center" wrapText="1" indent="1"/>
    </xf>
    <xf numFmtId="0" fontId="15" fillId="3" borderId="15" xfId="7" applyFont="1" applyFill="1" applyBorder="1" applyAlignment="1">
      <alignment horizontal="left" vertical="center" wrapText="1" indent="1"/>
    </xf>
    <xf numFmtId="168" fontId="15" fillId="3" borderId="4" xfId="7" applyNumberFormat="1" applyFont="1" applyFill="1" applyBorder="1" applyAlignment="1">
      <alignment horizontal="right"/>
    </xf>
    <xf numFmtId="0" fontId="15" fillId="3" borderId="6" xfId="7" applyFont="1" applyFill="1" applyBorder="1" applyAlignment="1">
      <alignment horizontal="left" vertical="center" wrapText="1" indent="1"/>
    </xf>
    <xf numFmtId="0" fontId="14" fillId="0" borderId="12" xfId="7" applyFont="1" applyFill="1" applyBorder="1" applyAlignment="1">
      <alignment horizontal="left" vertical="center" wrapText="1" indent="1"/>
    </xf>
    <xf numFmtId="0" fontId="15" fillId="3" borderId="11" xfId="7" applyFont="1" applyFill="1" applyBorder="1" applyAlignment="1">
      <alignment horizontal="left" vertical="center" wrapText="1" indent="1"/>
    </xf>
    <xf numFmtId="38" fontId="24" fillId="0" borderId="12" xfId="7" applyNumberFormat="1" applyFont="1" applyFill="1" applyBorder="1" applyAlignment="1">
      <alignment horizontal="right"/>
    </xf>
    <xf numFmtId="0" fontId="6" fillId="0" borderId="16" xfId="7" applyFont="1" applyFill="1" applyBorder="1" applyAlignment="1">
      <alignment horizontal="left" vertical="center" wrapText="1" indent="1"/>
    </xf>
    <xf numFmtId="0" fontId="21" fillId="0" borderId="3" xfId="7" applyFont="1" applyFill="1" applyBorder="1" applyAlignment="1">
      <alignment horizontal="left" vertical="center" wrapText="1" indent="1"/>
    </xf>
    <xf numFmtId="0" fontId="6" fillId="0" borderId="13" xfId="7" applyFont="1" applyFill="1" applyBorder="1" applyAlignment="1">
      <alignment horizontal="left" vertical="center" wrapText="1" indent="1"/>
    </xf>
    <xf numFmtId="38" fontId="6" fillId="3" borderId="13" xfId="7" applyNumberFormat="1" applyFont="1" applyFill="1" applyBorder="1" applyAlignment="1">
      <alignment horizontal="right"/>
    </xf>
    <xf numFmtId="38" fontId="6" fillId="0" borderId="13" xfId="7" applyNumberFormat="1" applyFont="1" applyFill="1" applyBorder="1" applyAlignment="1">
      <alignment horizontal="right"/>
    </xf>
    <xf numFmtId="0" fontId="15" fillId="0" borderId="0" xfId="7" applyFont="1" applyBorder="1" applyAlignment="1">
      <alignment horizontal="center" vertical="center"/>
    </xf>
    <xf numFmtId="0" fontId="6" fillId="2" borderId="14" xfId="7" applyFont="1" applyFill="1" applyBorder="1" applyAlignment="1">
      <alignment horizontal="left" vertical="center" wrapText="1" indent="1"/>
    </xf>
    <xf numFmtId="0" fontId="21" fillId="2" borderId="0" xfId="7" applyFont="1" applyFill="1" applyBorder="1" applyAlignment="1">
      <alignment horizontal="left" vertical="center" wrapText="1" indent="1"/>
    </xf>
    <xf numFmtId="0" fontId="6" fillId="2" borderId="0" xfId="7" applyFont="1" applyFill="1" applyBorder="1" applyAlignment="1">
      <alignment horizontal="left" vertical="center" wrapText="1" indent="1"/>
    </xf>
    <xf numFmtId="38" fontId="6" fillId="2" borderId="10" xfId="7" applyNumberFormat="1" applyFont="1" applyFill="1" applyBorder="1" applyAlignment="1">
      <alignment horizontal="right"/>
    </xf>
    <xf numFmtId="0" fontId="6" fillId="0" borderId="5" xfId="7" applyFont="1" applyFill="1" applyBorder="1" applyAlignment="1">
      <alignment horizontal="left" vertical="center" indent="1"/>
    </xf>
    <xf numFmtId="0" fontId="6" fillId="0" borderId="1" xfId="7" quotePrefix="1" applyFont="1" applyFill="1" applyBorder="1" applyAlignment="1">
      <alignment horizontal="left" vertical="center" wrapText="1" indent="1"/>
    </xf>
    <xf numFmtId="0" fontId="15" fillId="0" borderId="6" xfId="7" applyFont="1" applyFill="1" applyBorder="1" applyAlignment="1">
      <alignment horizontal="left" vertical="center" wrapText="1" indent="1"/>
    </xf>
    <xf numFmtId="38" fontId="6" fillId="3" borderId="4" xfId="7" applyNumberFormat="1" applyFont="1" applyFill="1" applyBorder="1" applyAlignment="1">
      <alignment horizontal="right"/>
    </xf>
    <xf numFmtId="38" fontId="6" fillId="0" borderId="4" xfId="7" applyNumberFormat="1" applyFont="1" applyFill="1" applyBorder="1" applyAlignment="1">
      <alignment horizontal="right"/>
    </xf>
    <xf numFmtId="0" fontId="6" fillId="0" borderId="0" xfId="7" applyFont="1" applyFill="1" applyBorder="1" applyAlignment="1">
      <alignment horizontal="left" vertical="center" indent="1"/>
    </xf>
    <xf numFmtId="0" fontId="6" fillId="0" borderId="0" xfId="7" quotePrefix="1" applyFont="1" applyFill="1" applyBorder="1" applyAlignment="1">
      <alignment horizontal="left" vertical="center" wrapText="1" indent="1"/>
    </xf>
    <xf numFmtId="0" fontId="15" fillId="0" borderId="0" xfId="7" applyFont="1" applyFill="1" applyBorder="1" applyAlignment="1">
      <alignment horizontal="left" vertical="center" wrapText="1" indent="1"/>
    </xf>
    <xf numFmtId="0" fontId="15" fillId="0" borderId="0" xfId="7" applyFont="1" applyFill="1" applyAlignment="1">
      <alignment horizontal="center" vertical="center"/>
    </xf>
    <xf numFmtId="0" fontId="14" fillId="0" borderId="0" xfId="7" applyFont="1" applyFill="1" applyBorder="1" applyAlignment="1">
      <alignment horizontal="left" vertical="center" wrapText="1" indent="1"/>
    </xf>
    <xf numFmtId="0" fontId="15" fillId="0" borderId="0" xfId="7" applyFont="1" applyFill="1" applyBorder="1" applyAlignment="1">
      <alignment horizontal="right"/>
    </xf>
    <xf numFmtId="0" fontId="14" fillId="0" borderId="0" xfId="7" applyFill="1" applyAlignment="1">
      <alignment vertical="center"/>
    </xf>
    <xf numFmtId="0" fontId="14" fillId="0" borderId="6" xfId="7" applyFont="1" applyBorder="1" applyAlignment="1">
      <alignment vertical="center"/>
    </xf>
    <xf numFmtId="38" fontId="26" fillId="3" borderId="4" xfId="7" applyNumberFormat="1" applyFont="1" applyFill="1" applyBorder="1" applyAlignment="1">
      <alignment horizontal="right"/>
    </xf>
    <xf numFmtId="0" fontId="15" fillId="0" borderId="5" xfId="7" applyFont="1" applyBorder="1" applyAlignment="1">
      <alignment vertical="center" wrapText="1"/>
    </xf>
    <xf numFmtId="0" fontId="21" fillId="0" borderId="1" xfId="7" applyFont="1" applyFill="1" applyBorder="1" applyAlignment="1">
      <alignment horizontal="left" vertical="center" wrapText="1" indent="1"/>
    </xf>
    <xf numFmtId="0" fontId="15" fillId="0" borderId="5" xfId="7" applyFont="1" applyBorder="1" applyAlignment="1">
      <alignment horizontal="left" vertical="center" wrapText="1" indent="1"/>
    </xf>
    <xf numFmtId="0" fontId="15" fillId="0" borderId="9" xfId="7" applyFont="1" applyBorder="1" applyAlignment="1">
      <alignment horizontal="left" vertical="center" wrapText="1" indent="1"/>
    </xf>
    <xf numFmtId="0" fontId="14" fillId="0" borderId="0" xfId="7" applyFont="1" applyAlignment="1">
      <alignment horizontal="center" vertical="center"/>
    </xf>
    <xf numFmtId="38" fontId="25" fillId="0" borderId="6" xfId="7" applyNumberFormat="1" applyFont="1" applyFill="1" applyBorder="1" applyAlignment="1">
      <alignment horizontal="right"/>
    </xf>
    <xf numFmtId="38" fontId="6" fillId="0" borderId="6" xfId="7" applyNumberFormat="1" applyFont="1" applyFill="1" applyBorder="1" applyAlignment="1">
      <alignment horizontal="right"/>
    </xf>
    <xf numFmtId="38" fontId="25" fillId="0" borderId="0" xfId="7" applyNumberFormat="1" applyFont="1" applyFill="1" applyBorder="1" applyAlignment="1">
      <alignment horizontal="right"/>
    </xf>
    <xf numFmtId="38" fontId="25" fillId="2" borderId="12" xfId="7" applyNumberFormat="1" applyFont="1" applyFill="1" applyBorder="1" applyAlignment="1">
      <alignment horizontal="right"/>
    </xf>
    <xf numFmtId="38" fontId="25" fillId="2" borderId="2" xfId="7" applyNumberFormat="1" applyFont="1" applyFill="1" applyBorder="1" applyAlignment="1">
      <alignment horizontal="right"/>
    </xf>
    <xf numFmtId="38" fontId="25" fillId="2" borderId="0" xfId="7" applyNumberFormat="1" applyFont="1" applyFill="1" applyBorder="1" applyAlignment="1">
      <alignment horizontal="right"/>
    </xf>
    <xf numFmtId="0" fontId="24" fillId="2" borderId="0" xfId="7" applyFont="1" applyFill="1" applyBorder="1" applyAlignment="1">
      <alignment vertical="center"/>
    </xf>
    <xf numFmtId="0" fontId="24" fillId="2" borderId="10" xfId="7" applyFont="1" applyFill="1" applyBorder="1" applyAlignment="1">
      <alignment vertical="center"/>
    </xf>
    <xf numFmtId="0" fontId="14" fillId="0" borderId="0" xfId="7" applyFont="1" applyAlignment="1">
      <alignment horizontal="left" vertical="center" wrapText="1" indent="1"/>
    </xf>
    <xf numFmtId="0" fontId="15" fillId="0" borderId="5" xfId="7" applyFont="1" applyFill="1" applyBorder="1" applyAlignment="1">
      <alignment horizontal="left" vertical="center" wrapText="1" indent="1"/>
    </xf>
    <xf numFmtId="0" fontId="15" fillId="3" borderId="4" xfId="7" applyFont="1" applyFill="1" applyBorder="1" applyAlignment="1">
      <alignment horizontal="left" vertical="center" wrapText="1" indent="1"/>
    </xf>
    <xf numFmtId="0" fontId="6" fillId="0" borderId="5" xfId="7" applyFont="1" applyFill="1" applyBorder="1" applyAlignment="1">
      <alignment horizontal="left" vertical="center" wrapText="1" indent="1"/>
    </xf>
    <xf numFmtId="0" fontId="6" fillId="0" borderId="6" xfId="7" applyFont="1" applyFill="1" applyBorder="1" applyAlignment="1">
      <alignment horizontal="left" vertical="center" wrapText="1" indent="1"/>
    </xf>
    <xf numFmtId="38" fontId="6" fillId="3" borderId="6" xfId="7" applyNumberFormat="1" applyFont="1" applyFill="1" applyBorder="1" applyAlignment="1">
      <alignment horizontal="right"/>
    </xf>
    <xf numFmtId="0" fontId="14" fillId="2" borderId="0" xfId="7" applyFont="1" applyFill="1" applyBorder="1" applyAlignment="1">
      <alignment horizontal="left" vertical="center" wrapText="1" indent="1"/>
    </xf>
    <xf numFmtId="0" fontId="15" fillId="2" borderId="0" xfId="7" applyFont="1" applyFill="1" applyBorder="1" applyAlignment="1">
      <alignment horizontal="left" vertical="center" wrapText="1" indent="1"/>
    </xf>
    <xf numFmtId="0" fontId="23" fillId="0" borderId="0" xfId="7" applyFont="1" applyBorder="1" applyAlignment="1">
      <alignment horizontal="center" vertical="center" wrapText="1"/>
    </xf>
    <xf numFmtId="0" fontId="15" fillId="0" borderId="1" xfId="7" applyFont="1" applyBorder="1" applyAlignment="1">
      <alignment horizontal="left" vertical="center" wrapText="1" indent="1"/>
    </xf>
    <xf numFmtId="0" fontId="27" fillId="0" borderId="5" xfId="7" applyFont="1" applyBorder="1" applyAlignment="1">
      <alignment horizontal="left" vertical="center" wrapText="1" indent="1"/>
    </xf>
    <xf numFmtId="3" fontId="14" fillId="0" borderId="0" xfId="7" applyNumberFormat="1" applyAlignment="1">
      <alignment vertical="center"/>
    </xf>
    <xf numFmtId="0" fontId="14" fillId="0" borderId="0" xfId="7" applyBorder="1" applyAlignment="1">
      <alignment horizontal="center" vertical="center"/>
    </xf>
    <xf numFmtId="166" fontId="14" fillId="0" borderId="0" xfId="7" applyNumberFormat="1" applyBorder="1" applyAlignment="1">
      <alignment horizontal="center" vertical="center"/>
    </xf>
    <xf numFmtId="49" fontId="6" fillId="6" borderId="17" xfId="7" applyNumberFormat="1" applyFont="1" applyFill="1" applyBorder="1" applyAlignment="1">
      <alignment horizontal="center" vertical="center"/>
    </xf>
    <xf numFmtId="49" fontId="6" fillId="6" borderId="6" xfId="7" applyNumberFormat="1" applyFont="1" applyFill="1" applyBorder="1" applyAlignment="1">
      <alignment horizontal="center" vertical="center"/>
    </xf>
    <xf numFmtId="164" fontId="24" fillId="3" borderId="17" xfId="10" applyNumberFormat="1" applyFont="1" applyFill="1" applyBorder="1" applyAlignment="1">
      <alignment horizontal="right"/>
    </xf>
    <xf numFmtId="164" fontId="24" fillId="0" borderId="4" xfId="10" applyNumberFormat="1" applyFont="1" applyFill="1" applyBorder="1" applyAlignment="1">
      <alignment horizontal="right"/>
    </xf>
    <xf numFmtId="164" fontId="24" fillId="0" borderId="6" xfId="10" applyNumberFormat="1" applyFont="1" applyFill="1" applyBorder="1" applyAlignment="1">
      <alignment horizontal="right"/>
    </xf>
    <xf numFmtId="164" fontId="24" fillId="0" borderId="4" xfId="10" applyNumberFormat="1" applyFont="1" applyBorder="1" applyAlignment="1">
      <alignment vertical="center"/>
    </xf>
    <xf numFmtId="164" fontId="24" fillId="0" borderId="6" xfId="10" applyNumberFormat="1" applyFont="1" applyFill="1" applyBorder="1" applyAlignment="1">
      <alignment horizontal="center"/>
    </xf>
    <xf numFmtId="164" fontId="24" fillId="0" borderId="4" xfId="10" applyNumberFormat="1" applyFont="1" applyFill="1" applyBorder="1" applyAlignment="1">
      <alignment horizontal="center"/>
    </xf>
    <xf numFmtId="164" fontId="24" fillId="0" borderId="4" xfId="10" applyNumberFormat="1" applyFont="1" applyBorder="1" applyAlignment="1">
      <alignment horizontal="center" vertical="center"/>
    </xf>
    <xf numFmtId="38" fontId="24" fillId="3" borderId="18" xfId="7" applyNumberFormat="1" applyFont="1" applyFill="1" applyBorder="1" applyAlignment="1">
      <alignment horizontal="right"/>
    </xf>
    <xf numFmtId="38" fontId="6" fillId="0" borderId="19" xfId="7" applyNumberFormat="1" applyFont="1" applyFill="1" applyBorder="1" applyAlignment="1">
      <alignment horizontal="right"/>
    </xf>
    <xf numFmtId="3" fontId="24" fillId="2" borderId="5" xfId="7" applyNumberFormat="1" applyFont="1" applyFill="1" applyBorder="1" applyAlignment="1">
      <alignment horizontal="right"/>
    </xf>
    <xf numFmtId="3" fontId="24" fillId="2" borderId="18" xfId="7" applyNumberFormat="1" applyFont="1" applyFill="1" applyBorder="1" applyAlignment="1">
      <alignment horizontal="right"/>
    </xf>
    <xf numFmtId="3" fontId="24" fillId="2" borderId="1" xfId="7" applyNumberFormat="1" applyFont="1" applyFill="1" applyBorder="1" applyAlignment="1">
      <alignment horizontal="right"/>
    </xf>
    <xf numFmtId="3" fontId="24" fillId="3" borderId="10" xfId="7" applyNumberFormat="1" applyFont="1" applyFill="1" applyBorder="1" applyAlignment="1">
      <alignment horizontal="right"/>
    </xf>
    <xf numFmtId="3" fontId="24" fillId="3" borderId="20" xfId="7" applyNumberFormat="1" applyFont="1" applyFill="1" applyBorder="1" applyAlignment="1">
      <alignment horizontal="right"/>
    </xf>
    <xf numFmtId="3" fontId="24" fillId="3" borderId="11" xfId="7" applyNumberFormat="1" applyFont="1" applyFill="1" applyBorder="1" applyAlignment="1">
      <alignment horizontal="right"/>
    </xf>
    <xf numFmtId="3" fontId="24" fillId="3" borderId="19" xfId="7" applyNumberFormat="1" applyFont="1" applyFill="1" applyBorder="1" applyAlignment="1">
      <alignment horizontal="right"/>
    </xf>
    <xf numFmtId="164" fontId="24" fillId="0" borderId="11" xfId="10" applyNumberFormat="1" applyFont="1" applyFill="1" applyBorder="1" applyAlignment="1">
      <alignment horizontal="right"/>
    </xf>
    <xf numFmtId="0" fontId="15" fillId="10" borderId="0" xfId="7" applyFont="1" applyFill="1" applyBorder="1" applyAlignment="1">
      <alignment horizontal="left" vertical="center" wrapText="1" indent="1"/>
    </xf>
    <xf numFmtId="3" fontId="24" fillId="3" borderId="4" xfId="7" applyNumberFormat="1" applyFont="1" applyFill="1" applyBorder="1" applyAlignment="1">
      <alignment horizontal="right"/>
    </xf>
    <xf numFmtId="3" fontId="24" fillId="3" borderId="17" xfId="7" applyNumberFormat="1" applyFont="1" applyFill="1" applyBorder="1" applyAlignment="1">
      <alignment horizontal="right"/>
    </xf>
    <xf numFmtId="0" fontId="14" fillId="8" borderId="5" xfId="7" applyFill="1" applyBorder="1" applyAlignment="1">
      <alignment horizontal="center" vertical="center"/>
    </xf>
    <xf numFmtId="0" fontId="6" fillId="8" borderId="1" xfId="7" applyFont="1" applyFill="1" applyBorder="1" applyAlignment="1">
      <alignment horizontal="left" vertical="center" wrapText="1" indent="1"/>
    </xf>
    <xf numFmtId="38" fontId="6" fillId="8" borderId="1" xfId="7" applyNumberFormat="1" applyFont="1" applyFill="1" applyBorder="1" applyAlignment="1">
      <alignment horizontal="right"/>
    </xf>
    <xf numFmtId="0" fontId="15" fillId="8" borderId="1" xfId="7" applyFont="1" applyFill="1" applyBorder="1" applyAlignment="1">
      <alignment vertical="center"/>
    </xf>
    <xf numFmtId="0" fontId="15" fillId="8" borderId="6" xfId="7" applyFont="1" applyFill="1" applyBorder="1" applyAlignment="1">
      <alignment vertical="center"/>
    </xf>
    <xf numFmtId="0" fontId="14" fillId="0" borderId="0" xfId="7" applyAlignment="1">
      <alignment horizontal="center" vertical="center"/>
    </xf>
    <xf numFmtId="0" fontId="6" fillId="0" borderId="0" xfId="7" applyFont="1" applyFill="1" applyBorder="1" applyAlignment="1">
      <alignment horizontal="left" vertical="center" wrapText="1" indent="1"/>
    </xf>
    <xf numFmtId="38" fontId="25" fillId="0" borderId="4" xfId="7" applyNumberFormat="1" applyFont="1" applyFill="1" applyBorder="1" applyAlignment="1">
      <alignment horizontal="right"/>
    </xf>
    <xf numFmtId="0" fontId="14" fillId="0" borderId="16" xfId="7" applyFont="1" applyBorder="1" applyAlignment="1">
      <alignment horizontal="left" vertical="center" wrapText="1" indent="1"/>
    </xf>
    <xf numFmtId="0" fontId="14" fillId="0" borderId="3" xfId="7" applyFont="1" applyBorder="1" applyAlignment="1">
      <alignment horizontal="left" vertical="center" wrapText="1" indent="1"/>
    </xf>
    <xf numFmtId="0" fontId="15" fillId="0" borderId="4" xfId="7" applyFont="1" applyBorder="1" applyAlignment="1">
      <alignment horizontal="right" vertical="center" wrapText="1" indent="1"/>
    </xf>
    <xf numFmtId="38" fontId="25" fillId="3" borderId="6" xfId="7" applyNumberFormat="1" applyFont="1" applyFill="1" applyBorder="1" applyAlignment="1">
      <alignment horizontal="right"/>
    </xf>
    <xf numFmtId="38" fontId="24" fillId="3" borderId="11" xfId="7" applyNumberFormat="1" applyFont="1" applyFill="1" applyBorder="1" applyAlignment="1">
      <alignment horizontal="right"/>
    </xf>
    <xf numFmtId="164" fontId="24" fillId="3" borderId="15" xfId="10" applyNumberFormat="1" applyFont="1" applyFill="1" applyBorder="1" applyAlignment="1">
      <alignment horizontal="right"/>
    </xf>
    <xf numFmtId="164" fontId="24" fillId="0" borderId="15" xfId="10" applyNumberFormat="1" applyFont="1" applyFill="1" applyBorder="1" applyAlignment="1">
      <alignment horizontal="right"/>
    </xf>
    <xf numFmtId="164" fontId="24" fillId="0" borderId="15" xfId="10" applyNumberFormat="1" applyFont="1" applyBorder="1" applyAlignment="1">
      <alignment vertical="center"/>
    </xf>
    <xf numFmtId="164" fontId="24" fillId="3" borderId="4" xfId="10" applyNumberFormat="1" applyFont="1" applyFill="1" applyBorder="1" applyAlignment="1">
      <alignment horizontal="right"/>
    </xf>
    <xf numFmtId="0" fontId="21" fillId="0" borderId="3" xfId="7" applyFont="1" applyBorder="1" applyAlignment="1">
      <alignment horizontal="left" vertical="center" wrapText="1" indent="1"/>
    </xf>
    <xf numFmtId="38" fontId="6" fillId="0" borderId="9" xfId="7" applyNumberFormat="1" applyFont="1" applyFill="1" applyBorder="1" applyAlignment="1">
      <alignment horizontal="right"/>
    </xf>
    <xf numFmtId="38" fontId="6" fillId="2" borderId="12" xfId="7" applyNumberFormat="1" applyFont="1" applyFill="1" applyBorder="1" applyAlignment="1">
      <alignment horizontal="right"/>
    </xf>
    <xf numFmtId="38" fontId="6" fillId="2" borderId="2" xfId="7" applyNumberFormat="1" applyFont="1" applyFill="1" applyBorder="1" applyAlignment="1">
      <alignment horizontal="right"/>
    </xf>
    <xf numFmtId="38" fontId="6" fillId="2" borderId="11" xfId="7" applyNumberFormat="1" applyFont="1" applyFill="1" applyBorder="1" applyAlignment="1">
      <alignment horizontal="right"/>
    </xf>
    <xf numFmtId="0" fontId="14" fillId="0" borderId="21" xfId="7" applyFont="1" applyBorder="1" applyAlignment="1">
      <alignment horizontal="left" vertical="center" wrapText="1" indent="1"/>
    </xf>
    <xf numFmtId="0" fontId="15" fillId="0" borderId="22" xfId="7" applyFont="1" applyBorder="1" applyAlignment="1">
      <alignment horizontal="left" vertical="center" wrapText="1" indent="1"/>
    </xf>
    <xf numFmtId="38" fontId="24" fillId="2" borderId="12" xfId="7" applyNumberFormat="1" applyFont="1" applyFill="1" applyBorder="1" applyAlignment="1">
      <alignment horizontal="right"/>
    </xf>
    <xf numFmtId="38" fontId="24" fillId="2" borderId="2" xfId="7" applyNumberFormat="1" applyFont="1" applyFill="1" applyBorder="1" applyAlignment="1">
      <alignment horizontal="right"/>
    </xf>
    <xf numFmtId="0" fontId="24" fillId="2" borderId="2" xfId="7" applyFont="1" applyFill="1" applyBorder="1" applyAlignment="1">
      <alignment vertical="center"/>
    </xf>
    <xf numFmtId="0" fontId="24" fillId="2" borderId="23" xfId="7" applyFont="1" applyFill="1" applyBorder="1" applyAlignment="1">
      <alignment vertical="center"/>
    </xf>
    <xf numFmtId="0" fontId="14" fillId="0" borderId="8" xfId="7" applyFont="1" applyBorder="1" applyAlignment="1">
      <alignment horizontal="left" vertical="center" wrapText="1" indent="1"/>
    </xf>
    <xf numFmtId="0" fontId="15" fillId="0" borderId="24" xfId="7" applyFont="1" applyBorder="1" applyAlignment="1">
      <alignment horizontal="left" vertical="center" wrapText="1" indent="1"/>
    </xf>
    <xf numFmtId="38" fontId="24" fillId="2" borderId="14" xfId="7" applyNumberFormat="1" applyFont="1" applyFill="1" applyBorder="1" applyAlignment="1">
      <alignment horizontal="right"/>
    </xf>
    <xf numFmtId="38" fontId="24" fillId="2" borderId="0" xfId="7" applyNumberFormat="1" applyFont="1" applyFill="1" applyBorder="1" applyAlignment="1">
      <alignment horizontal="right"/>
    </xf>
    <xf numFmtId="0" fontId="24" fillId="2" borderId="25" xfId="7" applyFont="1" applyFill="1" applyBorder="1" applyAlignment="1">
      <alignment vertical="center"/>
    </xf>
    <xf numFmtId="0" fontId="15" fillId="2" borderId="5" xfId="7" applyFont="1" applyFill="1" applyBorder="1" applyAlignment="1">
      <alignment horizontal="center" vertical="center" wrapText="1"/>
    </xf>
    <xf numFmtId="0" fontId="15" fillId="0" borderId="4" xfId="7" applyFont="1" applyFill="1" applyBorder="1" applyAlignment="1">
      <alignment horizontal="right" vertical="center" wrapText="1" indent="1"/>
    </xf>
    <xf numFmtId="38" fontId="24" fillId="0" borderId="2" xfId="7" applyNumberFormat="1" applyFont="1" applyFill="1" applyBorder="1" applyAlignment="1">
      <alignment horizontal="right"/>
    </xf>
    <xf numFmtId="0" fontId="24" fillId="0" borderId="2" xfId="7" applyFont="1" applyBorder="1" applyAlignment="1">
      <alignment vertical="center"/>
    </xf>
    <xf numFmtId="0" fontId="24" fillId="0" borderId="11" xfId="7" applyFont="1" applyBorder="1" applyAlignment="1">
      <alignment vertical="center"/>
    </xf>
    <xf numFmtId="0" fontId="6" fillId="0" borderId="26" xfId="7" applyFont="1" applyFill="1" applyBorder="1" applyAlignment="1">
      <alignment horizontal="left" vertical="center" wrapText="1" indent="1"/>
    </xf>
    <xf numFmtId="0" fontId="21" fillId="0" borderId="27" xfId="7" applyFont="1" applyFill="1" applyBorder="1" applyAlignment="1">
      <alignment horizontal="left" vertical="center" wrapText="1" indent="1"/>
    </xf>
    <xf numFmtId="0" fontId="6" fillId="0" borderId="28" xfId="7" applyFont="1" applyFill="1" applyBorder="1" applyAlignment="1">
      <alignment horizontal="left" vertical="center" wrapText="1" indent="1"/>
    </xf>
    <xf numFmtId="0" fontId="6" fillId="0" borderId="14" xfId="7" applyFont="1" applyFill="1" applyBorder="1" applyAlignment="1">
      <alignment horizontal="left" vertical="center" wrapText="1" indent="1"/>
    </xf>
    <xf numFmtId="38" fontId="6" fillId="0" borderId="10" xfId="7" applyNumberFormat="1" applyFont="1" applyFill="1" applyBorder="1" applyAlignment="1">
      <alignment horizontal="right"/>
    </xf>
    <xf numFmtId="0" fontId="21" fillId="0" borderId="29" xfId="7" applyFont="1" applyFill="1" applyBorder="1" applyAlignment="1">
      <alignment horizontal="left" vertical="center" wrapText="1" indent="1"/>
    </xf>
    <xf numFmtId="0" fontId="6" fillId="0" borderId="30" xfId="7" applyFont="1" applyFill="1" applyBorder="1" applyAlignment="1">
      <alignment horizontal="left" vertical="center" wrapText="1" indent="1"/>
    </xf>
    <xf numFmtId="0" fontId="6" fillId="2" borderId="5" xfId="7" applyFont="1" applyFill="1" applyBorder="1" applyAlignment="1">
      <alignment horizontal="left" vertical="center" wrapText="1" indent="1"/>
    </xf>
    <xf numFmtId="0" fontId="21" fillId="2" borderId="1" xfId="7" applyFont="1" applyFill="1" applyBorder="1" applyAlignment="1">
      <alignment horizontal="left" vertical="center" wrapText="1" indent="1"/>
    </xf>
    <xf numFmtId="0" fontId="6" fillId="2" borderId="1" xfId="7" applyFont="1" applyFill="1" applyBorder="1" applyAlignment="1">
      <alignment horizontal="left" vertical="center" wrapText="1" indent="1"/>
    </xf>
    <xf numFmtId="38" fontId="6" fillId="2" borderId="1" xfId="7" applyNumberFormat="1" applyFont="1" applyFill="1" applyBorder="1" applyAlignment="1">
      <alignment horizontal="right"/>
    </xf>
    <xf numFmtId="38" fontId="6" fillId="2" borderId="6" xfId="7" applyNumberFormat="1" applyFont="1" applyFill="1" applyBorder="1" applyAlignment="1">
      <alignment horizontal="right"/>
    </xf>
    <xf numFmtId="0" fontId="6" fillId="0" borderId="16" xfId="7" applyFont="1" applyFill="1" applyBorder="1" applyAlignment="1">
      <alignment horizontal="left" vertical="center" indent="1"/>
    </xf>
    <xf numFmtId="0" fontId="6" fillId="0" borderId="3" xfId="7" quotePrefix="1" applyFont="1" applyFill="1" applyBorder="1" applyAlignment="1">
      <alignment horizontal="left" vertical="center" wrapText="1" indent="1"/>
    </xf>
    <xf numFmtId="0" fontId="15" fillId="0" borderId="13" xfId="7" applyFont="1" applyFill="1" applyBorder="1" applyAlignment="1">
      <alignment horizontal="left" vertical="center" wrapText="1" indent="1"/>
    </xf>
    <xf numFmtId="38" fontId="6" fillId="3" borderId="15" xfId="7" applyNumberFormat="1" applyFont="1" applyFill="1" applyBorder="1" applyAlignment="1">
      <alignment horizontal="right"/>
    </xf>
    <xf numFmtId="38" fontId="6" fillId="0" borderId="15" xfId="7" applyNumberFormat="1" applyFont="1" applyFill="1" applyBorder="1" applyAlignment="1">
      <alignment horizontal="right"/>
    </xf>
    <xf numFmtId="0" fontId="14" fillId="0" borderId="1" xfId="7" applyFont="1" applyBorder="1" applyAlignment="1">
      <alignment vertical="center"/>
    </xf>
    <xf numFmtId="0" fontId="14" fillId="0" borderId="4" xfId="7" applyFont="1" applyBorder="1" applyAlignment="1">
      <alignment vertical="center"/>
    </xf>
    <xf numFmtId="38" fontId="25" fillId="0" borderId="13" xfId="7" applyNumberFormat="1" applyFont="1" applyFill="1" applyBorder="1" applyAlignment="1">
      <alignment horizontal="right"/>
    </xf>
    <xf numFmtId="38" fontId="25" fillId="2" borderId="14" xfId="7" applyNumberFormat="1" applyFont="1" applyFill="1" applyBorder="1" applyAlignment="1">
      <alignment horizontal="right"/>
    </xf>
    <xf numFmtId="38" fontId="6" fillId="10" borderId="0" xfId="7" applyNumberFormat="1" applyFont="1" applyFill="1" applyBorder="1" applyAlignment="1">
      <alignment horizontal="right"/>
    </xf>
    <xf numFmtId="0" fontId="28" fillId="0" borderId="0" xfId="7" applyFont="1" applyFill="1" applyBorder="1" applyAlignment="1">
      <alignment horizontal="left" vertical="center" indent="1"/>
    </xf>
    <xf numFmtId="0" fontId="15" fillId="0" borderId="13" xfId="7" applyFont="1" applyFill="1" applyBorder="1" applyAlignment="1">
      <alignment horizontal="center" vertical="center" wrapText="1"/>
    </xf>
    <xf numFmtId="169" fontId="22" fillId="0" borderId="13" xfId="7" applyNumberFormat="1" applyFont="1" applyFill="1" applyBorder="1" applyAlignment="1">
      <alignment horizontal="right"/>
    </xf>
    <xf numFmtId="38" fontId="6" fillId="11" borderId="4" xfId="7" applyNumberFormat="1" applyFont="1" applyFill="1" applyBorder="1" applyAlignment="1">
      <alignment horizontal="right"/>
    </xf>
    <xf numFmtId="38" fontId="6" fillId="10" borderId="4" xfId="7" applyNumberFormat="1" applyFont="1" applyFill="1" applyBorder="1" applyAlignment="1">
      <alignment horizontal="right"/>
    </xf>
    <xf numFmtId="0" fontId="14" fillId="0" borderId="0" xfId="7" applyAlignment="1">
      <alignment horizontal="center"/>
    </xf>
    <xf numFmtId="166" fontId="15" fillId="0" borderId="0" xfId="7" applyNumberFormat="1" applyFont="1" applyFill="1" applyBorder="1" applyAlignment="1">
      <alignment horizontal="left" vertical="center" indent="1"/>
    </xf>
    <xf numFmtId="38" fontId="22" fillId="0" borderId="6" xfId="7" applyNumberFormat="1" applyFont="1" applyFill="1" applyBorder="1" applyAlignment="1">
      <alignment horizontal="right"/>
    </xf>
    <xf numFmtId="38" fontId="22" fillId="0" borderId="4" xfId="7" applyNumberFormat="1" applyFont="1" applyFill="1" applyBorder="1" applyAlignment="1">
      <alignment horizontal="right"/>
    </xf>
    <xf numFmtId="38" fontId="15" fillId="0" borderId="4" xfId="7" applyNumberFormat="1" applyFont="1" applyFill="1" applyBorder="1" applyAlignment="1">
      <alignment horizontal="right"/>
    </xf>
    <xf numFmtId="0" fontId="15" fillId="0" borderId="4" xfId="7" applyFont="1" applyBorder="1" applyAlignment="1">
      <alignment vertical="center"/>
    </xf>
    <xf numFmtId="38" fontId="22" fillId="3" borderId="4" xfId="7" applyNumberFormat="1" applyFont="1" applyFill="1" applyBorder="1" applyAlignment="1">
      <alignment horizontal="right"/>
    </xf>
    <xf numFmtId="38" fontId="22" fillId="3" borderId="9" xfId="7" applyNumberFormat="1" applyFont="1" applyFill="1" applyBorder="1" applyAlignment="1">
      <alignment horizontal="right"/>
    </xf>
    <xf numFmtId="38" fontId="22" fillId="0" borderId="9" xfId="7" applyNumberFormat="1" applyFont="1" applyFill="1" applyBorder="1" applyAlignment="1">
      <alignment horizontal="right"/>
    </xf>
    <xf numFmtId="0" fontId="15" fillId="0" borderId="9" xfId="7" applyFont="1" applyBorder="1" applyAlignment="1">
      <alignment vertical="center"/>
    </xf>
    <xf numFmtId="169" fontId="22" fillId="0" borderId="4" xfId="7" applyNumberFormat="1" applyFont="1" applyFill="1" applyBorder="1" applyAlignment="1">
      <alignment horizontal="right"/>
    </xf>
    <xf numFmtId="169" fontId="15" fillId="3" borderId="4" xfId="7" applyNumberFormat="1" applyFont="1" applyFill="1" applyBorder="1" applyAlignment="1">
      <alignment horizontal="right"/>
    </xf>
    <xf numFmtId="38" fontId="22" fillId="0" borderId="11" xfId="7" applyNumberFormat="1" applyFont="1" applyFill="1" applyBorder="1" applyAlignment="1">
      <alignment horizontal="right"/>
    </xf>
    <xf numFmtId="38" fontId="22" fillId="2" borderId="6" xfId="7" applyNumberFormat="1" applyFont="1" applyFill="1" applyBorder="1" applyAlignment="1">
      <alignment horizontal="right"/>
    </xf>
    <xf numFmtId="38" fontId="22" fillId="2" borderId="11" xfId="7" applyNumberFormat="1" applyFont="1" applyFill="1" applyBorder="1" applyAlignment="1">
      <alignment horizontal="right"/>
    </xf>
    <xf numFmtId="38" fontId="22" fillId="2" borderId="9" xfId="7" applyNumberFormat="1" applyFont="1" applyFill="1" applyBorder="1" applyAlignment="1">
      <alignment horizontal="right"/>
    </xf>
    <xf numFmtId="0" fontId="15" fillId="2" borderId="9" xfId="7" applyFont="1" applyFill="1" applyBorder="1" applyAlignment="1">
      <alignment vertical="center"/>
    </xf>
    <xf numFmtId="0" fontId="6" fillId="0" borderId="16" xfId="7" applyFont="1" applyBorder="1" applyAlignment="1">
      <alignment horizontal="left" vertical="center" wrapText="1" indent="1"/>
    </xf>
    <xf numFmtId="38" fontId="22" fillId="0" borderId="13" xfId="7" applyNumberFormat="1" applyFont="1" applyFill="1" applyBorder="1" applyAlignment="1">
      <alignment horizontal="right"/>
    </xf>
    <xf numFmtId="0" fontId="6" fillId="0" borderId="4" xfId="7" applyFont="1" applyBorder="1" applyAlignment="1">
      <alignment horizontal="left" vertical="center" wrapText="1" indent="1"/>
    </xf>
    <xf numFmtId="0" fontId="15" fillId="0" borderId="2" xfId="7" applyFont="1" applyBorder="1" applyAlignment="1">
      <alignment horizontal="left" vertical="center" wrapText="1" indent="1"/>
    </xf>
    <xf numFmtId="0" fontId="14" fillId="2" borderId="12" xfId="7" applyFont="1" applyFill="1" applyBorder="1" applyAlignment="1">
      <alignment horizontal="left" vertical="center" wrapText="1" indent="1"/>
    </xf>
    <xf numFmtId="0" fontId="14" fillId="2" borderId="2" xfId="7" applyFont="1" applyFill="1" applyBorder="1" applyAlignment="1">
      <alignment horizontal="left" vertical="center" wrapText="1" indent="1"/>
    </xf>
    <xf numFmtId="0" fontId="15" fillId="2" borderId="11" xfId="7" applyFont="1" applyFill="1" applyBorder="1" applyAlignment="1">
      <alignment horizontal="left" vertical="center" wrapText="1" indent="1"/>
    </xf>
    <xf numFmtId="38" fontId="24" fillId="2" borderId="6" xfId="7" applyNumberFormat="1" applyFont="1" applyFill="1" applyBorder="1" applyAlignment="1">
      <alignment horizontal="right"/>
    </xf>
    <xf numFmtId="0" fontId="6" fillId="0" borderId="12" xfId="7" applyFont="1" applyBorder="1" applyAlignment="1">
      <alignment horizontal="left" vertical="center" wrapText="1" indent="1"/>
    </xf>
    <xf numFmtId="0" fontId="21" fillId="0" borderId="2" xfId="7" applyFont="1" applyFill="1" applyBorder="1" applyAlignment="1">
      <alignment horizontal="left" vertical="center" wrapText="1" indent="1"/>
    </xf>
    <xf numFmtId="0" fontId="6" fillId="0" borderId="11" xfId="7" applyFont="1" applyFill="1" applyBorder="1" applyAlignment="1">
      <alignment horizontal="left" vertical="center" wrapText="1" indent="1"/>
    </xf>
    <xf numFmtId="0" fontId="6" fillId="0" borderId="4" xfId="7" applyFont="1" applyFill="1" applyBorder="1" applyAlignment="1">
      <alignment horizontal="left" vertical="center" wrapText="1" indent="1"/>
    </xf>
    <xf numFmtId="0" fontId="15" fillId="0" borderId="6" xfId="7" applyFont="1" applyFill="1" applyBorder="1" applyAlignment="1">
      <alignment horizontal="center" vertical="center" wrapText="1"/>
    </xf>
    <xf numFmtId="169" fontId="6" fillId="3" borderId="4" xfId="7" applyNumberFormat="1" applyFont="1" applyFill="1" applyBorder="1" applyAlignment="1">
      <alignment horizontal="right"/>
    </xf>
    <xf numFmtId="165" fontId="14" fillId="0" borderId="4" xfId="7" applyNumberFormat="1" applyBorder="1" applyAlignment="1">
      <alignment vertical="center"/>
    </xf>
    <xf numFmtId="0" fontId="15" fillId="0" borderId="0" xfId="7" applyFont="1" applyBorder="1" applyAlignment="1">
      <alignment vertical="center"/>
    </xf>
    <xf numFmtId="170" fontId="6" fillId="3" borderId="4" xfId="7" applyNumberFormat="1" applyFont="1" applyFill="1" applyBorder="1" applyAlignment="1">
      <alignment horizontal="right"/>
    </xf>
    <xf numFmtId="170" fontId="6" fillId="0" borderId="4" xfId="7" applyNumberFormat="1" applyFont="1" applyFill="1" applyBorder="1" applyAlignment="1">
      <alignment horizontal="right"/>
    </xf>
    <xf numFmtId="9" fontId="29" fillId="0" borderId="0" xfId="7" applyNumberFormat="1" applyFont="1" applyFill="1" applyBorder="1" applyAlignment="1">
      <alignment vertical="center"/>
    </xf>
    <xf numFmtId="3" fontId="14" fillId="3" borderId="4" xfId="7" applyNumberFormat="1" applyFill="1" applyBorder="1" applyAlignment="1">
      <alignment vertical="center"/>
    </xf>
    <xf numFmtId="3" fontId="14" fillId="0" borderId="4" xfId="7" applyNumberFormat="1" applyBorder="1" applyAlignment="1">
      <alignment vertical="center"/>
    </xf>
    <xf numFmtId="0" fontId="14" fillId="0" borderId="4" xfId="7" applyBorder="1" applyAlignment="1">
      <alignment vertical="center"/>
    </xf>
    <xf numFmtId="171" fontId="6" fillId="3" borderId="4" xfId="7" applyNumberFormat="1" applyFont="1" applyFill="1" applyBorder="1" applyAlignment="1">
      <alignment horizontal="right"/>
    </xf>
    <xf numFmtId="171" fontId="6" fillId="0" borderId="4" xfId="7" applyNumberFormat="1" applyFont="1" applyFill="1" applyBorder="1" applyAlignment="1">
      <alignment horizontal="right"/>
    </xf>
    <xf numFmtId="0" fontId="14" fillId="0" borderId="0" xfId="7" applyFont="1" applyBorder="1" applyAlignment="1">
      <alignment vertical="center"/>
    </xf>
    <xf numFmtId="172" fontId="6" fillId="3" borderId="4" xfId="7" applyNumberFormat="1" applyFont="1" applyFill="1" applyBorder="1" applyAlignment="1">
      <alignment horizontal="right"/>
    </xf>
    <xf numFmtId="172" fontId="6" fillId="0" borderId="4" xfId="7" applyNumberFormat="1" applyFont="1" applyFill="1" applyBorder="1" applyAlignment="1">
      <alignment horizontal="right"/>
    </xf>
    <xf numFmtId="0" fontId="14" fillId="2" borderId="0" xfId="7" applyFill="1"/>
    <xf numFmtId="173" fontId="14" fillId="0" borderId="0" xfId="7" applyNumberFormat="1" applyAlignment="1">
      <alignment vertical="center"/>
    </xf>
    <xf numFmtId="0" fontId="15" fillId="0" borderId="0" xfId="7" applyFont="1" applyFill="1" applyBorder="1" applyAlignment="1">
      <alignment horizontal="left" vertical="center"/>
    </xf>
    <xf numFmtId="0" fontId="22" fillId="0" borderId="0" xfId="7" applyFont="1" applyFill="1" applyBorder="1" applyAlignment="1">
      <alignment horizontal="center" vertical="center"/>
    </xf>
    <xf numFmtId="49" fontId="6" fillId="6" borderId="5" xfId="7" applyNumberFormat="1" applyFont="1" applyFill="1" applyBorder="1" applyAlignment="1">
      <alignment horizontal="center" vertical="center"/>
    </xf>
    <xf numFmtId="49" fontId="6" fillId="8" borderId="9" xfId="7" applyNumberFormat="1" applyFont="1" applyFill="1" applyBorder="1" applyAlignment="1">
      <alignment horizontal="center" vertical="center"/>
    </xf>
    <xf numFmtId="38" fontId="15" fillId="3" borderId="4" xfId="7" applyNumberFormat="1" applyFont="1" applyFill="1" applyBorder="1" applyAlignment="1">
      <alignment horizontal="left" vertical="center" wrapText="1" indent="1"/>
    </xf>
    <xf numFmtId="38" fontId="24" fillId="8" borderId="31" xfId="7" applyNumberFormat="1" applyFont="1" applyFill="1" applyBorder="1" applyAlignment="1">
      <alignment horizontal="right"/>
    </xf>
    <xf numFmtId="38" fontId="15" fillId="3" borderId="6" xfId="7" applyNumberFormat="1" applyFont="1" applyFill="1" applyBorder="1" applyAlignment="1">
      <alignment horizontal="left" vertical="center" wrapText="1" indent="1"/>
    </xf>
    <xf numFmtId="0" fontId="24" fillId="8" borderId="31" xfId="7" applyFont="1" applyFill="1" applyBorder="1" applyAlignment="1">
      <alignment vertical="center"/>
    </xf>
    <xf numFmtId="10" fontId="15" fillId="3" borderId="4" xfId="7" applyNumberFormat="1" applyFont="1" applyFill="1" applyBorder="1" applyAlignment="1">
      <alignment horizontal="right" vertical="center" wrapText="1"/>
    </xf>
    <xf numFmtId="10" fontId="15" fillId="3" borderId="4" xfId="7" applyNumberFormat="1" applyFont="1" applyFill="1" applyBorder="1" applyAlignment="1">
      <alignment horizontal="right"/>
    </xf>
    <xf numFmtId="10" fontId="15" fillId="3" borderId="5" xfId="7" applyNumberFormat="1" applyFont="1" applyFill="1" applyBorder="1" applyAlignment="1">
      <alignment horizontal="right"/>
    </xf>
    <xf numFmtId="38" fontId="15" fillId="8" borderId="31" xfId="7" applyNumberFormat="1" applyFont="1" applyFill="1" applyBorder="1" applyAlignment="1">
      <alignment horizontal="right"/>
    </xf>
    <xf numFmtId="10" fontId="15" fillId="3" borderId="6" xfId="7" applyNumberFormat="1" applyFont="1" applyFill="1" applyBorder="1" applyAlignment="1">
      <alignment horizontal="right"/>
    </xf>
    <xf numFmtId="38" fontId="6" fillId="8" borderId="31" xfId="7" applyNumberFormat="1" applyFont="1" applyFill="1" applyBorder="1" applyAlignment="1">
      <alignment horizontal="right"/>
    </xf>
    <xf numFmtId="0" fontId="15" fillId="8" borderId="12" xfId="7" applyFont="1" applyFill="1" applyBorder="1" applyAlignment="1">
      <alignment horizontal="left" vertical="center" wrapText="1" indent="1"/>
    </xf>
    <xf numFmtId="0" fontId="15" fillId="8" borderId="2" xfId="7" applyFont="1" applyFill="1" applyBorder="1" applyAlignment="1">
      <alignment horizontal="left" vertical="center" wrapText="1" indent="1"/>
    </xf>
    <xf numFmtId="38" fontId="6" fillId="8" borderId="0" xfId="7" applyNumberFormat="1" applyFont="1" applyFill="1" applyBorder="1" applyAlignment="1">
      <alignment horizontal="right"/>
    </xf>
    <xf numFmtId="38" fontId="6" fillId="8" borderId="11" xfId="7" applyNumberFormat="1" applyFont="1" applyFill="1" applyBorder="1" applyAlignment="1">
      <alignment horizontal="right"/>
    </xf>
    <xf numFmtId="0" fontId="30" fillId="0" borderId="0" xfId="7" applyFont="1" applyBorder="1" applyAlignment="1">
      <alignment horizontal="left" vertical="center" wrapText="1" indent="1"/>
    </xf>
    <xf numFmtId="0" fontId="15" fillId="8" borderId="14" xfId="7" applyFont="1" applyFill="1" applyBorder="1" applyAlignment="1">
      <alignment horizontal="left" vertical="center" wrapText="1" indent="1"/>
    </xf>
    <xf numFmtId="0" fontId="15" fillId="8" borderId="0" xfId="7" applyFont="1" applyFill="1" applyBorder="1" applyAlignment="1">
      <alignment horizontal="left" vertical="center" wrapText="1" indent="1"/>
    </xf>
    <xf numFmtId="38" fontId="6" fillId="8" borderId="3" xfId="7" applyNumberFormat="1" applyFont="1" applyFill="1" applyBorder="1" applyAlignment="1">
      <alignment horizontal="right"/>
    </xf>
    <xf numFmtId="38" fontId="6" fillId="8" borderId="10" xfId="7" applyNumberFormat="1" applyFont="1" applyFill="1" applyBorder="1" applyAlignment="1">
      <alignment horizontal="right"/>
    </xf>
    <xf numFmtId="0" fontId="15" fillId="0" borderId="32" xfId="7" applyFont="1" applyBorder="1" applyAlignment="1">
      <alignment horizontal="left" vertical="center" wrapText="1" indent="1"/>
    </xf>
    <xf numFmtId="0" fontId="15" fillId="8" borderId="3" xfId="7" applyFont="1" applyFill="1" applyBorder="1" applyAlignment="1">
      <alignment horizontal="left" vertical="center" wrapText="1" indent="1"/>
    </xf>
    <xf numFmtId="38" fontId="6" fillId="8" borderId="13" xfId="7" applyNumberFormat="1" applyFont="1" applyFill="1" applyBorder="1" applyAlignment="1">
      <alignment horizontal="right"/>
    </xf>
    <xf numFmtId="38" fontId="15" fillId="3" borderId="0" xfId="7" applyNumberFormat="1" applyFont="1" applyFill="1" applyBorder="1" applyAlignment="1">
      <alignment horizontal="right"/>
    </xf>
    <xf numFmtId="38" fontId="6" fillId="8" borderId="16" xfId="7" applyNumberFormat="1" applyFont="1" applyFill="1" applyBorder="1" applyAlignment="1">
      <alignment horizontal="right"/>
    </xf>
    <xf numFmtId="38" fontId="15" fillId="3" borderId="16" xfId="7" applyNumberFormat="1" applyFont="1" applyFill="1" applyBorder="1" applyAlignment="1">
      <alignment horizontal="left" vertical="center" wrapText="1" indent="1"/>
    </xf>
    <xf numFmtId="38" fontId="6" fillId="8" borderId="9" xfId="7" applyNumberFormat="1" applyFont="1" applyFill="1" applyBorder="1" applyAlignment="1">
      <alignment horizontal="right"/>
    </xf>
    <xf numFmtId="38" fontId="15" fillId="10" borderId="4" xfId="7" applyNumberFormat="1" applyFont="1" applyFill="1" applyBorder="1" applyAlignment="1">
      <alignment horizontal="left" vertical="center" wrapText="1" indent="1"/>
    </xf>
    <xf numFmtId="38" fontId="15" fillId="0" borderId="4" xfId="7" applyNumberFormat="1" applyFont="1" applyFill="1" applyBorder="1" applyAlignment="1">
      <alignment horizontal="left" vertical="center" wrapText="1" indent="1"/>
    </xf>
    <xf numFmtId="3" fontId="15" fillId="0" borderId="15" xfId="7" applyNumberFormat="1" applyFont="1" applyBorder="1" applyAlignment="1">
      <alignment horizontal="left" vertical="center" wrapText="1" indent="1"/>
    </xf>
    <xf numFmtId="38" fontId="15" fillId="0" borderId="13" xfId="7" applyNumberFormat="1" applyFont="1" applyFill="1" applyBorder="1" applyAlignment="1">
      <alignment horizontal="right"/>
    </xf>
    <xf numFmtId="38" fontId="15" fillId="0" borderId="15" xfId="7" applyNumberFormat="1" applyFont="1" applyFill="1" applyBorder="1" applyAlignment="1">
      <alignment horizontal="right"/>
    </xf>
    <xf numFmtId="38" fontId="15" fillId="0" borderId="16" xfId="7" applyNumberFormat="1" applyFont="1" applyFill="1" applyBorder="1" applyAlignment="1">
      <alignment horizontal="right"/>
    </xf>
    <xf numFmtId="38" fontId="6" fillId="0" borderId="16" xfId="7" applyNumberFormat="1" applyFont="1" applyFill="1" applyBorder="1" applyAlignment="1">
      <alignment horizontal="right"/>
    </xf>
    <xf numFmtId="0" fontId="15" fillId="0" borderId="15" xfId="7" applyFont="1" applyBorder="1" applyAlignment="1">
      <alignment horizontal="left" vertical="center" wrapText="1" indent="1"/>
    </xf>
    <xf numFmtId="0" fontId="15" fillId="8" borderId="5" xfId="7" applyFont="1" applyFill="1" applyBorder="1" applyAlignment="1">
      <alignment horizontal="left" vertical="center" wrapText="1" indent="1"/>
    </xf>
    <xf numFmtId="0" fontId="15" fillId="8" borderId="1" xfId="7" applyFont="1" applyFill="1" applyBorder="1" applyAlignment="1">
      <alignment horizontal="left" vertical="center" wrapText="1" indent="1"/>
    </xf>
    <xf numFmtId="38" fontId="6" fillId="8" borderId="6" xfId="7" applyNumberFormat="1" applyFont="1" applyFill="1" applyBorder="1" applyAlignment="1">
      <alignment horizontal="right"/>
    </xf>
    <xf numFmtId="0" fontId="15" fillId="8" borderId="3" xfId="7" applyFont="1" applyFill="1" applyBorder="1" applyAlignment="1">
      <alignment vertical="center"/>
    </xf>
    <xf numFmtId="38" fontId="14" fillId="0" borderId="0" xfId="7" applyNumberFormat="1" applyFont="1" applyAlignment="1">
      <alignment horizontal="left" vertical="center" wrapText="1" indent="1"/>
    </xf>
    <xf numFmtId="168" fontId="24" fillId="3" borderId="6" xfId="7" applyNumberFormat="1" applyFont="1" applyFill="1" applyBorder="1" applyAlignment="1">
      <alignment horizontal="right"/>
    </xf>
    <xf numFmtId="168" fontId="24" fillId="7" borderId="6" xfId="7" applyNumberFormat="1" applyFont="1" applyFill="1" applyBorder="1" applyAlignment="1">
      <alignment horizontal="right"/>
    </xf>
    <xf numFmtId="168" fontId="24" fillId="10" borderId="6" xfId="7" applyNumberFormat="1" applyFont="1" applyFill="1" applyBorder="1" applyAlignment="1">
      <alignment horizontal="right"/>
    </xf>
    <xf numFmtId="168" fontId="24" fillId="10" borderId="4" xfId="7" applyNumberFormat="1" applyFont="1" applyFill="1" applyBorder="1" applyAlignment="1">
      <alignment horizontal="right"/>
    </xf>
    <xf numFmtId="168" fontId="24" fillId="10" borderId="4" xfId="7" applyNumberFormat="1" applyFont="1" applyFill="1" applyBorder="1" applyAlignment="1">
      <alignment vertical="center"/>
    </xf>
    <xf numFmtId="38" fontId="24" fillId="10" borderId="6" xfId="7" applyNumberFormat="1" applyFont="1" applyFill="1" applyBorder="1" applyAlignment="1">
      <alignment horizontal="right"/>
    </xf>
    <xf numFmtId="168" fontId="6" fillId="7" borderId="6" xfId="7" applyNumberFormat="1" applyFont="1" applyFill="1" applyBorder="1" applyAlignment="1">
      <alignment horizontal="right"/>
    </xf>
    <xf numFmtId="168" fontId="6" fillId="0" borderId="11" xfId="7" applyNumberFormat="1" applyFont="1" applyFill="1" applyBorder="1" applyAlignment="1">
      <alignment horizontal="right"/>
    </xf>
    <xf numFmtId="168" fontId="6" fillId="8" borderId="2" xfId="7" applyNumberFormat="1" applyFont="1" applyFill="1" applyBorder="1" applyAlignment="1">
      <alignment horizontal="left" vertical="center" wrapText="1" indent="1"/>
    </xf>
    <xf numFmtId="38" fontId="25" fillId="10" borderId="4" xfId="7" applyNumberFormat="1" applyFont="1" applyFill="1" applyBorder="1" applyAlignment="1">
      <alignment horizontal="right"/>
    </xf>
    <xf numFmtId="1" fontId="24" fillId="0" borderId="4" xfId="7" applyNumberFormat="1" applyFont="1" applyFill="1" applyBorder="1" applyAlignment="1">
      <alignment horizontal="right"/>
    </xf>
    <xf numFmtId="3" fontId="15" fillId="3" borderId="15" xfId="7" applyNumberFormat="1" applyFont="1" applyFill="1" applyBorder="1" applyAlignment="1">
      <alignment horizontal="left" vertical="center" wrapText="1" indent="1"/>
    </xf>
    <xf numFmtId="3" fontId="15" fillId="3" borderId="4" xfId="7" applyNumberFormat="1" applyFont="1" applyFill="1" applyBorder="1" applyAlignment="1">
      <alignment horizontal="left" vertical="center" wrapText="1" indent="1"/>
    </xf>
    <xf numFmtId="169" fontId="15" fillId="0" borderId="4" xfId="7" applyNumberFormat="1" applyFont="1" applyFill="1" applyBorder="1" applyAlignment="1">
      <alignment horizontal="right"/>
    </xf>
    <xf numFmtId="40" fontId="15" fillId="0" borderId="4" xfId="7" applyNumberFormat="1" applyFont="1" applyFill="1" applyBorder="1" applyAlignment="1">
      <alignment horizontal="right"/>
    </xf>
    <xf numFmtId="40" fontId="6" fillId="0" borderId="4" xfId="7" applyNumberFormat="1" applyFont="1" applyFill="1" applyBorder="1" applyAlignment="1">
      <alignment horizontal="right"/>
    </xf>
    <xf numFmtId="40" fontId="6" fillId="0" borderId="6" xfId="7" applyNumberFormat="1" applyFont="1" applyFill="1" applyBorder="1" applyAlignment="1">
      <alignment horizontal="right"/>
    </xf>
    <xf numFmtId="0" fontId="15" fillId="0" borderId="5" xfId="7" applyFont="1" applyFill="1" applyBorder="1" applyAlignment="1">
      <alignment vertical="center"/>
    </xf>
    <xf numFmtId="0" fontId="3" fillId="0" borderId="4" xfId="5" applyFill="1" applyBorder="1" applyAlignment="1" applyProtection="1">
      <alignment horizontal="left" vertical="center" wrapText="1" indent="1"/>
    </xf>
    <xf numFmtId="0" fontId="6" fillId="0" borderId="3" xfId="7" applyFont="1" applyBorder="1" applyAlignment="1">
      <alignment horizontal="center" vertical="center"/>
    </xf>
    <xf numFmtId="0" fontId="14" fillId="0" borderId="3" xfId="7" applyBorder="1" applyAlignment="1">
      <alignment horizontal="center" vertical="center"/>
    </xf>
    <xf numFmtId="0" fontId="6" fillId="10" borderId="5" xfId="7" applyFont="1" applyFill="1" applyBorder="1" applyAlignment="1">
      <alignment horizontal="left" vertical="center" wrapText="1" indent="1"/>
    </xf>
    <xf numFmtId="0" fontId="14" fillId="0" borderId="1" xfId="7" applyBorder="1" applyAlignment="1">
      <alignment horizontal="left" vertical="center" wrapText="1" indent="1"/>
    </xf>
    <xf numFmtId="0" fontId="14" fillId="0" borderId="6" xfId="7" applyBorder="1" applyAlignment="1">
      <alignment horizontal="left" vertical="center" wrapText="1" indent="1"/>
    </xf>
    <xf numFmtId="38" fontId="15" fillId="3" borderId="14" xfId="7" applyNumberFormat="1" applyFont="1" applyFill="1" applyBorder="1" applyAlignment="1">
      <alignment horizontal="center" vertical="center" wrapText="1"/>
    </xf>
    <xf numFmtId="0" fontId="15" fillId="3" borderId="0" xfId="7" applyFont="1" applyFill="1" applyBorder="1" applyAlignment="1">
      <alignment horizontal="center" vertical="center" wrapText="1"/>
    </xf>
    <xf numFmtId="38" fontId="15" fillId="3" borderId="0" xfId="7" applyNumberFormat="1" applyFont="1" applyFill="1" applyBorder="1" applyAlignment="1">
      <alignment horizontal="center"/>
    </xf>
    <xf numFmtId="3" fontId="15" fillId="3" borderId="16" xfId="7" applyNumberFormat="1" applyFont="1" applyFill="1" applyBorder="1" applyAlignment="1">
      <alignment horizontal="center" vertical="center" wrapText="1"/>
    </xf>
    <xf numFmtId="3" fontId="15" fillId="3" borderId="3" xfId="7" applyNumberFormat="1" applyFont="1" applyFill="1" applyBorder="1" applyAlignment="1">
      <alignment horizontal="center" vertical="center" wrapText="1"/>
    </xf>
    <xf numFmtId="38" fontId="15" fillId="3" borderId="3" xfId="7" applyNumberFormat="1" applyFont="1" applyFill="1" applyBorder="1" applyAlignment="1">
      <alignment horizontal="center"/>
    </xf>
    <xf numFmtId="38" fontId="15" fillId="3" borderId="5" xfId="7" applyNumberFormat="1" applyFont="1" applyFill="1" applyBorder="1" applyAlignment="1">
      <alignment horizontal="center"/>
    </xf>
    <xf numFmtId="38" fontId="15" fillId="3" borderId="1" xfId="7" applyNumberFormat="1" applyFont="1" applyFill="1" applyBorder="1" applyAlignment="1">
      <alignment horizontal="center"/>
    </xf>
    <xf numFmtId="38" fontId="15" fillId="3" borderId="6" xfId="7" applyNumberFormat="1" applyFont="1" applyFill="1" applyBorder="1" applyAlignment="1">
      <alignment horizontal="center"/>
    </xf>
    <xf numFmtId="0" fontId="6" fillId="0" borderId="3" xfId="7" applyFont="1" applyBorder="1" applyAlignment="1">
      <alignment horizontal="center" vertical="center" wrapText="1"/>
    </xf>
    <xf numFmtId="0" fontId="15" fillId="0" borderId="3" xfId="7" applyFont="1" applyBorder="1" applyAlignment="1">
      <alignment horizontal="center" vertical="center" wrapText="1"/>
    </xf>
    <xf numFmtId="0" fontId="6" fillId="0" borderId="3" xfId="7" applyFont="1" applyFill="1" applyBorder="1" applyAlignment="1">
      <alignment horizontal="center" vertical="center"/>
    </xf>
    <xf numFmtId="3" fontId="6" fillId="0" borderId="3" xfId="7" applyNumberFormat="1" applyFont="1" applyFill="1" applyBorder="1" applyAlignment="1">
      <alignment horizontal="center" vertical="center"/>
    </xf>
    <xf numFmtId="3" fontId="15" fillId="0" borderId="3" xfId="7" applyNumberFormat="1" applyFont="1" applyFill="1" applyBorder="1" applyAlignment="1">
      <alignment horizontal="center" vertical="center"/>
    </xf>
    <xf numFmtId="0" fontId="15" fillId="0" borderId="3" xfId="7" applyFont="1" applyBorder="1" applyAlignment="1">
      <alignment horizontal="center" vertical="center"/>
    </xf>
    <xf numFmtId="3" fontId="15" fillId="3" borderId="12" xfId="7" applyNumberFormat="1" applyFont="1" applyFill="1" applyBorder="1" applyAlignment="1">
      <alignment horizontal="center" vertical="center" wrapText="1"/>
    </xf>
    <xf numFmtId="3" fontId="15" fillId="3" borderId="2" xfId="7" applyNumberFormat="1" applyFont="1" applyFill="1" applyBorder="1" applyAlignment="1">
      <alignment horizontal="center" vertical="center" wrapText="1"/>
    </xf>
    <xf numFmtId="38" fontId="15" fillId="3" borderId="12" xfId="7" applyNumberFormat="1" applyFont="1" applyFill="1" applyBorder="1" applyAlignment="1">
      <alignment horizontal="center"/>
    </xf>
    <xf numFmtId="38" fontId="15" fillId="3" borderId="2" xfId="7" applyNumberFormat="1" applyFont="1" applyFill="1" applyBorder="1" applyAlignment="1">
      <alignment horizontal="center"/>
    </xf>
    <xf numFmtId="38" fontId="15" fillId="3" borderId="11" xfId="7" applyNumberFormat="1" applyFont="1" applyFill="1" applyBorder="1" applyAlignment="1">
      <alignment horizontal="center"/>
    </xf>
  </cellXfs>
  <cellStyles count="11">
    <cellStyle name="Comma 2" xfId="10"/>
    <cellStyle name="Hyperlink" xfId="5" builtinId="8"/>
    <cellStyle name="Hyperlink 2" xfId="9"/>
    <cellStyle name="Normal" xfId="0" builtinId="0"/>
    <cellStyle name="Normal 2" xfId="3"/>
    <cellStyle name="Normal 2 2" xfId="8"/>
    <cellStyle name="Normal 3" xfId="4"/>
    <cellStyle name="Normal 3 2" xfId="6"/>
    <cellStyle name="Normal 4" xfId="1"/>
    <cellStyle name="Normal 5" xfId="7"/>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0660"/>
          <a:ext cx="7205382" cy="1757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49190" y="126197"/>
          <a:ext cx="1100032" cy="972520"/>
        </a:xfrm>
        <a:prstGeom prst="rect">
          <a:avLst/>
        </a:prstGeom>
        <a:noFill/>
        <a:ln w="9525">
          <a:noFill/>
          <a:miter lim="800000"/>
          <a:headEnd/>
          <a:tailEnd/>
        </a:ln>
      </xdr:spPr>
    </xdr:pic>
    <xdr:clientData/>
  </xdr:twoCellAnchor>
  <xdr:twoCellAnchor editAs="oneCell">
    <xdr:from>
      <xdr:col>2</xdr:col>
      <xdr:colOff>361950</xdr:colOff>
      <xdr:row>0</xdr:row>
      <xdr:rowOff>126197</xdr:rowOff>
    </xdr:from>
    <xdr:to>
      <xdr:col>2</xdr:col>
      <xdr:colOff>1461982</xdr:colOff>
      <xdr:row>5</xdr:row>
      <xdr:rowOff>130977</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95850" y="126197"/>
          <a:ext cx="1100032" cy="966805"/>
        </a:xfrm>
        <a:prstGeom prst="rect">
          <a:avLst/>
        </a:prstGeom>
        <a:noFill/>
        <a:ln w="9525">
          <a:noFill/>
          <a:miter lim="800000"/>
          <a:headEnd/>
          <a:tailEnd/>
        </a:ln>
      </xdr:spPr>
    </xdr:pic>
    <xdr:clientData/>
  </xdr:twoCellAnchor>
  <xdr:twoCellAnchor editAs="oneCell">
    <xdr:from>
      <xdr:col>2</xdr:col>
      <xdr:colOff>361950</xdr:colOff>
      <xdr:row>0</xdr:row>
      <xdr:rowOff>126197</xdr:rowOff>
    </xdr:from>
    <xdr:to>
      <xdr:col>2</xdr:col>
      <xdr:colOff>1461982</xdr:colOff>
      <xdr:row>5</xdr:row>
      <xdr:rowOff>130977</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9585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92640" y="0"/>
          <a:ext cx="1098339" cy="95389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1258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0486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5320" y="0"/>
          <a:ext cx="1100244" cy="95389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lisea1/Desktop/City%20of%20Vernon%20IRP/Final%20Files%2011_5_2018/TN224891_20181004T150324_Standardized_Reporting_Tables_for_VPU%20IRP_103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alemu@ci.vernon.ca.us" TargetMode="External"/><Relationship Id="rId2" Type="http://schemas.openxmlformats.org/officeDocument/2006/relationships/hyperlink" Target="mailto:ongarambe@ci.vernon.ca.us" TargetMode="External"/><Relationship Id="rId1" Type="http://schemas.openxmlformats.org/officeDocument/2006/relationships/hyperlink" Target="mailto:ongarambe@ci.vernon.ca.u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Aalemu@ci.vernon.ca.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workbookViewId="0"/>
  </sheetViews>
  <sheetFormatPr defaultRowHeight="15" x14ac:dyDescent="0.2"/>
  <cols>
    <col min="1" max="1" width="108.85546875" style="2" customWidth="1"/>
    <col min="2" max="2" width="16.28515625" style="2" customWidth="1"/>
    <col min="3" max="4" width="8.85546875" style="2"/>
    <col min="5" max="5" width="12.85546875" style="2" customWidth="1"/>
    <col min="6" max="6" width="8.85546875" style="2"/>
    <col min="7" max="7" width="15.7109375" style="2" bestFit="1" customWidth="1"/>
    <col min="8" max="8" width="17.140625" style="2" bestFit="1" customWidth="1"/>
    <col min="9" max="256" width="8.85546875" style="2"/>
    <col min="257" max="257" width="104.140625" style="2" bestFit="1" customWidth="1"/>
    <col min="258" max="512" width="8.85546875" style="2"/>
    <col min="513" max="513" width="104.140625" style="2" bestFit="1" customWidth="1"/>
    <col min="514" max="768" width="8.85546875" style="2"/>
    <col min="769" max="769" width="104.140625" style="2" bestFit="1" customWidth="1"/>
    <col min="770" max="1024" width="8.85546875" style="2"/>
    <col min="1025" max="1025" width="104.140625" style="2" bestFit="1" customWidth="1"/>
    <col min="1026" max="1280" width="8.85546875" style="2"/>
    <col min="1281" max="1281" width="104.140625" style="2" bestFit="1" customWidth="1"/>
    <col min="1282" max="1536" width="8.85546875" style="2"/>
    <col min="1537" max="1537" width="104.140625" style="2" bestFit="1" customWidth="1"/>
    <col min="1538" max="1792" width="8.85546875" style="2"/>
    <col min="1793" max="1793" width="104.140625" style="2" bestFit="1" customWidth="1"/>
    <col min="1794" max="2048" width="8.85546875" style="2"/>
    <col min="2049" max="2049" width="104.140625" style="2" bestFit="1" customWidth="1"/>
    <col min="2050" max="2304" width="8.85546875" style="2"/>
    <col min="2305" max="2305" width="104.140625" style="2" bestFit="1" customWidth="1"/>
    <col min="2306" max="2560" width="8.85546875" style="2"/>
    <col min="2561" max="2561" width="104.140625" style="2" bestFit="1" customWidth="1"/>
    <col min="2562" max="2816" width="8.85546875" style="2"/>
    <col min="2817" max="2817" width="104.140625" style="2" bestFit="1" customWidth="1"/>
    <col min="2818" max="3072" width="8.85546875" style="2"/>
    <col min="3073" max="3073" width="104.140625" style="2" bestFit="1" customWidth="1"/>
    <col min="3074" max="3328" width="8.85546875" style="2"/>
    <col min="3329" max="3329" width="104.140625" style="2" bestFit="1" customWidth="1"/>
    <col min="3330" max="3584" width="8.85546875" style="2"/>
    <col min="3585" max="3585" width="104.140625" style="2" bestFit="1" customWidth="1"/>
    <col min="3586" max="3840" width="8.85546875" style="2"/>
    <col min="3841" max="3841" width="104.140625" style="2" bestFit="1" customWidth="1"/>
    <col min="3842" max="4096" width="8.85546875" style="2"/>
    <col min="4097" max="4097" width="104.140625" style="2" bestFit="1" customWidth="1"/>
    <col min="4098" max="4352" width="8.85546875" style="2"/>
    <col min="4353" max="4353" width="104.140625" style="2" bestFit="1" customWidth="1"/>
    <col min="4354" max="4608" width="8.85546875" style="2"/>
    <col min="4609" max="4609" width="104.140625" style="2" bestFit="1" customWidth="1"/>
    <col min="4610" max="4864" width="8.85546875" style="2"/>
    <col min="4865" max="4865" width="104.140625" style="2" bestFit="1" customWidth="1"/>
    <col min="4866" max="5120" width="8.85546875" style="2"/>
    <col min="5121" max="5121" width="104.140625" style="2" bestFit="1" customWidth="1"/>
    <col min="5122" max="5376" width="8.85546875" style="2"/>
    <col min="5377" max="5377" width="104.140625" style="2" bestFit="1" customWidth="1"/>
    <col min="5378" max="5632" width="8.85546875" style="2"/>
    <col min="5633" max="5633" width="104.140625" style="2" bestFit="1" customWidth="1"/>
    <col min="5634" max="5888" width="8.85546875" style="2"/>
    <col min="5889" max="5889" width="104.140625" style="2" bestFit="1" customWidth="1"/>
    <col min="5890" max="6144" width="8.85546875" style="2"/>
    <col min="6145" max="6145" width="104.140625" style="2" bestFit="1" customWidth="1"/>
    <col min="6146" max="6400" width="8.85546875" style="2"/>
    <col min="6401" max="6401" width="104.140625" style="2" bestFit="1" customWidth="1"/>
    <col min="6402" max="6656" width="8.85546875" style="2"/>
    <col min="6657" max="6657" width="104.140625" style="2" bestFit="1" customWidth="1"/>
    <col min="6658" max="6912" width="8.85546875" style="2"/>
    <col min="6913" max="6913" width="104.140625" style="2" bestFit="1" customWidth="1"/>
    <col min="6914" max="7168" width="8.85546875" style="2"/>
    <col min="7169" max="7169" width="104.140625" style="2" bestFit="1" customWidth="1"/>
    <col min="7170" max="7424" width="8.85546875" style="2"/>
    <col min="7425" max="7425" width="104.140625" style="2" bestFit="1" customWidth="1"/>
    <col min="7426" max="7680" width="8.85546875" style="2"/>
    <col min="7681" max="7681" width="104.140625" style="2" bestFit="1" customWidth="1"/>
    <col min="7682" max="7936" width="8.85546875" style="2"/>
    <col min="7937" max="7937" width="104.140625" style="2" bestFit="1" customWidth="1"/>
    <col min="7938" max="8192" width="8.85546875" style="2"/>
    <col min="8193" max="8193" width="104.140625" style="2" bestFit="1" customWidth="1"/>
    <col min="8194" max="8448" width="8.85546875" style="2"/>
    <col min="8449" max="8449" width="104.140625" style="2" bestFit="1" customWidth="1"/>
    <col min="8450" max="8704" width="8.85546875" style="2"/>
    <col min="8705" max="8705" width="104.140625" style="2" bestFit="1" customWidth="1"/>
    <col min="8706" max="8960" width="8.85546875" style="2"/>
    <col min="8961" max="8961" width="104.140625" style="2" bestFit="1" customWidth="1"/>
    <col min="8962" max="9216" width="8.85546875" style="2"/>
    <col min="9217" max="9217" width="104.140625" style="2" bestFit="1" customWidth="1"/>
    <col min="9218" max="9472" width="8.85546875" style="2"/>
    <col min="9473" max="9473" width="104.140625" style="2" bestFit="1" customWidth="1"/>
    <col min="9474" max="9728" width="8.85546875" style="2"/>
    <col min="9729" max="9729" width="104.140625" style="2" bestFit="1" customWidth="1"/>
    <col min="9730" max="9984" width="8.85546875" style="2"/>
    <col min="9985" max="9985" width="104.140625" style="2" bestFit="1" customWidth="1"/>
    <col min="9986" max="10240" width="8.85546875" style="2"/>
    <col min="10241" max="10241" width="104.140625" style="2" bestFit="1" customWidth="1"/>
    <col min="10242" max="10496" width="8.85546875" style="2"/>
    <col min="10497" max="10497" width="104.140625" style="2" bestFit="1" customWidth="1"/>
    <col min="10498" max="10752" width="8.85546875" style="2"/>
    <col min="10753" max="10753" width="104.140625" style="2" bestFit="1" customWidth="1"/>
    <col min="10754" max="11008" width="8.85546875" style="2"/>
    <col min="11009" max="11009" width="104.140625" style="2" bestFit="1" customWidth="1"/>
    <col min="11010" max="11264" width="8.85546875" style="2"/>
    <col min="11265" max="11265" width="104.140625" style="2" bestFit="1" customWidth="1"/>
    <col min="11266" max="11520" width="8.85546875" style="2"/>
    <col min="11521" max="11521" width="104.140625" style="2" bestFit="1" customWidth="1"/>
    <col min="11522" max="11776" width="8.85546875" style="2"/>
    <col min="11777" max="11777" width="104.140625" style="2" bestFit="1" customWidth="1"/>
    <col min="11778" max="12032" width="8.85546875" style="2"/>
    <col min="12033" max="12033" width="104.140625" style="2" bestFit="1" customWidth="1"/>
    <col min="12034" max="12288" width="8.85546875" style="2"/>
    <col min="12289" max="12289" width="104.140625" style="2" bestFit="1" customWidth="1"/>
    <col min="12290" max="12544" width="8.85546875" style="2"/>
    <col min="12545" max="12545" width="104.140625" style="2" bestFit="1" customWidth="1"/>
    <col min="12546" max="12800" width="8.85546875" style="2"/>
    <col min="12801" max="12801" width="104.140625" style="2" bestFit="1" customWidth="1"/>
    <col min="12802" max="13056" width="8.85546875" style="2"/>
    <col min="13057" max="13057" width="104.140625" style="2" bestFit="1" customWidth="1"/>
    <col min="13058" max="13312" width="8.85546875" style="2"/>
    <col min="13313" max="13313" width="104.140625" style="2" bestFit="1" customWidth="1"/>
    <col min="13314" max="13568" width="8.85546875" style="2"/>
    <col min="13569" max="13569" width="104.140625" style="2" bestFit="1" customWidth="1"/>
    <col min="13570" max="13824" width="8.85546875" style="2"/>
    <col min="13825" max="13825" width="104.140625" style="2" bestFit="1" customWidth="1"/>
    <col min="13826" max="14080" width="8.85546875" style="2"/>
    <col min="14081" max="14081" width="104.140625" style="2" bestFit="1" customWidth="1"/>
    <col min="14082" max="14336" width="8.85546875" style="2"/>
    <col min="14337" max="14337" width="104.140625" style="2" bestFit="1" customWidth="1"/>
    <col min="14338" max="14592" width="8.85546875" style="2"/>
    <col min="14593" max="14593" width="104.140625" style="2" bestFit="1" customWidth="1"/>
    <col min="14594" max="14848" width="8.85546875" style="2"/>
    <col min="14849" max="14849" width="104.140625" style="2" bestFit="1" customWidth="1"/>
    <col min="14850" max="15104" width="8.85546875" style="2"/>
    <col min="15105" max="15105" width="104.140625" style="2" bestFit="1" customWidth="1"/>
    <col min="15106" max="15360" width="8.85546875" style="2"/>
    <col min="15361" max="15361" width="104.140625" style="2" bestFit="1" customWidth="1"/>
    <col min="15362" max="15616" width="8.85546875" style="2"/>
    <col min="15617" max="15617" width="104.140625" style="2" bestFit="1" customWidth="1"/>
    <col min="15618" max="15872" width="8.85546875" style="2"/>
    <col min="15873" max="15873" width="104.140625" style="2" bestFit="1" customWidth="1"/>
    <col min="15874" max="16128" width="8.85546875" style="2"/>
    <col min="16129" max="16129" width="104.140625" style="2" bestFit="1" customWidth="1"/>
    <col min="16130" max="16384" width="8.85546875" style="2"/>
  </cols>
  <sheetData>
    <row r="1" spans="1:1" ht="87" customHeight="1" x14ac:dyDescent="0.2">
      <c r="A1" s="1" t="s">
        <v>5</v>
      </c>
    </row>
    <row r="2" spans="1:1" ht="29.25" customHeight="1" x14ac:dyDescent="0.2">
      <c r="A2" s="3"/>
    </row>
    <row r="3" spans="1:1" ht="10.5" customHeight="1" x14ac:dyDescent="0.2"/>
    <row r="4" spans="1:1" ht="11.25" customHeight="1" x14ac:dyDescent="0.2"/>
    <row r="8" spans="1:1" x14ac:dyDescent="0.2">
      <c r="A8" s="4"/>
    </row>
    <row r="11" spans="1:1" ht="30.75" customHeight="1" x14ac:dyDescent="0.2"/>
    <row r="12" spans="1:1" ht="19.5" customHeight="1" x14ac:dyDescent="0.25">
      <c r="A12" s="5" t="s">
        <v>6</v>
      </c>
    </row>
    <row r="13" spans="1:1" ht="58.5" customHeight="1" x14ac:dyDescent="0.2">
      <c r="A13" s="6" t="s">
        <v>7</v>
      </c>
    </row>
    <row r="14" spans="1:1" ht="45.75" x14ac:dyDescent="0.2">
      <c r="A14" s="7" t="s">
        <v>8</v>
      </c>
    </row>
    <row r="15" spans="1:1" ht="51" customHeight="1" x14ac:dyDescent="0.25">
      <c r="A15" s="6" t="s">
        <v>9</v>
      </c>
    </row>
    <row r="16" spans="1:1" ht="65.25" customHeight="1" x14ac:dyDescent="0.2">
      <c r="A16" s="7" t="s">
        <v>10</v>
      </c>
    </row>
    <row r="17" spans="1:1" ht="45" customHeight="1" x14ac:dyDescent="0.2">
      <c r="A17" s="7" t="s">
        <v>11</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workbookViewId="0">
      <selection activeCell="B34" sqref="B34"/>
    </sheetView>
  </sheetViews>
  <sheetFormatPr defaultColWidth="10" defaultRowHeight="12.75" x14ac:dyDescent="0.25"/>
  <cols>
    <col min="1" max="1" width="40.7109375" style="10" customWidth="1"/>
    <col min="2" max="2" width="27.28515625" style="10" customWidth="1"/>
    <col min="3" max="5" width="28.42578125" style="10" customWidth="1"/>
    <col min="6" max="6" width="26.28515625" style="10" customWidth="1"/>
    <col min="7" max="16384" width="10" style="10"/>
  </cols>
  <sheetData>
    <row r="1" spans="1:6" ht="15.75" x14ac:dyDescent="0.25">
      <c r="A1" s="8" t="s">
        <v>12</v>
      </c>
      <c r="B1" s="9"/>
      <c r="C1" s="9"/>
      <c r="D1" s="9"/>
      <c r="E1" s="9"/>
      <c r="F1" s="9"/>
    </row>
    <row r="2" spans="1:6" ht="15.75" x14ac:dyDescent="0.25">
      <c r="A2" s="8" t="s">
        <v>13</v>
      </c>
      <c r="B2" s="11"/>
      <c r="C2" s="9"/>
      <c r="D2" s="9"/>
      <c r="E2" s="9"/>
      <c r="F2" s="9"/>
    </row>
    <row r="3" spans="1:6" ht="15.75" x14ac:dyDescent="0.25">
      <c r="A3" s="12" t="s">
        <v>14</v>
      </c>
      <c r="B3" s="11"/>
      <c r="C3" s="9"/>
      <c r="D3" s="9"/>
      <c r="E3" s="9"/>
      <c r="F3" s="9"/>
    </row>
    <row r="4" spans="1:6" ht="15.75" x14ac:dyDescent="0.25">
      <c r="A4" s="13" t="s">
        <v>15</v>
      </c>
      <c r="B4" s="11"/>
      <c r="C4" s="9"/>
      <c r="D4" s="9"/>
      <c r="E4" s="9"/>
      <c r="F4" s="9"/>
    </row>
    <row r="5" spans="1:6" x14ac:dyDescent="0.25">
      <c r="A5" s="14" t="s">
        <v>16</v>
      </c>
      <c r="B5" s="11"/>
      <c r="C5" s="9"/>
      <c r="D5" s="9"/>
      <c r="E5" s="9"/>
      <c r="F5" s="9"/>
    </row>
    <row r="6" spans="1:6" x14ac:dyDescent="0.25">
      <c r="A6" s="15"/>
      <c r="B6" s="11"/>
      <c r="C6" s="9"/>
      <c r="D6" s="9"/>
      <c r="E6" s="9"/>
      <c r="F6" s="9"/>
    </row>
    <row r="7" spans="1:6" x14ac:dyDescent="0.25">
      <c r="A7" s="11" t="s">
        <v>17</v>
      </c>
      <c r="B7" s="16" t="s">
        <v>367</v>
      </c>
      <c r="C7" s="9"/>
      <c r="D7" s="9"/>
      <c r="E7" s="9"/>
      <c r="F7" s="9"/>
    </row>
    <row r="8" spans="1:6" x14ac:dyDescent="0.25">
      <c r="A8" s="11" t="s">
        <v>18</v>
      </c>
      <c r="B8" s="17" t="s">
        <v>368</v>
      </c>
      <c r="C8" s="9"/>
      <c r="D8" s="9"/>
      <c r="E8" s="9"/>
      <c r="F8" s="9"/>
    </row>
    <row r="9" spans="1:6" x14ac:dyDescent="0.25">
      <c r="A9" s="18" t="s">
        <v>19</v>
      </c>
      <c r="B9" s="16" t="s">
        <v>378</v>
      </c>
      <c r="C9" s="9"/>
      <c r="D9" s="9"/>
      <c r="E9" s="9"/>
      <c r="F9" s="9"/>
    </row>
    <row r="10" spans="1:6" x14ac:dyDescent="0.25">
      <c r="A10" s="11"/>
      <c r="B10" s="15"/>
      <c r="C10" s="9"/>
      <c r="D10" s="9"/>
      <c r="E10" s="9"/>
      <c r="F10" s="9"/>
    </row>
    <row r="11" spans="1:6" x14ac:dyDescent="0.25">
      <c r="A11" s="19"/>
      <c r="B11" s="19"/>
      <c r="C11" s="9"/>
      <c r="D11" s="9"/>
      <c r="E11" s="9"/>
      <c r="F11" s="9"/>
    </row>
    <row r="12" spans="1:6" s="23" customFormat="1" x14ac:dyDescent="0.25">
      <c r="A12" s="11" t="s">
        <v>20</v>
      </c>
      <c r="B12" s="20" t="s">
        <v>21</v>
      </c>
      <c r="C12" s="21" t="s">
        <v>22</v>
      </c>
      <c r="D12" s="21" t="s">
        <v>23</v>
      </c>
      <c r="E12" s="21" t="s">
        <v>24</v>
      </c>
      <c r="F12" s="22" t="s">
        <v>25</v>
      </c>
    </row>
    <row r="13" spans="1:6" x14ac:dyDescent="0.25">
      <c r="A13" s="15" t="s">
        <v>26</v>
      </c>
      <c r="B13" s="16" t="s">
        <v>368</v>
      </c>
      <c r="C13" s="16" t="s">
        <v>368</v>
      </c>
      <c r="D13" s="16" t="s">
        <v>368</v>
      </c>
      <c r="E13" s="16" t="s">
        <v>368</v>
      </c>
      <c r="F13" s="16"/>
    </row>
    <row r="14" spans="1:6" x14ac:dyDescent="0.25">
      <c r="A14" s="15" t="s">
        <v>27</v>
      </c>
      <c r="B14" s="16" t="s">
        <v>370</v>
      </c>
      <c r="C14" s="16" t="s">
        <v>370</v>
      </c>
      <c r="D14" s="16" t="s">
        <v>370</v>
      </c>
      <c r="E14" s="16" t="s">
        <v>370</v>
      </c>
      <c r="F14" s="16"/>
    </row>
    <row r="15" spans="1:6" ht="15" x14ac:dyDescent="0.25">
      <c r="A15" s="15" t="s">
        <v>28</v>
      </c>
      <c r="B15" s="402" t="s">
        <v>371</v>
      </c>
      <c r="C15" s="402" t="s">
        <v>371</v>
      </c>
      <c r="D15" s="402" t="s">
        <v>371</v>
      </c>
      <c r="E15" s="402" t="s">
        <v>371</v>
      </c>
      <c r="F15" s="24"/>
    </row>
    <row r="16" spans="1:6" x14ac:dyDescent="0.25">
      <c r="A16" s="15" t="s">
        <v>29</v>
      </c>
      <c r="B16" s="16" t="s">
        <v>372</v>
      </c>
      <c r="C16" s="16" t="s">
        <v>372</v>
      </c>
      <c r="D16" s="16" t="s">
        <v>372</v>
      </c>
      <c r="E16" s="16" t="s">
        <v>372</v>
      </c>
      <c r="F16" s="16"/>
    </row>
    <row r="17" spans="1:6" x14ac:dyDescent="0.25">
      <c r="A17" s="15" t="s">
        <v>30</v>
      </c>
      <c r="B17" s="16" t="s">
        <v>373</v>
      </c>
      <c r="C17" s="16" t="s">
        <v>373</v>
      </c>
      <c r="D17" s="16" t="s">
        <v>373</v>
      </c>
      <c r="E17" s="16" t="s">
        <v>373</v>
      </c>
      <c r="F17" s="16"/>
    </row>
    <row r="18" spans="1:6" x14ac:dyDescent="0.25">
      <c r="A18" s="15" t="s">
        <v>31</v>
      </c>
      <c r="B18" s="16"/>
      <c r="C18" s="16"/>
      <c r="D18" s="16"/>
      <c r="E18" s="16"/>
      <c r="F18" s="16"/>
    </row>
    <row r="19" spans="1:6" x14ac:dyDescent="0.25">
      <c r="A19" s="15" t="s">
        <v>32</v>
      </c>
      <c r="B19" s="16" t="s">
        <v>374</v>
      </c>
      <c r="C19" s="16" t="s">
        <v>374</v>
      </c>
      <c r="D19" s="16" t="s">
        <v>374</v>
      </c>
      <c r="E19" s="16" t="s">
        <v>374</v>
      </c>
      <c r="F19" s="16"/>
    </row>
    <row r="20" spans="1:6" x14ac:dyDescent="0.25">
      <c r="A20" s="15" t="s">
        <v>33</v>
      </c>
      <c r="B20" s="16" t="s">
        <v>34</v>
      </c>
      <c r="C20" s="16" t="s">
        <v>34</v>
      </c>
      <c r="D20" s="16" t="s">
        <v>34</v>
      </c>
      <c r="E20" s="16" t="s">
        <v>34</v>
      </c>
      <c r="F20" s="16" t="s">
        <v>34</v>
      </c>
    </row>
    <row r="21" spans="1:6" x14ac:dyDescent="0.25">
      <c r="A21" s="15" t="s">
        <v>35</v>
      </c>
      <c r="B21" s="16">
        <v>90058</v>
      </c>
      <c r="C21" s="16">
        <v>90058</v>
      </c>
      <c r="D21" s="16">
        <v>90058</v>
      </c>
      <c r="E21" s="16">
        <v>90058</v>
      </c>
      <c r="F21" s="16"/>
    </row>
    <row r="22" spans="1:6" x14ac:dyDescent="0.25">
      <c r="A22" s="15" t="s">
        <v>36</v>
      </c>
      <c r="B22" s="25"/>
      <c r="C22" s="25"/>
      <c r="D22" s="25"/>
      <c r="E22" s="25"/>
      <c r="F22" s="25"/>
    </row>
    <row r="23" spans="1:6" x14ac:dyDescent="0.25">
      <c r="A23" s="15" t="s">
        <v>37</v>
      </c>
      <c r="B23" s="25"/>
      <c r="C23" s="25"/>
      <c r="D23" s="25"/>
      <c r="E23" s="25"/>
      <c r="F23" s="25"/>
    </row>
    <row r="24" spans="1:6" x14ac:dyDescent="0.25">
      <c r="A24" s="15"/>
      <c r="B24" s="26"/>
      <c r="C24" s="26"/>
      <c r="D24" s="26"/>
      <c r="E24" s="26"/>
      <c r="F24" s="26"/>
    </row>
    <row r="25" spans="1:6" ht="25.5" x14ac:dyDescent="0.25">
      <c r="A25" s="11" t="s">
        <v>38</v>
      </c>
      <c r="B25" s="15"/>
      <c r="C25" s="15"/>
      <c r="D25" s="15"/>
      <c r="E25" s="15"/>
      <c r="F25" s="15"/>
    </row>
    <row r="26" spans="1:6" x14ac:dyDescent="0.25">
      <c r="A26" s="15" t="s">
        <v>26</v>
      </c>
      <c r="B26" s="16" t="s">
        <v>369</v>
      </c>
      <c r="C26" s="16" t="s">
        <v>369</v>
      </c>
      <c r="D26" s="16" t="s">
        <v>369</v>
      </c>
      <c r="E26" s="16" t="s">
        <v>369</v>
      </c>
      <c r="F26" s="16"/>
    </row>
    <row r="27" spans="1:6" x14ac:dyDescent="0.25">
      <c r="A27" s="15" t="s">
        <v>27</v>
      </c>
      <c r="B27" s="16" t="s">
        <v>375</v>
      </c>
      <c r="C27" s="16" t="s">
        <v>375</v>
      </c>
      <c r="D27" s="16" t="s">
        <v>375</v>
      </c>
      <c r="E27" s="16" t="s">
        <v>375</v>
      </c>
      <c r="F27" s="16"/>
    </row>
    <row r="28" spans="1:6" ht="30" x14ac:dyDescent="0.25">
      <c r="A28" s="15" t="s">
        <v>28</v>
      </c>
      <c r="B28" s="402" t="s">
        <v>376</v>
      </c>
      <c r="C28" s="402" t="s">
        <v>376</v>
      </c>
      <c r="D28" s="402" t="s">
        <v>376</v>
      </c>
      <c r="E28" s="402" t="s">
        <v>376</v>
      </c>
      <c r="F28" s="24"/>
    </row>
    <row r="29" spans="1:6" x14ac:dyDescent="0.25">
      <c r="A29" s="15" t="s">
        <v>29</v>
      </c>
      <c r="B29" s="16" t="s">
        <v>377</v>
      </c>
      <c r="C29" s="16" t="s">
        <v>377</v>
      </c>
      <c r="D29" s="16" t="s">
        <v>377</v>
      </c>
      <c r="E29" s="16" t="s">
        <v>377</v>
      </c>
      <c r="F29" s="16"/>
    </row>
    <row r="30" spans="1:6" x14ac:dyDescent="0.25">
      <c r="A30" s="15" t="s">
        <v>30</v>
      </c>
      <c r="B30" s="16" t="s">
        <v>373</v>
      </c>
      <c r="C30" s="16" t="s">
        <v>373</v>
      </c>
      <c r="D30" s="16" t="s">
        <v>373</v>
      </c>
      <c r="E30" s="16" t="s">
        <v>373</v>
      </c>
      <c r="F30" s="16"/>
    </row>
    <row r="31" spans="1:6" x14ac:dyDescent="0.25">
      <c r="A31" s="15" t="s">
        <v>31</v>
      </c>
      <c r="B31" s="16"/>
      <c r="C31" s="16"/>
      <c r="D31" s="16"/>
      <c r="E31" s="16"/>
      <c r="F31" s="16"/>
    </row>
    <row r="32" spans="1:6" x14ac:dyDescent="0.25">
      <c r="A32" s="15" t="s">
        <v>32</v>
      </c>
      <c r="B32" s="16" t="s">
        <v>374</v>
      </c>
      <c r="C32" s="16" t="s">
        <v>374</v>
      </c>
      <c r="D32" s="16" t="s">
        <v>374</v>
      </c>
      <c r="E32" s="16" t="s">
        <v>374</v>
      </c>
      <c r="F32" s="16"/>
    </row>
    <row r="33" spans="1:6" x14ac:dyDescent="0.25">
      <c r="A33" s="15" t="s">
        <v>33</v>
      </c>
      <c r="B33" s="16" t="s">
        <v>34</v>
      </c>
      <c r="C33" s="16" t="s">
        <v>34</v>
      </c>
      <c r="D33" s="16" t="s">
        <v>34</v>
      </c>
      <c r="E33" s="16" t="s">
        <v>34</v>
      </c>
      <c r="F33" s="16"/>
    </row>
    <row r="34" spans="1:6" x14ac:dyDescent="0.25">
      <c r="A34" s="15" t="s">
        <v>35</v>
      </c>
      <c r="B34" s="16">
        <v>90058</v>
      </c>
      <c r="C34" s="16">
        <v>90058</v>
      </c>
      <c r="D34" s="16">
        <v>90058</v>
      </c>
      <c r="E34" s="16">
        <v>90058</v>
      </c>
      <c r="F34" s="16"/>
    </row>
    <row r="35" spans="1:6" x14ac:dyDescent="0.25">
      <c r="A35" s="27"/>
      <c r="B35" s="27"/>
    </row>
  </sheetData>
  <hyperlinks>
    <hyperlink ref="B28" r:id="rId1"/>
    <hyperlink ref="C28:E28" r:id="rId2" display="ongarambe@ci.vernon.ca.us"/>
    <hyperlink ref="B15" r:id="rId3"/>
    <hyperlink ref="C15:E15" r:id="rId4" display="Aalemu@ci.vernon.ca.us"/>
  </hyperlink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123"/>
  <sheetViews>
    <sheetView zoomScale="55" zoomScaleNormal="55" workbookViewId="0">
      <selection activeCell="B39" sqref="B39"/>
    </sheetView>
  </sheetViews>
  <sheetFormatPr defaultColWidth="10" defaultRowHeight="15.75" x14ac:dyDescent="0.25"/>
  <cols>
    <col min="1" max="1" width="10" style="62"/>
    <col min="2" max="2" width="85" style="194" customWidth="1"/>
    <col min="3" max="3" width="18.7109375" style="194" customWidth="1"/>
    <col min="4" max="4" width="19.42578125" style="194" customWidth="1"/>
    <col min="5" max="6" width="10.7109375" style="194" customWidth="1"/>
    <col min="7" max="14" width="10.7109375" style="205" customWidth="1"/>
    <col min="15" max="15" width="10.28515625" style="205" customWidth="1"/>
    <col min="16" max="18" width="10.28515625" style="62" customWidth="1"/>
    <col min="19" max="19" width="102.28515625" style="62" customWidth="1"/>
    <col min="20" max="25" width="7.85546875" style="62" customWidth="1"/>
    <col min="26" max="26" width="16.28515625" style="62" bestFit="1" customWidth="1"/>
    <col min="27" max="131" width="7.85546875" style="62" customWidth="1"/>
    <col min="132" max="16384" width="10" style="62"/>
  </cols>
  <sheetData>
    <row r="1" spans="1:19" s="28" customFormat="1" x14ac:dyDescent="0.25">
      <c r="B1" s="29" t="s">
        <v>12</v>
      </c>
      <c r="C1" s="29"/>
      <c r="D1" s="30"/>
      <c r="E1" s="30"/>
      <c r="F1" s="30"/>
      <c r="G1" s="31"/>
      <c r="H1" s="31"/>
      <c r="I1" s="31"/>
      <c r="J1" s="31"/>
      <c r="K1" s="31"/>
      <c r="L1" s="31"/>
      <c r="M1" s="31"/>
      <c r="N1" s="31"/>
    </row>
    <row r="2" spans="1:19" s="28" customFormat="1" x14ac:dyDescent="0.25">
      <c r="B2" s="29" t="s">
        <v>13</v>
      </c>
      <c r="C2" s="29"/>
      <c r="D2" s="30"/>
      <c r="E2" s="30"/>
      <c r="F2" s="30"/>
      <c r="G2" s="31"/>
      <c r="H2" s="31"/>
      <c r="I2" s="31"/>
      <c r="J2" s="31"/>
      <c r="K2" s="31"/>
      <c r="L2" s="31"/>
      <c r="M2" s="31"/>
      <c r="N2" s="31"/>
    </row>
    <row r="3" spans="1:19" s="32" customFormat="1" x14ac:dyDescent="0.25">
      <c r="B3" s="12" t="s">
        <v>14</v>
      </c>
      <c r="C3" s="33"/>
      <c r="D3" s="34"/>
      <c r="E3" s="34"/>
      <c r="F3" s="34"/>
    </row>
    <row r="4" spans="1:19" s="32" customFormat="1" x14ac:dyDescent="0.25">
      <c r="B4" s="35" t="s">
        <v>39</v>
      </c>
      <c r="C4" s="33"/>
      <c r="D4" s="36"/>
      <c r="E4" s="36"/>
      <c r="F4" s="36"/>
    </row>
    <row r="5" spans="1:19" s="32" customFormat="1" x14ac:dyDescent="0.25">
      <c r="B5" s="14" t="s">
        <v>40</v>
      </c>
      <c r="C5" s="33"/>
      <c r="D5" s="36"/>
      <c r="E5" s="36"/>
      <c r="F5" s="36"/>
      <c r="J5" s="32">
        <v>-1</v>
      </c>
    </row>
    <row r="6" spans="1:19" s="32" customFormat="1" x14ac:dyDescent="0.25">
      <c r="B6" s="37"/>
      <c r="C6" s="37"/>
      <c r="D6" s="36"/>
      <c r="E6" s="36"/>
      <c r="F6" s="36"/>
    </row>
    <row r="7" spans="1:19" s="32" customFormat="1" ht="15.75" customHeight="1" x14ac:dyDescent="0.25">
      <c r="B7" s="236" t="s">
        <v>41</v>
      </c>
      <c r="C7" s="30"/>
      <c r="D7" s="30"/>
      <c r="E7" s="30"/>
      <c r="F7" s="30"/>
      <c r="G7" s="38"/>
      <c r="I7" s="39"/>
      <c r="J7" s="40"/>
      <c r="K7" s="40"/>
      <c r="L7" s="40"/>
      <c r="M7" s="40"/>
      <c r="N7" s="40"/>
      <c r="O7" s="40"/>
    </row>
    <row r="8" spans="1:19" s="32" customFormat="1" x14ac:dyDescent="0.25">
      <c r="B8" s="29"/>
      <c r="C8" s="41"/>
      <c r="D8" s="29"/>
      <c r="E8" s="29"/>
      <c r="F8" s="29"/>
      <c r="G8" s="42"/>
      <c r="H8" s="43" t="s">
        <v>42</v>
      </c>
      <c r="I8" s="44"/>
      <c r="J8" s="45"/>
      <c r="K8" s="46"/>
      <c r="L8" s="46"/>
      <c r="M8" s="47"/>
      <c r="N8" s="47"/>
      <c r="O8" s="48"/>
      <c r="P8" s="49"/>
      <c r="Q8" s="49"/>
      <c r="R8" s="49"/>
    </row>
    <row r="9" spans="1:19" s="32" customFormat="1" x14ac:dyDescent="0.25">
      <c r="B9" s="41"/>
      <c r="C9" s="41"/>
      <c r="D9" s="29"/>
      <c r="E9" s="29"/>
      <c r="F9" s="50" t="s">
        <v>43</v>
      </c>
      <c r="H9" s="51" t="s">
        <v>44</v>
      </c>
      <c r="I9" s="52"/>
      <c r="K9" s="47"/>
      <c r="L9" s="47"/>
      <c r="M9" s="47"/>
      <c r="N9" s="47"/>
      <c r="O9" s="48"/>
      <c r="P9" s="49"/>
      <c r="Q9" s="49"/>
      <c r="R9" s="49"/>
    </row>
    <row r="10" spans="1:19" s="53" customFormat="1" ht="18.75" x14ac:dyDescent="0.3">
      <c r="B10" s="54" t="s">
        <v>45</v>
      </c>
      <c r="C10" s="55"/>
      <c r="D10" s="55"/>
      <c r="E10" s="56">
        <v>2017</v>
      </c>
      <c r="F10" s="56">
        <v>2018</v>
      </c>
      <c r="G10" s="56">
        <v>2019</v>
      </c>
      <c r="H10" s="56" t="s">
        <v>46</v>
      </c>
      <c r="I10" s="56" t="s">
        <v>47</v>
      </c>
      <c r="J10" s="56" t="s">
        <v>48</v>
      </c>
      <c r="K10" s="56" t="s">
        <v>49</v>
      </c>
      <c r="L10" s="56" t="s">
        <v>50</v>
      </c>
      <c r="M10" s="56" t="s">
        <v>51</v>
      </c>
      <c r="N10" s="56" t="s">
        <v>52</v>
      </c>
      <c r="O10" s="56" t="s">
        <v>53</v>
      </c>
      <c r="P10" s="56" t="s">
        <v>54</v>
      </c>
      <c r="Q10" s="56" t="s">
        <v>55</v>
      </c>
      <c r="R10" s="56" t="s">
        <v>56</v>
      </c>
      <c r="S10" s="57"/>
    </row>
    <row r="11" spans="1:19" x14ac:dyDescent="0.25">
      <c r="A11" s="33">
        <v>1</v>
      </c>
      <c r="B11" s="29" t="s">
        <v>57</v>
      </c>
      <c r="C11" s="29"/>
      <c r="D11" s="58"/>
      <c r="E11" s="59"/>
      <c r="F11" s="384">
        <v>180.80363911652867</v>
      </c>
      <c r="G11" s="386">
        <v>198.82986231454012</v>
      </c>
      <c r="H11" s="386">
        <v>205.05928720642621</v>
      </c>
      <c r="I11" s="386">
        <v>205.13583043644769</v>
      </c>
      <c r="J11" s="386">
        <v>205.35527838090528</v>
      </c>
      <c r="K11" s="386">
        <v>205.67051268299801</v>
      </c>
      <c r="L11" s="386">
        <v>205.9317389588488</v>
      </c>
      <c r="M11" s="386">
        <v>206.16251480122318</v>
      </c>
      <c r="N11" s="386">
        <v>206.41284541216086</v>
      </c>
      <c r="O11" s="386">
        <v>206.80763559464864</v>
      </c>
      <c r="P11" s="386">
        <v>207.32310542012976</v>
      </c>
      <c r="Q11" s="386">
        <v>207.88435751255548</v>
      </c>
      <c r="R11" s="386">
        <v>208.83984826244341</v>
      </c>
      <c r="S11" s="61"/>
    </row>
    <row r="12" spans="1:19" x14ac:dyDescent="0.25">
      <c r="A12" s="33">
        <v>2</v>
      </c>
      <c r="B12" s="29" t="s">
        <v>58</v>
      </c>
      <c r="C12" s="29"/>
      <c r="D12" s="58"/>
      <c r="E12" s="59"/>
      <c r="F12" s="384">
        <v>0.80400000000000005</v>
      </c>
      <c r="G12" s="386">
        <v>1.804</v>
      </c>
      <c r="H12" s="386">
        <v>2.8040000000000003</v>
      </c>
      <c r="I12" s="386">
        <v>3.8040000000000003</v>
      </c>
      <c r="J12" s="386">
        <v>4.8040000000000003</v>
      </c>
      <c r="K12" s="386">
        <v>5.8040000000000003</v>
      </c>
      <c r="L12" s="386">
        <v>6.8040000000000003</v>
      </c>
      <c r="M12" s="386">
        <v>7.8040000000000003</v>
      </c>
      <c r="N12" s="386">
        <v>8.8040000000000003</v>
      </c>
      <c r="O12" s="386">
        <v>9.8040000000000003</v>
      </c>
      <c r="P12" s="386">
        <v>10.804</v>
      </c>
      <c r="Q12" s="386">
        <v>11.804</v>
      </c>
      <c r="R12" s="386">
        <v>11.68596</v>
      </c>
      <c r="S12" s="61"/>
    </row>
    <row r="13" spans="1:19" x14ac:dyDescent="0.25">
      <c r="A13" s="33" t="s">
        <v>59</v>
      </c>
      <c r="B13" s="29" t="s">
        <v>60</v>
      </c>
      <c r="C13" s="29"/>
      <c r="D13" s="58"/>
      <c r="E13" s="59"/>
      <c r="F13" s="384">
        <v>0.32963999999999999</v>
      </c>
      <c r="G13" s="386">
        <v>0.72159999999999991</v>
      </c>
      <c r="H13" s="386">
        <v>1.0935600000000001</v>
      </c>
      <c r="I13" s="386">
        <v>1.4455199999999999</v>
      </c>
      <c r="J13" s="386">
        <v>1.7774799999999997</v>
      </c>
      <c r="K13" s="386">
        <v>2.0894399999999997</v>
      </c>
      <c r="L13" s="386">
        <v>2.3813999999999997</v>
      </c>
      <c r="M13" s="386">
        <v>2.6533599999999993</v>
      </c>
      <c r="N13" s="386">
        <v>2.9053199999999992</v>
      </c>
      <c r="O13" s="386">
        <v>3.1372799999999992</v>
      </c>
      <c r="P13" s="386">
        <v>3.3492399999999987</v>
      </c>
      <c r="Q13" s="386">
        <v>3.5411999999999986</v>
      </c>
      <c r="R13" s="386">
        <v>3.3889283999999984</v>
      </c>
      <c r="S13" s="61"/>
    </row>
    <row r="14" spans="1:19" x14ac:dyDescent="0.25">
      <c r="A14" s="33">
        <v>3</v>
      </c>
      <c r="B14" s="29" t="s">
        <v>61</v>
      </c>
      <c r="C14" s="29"/>
      <c r="D14" s="58"/>
      <c r="E14" s="59"/>
      <c r="F14" s="59">
        <v>0</v>
      </c>
      <c r="G14" s="386">
        <v>0</v>
      </c>
      <c r="H14" s="387">
        <v>0</v>
      </c>
      <c r="I14" s="387">
        <v>0</v>
      </c>
      <c r="J14" s="387">
        <v>0</v>
      </c>
      <c r="K14" s="387">
        <v>0</v>
      </c>
      <c r="L14" s="387">
        <v>0</v>
      </c>
      <c r="M14" s="387">
        <v>0</v>
      </c>
      <c r="N14" s="387">
        <v>0</v>
      </c>
      <c r="O14" s="388">
        <v>0</v>
      </c>
      <c r="P14" s="388">
        <v>0</v>
      </c>
      <c r="Q14" s="388">
        <v>0</v>
      </c>
      <c r="R14" s="388">
        <v>0</v>
      </c>
      <c r="S14" s="61"/>
    </row>
    <row r="15" spans="1:19" x14ac:dyDescent="0.25">
      <c r="A15" s="33">
        <v>4</v>
      </c>
      <c r="B15" s="29" t="s">
        <v>62</v>
      </c>
      <c r="C15" s="29"/>
      <c r="D15" s="58"/>
      <c r="E15" s="59"/>
      <c r="F15" s="384">
        <v>0.2720640109281649</v>
      </c>
      <c r="G15" s="386">
        <v>0.36033673658839371</v>
      </c>
      <c r="H15" s="386">
        <v>0.45978867725656192</v>
      </c>
      <c r="I15" s="386">
        <v>0.5681383560217812</v>
      </c>
      <c r="J15" s="386">
        <v>0.68352630050877372</v>
      </c>
      <c r="K15" s="386">
        <v>0.80429733393043523</v>
      </c>
      <c r="L15" s="386">
        <v>0.92836124613611692</v>
      </c>
      <c r="M15" s="386">
        <v>1.0546838397182552</v>
      </c>
      <c r="N15" s="386">
        <v>1.1816670943128098</v>
      </c>
      <c r="O15" s="386">
        <v>1.3086297321039957</v>
      </c>
      <c r="P15" s="386">
        <v>1.434673165391146</v>
      </c>
      <c r="Q15" s="386">
        <v>1.5594348095744346</v>
      </c>
      <c r="R15" s="386">
        <v>1.6857736271869102</v>
      </c>
      <c r="S15" s="61"/>
    </row>
    <row r="16" spans="1:19" x14ac:dyDescent="0.25">
      <c r="A16" s="33">
        <v>5</v>
      </c>
      <c r="B16" s="29" t="s">
        <v>63</v>
      </c>
      <c r="C16" s="29"/>
      <c r="D16" s="58"/>
      <c r="E16" s="66"/>
      <c r="F16" s="385">
        <v>0</v>
      </c>
      <c r="G16" s="386">
        <v>0.50000000000000822</v>
      </c>
      <c r="H16" s="386">
        <v>0.49999999999999839</v>
      </c>
      <c r="I16" s="386">
        <v>0.49999999999999839</v>
      </c>
      <c r="J16" s="386">
        <v>0.49999999999999839</v>
      </c>
      <c r="K16" s="386">
        <v>0.49999999999998695</v>
      </c>
      <c r="L16" s="386">
        <v>0.50000000000000322</v>
      </c>
      <c r="M16" s="386">
        <v>0.50000000000000167</v>
      </c>
      <c r="N16" s="386">
        <v>0.50000000000000167</v>
      </c>
      <c r="O16" s="386">
        <v>0.49999999999999839</v>
      </c>
      <c r="P16" s="386">
        <v>0.49999999999999023</v>
      </c>
      <c r="Q16" s="386">
        <v>0.49999999999998695</v>
      </c>
      <c r="R16" s="386">
        <v>0.50000000000000822</v>
      </c>
      <c r="S16" s="61"/>
    </row>
    <row r="17" spans="1:19" x14ac:dyDescent="0.25">
      <c r="A17" s="33">
        <v>6</v>
      </c>
      <c r="B17" s="29" t="s">
        <v>64</v>
      </c>
      <c r="C17" s="29"/>
      <c r="D17" s="58"/>
      <c r="E17" s="59"/>
      <c r="F17" s="59">
        <v>12.5</v>
      </c>
      <c r="G17" s="389">
        <v>25</v>
      </c>
      <c r="H17" s="389">
        <v>25</v>
      </c>
      <c r="I17" s="389">
        <v>25</v>
      </c>
      <c r="J17" s="389">
        <v>25</v>
      </c>
      <c r="K17" s="389">
        <v>25</v>
      </c>
      <c r="L17" s="389">
        <v>25</v>
      </c>
      <c r="M17" s="389">
        <v>25</v>
      </c>
      <c r="N17" s="389">
        <v>25</v>
      </c>
      <c r="O17" s="389">
        <v>25</v>
      </c>
      <c r="P17" s="389">
        <v>25</v>
      </c>
      <c r="Q17" s="389">
        <v>25</v>
      </c>
      <c r="R17" s="389">
        <v>25</v>
      </c>
      <c r="S17" s="61"/>
    </row>
    <row r="18" spans="1:19" x14ac:dyDescent="0.25">
      <c r="A18" s="33">
        <v>7</v>
      </c>
      <c r="B18" s="70" t="s">
        <v>65</v>
      </c>
      <c r="C18" s="71"/>
      <c r="D18" s="72"/>
      <c r="E18" s="73"/>
      <c r="F18" s="390">
        <f>F11-F16-F17</f>
        <v>168.30363911652867</v>
      </c>
      <c r="G18" s="74">
        <f>G11-G16-G17</f>
        <v>173.32986231454012</v>
      </c>
      <c r="H18" s="74">
        <f>H11-H16-H17</f>
        <v>179.55928720642621</v>
      </c>
      <c r="I18" s="74">
        <f t="shared" ref="I18:R18" si="0">I11-I16-I17</f>
        <v>179.63583043644769</v>
      </c>
      <c r="J18" s="74">
        <f t="shared" si="0"/>
        <v>179.85527838090528</v>
      </c>
      <c r="K18" s="74">
        <f t="shared" si="0"/>
        <v>180.17051268299801</v>
      </c>
      <c r="L18" s="74">
        <f t="shared" si="0"/>
        <v>180.4317389588488</v>
      </c>
      <c r="M18" s="74">
        <f t="shared" si="0"/>
        <v>180.66251480122318</v>
      </c>
      <c r="N18" s="74">
        <f t="shared" si="0"/>
        <v>180.91284541216086</v>
      </c>
      <c r="O18" s="74">
        <f t="shared" si="0"/>
        <v>181.30763559464864</v>
      </c>
      <c r="P18" s="74">
        <f t="shared" si="0"/>
        <v>181.82310542012976</v>
      </c>
      <c r="Q18" s="74">
        <f t="shared" si="0"/>
        <v>182.38435751255548</v>
      </c>
      <c r="R18" s="74">
        <f t="shared" si="0"/>
        <v>183.33984826244341</v>
      </c>
      <c r="S18" s="61"/>
    </row>
    <row r="19" spans="1:19" x14ac:dyDescent="0.25">
      <c r="A19" s="33">
        <v>8</v>
      </c>
      <c r="B19" s="29" t="s">
        <v>66</v>
      </c>
      <c r="C19" s="29"/>
      <c r="D19" s="58"/>
      <c r="E19" s="59"/>
      <c r="F19" s="59">
        <f>F18*0.15</f>
        <v>25.245545867479301</v>
      </c>
      <c r="G19" s="67">
        <f>G18*0.15</f>
        <v>25.999479347181019</v>
      </c>
      <c r="H19" s="67">
        <f t="shared" ref="H19:R19" si="1">H18*0.15</f>
        <v>26.93389308096393</v>
      </c>
      <c r="I19" s="67">
        <f t="shared" si="1"/>
        <v>26.945374565467151</v>
      </c>
      <c r="J19" s="67">
        <f t="shared" si="1"/>
        <v>26.978291757135789</v>
      </c>
      <c r="K19" s="67">
        <f t="shared" si="1"/>
        <v>27.0255769024497</v>
      </c>
      <c r="L19" s="67">
        <f t="shared" si="1"/>
        <v>27.064760843827319</v>
      </c>
      <c r="M19" s="67">
        <f t="shared" si="1"/>
        <v>27.099377220183477</v>
      </c>
      <c r="N19" s="67">
        <f t="shared" si="1"/>
        <v>27.136926811824129</v>
      </c>
      <c r="O19" s="67">
        <f t="shared" si="1"/>
        <v>27.196145339197297</v>
      </c>
      <c r="P19" s="67">
        <f t="shared" si="1"/>
        <v>27.273465813019463</v>
      </c>
      <c r="Q19" s="67">
        <f t="shared" si="1"/>
        <v>27.357653626883323</v>
      </c>
      <c r="R19" s="67">
        <f t="shared" si="1"/>
        <v>27.50097723936651</v>
      </c>
    </row>
    <row r="20" spans="1:19" x14ac:dyDescent="0.25">
      <c r="A20" s="33">
        <v>9</v>
      </c>
      <c r="B20" s="29" t="s">
        <v>67</v>
      </c>
      <c r="C20" s="29"/>
      <c r="D20" s="58"/>
      <c r="E20" s="75"/>
      <c r="F20" s="75">
        <v>0</v>
      </c>
      <c r="G20" s="76">
        <v>0</v>
      </c>
      <c r="H20" s="76">
        <v>0</v>
      </c>
      <c r="I20" s="76">
        <v>0</v>
      </c>
      <c r="J20" s="76">
        <v>0</v>
      </c>
      <c r="K20" s="76">
        <v>0</v>
      </c>
      <c r="L20" s="76">
        <v>0</v>
      </c>
      <c r="M20" s="76">
        <v>0</v>
      </c>
      <c r="N20" s="76">
        <v>0</v>
      </c>
      <c r="O20" s="76">
        <v>0</v>
      </c>
      <c r="P20" s="76">
        <v>0</v>
      </c>
      <c r="Q20" s="76">
        <v>0</v>
      </c>
      <c r="R20" s="76">
        <v>0</v>
      </c>
    </row>
    <row r="21" spans="1:19" x14ac:dyDescent="0.25">
      <c r="A21" s="33">
        <v>10</v>
      </c>
      <c r="B21" s="70" t="s">
        <v>68</v>
      </c>
      <c r="C21" s="77"/>
      <c r="D21" s="72"/>
      <c r="E21" s="78">
        <f>E18+E19+E20</f>
        <v>0</v>
      </c>
      <c r="F21" s="391">
        <f>F18+F19+F20</f>
        <v>193.54918498400798</v>
      </c>
      <c r="G21" s="391">
        <f>G18+G19+G20</f>
        <v>199.32934166172114</v>
      </c>
      <c r="H21" s="391">
        <f t="shared" ref="H21:R21" si="2">H18+H19+H20</f>
        <v>206.49318028739015</v>
      </c>
      <c r="I21" s="391">
        <f t="shared" si="2"/>
        <v>206.58120500191484</v>
      </c>
      <c r="J21" s="391">
        <f t="shared" si="2"/>
        <v>206.83357013804107</v>
      </c>
      <c r="K21" s="391">
        <f t="shared" si="2"/>
        <v>207.19608958544771</v>
      </c>
      <c r="L21" s="391">
        <f t="shared" si="2"/>
        <v>207.49649980267611</v>
      </c>
      <c r="M21" s="391">
        <f t="shared" si="2"/>
        <v>207.76189202140665</v>
      </c>
      <c r="N21" s="391">
        <f t="shared" si="2"/>
        <v>208.049772223985</v>
      </c>
      <c r="O21" s="391">
        <f t="shared" si="2"/>
        <v>208.50378093384595</v>
      </c>
      <c r="P21" s="391">
        <f t="shared" si="2"/>
        <v>209.09657123314923</v>
      </c>
      <c r="Q21" s="391">
        <f t="shared" si="2"/>
        <v>209.7420111394388</v>
      </c>
      <c r="R21" s="391">
        <f t="shared" si="2"/>
        <v>210.84082550180992</v>
      </c>
      <c r="S21" s="79"/>
    </row>
    <row r="22" spans="1:19" x14ac:dyDescent="0.25">
      <c r="A22" s="80"/>
      <c r="B22" s="81"/>
      <c r="C22" s="82"/>
      <c r="D22" s="83"/>
      <c r="E22" s="83"/>
      <c r="F22" s="392"/>
      <c r="G22" s="84"/>
      <c r="H22" s="84"/>
      <c r="I22" s="84"/>
      <c r="J22" s="84"/>
      <c r="K22" s="84"/>
      <c r="L22" s="84"/>
      <c r="M22" s="84"/>
      <c r="N22" s="84"/>
      <c r="O22" s="85"/>
      <c r="P22" s="85"/>
      <c r="Q22" s="85"/>
      <c r="R22" s="86"/>
    </row>
    <row r="23" spans="1:19" ht="15.75" customHeight="1" x14ac:dyDescent="0.3">
      <c r="B23" s="54" t="s">
        <v>69</v>
      </c>
      <c r="C23" s="87"/>
      <c r="D23" s="88"/>
      <c r="E23" s="88"/>
      <c r="F23" s="88"/>
      <c r="G23" s="89"/>
      <c r="H23" s="89"/>
      <c r="I23" s="89"/>
      <c r="J23" s="89"/>
      <c r="K23" s="89"/>
      <c r="L23" s="89"/>
      <c r="M23" s="89"/>
      <c r="N23" s="89"/>
      <c r="O23" s="89"/>
      <c r="P23" s="89"/>
      <c r="Q23" s="89"/>
      <c r="R23" s="89"/>
    </row>
    <row r="24" spans="1:19" x14ac:dyDescent="0.25">
      <c r="A24" s="90"/>
      <c r="B24" s="70" t="s">
        <v>70</v>
      </c>
      <c r="C24" s="91"/>
      <c r="D24" s="92" t="s">
        <v>71</v>
      </c>
      <c r="E24" s="93"/>
      <c r="F24" s="93"/>
      <c r="G24" s="94"/>
      <c r="H24" s="95"/>
      <c r="I24" s="95"/>
      <c r="J24" s="95"/>
      <c r="K24" s="95"/>
      <c r="L24" s="95"/>
      <c r="M24" s="95"/>
      <c r="N24" s="95"/>
      <c r="O24" s="96"/>
      <c r="P24" s="96"/>
      <c r="Q24" s="96"/>
      <c r="R24" s="96"/>
    </row>
    <row r="25" spans="1:19" x14ac:dyDescent="0.25">
      <c r="A25" s="90"/>
      <c r="B25" s="97" t="s">
        <v>72</v>
      </c>
      <c r="C25" s="30"/>
      <c r="D25" s="98" t="s">
        <v>73</v>
      </c>
      <c r="E25" s="56">
        <v>2017</v>
      </c>
      <c r="F25" s="56">
        <v>2018</v>
      </c>
      <c r="G25" s="56">
        <v>2019</v>
      </c>
      <c r="H25" s="56" t="s">
        <v>46</v>
      </c>
      <c r="I25" s="56" t="s">
        <v>47</v>
      </c>
      <c r="J25" s="56" t="s">
        <v>48</v>
      </c>
      <c r="K25" s="56" t="s">
        <v>49</v>
      </c>
      <c r="L25" s="56" t="s">
        <v>50</v>
      </c>
      <c r="M25" s="56" t="s">
        <v>51</v>
      </c>
      <c r="N25" s="56" t="s">
        <v>52</v>
      </c>
      <c r="O25" s="56" t="s">
        <v>53</v>
      </c>
      <c r="P25" s="56" t="s">
        <v>54</v>
      </c>
      <c r="Q25" s="56" t="s">
        <v>55</v>
      </c>
      <c r="R25" s="56" t="s">
        <v>56</v>
      </c>
    </row>
    <row r="26" spans="1:19" x14ac:dyDescent="0.25">
      <c r="A26" s="99" t="s">
        <v>74</v>
      </c>
      <c r="B26" s="100" t="s">
        <v>0</v>
      </c>
      <c r="C26" s="101"/>
      <c r="D26" s="102" t="s">
        <v>364</v>
      </c>
      <c r="E26" s="103"/>
      <c r="F26" s="103">
        <v>10</v>
      </c>
      <c r="G26" s="393">
        <v>10</v>
      </c>
      <c r="H26" s="393">
        <v>10</v>
      </c>
      <c r="I26" s="393">
        <v>10</v>
      </c>
      <c r="J26" s="393">
        <v>10</v>
      </c>
      <c r="K26" s="393">
        <v>10</v>
      </c>
      <c r="L26" s="393">
        <v>10</v>
      </c>
      <c r="M26" s="393">
        <v>10</v>
      </c>
      <c r="N26" s="393">
        <v>10</v>
      </c>
      <c r="O26" s="393">
        <v>10</v>
      </c>
      <c r="P26" s="393">
        <v>10</v>
      </c>
      <c r="Q26" s="393">
        <v>10</v>
      </c>
      <c r="R26" s="68">
        <v>10</v>
      </c>
      <c r="S26" s="79"/>
    </row>
    <row r="27" spans="1:19" x14ac:dyDescent="0.25">
      <c r="A27" s="99" t="s">
        <v>75</v>
      </c>
      <c r="B27" s="100"/>
      <c r="C27" s="104"/>
      <c r="D27" s="105"/>
      <c r="E27" s="106"/>
      <c r="F27" s="106"/>
      <c r="G27" s="68"/>
      <c r="H27" s="68"/>
      <c r="I27" s="68"/>
      <c r="J27" s="68"/>
      <c r="K27" s="68"/>
      <c r="L27" s="68"/>
      <c r="M27" s="68"/>
      <c r="N27" s="68"/>
      <c r="O27" s="69"/>
      <c r="P27" s="69"/>
      <c r="Q27" s="69"/>
      <c r="R27" s="69"/>
    </row>
    <row r="28" spans="1:19" x14ac:dyDescent="0.25">
      <c r="A28" s="99" t="s">
        <v>76</v>
      </c>
      <c r="B28" s="100"/>
      <c r="C28" s="104"/>
      <c r="D28" s="105"/>
      <c r="E28" s="106"/>
      <c r="F28" s="106"/>
      <c r="G28" s="68"/>
      <c r="H28" s="68"/>
      <c r="I28" s="68"/>
      <c r="J28" s="68"/>
      <c r="K28" s="68"/>
      <c r="L28" s="68"/>
      <c r="M28" s="68"/>
      <c r="N28" s="68"/>
      <c r="O28" s="69"/>
      <c r="P28" s="69"/>
      <c r="Q28" s="69"/>
      <c r="R28" s="69"/>
    </row>
    <row r="29" spans="1:19" x14ac:dyDescent="0.25">
      <c r="A29" s="99" t="s">
        <v>77</v>
      </c>
      <c r="B29" s="100"/>
      <c r="C29" s="104"/>
      <c r="D29" s="105"/>
      <c r="E29" s="106"/>
      <c r="F29" s="106"/>
      <c r="G29" s="68"/>
      <c r="H29" s="68"/>
      <c r="I29" s="68"/>
      <c r="J29" s="68"/>
      <c r="K29" s="68"/>
      <c r="L29" s="68"/>
      <c r="M29" s="68"/>
      <c r="N29" s="68"/>
      <c r="O29" s="69"/>
      <c r="P29" s="69"/>
      <c r="Q29" s="69"/>
      <c r="R29" s="69"/>
    </row>
    <row r="30" spans="1:19" x14ac:dyDescent="0.25">
      <c r="A30" s="99" t="s">
        <v>78</v>
      </c>
      <c r="B30" s="107"/>
      <c r="C30" s="108"/>
      <c r="D30" s="105"/>
      <c r="E30" s="106"/>
      <c r="F30" s="106"/>
      <c r="G30" s="68"/>
      <c r="H30" s="68"/>
      <c r="I30" s="68"/>
      <c r="J30" s="68"/>
      <c r="K30" s="68"/>
      <c r="L30" s="68"/>
      <c r="M30" s="68"/>
      <c r="N30" s="68"/>
      <c r="O30" s="69"/>
      <c r="P30" s="69"/>
      <c r="Q30" s="69"/>
      <c r="R30" s="69"/>
    </row>
    <row r="31" spans="1:19" x14ac:dyDescent="0.25">
      <c r="A31" s="99" t="s">
        <v>79</v>
      </c>
      <c r="B31" s="100"/>
      <c r="C31" s="104"/>
      <c r="D31" s="105"/>
      <c r="E31" s="106"/>
      <c r="F31" s="106"/>
      <c r="G31" s="68"/>
      <c r="H31" s="68"/>
      <c r="I31" s="68"/>
      <c r="J31" s="68"/>
      <c r="K31" s="68"/>
      <c r="L31" s="68"/>
      <c r="M31" s="68"/>
      <c r="N31" s="68"/>
      <c r="O31" s="69"/>
      <c r="P31" s="69"/>
      <c r="Q31" s="69"/>
      <c r="R31" s="69"/>
    </row>
    <row r="32" spans="1:19" x14ac:dyDescent="0.25">
      <c r="A32" s="99" t="s">
        <v>80</v>
      </c>
      <c r="B32" s="109"/>
      <c r="C32" s="110"/>
      <c r="D32" s="105"/>
      <c r="E32" s="111"/>
      <c r="F32" s="111"/>
      <c r="G32" s="112"/>
      <c r="H32" s="112"/>
      <c r="I32" s="112"/>
      <c r="J32" s="112"/>
      <c r="K32" s="112"/>
      <c r="L32" s="112"/>
      <c r="M32" s="112"/>
      <c r="N32" s="112"/>
      <c r="O32" s="113"/>
      <c r="P32" s="113"/>
      <c r="Q32" s="113"/>
      <c r="R32" s="113"/>
    </row>
    <row r="33" spans="1:18" x14ac:dyDescent="0.25">
      <c r="A33" s="99"/>
      <c r="B33" s="114"/>
      <c r="C33" s="30"/>
      <c r="D33" s="29"/>
      <c r="E33" s="115"/>
      <c r="F33" s="116"/>
      <c r="G33" s="116"/>
      <c r="H33" s="116"/>
      <c r="I33" s="116"/>
      <c r="J33" s="116"/>
      <c r="K33" s="116"/>
      <c r="L33" s="116"/>
      <c r="M33" s="116"/>
      <c r="N33" s="116"/>
      <c r="O33" s="117"/>
      <c r="P33" s="117"/>
      <c r="Q33" s="117"/>
      <c r="R33" s="118"/>
    </row>
    <row r="34" spans="1:18" x14ac:dyDescent="0.25">
      <c r="A34" s="99"/>
      <c r="B34" s="70" t="s">
        <v>81</v>
      </c>
      <c r="C34" s="119"/>
      <c r="D34" s="70"/>
      <c r="E34" s="120"/>
      <c r="F34" s="121"/>
      <c r="G34" s="121"/>
      <c r="H34" s="121"/>
      <c r="I34" s="121"/>
      <c r="J34" s="121"/>
      <c r="K34" s="121"/>
      <c r="L34" s="121"/>
      <c r="M34" s="121"/>
      <c r="N34" s="121"/>
      <c r="O34" s="122"/>
      <c r="P34" s="122"/>
      <c r="Q34" s="122"/>
      <c r="R34" s="123"/>
    </row>
    <row r="35" spans="1:18" x14ac:dyDescent="0.25">
      <c r="A35" s="99"/>
      <c r="B35" s="97" t="s">
        <v>82</v>
      </c>
      <c r="C35" s="30"/>
      <c r="D35" s="98" t="s">
        <v>73</v>
      </c>
      <c r="E35" s="56">
        <v>2017</v>
      </c>
      <c r="F35" s="56">
        <v>2018</v>
      </c>
      <c r="G35" s="56">
        <v>2019</v>
      </c>
      <c r="H35" s="56" t="s">
        <v>46</v>
      </c>
      <c r="I35" s="56" t="s">
        <v>47</v>
      </c>
      <c r="J35" s="56" t="s">
        <v>48</v>
      </c>
      <c r="K35" s="56" t="s">
        <v>49</v>
      </c>
      <c r="L35" s="56" t="s">
        <v>50</v>
      </c>
      <c r="M35" s="56" t="s">
        <v>51</v>
      </c>
      <c r="N35" s="56" t="s">
        <v>52</v>
      </c>
      <c r="O35" s="56" t="s">
        <v>53</v>
      </c>
      <c r="P35" s="56" t="s">
        <v>54</v>
      </c>
      <c r="Q35" s="56" t="s">
        <v>55</v>
      </c>
      <c r="R35" s="56" t="s">
        <v>56</v>
      </c>
    </row>
    <row r="36" spans="1:18" x14ac:dyDescent="0.25">
      <c r="A36" s="99" t="s">
        <v>83</v>
      </c>
      <c r="B36" s="100" t="s">
        <v>380</v>
      </c>
      <c r="C36" s="101"/>
      <c r="D36" s="102" t="s">
        <v>365</v>
      </c>
      <c r="E36" s="124"/>
      <c r="F36" s="124">
        <v>17</v>
      </c>
      <c r="G36" s="125">
        <v>17</v>
      </c>
      <c r="H36" s="125">
        <v>17</v>
      </c>
      <c r="I36" s="125">
        <v>17</v>
      </c>
      <c r="J36" s="125">
        <v>17</v>
      </c>
      <c r="K36" s="125">
        <v>17</v>
      </c>
      <c r="L36" s="125">
        <v>17</v>
      </c>
      <c r="M36" s="125">
        <v>17</v>
      </c>
      <c r="N36" s="125">
        <v>17</v>
      </c>
      <c r="O36" s="125">
        <v>17</v>
      </c>
      <c r="P36" s="125">
        <v>17</v>
      </c>
      <c r="Q36" s="125">
        <v>17</v>
      </c>
      <c r="R36" s="125">
        <v>17</v>
      </c>
    </row>
    <row r="37" spans="1:18" x14ac:dyDescent="0.25">
      <c r="A37" s="99" t="s">
        <v>84</v>
      </c>
      <c r="B37" s="100" t="s">
        <v>379</v>
      </c>
      <c r="C37" s="101"/>
      <c r="D37" s="102" t="s">
        <v>364</v>
      </c>
      <c r="E37" s="126"/>
      <c r="F37" s="126">
        <v>134</v>
      </c>
      <c r="G37" s="68">
        <v>134</v>
      </c>
      <c r="H37" s="68">
        <v>134</v>
      </c>
      <c r="I37" s="68">
        <v>134</v>
      </c>
      <c r="J37" s="68">
        <v>134</v>
      </c>
      <c r="K37" s="68">
        <v>134</v>
      </c>
      <c r="L37" s="68">
        <v>134</v>
      </c>
      <c r="M37" s="68">
        <v>134</v>
      </c>
      <c r="N37" s="68">
        <v>134</v>
      </c>
      <c r="O37" s="68">
        <v>134</v>
      </c>
      <c r="P37" s="68">
        <v>134</v>
      </c>
      <c r="Q37" s="68">
        <v>0</v>
      </c>
      <c r="R37" s="68">
        <v>0</v>
      </c>
    </row>
    <row r="38" spans="1:18" x14ac:dyDescent="0.25">
      <c r="A38" s="99" t="s">
        <v>85</v>
      </c>
      <c r="B38" s="100" t="s">
        <v>382</v>
      </c>
      <c r="C38" s="101"/>
      <c r="D38" s="102" t="s">
        <v>2</v>
      </c>
      <c r="E38" s="126"/>
      <c r="F38" s="126">
        <v>11</v>
      </c>
      <c r="G38" s="68">
        <v>11</v>
      </c>
      <c r="H38" s="68">
        <v>11</v>
      </c>
      <c r="I38" s="68">
        <v>11</v>
      </c>
      <c r="J38" s="68">
        <v>11</v>
      </c>
      <c r="K38" s="68">
        <v>11</v>
      </c>
      <c r="L38" s="68">
        <v>11</v>
      </c>
      <c r="M38" s="68">
        <v>11</v>
      </c>
      <c r="N38" s="68">
        <v>11</v>
      </c>
      <c r="O38" s="68">
        <v>11</v>
      </c>
      <c r="P38" s="68">
        <v>11</v>
      </c>
      <c r="Q38" s="68">
        <v>11</v>
      </c>
      <c r="R38" s="68">
        <v>11</v>
      </c>
    </row>
    <row r="39" spans="1:18" x14ac:dyDescent="0.25">
      <c r="A39" s="99" t="s">
        <v>86</v>
      </c>
      <c r="B39" s="100"/>
      <c r="C39" s="101"/>
      <c r="D39" s="102"/>
      <c r="E39" s="106"/>
      <c r="F39" s="106"/>
      <c r="G39" s="68"/>
      <c r="H39" s="68"/>
      <c r="I39" s="68"/>
      <c r="J39" s="68"/>
      <c r="K39" s="68"/>
      <c r="L39" s="68"/>
      <c r="M39" s="68"/>
      <c r="N39" s="68"/>
      <c r="O39" s="68"/>
      <c r="P39" s="68"/>
      <c r="Q39" s="68"/>
      <c r="R39" s="68"/>
    </row>
    <row r="40" spans="1:18" x14ac:dyDescent="0.25">
      <c r="A40" s="99" t="s">
        <v>87</v>
      </c>
      <c r="B40" s="100"/>
      <c r="C40" s="101"/>
      <c r="D40" s="102"/>
      <c r="E40" s="106"/>
      <c r="F40" s="106"/>
      <c r="G40" s="68"/>
      <c r="H40" s="68"/>
      <c r="I40" s="68"/>
      <c r="J40" s="68"/>
      <c r="K40" s="68"/>
      <c r="L40" s="68"/>
      <c r="M40" s="68"/>
      <c r="N40" s="68"/>
      <c r="O40" s="69"/>
      <c r="P40" s="69"/>
      <c r="Q40" s="69"/>
      <c r="R40" s="69"/>
    </row>
    <row r="41" spans="1:18" x14ac:dyDescent="0.25">
      <c r="A41" s="99" t="s">
        <v>88</v>
      </c>
      <c r="B41" s="100"/>
      <c r="C41" s="101"/>
      <c r="D41" s="102"/>
      <c r="E41" s="106"/>
      <c r="F41" s="106"/>
      <c r="G41" s="127"/>
      <c r="H41" s="127"/>
      <c r="I41" s="127"/>
      <c r="J41" s="127"/>
      <c r="K41" s="127"/>
      <c r="L41" s="127"/>
      <c r="M41" s="127"/>
      <c r="N41" s="127"/>
      <c r="O41" s="128"/>
      <c r="P41" s="128"/>
      <c r="Q41" s="128"/>
      <c r="R41" s="129"/>
    </row>
    <row r="42" spans="1:18" x14ac:dyDescent="0.25">
      <c r="A42" s="99" t="s">
        <v>89</v>
      </c>
      <c r="B42" s="100"/>
      <c r="C42" s="101"/>
      <c r="D42" s="102"/>
      <c r="E42" s="106"/>
      <c r="F42" s="106"/>
      <c r="G42" s="127"/>
      <c r="H42" s="127"/>
      <c r="I42" s="127"/>
      <c r="J42" s="127"/>
      <c r="K42" s="127"/>
      <c r="L42" s="127"/>
      <c r="M42" s="127"/>
      <c r="N42" s="127"/>
      <c r="O42" s="128"/>
      <c r="P42" s="128"/>
      <c r="Q42" s="128"/>
      <c r="R42" s="129"/>
    </row>
    <row r="43" spans="1:18" x14ac:dyDescent="0.25">
      <c r="A43" s="99"/>
      <c r="B43" s="130"/>
      <c r="C43" s="131"/>
      <c r="D43" s="132"/>
      <c r="E43" s="132"/>
      <c r="F43" s="132"/>
      <c r="G43" s="133"/>
      <c r="H43" s="133"/>
      <c r="I43" s="133"/>
      <c r="J43" s="133"/>
      <c r="K43" s="133"/>
      <c r="L43" s="133"/>
      <c r="M43" s="133"/>
      <c r="N43" s="133"/>
      <c r="O43" s="134"/>
      <c r="P43" s="134"/>
      <c r="Q43" s="134"/>
      <c r="R43" s="135"/>
    </row>
    <row r="44" spans="1:18" ht="31.5" x14ac:dyDescent="0.25">
      <c r="A44" s="99">
        <v>11</v>
      </c>
      <c r="B44" s="136" t="s">
        <v>90</v>
      </c>
      <c r="C44" s="137"/>
      <c r="D44" s="138"/>
      <c r="E44" s="139">
        <f t="shared" ref="E44:R44" si="3">SUM(E26:E32,E36:E42)</f>
        <v>0</v>
      </c>
      <c r="F44" s="139">
        <f t="shared" si="3"/>
        <v>172</v>
      </c>
      <c r="G44" s="78">
        <f t="shared" si="3"/>
        <v>172</v>
      </c>
      <c r="H44" s="78">
        <f t="shared" si="3"/>
        <v>172</v>
      </c>
      <c r="I44" s="78">
        <f t="shared" si="3"/>
        <v>172</v>
      </c>
      <c r="J44" s="78">
        <f t="shared" si="3"/>
        <v>172</v>
      </c>
      <c r="K44" s="78">
        <f t="shared" si="3"/>
        <v>172</v>
      </c>
      <c r="L44" s="78">
        <f t="shared" si="3"/>
        <v>172</v>
      </c>
      <c r="M44" s="78">
        <f t="shared" si="3"/>
        <v>172</v>
      </c>
      <c r="N44" s="78">
        <f t="shared" si="3"/>
        <v>172</v>
      </c>
      <c r="O44" s="78">
        <f t="shared" si="3"/>
        <v>172</v>
      </c>
      <c r="P44" s="78">
        <f t="shared" si="3"/>
        <v>172</v>
      </c>
      <c r="Q44" s="78">
        <f t="shared" si="3"/>
        <v>38</v>
      </c>
      <c r="R44" s="78">
        <f t="shared" si="3"/>
        <v>38</v>
      </c>
    </row>
    <row r="45" spans="1:18" x14ac:dyDescent="0.25">
      <c r="A45" s="90"/>
      <c r="B45" s="119"/>
      <c r="C45" s="119"/>
      <c r="D45" s="70"/>
      <c r="E45" s="115"/>
      <c r="F45" s="116"/>
      <c r="G45" s="116"/>
      <c r="H45" s="116"/>
      <c r="I45" s="116"/>
      <c r="J45" s="116"/>
      <c r="K45" s="116"/>
      <c r="L45" s="116"/>
      <c r="M45" s="116"/>
      <c r="N45" s="116"/>
      <c r="O45" s="117"/>
      <c r="P45" s="117"/>
      <c r="Q45" s="117"/>
      <c r="R45" s="118"/>
    </row>
    <row r="46" spans="1:18" x14ac:dyDescent="0.25">
      <c r="A46" s="90"/>
      <c r="B46" s="70" t="s">
        <v>91</v>
      </c>
      <c r="C46" s="119"/>
      <c r="D46" s="29"/>
      <c r="E46" s="140"/>
      <c r="F46" s="141"/>
      <c r="G46" s="141"/>
      <c r="H46" s="141"/>
      <c r="I46" s="141"/>
      <c r="J46" s="141"/>
      <c r="K46" s="141"/>
      <c r="L46" s="141"/>
      <c r="M46" s="141"/>
      <c r="N46" s="141"/>
      <c r="O46" s="122"/>
      <c r="P46" s="122"/>
      <c r="Q46" s="122"/>
      <c r="R46" s="123"/>
    </row>
    <row r="47" spans="1:18" x14ac:dyDescent="0.25">
      <c r="A47" s="90"/>
      <c r="B47" s="29" t="s">
        <v>92</v>
      </c>
      <c r="C47" s="30"/>
      <c r="D47" s="98" t="s">
        <v>73</v>
      </c>
      <c r="E47" s="56">
        <v>2017</v>
      </c>
      <c r="F47" s="56">
        <v>2018</v>
      </c>
      <c r="G47" s="56">
        <v>2019</v>
      </c>
      <c r="H47" s="56" t="s">
        <v>46</v>
      </c>
      <c r="I47" s="56" t="s">
        <v>47</v>
      </c>
      <c r="J47" s="56" t="s">
        <v>48</v>
      </c>
      <c r="K47" s="56" t="s">
        <v>49</v>
      </c>
      <c r="L47" s="56" t="s">
        <v>50</v>
      </c>
      <c r="M47" s="56" t="s">
        <v>51</v>
      </c>
      <c r="N47" s="56" t="s">
        <v>52</v>
      </c>
      <c r="O47" s="56" t="s">
        <v>53</v>
      </c>
      <c r="P47" s="56" t="s">
        <v>54</v>
      </c>
      <c r="Q47" s="56" t="s">
        <v>55</v>
      </c>
      <c r="R47" s="56" t="s">
        <v>56</v>
      </c>
    </row>
    <row r="48" spans="1:18" x14ac:dyDescent="0.25">
      <c r="A48" s="99" t="s">
        <v>93</v>
      </c>
      <c r="B48" s="100"/>
      <c r="C48" s="104"/>
      <c r="D48" s="105"/>
      <c r="E48" s="142"/>
      <c r="F48" s="142"/>
      <c r="G48" s="125"/>
      <c r="H48" s="125"/>
      <c r="I48" s="125"/>
      <c r="J48" s="125"/>
      <c r="K48" s="125"/>
      <c r="L48" s="125"/>
      <c r="M48" s="125"/>
      <c r="N48" s="143"/>
      <c r="O48" s="144"/>
      <c r="P48" s="144"/>
      <c r="Q48" s="144"/>
      <c r="R48" s="144"/>
    </row>
    <row r="49" spans="1:18" x14ac:dyDescent="0.25">
      <c r="A49" s="99" t="s">
        <v>94</v>
      </c>
      <c r="B49" s="100"/>
      <c r="C49" s="104"/>
      <c r="D49" s="105"/>
      <c r="E49" s="145"/>
      <c r="F49" s="145"/>
      <c r="G49" s="68"/>
      <c r="H49" s="68"/>
      <c r="I49" s="68"/>
      <c r="J49" s="68"/>
      <c r="K49" s="68"/>
      <c r="L49" s="68"/>
      <c r="M49" s="68"/>
      <c r="N49" s="146"/>
      <c r="O49" s="69"/>
      <c r="P49" s="69"/>
      <c r="Q49" s="69"/>
      <c r="R49" s="69"/>
    </row>
    <row r="50" spans="1:18" x14ac:dyDescent="0.25">
      <c r="A50" s="99" t="s">
        <v>95</v>
      </c>
      <c r="B50" s="100"/>
      <c r="C50" s="104"/>
      <c r="D50" s="105"/>
      <c r="E50" s="145"/>
      <c r="F50" s="145"/>
      <c r="G50" s="68"/>
      <c r="H50" s="68"/>
      <c r="I50" s="68"/>
      <c r="J50" s="68"/>
      <c r="K50" s="68"/>
      <c r="L50" s="68"/>
      <c r="M50" s="68"/>
      <c r="N50" s="146"/>
      <c r="O50" s="69"/>
      <c r="P50" s="69"/>
      <c r="Q50" s="69"/>
      <c r="R50" s="69"/>
    </row>
    <row r="51" spans="1:18" x14ac:dyDescent="0.25">
      <c r="A51" s="99" t="s">
        <v>96</v>
      </c>
      <c r="B51" s="100"/>
      <c r="C51" s="104"/>
      <c r="D51" s="105"/>
      <c r="E51" s="145"/>
      <c r="F51" s="145"/>
      <c r="G51" s="68"/>
      <c r="H51" s="68"/>
      <c r="I51" s="68"/>
      <c r="J51" s="68"/>
      <c r="K51" s="68"/>
      <c r="L51" s="68"/>
      <c r="M51" s="68"/>
      <c r="N51" s="146"/>
      <c r="O51" s="69"/>
      <c r="P51" s="69"/>
      <c r="Q51" s="69"/>
      <c r="R51" s="69"/>
    </row>
    <row r="52" spans="1:18" x14ac:dyDescent="0.25">
      <c r="A52" s="99" t="s">
        <v>97</v>
      </c>
      <c r="B52" s="100"/>
      <c r="C52" s="104"/>
      <c r="D52" s="105"/>
      <c r="E52" s="145"/>
      <c r="F52" s="145"/>
      <c r="G52" s="68"/>
      <c r="H52" s="68"/>
      <c r="I52" s="68"/>
      <c r="J52" s="68"/>
      <c r="K52" s="68"/>
      <c r="L52" s="68"/>
      <c r="M52" s="68"/>
      <c r="N52" s="146"/>
      <c r="O52" s="69"/>
      <c r="P52" s="69"/>
      <c r="Q52" s="69"/>
      <c r="R52" s="69"/>
    </row>
    <row r="53" spans="1:18" x14ac:dyDescent="0.25">
      <c r="A53" s="99" t="s">
        <v>98</v>
      </c>
      <c r="B53" s="100"/>
      <c r="C53" s="104"/>
      <c r="D53" s="105"/>
      <c r="E53" s="145"/>
      <c r="F53" s="145"/>
      <c r="G53" s="68"/>
      <c r="H53" s="68"/>
      <c r="I53" s="68"/>
      <c r="J53" s="68"/>
      <c r="K53" s="68"/>
      <c r="L53" s="68"/>
      <c r="M53" s="68"/>
      <c r="N53" s="146"/>
      <c r="O53" s="69"/>
      <c r="P53" s="69"/>
      <c r="Q53" s="69"/>
      <c r="R53" s="69"/>
    </row>
    <row r="54" spans="1:18" x14ac:dyDescent="0.25">
      <c r="A54" s="99" t="s">
        <v>99</v>
      </c>
      <c r="B54" s="100"/>
      <c r="C54" s="104"/>
      <c r="D54" s="105"/>
      <c r="E54" s="145"/>
      <c r="F54" s="145"/>
      <c r="G54" s="68"/>
      <c r="H54" s="68"/>
      <c r="I54" s="68"/>
      <c r="J54" s="68"/>
      <c r="K54" s="68"/>
      <c r="L54" s="68"/>
      <c r="M54" s="68"/>
      <c r="N54" s="146"/>
      <c r="O54" s="69"/>
      <c r="P54" s="69"/>
      <c r="Q54" s="69"/>
      <c r="R54" s="69"/>
    </row>
    <row r="55" spans="1:18" x14ac:dyDescent="0.25">
      <c r="A55" s="99" t="s">
        <v>100</v>
      </c>
      <c r="B55" s="100"/>
      <c r="C55" s="104"/>
      <c r="D55" s="105"/>
      <c r="E55" s="147"/>
      <c r="F55" s="147"/>
      <c r="G55" s="112"/>
      <c r="H55" s="112"/>
      <c r="I55" s="112"/>
      <c r="J55" s="112"/>
      <c r="K55" s="112"/>
      <c r="L55" s="112"/>
      <c r="M55" s="112"/>
      <c r="N55" s="112"/>
      <c r="O55" s="113"/>
      <c r="P55" s="113"/>
      <c r="Q55" s="113"/>
      <c r="R55" s="113"/>
    </row>
    <row r="56" spans="1:18" x14ac:dyDescent="0.25">
      <c r="A56" s="99" t="s">
        <v>101</v>
      </c>
      <c r="B56" s="100"/>
      <c r="C56" s="104"/>
      <c r="D56" s="102"/>
      <c r="E56" s="148"/>
      <c r="F56" s="148"/>
      <c r="G56" s="68"/>
      <c r="H56" s="68"/>
      <c r="I56" s="68"/>
      <c r="J56" s="68"/>
      <c r="K56" s="68"/>
      <c r="L56" s="68"/>
      <c r="M56" s="68"/>
      <c r="N56" s="68"/>
      <c r="O56" s="69"/>
      <c r="P56" s="69"/>
      <c r="Q56" s="69"/>
      <c r="R56" s="69"/>
    </row>
    <row r="57" spans="1:18" x14ac:dyDescent="0.25">
      <c r="A57" s="99" t="s">
        <v>102</v>
      </c>
      <c r="B57" s="100"/>
      <c r="C57" s="104"/>
      <c r="D57" s="102"/>
      <c r="E57" s="148"/>
      <c r="F57" s="148"/>
      <c r="G57" s="68"/>
      <c r="H57" s="68"/>
      <c r="I57" s="68"/>
      <c r="J57" s="68"/>
      <c r="K57" s="68"/>
      <c r="L57" s="68"/>
      <c r="M57" s="68"/>
      <c r="N57" s="68"/>
      <c r="O57" s="69"/>
      <c r="P57" s="69"/>
      <c r="Q57" s="69"/>
      <c r="R57" s="69"/>
    </row>
    <row r="58" spans="1:18" x14ac:dyDescent="0.25">
      <c r="A58" s="99" t="s">
        <v>103</v>
      </c>
      <c r="B58" s="100"/>
      <c r="C58" s="104"/>
      <c r="D58" s="102"/>
      <c r="E58" s="148"/>
      <c r="F58" s="148"/>
      <c r="G58" s="68"/>
      <c r="H58" s="68"/>
      <c r="I58" s="68"/>
      <c r="J58" s="68"/>
      <c r="K58" s="68"/>
      <c r="L58" s="68"/>
      <c r="M58" s="68"/>
      <c r="N58" s="68"/>
      <c r="O58" s="69"/>
      <c r="P58" s="69"/>
      <c r="Q58" s="69"/>
      <c r="R58" s="69"/>
    </row>
    <row r="59" spans="1:18" x14ac:dyDescent="0.25">
      <c r="A59" s="99" t="s">
        <v>104</v>
      </c>
      <c r="B59" s="100"/>
      <c r="C59" s="104"/>
      <c r="D59" s="102"/>
      <c r="E59" s="148"/>
      <c r="F59" s="148"/>
      <c r="G59" s="68"/>
      <c r="H59" s="68"/>
      <c r="I59" s="68"/>
      <c r="J59" s="68"/>
      <c r="K59" s="68"/>
      <c r="L59" s="68"/>
      <c r="M59" s="68"/>
      <c r="N59" s="68"/>
      <c r="O59" s="69"/>
      <c r="P59" s="69"/>
      <c r="Q59" s="69"/>
      <c r="R59" s="69"/>
    </row>
    <row r="60" spans="1:18" x14ac:dyDescent="0.25">
      <c r="A60" s="99" t="s">
        <v>105</v>
      </c>
      <c r="B60" s="100"/>
      <c r="C60" s="104"/>
      <c r="D60" s="102"/>
      <c r="E60" s="148"/>
      <c r="F60" s="148"/>
      <c r="G60" s="68"/>
      <c r="H60" s="68"/>
      <c r="I60" s="68"/>
      <c r="J60" s="68"/>
      <c r="K60" s="68"/>
      <c r="L60" s="68"/>
      <c r="M60" s="68"/>
      <c r="N60" s="68"/>
      <c r="O60" s="69"/>
      <c r="P60" s="69"/>
      <c r="Q60" s="69"/>
      <c r="R60" s="69"/>
    </row>
    <row r="61" spans="1:18" x14ac:dyDescent="0.25">
      <c r="A61" s="99" t="s">
        <v>106</v>
      </c>
      <c r="B61" s="100"/>
      <c r="C61" s="104"/>
      <c r="D61" s="102"/>
      <c r="E61" s="148"/>
      <c r="F61" s="148"/>
      <c r="G61" s="68"/>
      <c r="H61" s="68"/>
      <c r="I61" s="68"/>
      <c r="J61" s="68"/>
      <c r="K61" s="68"/>
      <c r="L61" s="68"/>
      <c r="M61" s="68"/>
      <c r="N61" s="68"/>
      <c r="O61" s="69"/>
      <c r="P61" s="69"/>
      <c r="Q61" s="69"/>
      <c r="R61" s="69"/>
    </row>
    <row r="62" spans="1:18" x14ac:dyDescent="0.25">
      <c r="A62" s="99"/>
      <c r="B62" s="30"/>
      <c r="C62" s="30"/>
      <c r="D62" s="29"/>
      <c r="E62" s="115"/>
      <c r="F62" s="116"/>
      <c r="G62" s="116"/>
      <c r="H62" s="116"/>
      <c r="I62" s="116"/>
      <c r="J62" s="116"/>
      <c r="K62" s="116"/>
      <c r="L62" s="116"/>
      <c r="M62" s="116"/>
      <c r="N62" s="116"/>
      <c r="O62" s="117"/>
      <c r="P62" s="117"/>
      <c r="Q62" s="117"/>
      <c r="R62" s="118"/>
    </row>
    <row r="63" spans="1:18" x14ac:dyDescent="0.25">
      <c r="A63" s="99"/>
      <c r="B63" s="30"/>
      <c r="C63" s="30"/>
      <c r="D63" s="29"/>
      <c r="E63" s="140"/>
      <c r="F63" s="141"/>
      <c r="G63" s="141"/>
      <c r="H63" s="141"/>
      <c r="I63" s="141"/>
      <c r="J63" s="141"/>
      <c r="K63" s="141"/>
      <c r="L63" s="141"/>
      <c r="M63" s="141"/>
      <c r="N63" s="141"/>
      <c r="O63" s="122"/>
      <c r="P63" s="122"/>
      <c r="Q63" s="122"/>
      <c r="R63" s="123"/>
    </row>
    <row r="64" spans="1:18" x14ac:dyDescent="0.25">
      <c r="A64" s="99"/>
      <c r="B64" s="30"/>
      <c r="C64" s="30"/>
      <c r="D64" s="29"/>
      <c r="E64" s="140"/>
      <c r="F64" s="141"/>
      <c r="G64" s="141"/>
      <c r="H64" s="141"/>
      <c r="I64" s="141"/>
      <c r="J64" s="141"/>
      <c r="K64" s="141"/>
      <c r="L64" s="141"/>
      <c r="M64" s="141"/>
      <c r="N64" s="141"/>
      <c r="O64" s="122"/>
      <c r="P64" s="122"/>
      <c r="Q64" s="122"/>
      <c r="R64" s="123"/>
    </row>
    <row r="65" spans="1:18" x14ac:dyDescent="0.25">
      <c r="A65" s="99"/>
      <c r="B65" s="70" t="s">
        <v>107</v>
      </c>
      <c r="C65" s="30"/>
      <c r="D65" s="70"/>
      <c r="E65" s="140"/>
      <c r="F65" s="141"/>
      <c r="G65" s="141"/>
      <c r="H65" s="141"/>
      <c r="I65" s="141"/>
      <c r="J65" s="141"/>
      <c r="K65" s="141"/>
      <c r="L65" s="141"/>
      <c r="M65" s="141"/>
      <c r="N65" s="141"/>
      <c r="O65" s="122"/>
      <c r="P65" s="122"/>
      <c r="Q65" s="122"/>
      <c r="R65" s="123"/>
    </row>
    <row r="66" spans="1:18" x14ac:dyDescent="0.25">
      <c r="A66" s="99"/>
      <c r="B66" s="29" t="s">
        <v>82</v>
      </c>
      <c r="C66" s="30"/>
      <c r="D66" s="98" t="s">
        <v>73</v>
      </c>
      <c r="E66" s="56">
        <v>2017</v>
      </c>
      <c r="F66" s="56">
        <v>2018</v>
      </c>
      <c r="G66" s="56">
        <v>2019</v>
      </c>
      <c r="H66" s="56" t="s">
        <v>46</v>
      </c>
      <c r="I66" s="56" t="s">
        <v>47</v>
      </c>
      <c r="J66" s="56" t="s">
        <v>48</v>
      </c>
      <c r="K66" s="56" t="s">
        <v>49</v>
      </c>
      <c r="L66" s="56" t="s">
        <v>50</v>
      </c>
      <c r="M66" s="56" t="s">
        <v>51</v>
      </c>
      <c r="N66" s="56" t="s">
        <v>52</v>
      </c>
      <c r="O66" s="56" t="s">
        <v>53</v>
      </c>
      <c r="P66" s="56" t="s">
        <v>54</v>
      </c>
      <c r="Q66" s="56" t="s">
        <v>55</v>
      </c>
      <c r="R66" s="56" t="s">
        <v>56</v>
      </c>
    </row>
    <row r="67" spans="1:18" x14ac:dyDescent="0.25">
      <c r="A67" s="99" t="s">
        <v>108</v>
      </c>
      <c r="B67" s="149" t="s">
        <v>383</v>
      </c>
      <c r="C67" s="101"/>
      <c r="D67" s="150" t="s">
        <v>366</v>
      </c>
      <c r="E67" s="151"/>
      <c r="F67" s="152">
        <v>8.7076511415511302</v>
      </c>
      <c r="G67" s="60">
        <v>7.7784810502277502</v>
      </c>
      <c r="H67" s="60">
        <v>7.4395261839690701</v>
      </c>
      <c r="I67" s="60">
        <v>7.0351449771695798</v>
      </c>
      <c r="J67" s="60">
        <v>6.3979997716888999</v>
      </c>
      <c r="K67" s="60">
        <v>6.0528794520556897</v>
      </c>
      <c r="L67" s="60">
        <v>5.7451145264125296</v>
      </c>
      <c r="M67" s="60">
        <v>5.3095433789951496</v>
      </c>
      <c r="N67" s="60">
        <v>4.9644230593615202</v>
      </c>
      <c r="O67" s="60">
        <v>4.8051367579902804</v>
      </c>
      <c r="P67" s="60">
        <v>4.4478306010932496</v>
      </c>
      <c r="Q67" s="60">
        <v>4.1679915525116904</v>
      </c>
      <c r="R67" s="60">
        <v>3.95560981735168</v>
      </c>
    </row>
    <row r="68" spans="1:18" x14ac:dyDescent="0.25">
      <c r="A68" s="99" t="s">
        <v>109</v>
      </c>
      <c r="B68" s="149" t="s">
        <v>384</v>
      </c>
      <c r="C68" s="101"/>
      <c r="D68" s="150" t="s">
        <v>137</v>
      </c>
      <c r="E68" s="153"/>
      <c r="F68" s="152">
        <v>10.25</v>
      </c>
      <c r="G68" s="60">
        <v>10</v>
      </c>
      <c r="H68" s="60">
        <v>9.7499999999999982</v>
      </c>
      <c r="I68" s="60">
        <v>9.4999999999999982</v>
      </c>
      <c r="J68" s="60">
        <v>9.2499999999999982</v>
      </c>
      <c r="K68" s="60">
        <v>8.9999999999999982</v>
      </c>
      <c r="L68" s="60">
        <v>8.7499999999999982</v>
      </c>
      <c r="M68" s="60">
        <v>8.4999999999999982</v>
      </c>
      <c r="N68" s="60">
        <v>8.2499999999999982</v>
      </c>
      <c r="O68" s="60">
        <v>7.9999999999999973</v>
      </c>
      <c r="P68" s="60">
        <v>7.7499999999999973</v>
      </c>
      <c r="Q68" s="60">
        <v>7.4999999999999973</v>
      </c>
      <c r="R68" s="60">
        <v>7.2499999999999964</v>
      </c>
    </row>
    <row r="69" spans="1:18" x14ac:dyDescent="0.25">
      <c r="A69" s="99" t="s">
        <v>110</v>
      </c>
      <c r="B69" s="149" t="s">
        <v>385</v>
      </c>
      <c r="C69" s="101"/>
      <c r="D69" s="150" t="s">
        <v>137</v>
      </c>
      <c r="E69" s="153"/>
      <c r="F69" s="152">
        <v>8.1999999999999993</v>
      </c>
      <c r="G69" s="60">
        <v>7.9999999999999991</v>
      </c>
      <c r="H69" s="60">
        <v>7.7999999999999989</v>
      </c>
      <c r="I69" s="60">
        <v>7.5999999999999988</v>
      </c>
      <c r="J69" s="60">
        <v>11.099999999999998</v>
      </c>
      <c r="K69" s="60">
        <v>10.799999999999997</v>
      </c>
      <c r="L69" s="60">
        <v>10.499999999999998</v>
      </c>
      <c r="M69" s="60">
        <v>10.199999999999998</v>
      </c>
      <c r="N69" s="60">
        <v>9.8999999999999968</v>
      </c>
      <c r="O69" s="60">
        <v>9.5999999999999961</v>
      </c>
      <c r="P69" s="60">
        <v>9.2999999999999972</v>
      </c>
      <c r="Q69" s="60">
        <v>8.9999999999999964</v>
      </c>
      <c r="R69" s="60">
        <v>8.6999999999999957</v>
      </c>
    </row>
    <row r="70" spans="1:18" x14ac:dyDescent="0.25">
      <c r="A70" s="99" t="s">
        <v>111</v>
      </c>
      <c r="B70" s="149"/>
      <c r="C70" s="101"/>
      <c r="D70" s="150"/>
      <c r="E70" s="153"/>
      <c r="F70" s="153"/>
      <c r="G70" s="68"/>
      <c r="H70" s="68"/>
      <c r="I70" s="68"/>
      <c r="J70" s="68"/>
      <c r="K70" s="68"/>
      <c r="L70" s="68"/>
      <c r="M70" s="68"/>
      <c r="N70" s="146"/>
      <c r="O70" s="69"/>
      <c r="P70" s="69"/>
      <c r="Q70" s="69"/>
      <c r="R70" s="69"/>
    </row>
    <row r="71" spans="1:18" x14ac:dyDescent="0.25">
      <c r="A71" s="99" t="s">
        <v>112</v>
      </c>
      <c r="B71" s="149"/>
      <c r="C71" s="101"/>
      <c r="D71" s="150"/>
      <c r="E71" s="153"/>
      <c r="F71" s="153"/>
      <c r="G71" s="68"/>
      <c r="H71" s="68"/>
      <c r="I71" s="68"/>
      <c r="J71" s="68"/>
      <c r="K71" s="68"/>
      <c r="L71" s="68"/>
      <c r="M71" s="68"/>
      <c r="N71" s="146"/>
      <c r="O71" s="69"/>
      <c r="P71" s="69"/>
      <c r="Q71" s="69"/>
      <c r="R71" s="69"/>
    </row>
    <row r="72" spans="1:18" x14ac:dyDescent="0.25">
      <c r="A72" s="99" t="s">
        <v>113</v>
      </c>
      <c r="B72" s="154"/>
      <c r="C72" s="114"/>
      <c r="D72" s="150"/>
      <c r="E72" s="155"/>
      <c r="F72" s="155"/>
      <c r="G72" s="112"/>
      <c r="H72" s="112"/>
      <c r="I72" s="112"/>
      <c r="J72" s="112"/>
      <c r="K72" s="112"/>
      <c r="L72" s="112"/>
      <c r="M72" s="112"/>
      <c r="N72" s="156"/>
      <c r="O72" s="113"/>
      <c r="P72" s="113"/>
      <c r="Q72" s="113"/>
      <c r="R72" s="113"/>
    </row>
    <row r="73" spans="1:18" x14ac:dyDescent="0.25">
      <c r="A73" s="99"/>
      <c r="B73" s="130"/>
      <c r="C73" s="131"/>
      <c r="D73" s="132"/>
      <c r="E73" s="132"/>
      <c r="F73" s="132"/>
      <c r="G73" s="133"/>
      <c r="H73" s="133"/>
      <c r="I73" s="133"/>
      <c r="J73" s="133"/>
      <c r="K73" s="133"/>
      <c r="L73" s="133"/>
      <c r="M73" s="133"/>
      <c r="N73" s="133"/>
      <c r="O73" s="134"/>
      <c r="P73" s="134"/>
      <c r="Q73" s="134"/>
      <c r="R73" s="135"/>
    </row>
    <row r="74" spans="1:18" ht="31.5" x14ac:dyDescent="0.25">
      <c r="A74" s="99">
        <v>12</v>
      </c>
      <c r="B74" s="157" t="s">
        <v>114</v>
      </c>
      <c r="C74" s="158"/>
      <c r="D74" s="159"/>
      <c r="E74" s="160">
        <f>SUM(E48:E61,E67:E72)</f>
        <v>0</v>
      </c>
      <c r="F74" s="160">
        <f>SUM(F48:F61,F67:F72)</f>
        <v>27.157651141551131</v>
      </c>
      <c r="G74" s="161">
        <f t="shared" ref="G74:R74" si="4">SUM(G48:G61,G67:G72)</f>
        <v>25.77848105022775</v>
      </c>
      <c r="H74" s="161">
        <f t="shared" si="4"/>
        <v>24.989526183969069</v>
      </c>
      <c r="I74" s="161">
        <f t="shared" si="4"/>
        <v>24.135144977169578</v>
      </c>
      <c r="J74" s="161">
        <f t="shared" si="4"/>
        <v>26.747999771688896</v>
      </c>
      <c r="K74" s="161">
        <f t="shared" si="4"/>
        <v>25.852879452055685</v>
      </c>
      <c r="L74" s="161">
        <f t="shared" si="4"/>
        <v>24.995114526412529</v>
      </c>
      <c r="M74" s="161">
        <f t="shared" si="4"/>
        <v>24.009543378995147</v>
      </c>
      <c r="N74" s="161">
        <f t="shared" si="4"/>
        <v>23.114423059361513</v>
      </c>
      <c r="O74" s="161">
        <f t="shared" si="4"/>
        <v>22.405136757990274</v>
      </c>
      <c r="P74" s="161">
        <f t="shared" si="4"/>
        <v>21.497830601093245</v>
      </c>
      <c r="Q74" s="161">
        <f t="shared" si="4"/>
        <v>20.667991552511683</v>
      </c>
      <c r="R74" s="161">
        <f t="shared" si="4"/>
        <v>19.905609817351674</v>
      </c>
    </row>
    <row r="75" spans="1:18" s="28" customFormat="1" x14ac:dyDescent="0.25">
      <c r="A75" s="162"/>
      <c r="B75" s="163"/>
      <c r="C75" s="164"/>
      <c r="D75" s="165"/>
      <c r="E75" s="121"/>
      <c r="F75" s="121"/>
      <c r="G75" s="121"/>
      <c r="H75" s="121"/>
      <c r="I75" s="121"/>
      <c r="J75" s="121"/>
      <c r="K75" s="121"/>
      <c r="L75" s="121"/>
      <c r="M75" s="121"/>
      <c r="N75" s="121"/>
      <c r="O75" s="121"/>
      <c r="P75" s="121"/>
      <c r="Q75" s="121"/>
      <c r="R75" s="166"/>
    </row>
    <row r="76" spans="1:18" ht="15" customHeight="1" x14ac:dyDescent="0.25">
      <c r="A76" s="99">
        <v>13</v>
      </c>
      <c r="B76" s="167" t="s">
        <v>115</v>
      </c>
      <c r="C76" s="168"/>
      <c r="D76" s="169"/>
      <c r="E76" s="170">
        <f t="shared" ref="E76:R76" si="5">E74+E44</f>
        <v>0</v>
      </c>
      <c r="F76" s="170">
        <f t="shared" si="5"/>
        <v>199.15765114155113</v>
      </c>
      <c r="G76" s="171">
        <f t="shared" si="5"/>
        <v>197.77848105022775</v>
      </c>
      <c r="H76" s="171">
        <f t="shared" si="5"/>
        <v>196.98952618396908</v>
      </c>
      <c r="I76" s="171">
        <f t="shared" si="5"/>
        <v>196.13514497716957</v>
      </c>
      <c r="J76" s="171">
        <f t="shared" si="5"/>
        <v>198.74799977168891</v>
      </c>
      <c r="K76" s="171">
        <f t="shared" si="5"/>
        <v>197.85287945205567</v>
      </c>
      <c r="L76" s="171">
        <f t="shared" si="5"/>
        <v>196.99511452641252</v>
      </c>
      <c r="M76" s="171">
        <f t="shared" si="5"/>
        <v>196.00954337899515</v>
      </c>
      <c r="N76" s="171">
        <f t="shared" si="5"/>
        <v>195.11442305936151</v>
      </c>
      <c r="O76" s="171">
        <f t="shared" si="5"/>
        <v>194.40513675799028</v>
      </c>
      <c r="P76" s="171">
        <f t="shared" si="5"/>
        <v>193.49783060109326</v>
      </c>
      <c r="Q76" s="171">
        <f t="shared" si="5"/>
        <v>58.66799155251168</v>
      </c>
      <c r="R76" s="171">
        <f t="shared" si="5"/>
        <v>57.905609817351674</v>
      </c>
    </row>
    <row r="77" spans="1:18" ht="15" customHeight="1" x14ac:dyDescent="0.25">
      <c r="A77" s="99"/>
      <c r="B77" s="172"/>
      <c r="C77" s="173"/>
      <c r="D77" s="174"/>
      <c r="E77" s="174"/>
      <c r="F77" s="174"/>
      <c r="G77" s="95"/>
      <c r="H77" s="95"/>
      <c r="I77" s="95"/>
      <c r="J77" s="95"/>
      <c r="K77" s="95"/>
      <c r="L77" s="95"/>
      <c r="M77" s="95"/>
      <c r="N77" s="95"/>
      <c r="O77" s="95"/>
      <c r="P77" s="95"/>
      <c r="Q77" s="95"/>
      <c r="R77" s="95"/>
    </row>
    <row r="78" spans="1:18" s="178" customFormat="1" ht="15" customHeight="1" x14ac:dyDescent="0.3">
      <c r="A78" s="175"/>
      <c r="B78" s="54" t="s">
        <v>116</v>
      </c>
      <c r="C78" s="176"/>
      <c r="D78" s="174"/>
      <c r="E78" s="174"/>
      <c r="F78" s="174"/>
      <c r="G78" s="177"/>
      <c r="H78" s="177"/>
      <c r="I78" s="177"/>
      <c r="J78" s="177"/>
      <c r="K78" s="177"/>
      <c r="L78" s="177"/>
      <c r="M78" s="177"/>
      <c r="N78" s="177"/>
      <c r="O78" s="96"/>
      <c r="P78" s="96"/>
      <c r="Q78" s="96"/>
      <c r="R78" s="96"/>
    </row>
    <row r="79" spans="1:18" ht="15" customHeight="1" x14ac:dyDescent="0.25">
      <c r="A79" s="99"/>
      <c r="B79" s="70" t="s">
        <v>117</v>
      </c>
      <c r="C79" s="119"/>
      <c r="D79" s="174"/>
      <c r="E79" s="174"/>
      <c r="F79" s="174"/>
      <c r="G79" s="177"/>
      <c r="H79" s="177"/>
      <c r="I79" s="177"/>
      <c r="J79" s="177"/>
      <c r="K79" s="177"/>
      <c r="L79" s="177"/>
      <c r="M79" s="177"/>
      <c r="N79" s="177"/>
      <c r="O79" s="96"/>
      <c r="P79" s="96"/>
      <c r="Q79" s="96"/>
      <c r="R79" s="96"/>
    </row>
    <row r="80" spans="1:18" x14ac:dyDescent="0.25">
      <c r="A80" s="99"/>
      <c r="B80" s="29" t="s">
        <v>118</v>
      </c>
      <c r="C80" s="91"/>
      <c r="D80" s="98" t="s">
        <v>73</v>
      </c>
      <c r="E80" s="56">
        <v>2017</v>
      </c>
      <c r="F80" s="56">
        <v>2018</v>
      </c>
      <c r="G80" s="56" t="s">
        <v>119</v>
      </c>
      <c r="H80" s="56" t="s">
        <v>46</v>
      </c>
      <c r="I80" s="56" t="s">
        <v>47</v>
      </c>
      <c r="J80" s="56" t="s">
        <v>48</v>
      </c>
      <c r="K80" s="56" t="s">
        <v>49</v>
      </c>
      <c r="L80" s="56" t="s">
        <v>50</v>
      </c>
      <c r="M80" s="56" t="s">
        <v>51</v>
      </c>
      <c r="N80" s="56" t="s">
        <v>52</v>
      </c>
      <c r="O80" s="56" t="s">
        <v>53</v>
      </c>
      <c r="P80" s="56" t="s">
        <v>54</v>
      </c>
      <c r="Q80" s="56" t="s">
        <v>55</v>
      </c>
      <c r="R80" s="56" t="s">
        <v>56</v>
      </c>
    </row>
    <row r="81" spans="1:18" s="28" customFormat="1" x14ac:dyDescent="0.25">
      <c r="A81" s="162" t="s">
        <v>120</v>
      </c>
      <c r="B81" s="401" t="s">
        <v>386</v>
      </c>
      <c r="C81" s="179"/>
      <c r="D81" s="102"/>
      <c r="E81" s="180"/>
      <c r="F81" s="180">
        <v>0</v>
      </c>
      <c r="G81" s="68">
        <v>0</v>
      </c>
      <c r="H81" s="68">
        <v>0</v>
      </c>
      <c r="I81" s="68">
        <v>0</v>
      </c>
      <c r="J81" s="68">
        <v>10</v>
      </c>
      <c r="K81" s="68">
        <v>20</v>
      </c>
      <c r="L81" s="68">
        <v>20</v>
      </c>
      <c r="M81" s="68">
        <v>20</v>
      </c>
      <c r="N81" s="146">
        <v>30</v>
      </c>
      <c r="O81" s="146">
        <v>30</v>
      </c>
      <c r="P81" s="146">
        <v>30</v>
      </c>
      <c r="Q81" s="146">
        <v>70</v>
      </c>
      <c r="R81" s="68">
        <v>70</v>
      </c>
    </row>
    <row r="82" spans="1:18" s="28" customFormat="1" x14ac:dyDescent="0.25">
      <c r="A82" s="162" t="s">
        <v>121</v>
      </c>
      <c r="B82" s="181" t="s">
        <v>1</v>
      </c>
      <c r="C82" s="182"/>
      <c r="D82" s="102" t="s">
        <v>363</v>
      </c>
      <c r="E82" s="180"/>
      <c r="F82" s="180">
        <v>0</v>
      </c>
      <c r="G82" s="394">
        <v>0</v>
      </c>
      <c r="H82" s="68">
        <v>0</v>
      </c>
      <c r="I82" s="68">
        <v>0</v>
      </c>
      <c r="J82" s="68">
        <v>0</v>
      </c>
      <c r="K82" s="68">
        <v>1</v>
      </c>
      <c r="L82" s="68">
        <v>2</v>
      </c>
      <c r="M82" s="68">
        <v>3</v>
      </c>
      <c r="N82" s="68">
        <v>4</v>
      </c>
      <c r="O82" s="146">
        <v>5</v>
      </c>
      <c r="P82" s="69">
        <v>5</v>
      </c>
      <c r="Q82" s="69">
        <v>20</v>
      </c>
      <c r="R82" s="69">
        <v>20</v>
      </c>
    </row>
    <row r="83" spans="1:18" s="28" customFormat="1" x14ac:dyDescent="0.25">
      <c r="A83" s="162" t="s">
        <v>122</v>
      </c>
      <c r="B83" s="183"/>
      <c r="C83" s="182"/>
      <c r="D83" s="102"/>
      <c r="E83" s="180"/>
      <c r="F83" s="180"/>
      <c r="G83" s="68"/>
      <c r="H83" s="68"/>
      <c r="I83" s="68"/>
      <c r="J83" s="68"/>
      <c r="K83" s="68"/>
      <c r="L83" s="68"/>
      <c r="M83" s="68"/>
      <c r="N83" s="68"/>
      <c r="O83" s="146"/>
      <c r="P83" s="69"/>
      <c r="Q83" s="69"/>
      <c r="R83" s="69"/>
    </row>
    <row r="84" spans="1:18" s="28" customFormat="1" x14ac:dyDescent="0.25">
      <c r="A84" s="162" t="s">
        <v>123</v>
      </c>
      <c r="B84" s="183"/>
      <c r="C84" s="182"/>
      <c r="D84" s="102"/>
      <c r="E84" s="180"/>
      <c r="F84" s="180"/>
      <c r="G84" s="68"/>
      <c r="H84" s="68"/>
      <c r="I84" s="68"/>
      <c r="J84" s="68"/>
      <c r="K84" s="68"/>
      <c r="L84" s="68"/>
      <c r="M84" s="68"/>
      <c r="N84" s="68"/>
      <c r="O84" s="69"/>
      <c r="P84" s="69"/>
      <c r="Q84" s="69"/>
      <c r="R84" s="69"/>
    </row>
    <row r="85" spans="1:18" s="28" customFormat="1" x14ac:dyDescent="0.25">
      <c r="A85" s="99" t="s">
        <v>124</v>
      </c>
      <c r="B85" s="183"/>
      <c r="C85" s="182"/>
      <c r="D85" s="184"/>
      <c r="E85" s="180"/>
      <c r="F85" s="180"/>
      <c r="G85" s="112"/>
      <c r="H85" s="112"/>
      <c r="I85" s="112"/>
      <c r="J85" s="112"/>
      <c r="K85" s="112"/>
      <c r="L85" s="112"/>
      <c r="M85" s="112"/>
      <c r="N85" s="112"/>
      <c r="O85" s="113"/>
      <c r="P85" s="113"/>
      <c r="Q85" s="113"/>
      <c r="R85" s="113"/>
    </row>
    <row r="86" spans="1:18" s="28" customFormat="1" x14ac:dyDescent="0.25">
      <c r="A86" s="162" t="s">
        <v>125</v>
      </c>
      <c r="B86" s="183"/>
      <c r="C86" s="182"/>
      <c r="D86" s="184"/>
      <c r="E86" s="180"/>
      <c r="F86" s="180"/>
      <c r="G86" s="112"/>
      <c r="H86" s="112"/>
      <c r="I86" s="112"/>
      <c r="J86" s="112"/>
      <c r="K86" s="112"/>
      <c r="L86" s="112"/>
      <c r="M86" s="112"/>
      <c r="N86" s="112"/>
      <c r="O86" s="113"/>
      <c r="P86" s="113"/>
      <c r="Q86" s="113"/>
      <c r="R86" s="113"/>
    </row>
    <row r="87" spans="1:18" s="28" customFormat="1" x14ac:dyDescent="0.25">
      <c r="A87" s="162" t="s">
        <v>126</v>
      </c>
      <c r="B87" s="183"/>
      <c r="C87" s="182"/>
      <c r="D87" s="184"/>
      <c r="E87" s="180"/>
      <c r="F87" s="180"/>
      <c r="G87" s="112"/>
      <c r="H87" s="112"/>
      <c r="I87" s="112"/>
      <c r="J87" s="112"/>
      <c r="K87" s="112"/>
      <c r="L87" s="112"/>
      <c r="M87" s="112"/>
      <c r="N87" s="112"/>
      <c r="O87" s="113"/>
      <c r="P87" s="113"/>
      <c r="Q87" s="113"/>
      <c r="R87" s="113"/>
    </row>
    <row r="88" spans="1:18" s="28" customFormat="1" x14ac:dyDescent="0.25">
      <c r="A88" s="162" t="s">
        <v>127</v>
      </c>
      <c r="B88" s="183"/>
      <c r="C88" s="182"/>
      <c r="D88" s="184"/>
      <c r="E88" s="180"/>
      <c r="F88" s="180"/>
      <c r="G88" s="112"/>
      <c r="H88" s="112"/>
      <c r="I88" s="112"/>
      <c r="J88" s="112"/>
      <c r="K88" s="112"/>
      <c r="L88" s="112"/>
      <c r="M88" s="112"/>
      <c r="N88" s="112"/>
      <c r="O88" s="113"/>
      <c r="P88" s="113"/>
      <c r="Q88" s="113"/>
      <c r="R88" s="113"/>
    </row>
    <row r="89" spans="1:18" s="28" customFormat="1" x14ac:dyDescent="0.25">
      <c r="A89" s="162" t="s">
        <v>128</v>
      </c>
      <c r="B89" s="183"/>
      <c r="C89" s="182"/>
      <c r="D89" s="184"/>
      <c r="E89" s="180"/>
      <c r="F89" s="180"/>
      <c r="G89" s="112"/>
      <c r="H89" s="112"/>
      <c r="I89" s="112"/>
      <c r="J89" s="112"/>
      <c r="K89" s="112"/>
      <c r="L89" s="112"/>
      <c r="M89" s="112"/>
      <c r="N89" s="112"/>
      <c r="O89" s="113"/>
      <c r="P89" s="113"/>
      <c r="Q89" s="113"/>
      <c r="R89" s="113"/>
    </row>
    <row r="90" spans="1:18" s="28" customFormat="1" x14ac:dyDescent="0.25">
      <c r="A90" s="162" t="s">
        <v>129</v>
      </c>
      <c r="B90" s="183"/>
      <c r="C90" s="182"/>
      <c r="D90" s="184"/>
      <c r="E90" s="180"/>
      <c r="F90" s="180"/>
      <c r="G90" s="112"/>
      <c r="H90" s="112"/>
      <c r="I90" s="112"/>
      <c r="J90" s="112"/>
      <c r="K90" s="112"/>
      <c r="L90" s="112"/>
      <c r="M90" s="112"/>
      <c r="N90" s="112"/>
      <c r="O90" s="113"/>
      <c r="P90" s="113"/>
      <c r="Q90" s="113"/>
      <c r="R90" s="113"/>
    </row>
    <row r="91" spans="1:18" s="28" customFormat="1" x14ac:dyDescent="0.25">
      <c r="A91" s="162" t="s">
        <v>130</v>
      </c>
      <c r="B91" s="183"/>
      <c r="C91" s="182"/>
      <c r="D91" s="184"/>
      <c r="E91" s="180"/>
      <c r="F91" s="180"/>
      <c r="G91" s="112"/>
      <c r="H91" s="112"/>
      <c r="I91" s="112"/>
      <c r="J91" s="112"/>
      <c r="K91" s="112"/>
      <c r="L91" s="112"/>
      <c r="M91" s="112"/>
      <c r="N91" s="112"/>
      <c r="O91" s="113"/>
      <c r="P91" s="113"/>
      <c r="Q91" s="113"/>
      <c r="R91" s="113"/>
    </row>
    <row r="92" spans="1:18" s="28" customFormat="1" x14ac:dyDescent="0.25">
      <c r="A92" s="162" t="s">
        <v>131</v>
      </c>
      <c r="B92" s="183"/>
      <c r="C92" s="182"/>
      <c r="D92" s="184"/>
      <c r="E92" s="180"/>
      <c r="F92" s="180"/>
      <c r="G92" s="112"/>
      <c r="H92" s="112"/>
      <c r="I92" s="112"/>
      <c r="J92" s="112"/>
      <c r="K92" s="112"/>
      <c r="L92" s="112"/>
      <c r="M92" s="112"/>
      <c r="N92" s="112"/>
      <c r="O92" s="113"/>
      <c r="P92" s="113"/>
      <c r="Q92" s="113"/>
      <c r="R92" s="113"/>
    </row>
    <row r="93" spans="1:18" s="28" customFormat="1" x14ac:dyDescent="0.25">
      <c r="A93" s="162" t="s">
        <v>132</v>
      </c>
      <c r="B93" s="183"/>
      <c r="C93" s="182"/>
      <c r="D93" s="184"/>
      <c r="E93" s="180"/>
      <c r="F93" s="180"/>
      <c r="G93" s="112"/>
      <c r="H93" s="112"/>
      <c r="I93" s="112"/>
      <c r="J93" s="112"/>
      <c r="K93" s="112"/>
      <c r="L93" s="112"/>
      <c r="M93" s="112"/>
      <c r="N93" s="112"/>
      <c r="O93" s="113"/>
      <c r="P93" s="113"/>
      <c r="Q93" s="113"/>
      <c r="R93" s="113"/>
    </row>
    <row r="94" spans="1:18" x14ac:dyDescent="0.25">
      <c r="A94" s="185" t="s">
        <v>133</v>
      </c>
      <c r="B94" s="100"/>
      <c r="C94" s="182"/>
      <c r="D94" s="184"/>
      <c r="E94" s="180"/>
      <c r="F94" s="180"/>
      <c r="G94" s="112"/>
      <c r="H94" s="112"/>
      <c r="I94" s="112"/>
      <c r="J94" s="112"/>
      <c r="K94" s="112"/>
      <c r="L94" s="112"/>
      <c r="M94" s="112"/>
      <c r="N94" s="112"/>
      <c r="O94" s="113"/>
      <c r="P94" s="113"/>
      <c r="Q94" s="113"/>
      <c r="R94" s="113"/>
    </row>
    <row r="95" spans="1:18" x14ac:dyDescent="0.25">
      <c r="A95" s="99">
        <v>14</v>
      </c>
      <c r="B95" s="136" t="s">
        <v>134</v>
      </c>
      <c r="C95" s="182"/>
      <c r="D95" s="186"/>
      <c r="E95" s="139">
        <f>SUM(E81:E94)</f>
        <v>0</v>
      </c>
      <c r="F95" s="139">
        <f>SUM(F81:F94)</f>
        <v>0</v>
      </c>
      <c r="G95" s="187">
        <f t="shared" ref="G95:R95" si="6">SUM(G81:G94)</f>
        <v>0</v>
      </c>
      <c r="H95" s="187">
        <f t="shared" si="6"/>
        <v>0</v>
      </c>
      <c r="I95" s="187">
        <f t="shared" si="6"/>
        <v>0</v>
      </c>
      <c r="J95" s="187">
        <f t="shared" si="6"/>
        <v>10</v>
      </c>
      <c r="K95" s="187">
        <f t="shared" si="6"/>
        <v>21</v>
      </c>
      <c r="L95" s="187">
        <f t="shared" si="6"/>
        <v>22</v>
      </c>
      <c r="M95" s="187">
        <f t="shared" si="6"/>
        <v>23</v>
      </c>
      <c r="N95" s="187">
        <f t="shared" si="6"/>
        <v>34</v>
      </c>
      <c r="O95" s="187">
        <f t="shared" si="6"/>
        <v>35</v>
      </c>
      <c r="P95" s="187">
        <f t="shared" si="6"/>
        <v>35</v>
      </c>
      <c r="Q95" s="187">
        <f t="shared" si="6"/>
        <v>90</v>
      </c>
      <c r="R95" s="187">
        <f t="shared" si="6"/>
        <v>90</v>
      </c>
    </row>
    <row r="96" spans="1:18" x14ac:dyDescent="0.25">
      <c r="A96" s="99"/>
      <c r="B96" s="30"/>
      <c r="C96" s="91"/>
      <c r="D96" s="188"/>
      <c r="E96" s="189"/>
      <c r="F96" s="190"/>
      <c r="G96" s="191"/>
      <c r="H96" s="191"/>
      <c r="I96" s="191"/>
      <c r="J96" s="191"/>
      <c r="K96" s="191"/>
      <c r="L96" s="191"/>
      <c r="M96" s="191"/>
      <c r="N96" s="191"/>
      <c r="O96" s="192"/>
      <c r="P96" s="192"/>
      <c r="Q96" s="192"/>
      <c r="R96" s="193"/>
    </row>
    <row r="97" spans="1:18" x14ac:dyDescent="0.25">
      <c r="A97" s="99"/>
      <c r="B97" s="70" t="s">
        <v>135</v>
      </c>
      <c r="C97" s="30"/>
      <c r="D97" s="29"/>
      <c r="E97" s="120"/>
      <c r="F97" s="121"/>
      <c r="G97" s="121"/>
      <c r="H97" s="121"/>
      <c r="I97" s="121"/>
      <c r="J97" s="121"/>
      <c r="K97" s="121"/>
      <c r="L97" s="121"/>
      <c r="M97" s="121"/>
      <c r="N97" s="121"/>
      <c r="O97" s="122"/>
      <c r="P97" s="122"/>
      <c r="Q97" s="122"/>
      <c r="R97" s="123"/>
    </row>
    <row r="98" spans="1:18" x14ac:dyDescent="0.25">
      <c r="A98" s="99"/>
      <c r="B98" s="29" t="s">
        <v>118</v>
      </c>
      <c r="D98" s="98" t="s">
        <v>73</v>
      </c>
      <c r="E98" s="56">
        <v>2017</v>
      </c>
      <c r="F98" s="56">
        <v>2018</v>
      </c>
      <c r="G98" s="56">
        <v>2019</v>
      </c>
      <c r="H98" s="56" t="s">
        <v>46</v>
      </c>
      <c r="I98" s="56" t="s">
        <v>47</v>
      </c>
      <c r="J98" s="56" t="s">
        <v>48</v>
      </c>
      <c r="K98" s="56" t="s">
        <v>49</v>
      </c>
      <c r="L98" s="56" t="s">
        <v>50</v>
      </c>
      <c r="M98" s="56" t="s">
        <v>51</v>
      </c>
      <c r="N98" s="56" t="s">
        <v>52</v>
      </c>
      <c r="O98" s="56" t="s">
        <v>53</v>
      </c>
      <c r="P98" s="56" t="s">
        <v>54</v>
      </c>
      <c r="Q98" s="56" t="s">
        <v>55</v>
      </c>
      <c r="R98" s="56" t="s">
        <v>56</v>
      </c>
    </row>
    <row r="99" spans="1:18" x14ac:dyDescent="0.25">
      <c r="A99" s="162" t="s">
        <v>136</v>
      </c>
      <c r="B99" s="195" t="s">
        <v>387</v>
      </c>
      <c r="C99" s="101"/>
      <c r="D99" s="102" t="s">
        <v>137</v>
      </c>
      <c r="E99" s="151"/>
      <c r="F99" s="395">
        <v>0</v>
      </c>
      <c r="G99" s="67">
        <v>0</v>
      </c>
      <c r="H99" s="68">
        <v>0</v>
      </c>
      <c r="I99" s="68">
        <v>24.699999999999996</v>
      </c>
      <c r="J99" s="68">
        <v>24.049999999999997</v>
      </c>
      <c r="K99" s="68">
        <v>30.599999999999994</v>
      </c>
      <c r="L99" s="68">
        <v>29.749999999999993</v>
      </c>
      <c r="M99" s="68">
        <v>28.899999999999991</v>
      </c>
      <c r="N99" s="68">
        <v>34.649999999999991</v>
      </c>
      <c r="O99" s="69">
        <v>33.599999999999987</v>
      </c>
      <c r="P99" s="69">
        <v>32.54999999999999</v>
      </c>
      <c r="Q99" s="69">
        <v>31.499999999999986</v>
      </c>
      <c r="R99" s="63">
        <v>30.449999999999985</v>
      </c>
    </row>
    <row r="100" spans="1:18" x14ac:dyDescent="0.25">
      <c r="A100" s="162" t="s">
        <v>138</v>
      </c>
      <c r="B100" s="195" t="s">
        <v>388</v>
      </c>
      <c r="C100" s="101"/>
      <c r="D100" s="102" t="s">
        <v>3</v>
      </c>
      <c r="E100" s="151"/>
      <c r="F100" s="395">
        <v>0</v>
      </c>
      <c r="G100" s="68">
        <v>0</v>
      </c>
      <c r="H100" s="68">
        <v>0</v>
      </c>
      <c r="I100" s="68">
        <v>0</v>
      </c>
      <c r="J100" s="68">
        <v>0</v>
      </c>
      <c r="K100" s="64">
        <v>0</v>
      </c>
      <c r="L100" s="64">
        <v>0</v>
      </c>
      <c r="M100" s="64">
        <v>7.2419399474190067</v>
      </c>
      <c r="N100" s="64">
        <v>7.2419399474190067</v>
      </c>
      <c r="O100" s="65">
        <v>7.2419399474190067</v>
      </c>
      <c r="P100" s="65">
        <v>7.2419399474193904</v>
      </c>
      <c r="Q100" s="65">
        <v>7.2419399474194277</v>
      </c>
      <c r="R100" s="65">
        <v>7.2419399474194277</v>
      </c>
    </row>
    <row r="101" spans="1:18" x14ac:dyDescent="0.25">
      <c r="A101" s="162" t="s">
        <v>139</v>
      </c>
      <c r="B101" s="183" t="s">
        <v>389</v>
      </c>
      <c r="C101" s="101"/>
      <c r="D101" s="102" t="s">
        <v>4</v>
      </c>
      <c r="E101" s="196"/>
      <c r="F101" s="396">
        <v>0</v>
      </c>
      <c r="G101" s="68">
        <v>0</v>
      </c>
      <c r="H101" s="68">
        <v>0</v>
      </c>
      <c r="I101" s="68">
        <v>0</v>
      </c>
      <c r="J101" s="68">
        <v>0</v>
      </c>
      <c r="K101" s="68">
        <v>0</v>
      </c>
      <c r="L101" s="68">
        <v>0</v>
      </c>
      <c r="M101" s="68">
        <v>0</v>
      </c>
      <c r="N101" s="68">
        <v>0</v>
      </c>
      <c r="O101" s="68">
        <v>0</v>
      </c>
      <c r="P101" s="68">
        <v>0</v>
      </c>
      <c r="Q101" s="68">
        <v>20</v>
      </c>
      <c r="R101" s="60">
        <v>20</v>
      </c>
    </row>
    <row r="102" spans="1:18" x14ac:dyDescent="0.25">
      <c r="A102" s="162" t="s">
        <v>140</v>
      </c>
      <c r="B102" s="183"/>
      <c r="C102" s="101"/>
      <c r="D102" s="102"/>
      <c r="E102" s="196"/>
      <c r="F102" s="196"/>
      <c r="G102" s="68"/>
      <c r="H102" s="68"/>
      <c r="I102" s="68"/>
      <c r="J102" s="68"/>
      <c r="K102" s="68"/>
      <c r="L102" s="68"/>
      <c r="M102" s="68"/>
      <c r="N102" s="68"/>
      <c r="O102" s="69"/>
      <c r="P102" s="69"/>
      <c r="Q102" s="69"/>
      <c r="R102" s="63"/>
    </row>
    <row r="103" spans="1:18" x14ac:dyDescent="0.25">
      <c r="A103" s="99" t="s">
        <v>141</v>
      </c>
      <c r="B103" s="183"/>
      <c r="C103" s="101"/>
      <c r="D103" s="102"/>
      <c r="E103" s="196"/>
      <c r="F103" s="196"/>
      <c r="G103" s="68"/>
      <c r="H103" s="68"/>
      <c r="I103" s="68"/>
      <c r="J103" s="68"/>
      <c r="K103" s="68"/>
      <c r="L103" s="68"/>
      <c r="M103" s="68"/>
      <c r="N103" s="68"/>
      <c r="O103" s="69"/>
      <c r="P103" s="69"/>
      <c r="Q103" s="69"/>
      <c r="R103" s="69"/>
    </row>
    <row r="104" spans="1:18" x14ac:dyDescent="0.25">
      <c r="A104" s="162" t="s">
        <v>142</v>
      </c>
      <c r="B104" s="183"/>
      <c r="C104" s="101"/>
      <c r="D104" s="102"/>
      <c r="E104" s="196"/>
      <c r="F104" s="196"/>
      <c r="G104" s="68"/>
      <c r="H104" s="68"/>
      <c r="I104" s="68"/>
      <c r="J104" s="68"/>
      <c r="K104" s="68"/>
      <c r="L104" s="68"/>
      <c r="M104" s="68"/>
      <c r="N104" s="68"/>
      <c r="O104" s="69"/>
      <c r="P104" s="69"/>
      <c r="Q104" s="69"/>
      <c r="R104" s="69"/>
    </row>
    <row r="105" spans="1:18" x14ac:dyDescent="0.25">
      <c r="A105" s="162" t="s">
        <v>143</v>
      </c>
      <c r="B105" s="183"/>
      <c r="C105" s="101"/>
      <c r="D105" s="102"/>
      <c r="E105" s="196"/>
      <c r="F105" s="196"/>
      <c r="G105" s="68"/>
      <c r="H105" s="68"/>
      <c r="I105" s="68"/>
      <c r="J105" s="68"/>
      <c r="K105" s="68"/>
      <c r="L105" s="68"/>
      <c r="M105" s="68"/>
      <c r="N105" s="68"/>
      <c r="O105" s="69"/>
      <c r="P105" s="69"/>
      <c r="Q105" s="69"/>
      <c r="R105" s="69"/>
    </row>
    <row r="106" spans="1:18" x14ac:dyDescent="0.25">
      <c r="A106" s="162" t="s">
        <v>144</v>
      </c>
      <c r="B106" s="183"/>
      <c r="C106" s="101"/>
      <c r="D106" s="102"/>
      <c r="E106" s="196"/>
      <c r="F106" s="196"/>
      <c r="G106" s="68"/>
      <c r="H106" s="68"/>
      <c r="I106" s="68"/>
      <c r="J106" s="68"/>
      <c r="K106" s="68"/>
      <c r="L106" s="68"/>
      <c r="M106" s="68"/>
      <c r="N106" s="68"/>
      <c r="O106" s="69"/>
      <c r="P106" s="69"/>
      <c r="Q106" s="69"/>
      <c r="R106" s="69"/>
    </row>
    <row r="107" spans="1:18" x14ac:dyDescent="0.25">
      <c r="A107" s="162" t="s">
        <v>145</v>
      </c>
      <c r="B107" s="183"/>
      <c r="C107" s="101"/>
      <c r="D107" s="102"/>
      <c r="E107" s="196"/>
      <c r="F107" s="196"/>
      <c r="G107" s="68"/>
      <c r="H107" s="68"/>
      <c r="I107" s="68"/>
      <c r="J107" s="68"/>
      <c r="K107" s="68"/>
      <c r="L107" s="68"/>
      <c r="M107" s="68"/>
      <c r="N107" s="68"/>
      <c r="O107" s="69"/>
      <c r="P107" s="69"/>
      <c r="Q107" s="69"/>
      <c r="R107" s="69"/>
    </row>
    <row r="108" spans="1:18" x14ac:dyDescent="0.25">
      <c r="A108" s="162" t="s">
        <v>146</v>
      </c>
      <c r="B108" s="183"/>
      <c r="C108" s="101"/>
      <c r="D108" s="102"/>
      <c r="E108" s="196"/>
      <c r="F108" s="196"/>
      <c r="G108" s="68"/>
      <c r="H108" s="68"/>
      <c r="I108" s="68"/>
      <c r="J108" s="68"/>
      <c r="K108" s="68"/>
      <c r="L108" s="68"/>
      <c r="M108" s="68"/>
      <c r="N108" s="68"/>
      <c r="O108" s="69"/>
      <c r="P108" s="69"/>
      <c r="Q108" s="69"/>
      <c r="R108" s="69"/>
    </row>
    <row r="109" spans="1:18" x14ac:dyDescent="0.25">
      <c r="A109" s="162" t="s">
        <v>147</v>
      </c>
      <c r="B109" s="183"/>
      <c r="C109" s="101"/>
      <c r="D109" s="102"/>
      <c r="E109" s="196"/>
      <c r="F109" s="196"/>
      <c r="G109" s="68"/>
      <c r="H109" s="68"/>
      <c r="I109" s="68"/>
      <c r="J109" s="68"/>
      <c r="K109" s="68"/>
      <c r="L109" s="68"/>
      <c r="M109" s="68"/>
      <c r="N109" s="68"/>
      <c r="O109" s="69"/>
      <c r="P109" s="69"/>
      <c r="Q109" s="69"/>
      <c r="R109" s="69"/>
    </row>
    <row r="110" spans="1:18" x14ac:dyDescent="0.25">
      <c r="A110" s="162" t="s">
        <v>148</v>
      </c>
      <c r="B110" s="183"/>
      <c r="C110" s="101"/>
      <c r="D110" s="102"/>
      <c r="E110" s="196"/>
      <c r="F110" s="196"/>
      <c r="G110" s="68"/>
      <c r="H110" s="68"/>
      <c r="I110" s="68"/>
      <c r="J110" s="68"/>
      <c r="K110" s="68"/>
      <c r="L110" s="68"/>
      <c r="M110" s="68"/>
      <c r="N110" s="68"/>
      <c r="O110" s="69"/>
      <c r="P110" s="69"/>
      <c r="Q110" s="69"/>
      <c r="R110" s="69"/>
    </row>
    <row r="111" spans="1:18" x14ac:dyDescent="0.25">
      <c r="A111" s="162" t="s">
        <v>149</v>
      </c>
      <c r="B111" s="183"/>
      <c r="C111" s="101"/>
      <c r="D111" s="102"/>
      <c r="E111" s="196"/>
      <c r="F111" s="196"/>
      <c r="G111" s="68"/>
      <c r="H111" s="68"/>
      <c r="I111" s="68"/>
      <c r="J111" s="68"/>
      <c r="K111" s="68"/>
      <c r="L111" s="68"/>
      <c r="M111" s="68"/>
      <c r="N111" s="68"/>
      <c r="O111" s="69"/>
      <c r="P111" s="69"/>
      <c r="Q111" s="69"/>
      <c r="R111" s="69"/>
    </row>
    <row r="112" spans="1:18" x14ac:dyDescent="0.25">
      <c r="A112" s="185" t="s">
        <v>150</v>
      </c>
      <c r="B112" s="183"/>
      <c r="C112" s="101"/>
      <c r="D112" s="102"/>
      <c r="E112" s="196"/>
      <c r="F112" s="196"/>
      <c r="G112" s="68"/>
      <c r="H112" s="68"/>
      <c r="I112" s="68"/>
      <c r="J112" s="68"/>
      <c r="K112" s="68"/>
      <c r="L112" s="68"/>
      <c r="M112" s="68"/>
      <c r="N112" s="68"/>
      <c r="O112" s="69"/>
      <c r="P112" s="69"/>
      <c r="Q112" s="69"/>
      <c r="R112" s="69"/>
    </row>
    <row r="113" spans="1:18" x14ac:dyDescent="0.25">
      <c r="A113" s="99">
        <v>15</v>
      </c>
      <c r="B113" s="197" t="s">
        <v>151</v>
      </c>
      <c r="C113" s="182"/>
      <c r="D113" s="198"/>
      <c r="E113" s="199">
        <f>SUM(E99:E112)</f>
        <v>0</v>
      </c>
      <c r="F113" s="199">
        <f>SUM(F99:F112)</f>
        <v>0</v>
      </c>
      <c r="G113" s="187">
        <f t="shared" ref="G113:R113" si="7">SUM(G99:G112)</f>
        <v>0</v>
      </c>
      <c r="H113" s="187">
        <f t="shared" si="7"/>
        <v>0</v>
      </c>
      <c r="I113" s="187">
        <f t="shared" si="7"/>
        <v>24.699999999999996</v>
      </c>
      <c r="J113" s="187">
        <f t="shared" si="7"/>
        <v>24.049999999999997</v>
      </c>
      <c r="K113" s="187">
        <f t="shared" si="7"/>
        <v>30.599999999999994</v>
      </c>
      <c r="L113" s="187">
        <f t="shared" si="7"/>
        <v>29.749999999999993</v>
      </c>
      <c r="M113" s="187">
        <f t="shared" si="7"/>
        <v>36.141939947418997</v>
      </c>
      <c r="N113" s="187">
        <f t="shared" si="7"/>
        <v>41.891939947418997</v>
      </c>
      <c r="O113" s="187">
        <f t="shared" si="7"/>
        <v>40.841939947418993</v>
      </c>
      <c r="P113" s="187">
        <f t="shared" si="7"/>
        <v>39.79193994741938</v>
      </c>
      <c r="Q113" s="187">
        <f t="shared" si="7"/>
        <v>58.741939947419411</v>
      </c>
      <c r="R113" s="187">
        <f t="shared" si="7"/>
        <v>57.691939947419414</v>
      </c>
    </row>
    <row r="114" spans="1:18" x14ac:dyDescent="0.25">
      <c r="A114" s="99"/>
      <c r="B114" s="163"/>
      <c r="C114" s="200"/>
      <c r="D114" s="201"/>
      <c r="E114" s="121"/>
      <c r="F114" s="121"/>
      <c r="G114" s="121"/>
      <c r="H114" s="121"/>
      <c r="I114" s="121"/>
      <c r="J114" s="121"/>
      <c r="K114" s="121"/>
      <c r="L114" s="121"/>
      <c r="M114" s="121"/>
      <c r="N114" s="121"/>
      <c r="O114" s="121"/>
      <c r="P114" s="121"/>
      <c r="Q114" s="121"/>
      <c r="R114" s="166"/>
    </row>
    <row r="115" spans="1:18" ht="15" customHeight="1" x14ac:dyDescent="0.25">
      <c r="A115" s="99">
        <v>16</v>
      </c>
      <c r="B115" s="167" t="s">
        <v>152</v>
      </c>
      <c r="C115" s="168"/>
      <c r="D115" s="169"/>
      <c r="E115" s="170">
        <f>E113+E95</f>
        <v>0</v>
      </c>
      <c r="F115" s="170">
        <f>F113+F95</f>
        <v>0</v>
      </c>
      <c r="G115" s="171">
        <f t="shared" ref="G115:R115" si="8">G113+G95</f>
        <v>0</v>
      </c>
      <c r="H115" s="171">
        <f t="shared" si="8"/>
        <v>0</v>
      </c>
      <c r="I115" s="171">
        <f t="shared" si="8"/>
        <v>24.699999999999996</v>
      </c>
      <c r="J115" s="171">
        <f t="shared" si="8"/>
        <v>34.049999999999997</v>
      </c>
      <c r="K115" s="171">
        <f t="shared" si="8"/>
        <v>51.599999999999994</v>
      </c>
      <c r="L115" s="171">
        <f t="shared" si="8"/>
        <v>51.749999999999993</v>
      </c>
      <c r="M115" s="171">
        <f t="shared" si="8"/>
        <v>59.141939947418997</v>
      </c>
      <c r="N115" s="171">
        <f t="shared" si="8"/>
        <v>75.89193994741899</v>
      </c>
      <c r="O115" s="171">
        <f t="shared" si="8"/>
        <v>75.841939947418993</v>
      </c>
      <c r="P115" s="171">
        <f t="shared" si="8"/>
        <v>74.79193994741938</v>
      </c>
      <c r="Q115" s="171">
        <f t="shared" si="8"/>
        <v>148.74193994741941</v>
      </c>
      <c r="R115" s="171">
        <f t="shared" si="8"/>
        <v>147.69193994741943</v>
      </c>
    </row>
    <row r="116" spans="1:18" x14ac:dyDescent="0.25">
      <c r="A116" s="99"/>
      <c r="B116" s="70"/>
      <c r="C116" s="30"/>
      <c r="D116" s="29"/>
      <c r="E116" s="29"/>
      <c r="F116" s="29"/>
      <c r="G116" s="95"/>
      <c r="H116" s="95"/>
      <c r="I116" s="95"/>
      <c r="J116" s="95"/>
      <c r="K116" s="95"/>
      <c r="L116" s="95"/>
      <c r="M116" s="95"/>
      <c r="N116" s="95"/>
      <c r="O116" s="95"/>
      <c r="P116" s="95"/>
      <c r="Q116" s="95"/>
      <c r="R116" s="95"/>
    </row>
    <row r="117" spans="1:18" ht="18.75" x14ac:dyDescent="0.25">
      <c r="A117" s="99"/>
      <c r="B117" s="202" t="s">
        <v>153</v>
      </c>
      <c r="C117" s="30"/>
      <c r="D117" s="29"/>
      <c r="E117" s="29"/>
      <c r="F117" s="29"/>
      <c r="G117" s="95"/>
      <c r="H117" s="95"/>
      <c r="I117" s="95"/>
      <c r="J117" s="95"/>
      <c r="K117" s="95"/>
      <c r="L117" s="95"/>
      <c r="M117" s="95"/>
      <c r="N117" s="95"/>
      <c r="O117" s="95"/>
      <c r="P117" s="95"/>
      <c r="Q117" s="95"/>
      <c r="R117" s="95"/>
    </row>
    <row r="118" spans="1:18" x14ac:dyDescent="0.25">
      <c r="A118" s="99"/>
      <c r="B118" s="62"/>
      <c r="C118" s="30"/>
      <c r="D118" s="29"/>
      <c r="E118" s="56" t="s">
        <v>154</v>
      </c>
      <c r="F118" s="56" t="s">
        <v>155</v>
      </c>
      <c r="G118" s="56" t="s">
        <v>119</v>
      </c>
      <c r="H118" s="56" t="s">
        <v>46</v>
      </c>
      <c r="I118" s="56" t="s">
        <v>47</v>
      </c>
      <c r="J118" s="56" t="s">
        <v>48</v>
      </c>
      <c r="K118" s="56" t="s">
        <v>49</v>
      </c>
      <c r="L118" s="56" t="s">
        <v>50</v>
      </c>
      <c r="M118" s="56" t="s">
        <v>51</v>
      </c>
      <c r="N118" s="56" t="s">
        <v>52</v>
      </c>
      <c r="O118" s="56" t="s">
        <v>53</v>
      </c>
      <c r="P118" s="56" t="s">
        <v>54</v>
      </c>
      <c r="Q118" s="56" t="s">
        <v>55</v>
      </c>
      <c r="R118" s="56" t="s">
        <v>56</v>
      </c>
    </row>
    <row r="119" spans="1:18" x14ac:dyDescent="0.25">
      <c r="A119" s="99">
        <v>17</v>
      </c>
      <c r="B119" s="136" t="s">
        <v>156</v>
      </c>
      <c r="C119" s="101"/>
      <c r="D119" s="203"/>
      <c r="E119" s="170">
        <f>E21</f>
        <v>0</v>
      </c>
      <c r="F119" s="170">
        <f t="shared" ref="F119:R119" si="9">F21</f>
        <v>193.54918498400798</v>
      </c>
      <c r="G119" s="171">
        <f t="shared" si="9"/>
        <v>199.32934166172114</v>
      </c>
      <c r="H119" s="171">
        <f t="shared" si="9"/>
        <v>206.49318028739015</v>
      </c>
      <c r="I119" s="171">
        <f t="shared" si="9"/>
        <v>206.58120500191484</v>
      </c>
      <c r="J119" s="171">
        <f t="shared" si="9"/>
        <v>206.83357013804107</v>
      </c>
      <c r="K119" s="171">
        <f t="shared" si="9"/>
        <v>207.19608958544771</v>
      </c>
      <c r="L119" s="171">
        <f t="shared" si="9"/>
        <v>207.49649980267611</v>
      </c>
      <c r="M119" s="171">
        <f t="shared" si="9"/>
        <v>207.76189202140665</v>
      </c>
      <c r="N119" s="171">
        <f t="shared" si="9"/>
        <v>208.049772223985</v>
      </c>
      <c r="O119" s="171">
        <f t="shared" si="9"/>
        <v>208.50378093384595</v>
      </c>
      <c r="P119" s="171">
        <f t="shared" si="9"/>
        <v>209.09657123314923</v>
      </c>
      <c r="Q119" s="171">
        <f t="shared" si="9"/>
        <v>209.7420111394388</v>
      </c>
      <c r="R119" s="171">
        <f t="shared" si="9"/>
        <v>210.84082550180992</v>
      </c>
    </row>
    <row r="120" spans="1:18" ht="31.5" x14ac:dyDescent="0.25">
      <c r="A120" s="99">
        <v>18</v>
      </c>
      <c r="B120" s="136" t="s">
        <v>157</v>
      </c>
      <c r="C120" s="101"/>
      <c r="D120" s="203"/>
      <c r="E120" s="170">
        <f>E76</f>
        <v>0</v>
      </c>
      <c r="F120" s="170">
        <f t="shared" ref="F120:R120" si="10">F76</f>
        <v>199.15765114155113</v>
      </c>
      <c r="G120" s="171">
        <f t="shared" si="10"/>
        <v>197.77848105022775</v>
      </c>
      <c r="H120" s="171">
        <f t="shared" si="10"/>
        <v>196.98952618396908</v>
      </c>
      <c r="I120" s="171">
        <f t="shared" si="10"/>
        <v>196.13514497716957</v>
      </c>
      <c r="J120" s="171">
        <f t="shared" si="10"/>
        <v>198.74799977168891</v>
      </c>
      <c r="K120" s="171">
        <f t="shared" si="10"/>
        <v>197.85287945205567</v>
      </c>
      <c r="L120" s="171">
        <f t="shared" si="10"/>
        <v>196.99511452641252</v>
      </c>
      <c r="M120" s="171">
        <f t="shared" si="10"/>
        <v>196.00954337899515</v>
      </c>
      <c r="N120" s="171">
        <f t="shared" si="10"/>
        <v>195.11442305936151</v>
      </c>
      <c r="O120" s="171">
        <f t="shared" si="10"/>
        <v>194.40513675799028</v>
      </c>
      <c r="P120" s="171">
        <f t="shared" si="10"/>
        <v>193.49783060109326</v>
      </c>
      <c r="Q120" s="171">
        <f t="shared" si="10"/>
        <v>58.66799155251168</v>
      </c>
      <c r="R120" s="171">
        <f t="shared" si="10"/>
        <v>57.905609817351674</v>
      </c>
    </row>
    <row r="121" spans="1:18" x14ac:dyDescent="0.25">
      <c r="A121" s="99">
        <v>19</v>
      </c>
      <c r="B121" s="204" t="s">
        <v>158</v>
      </c>
      <c r="C121" s="101"/>
      <c r="D121" s="203"/>
      <c r="E121" s="170">
        <f>E120-E119</f>
        <v>0</v>
      </c>
      <c r="F121" s="170">
        <f>F120-F119</f>
        <v>5.6084661575431483</v>
      </c>
      <c r="G121" s="171">
        <f t="shared" ref="G121:R121" si="11">G120-G119</f>
        <v>-1.5508606114933912</v>
      </c>
      <c r="H121" s="171">
        <f t="shared" si="11"/>
        <v>-9.50365410342107</v>
      </c>
      <c r="I121" s="171">
        <f t="shared" si="11"/>
        <v>-10.446060024745265</v>
      </c>
      <c r="J121" s="171">
        <f t="shared" si="11"/>
        <v>-8.0855703663521581</v>
      </c>
      <c r="K121" s="171">
        <f t="shared" si="11"/>
        <v>-9.3432101333920343</v>
      </c>
      <c r="L121" s="171">
        <f t="shared" si="11"/>
        <v>-10.501385276263591</v>
      </c>
      <c r="M121" s="171">
        <f t="shared" si="11"/>
        <v>-11.752348642411505</v>
      </c>
      <c r="N121" s="171">
        <f t="shared" si="11"/>
        <v>-12.935349164623489</v>
      </c>
      <c r="O121" s="171">
        <f t="shared" si="11"/>
        <v>-14.098644175855668</v>
      </c>
      <c r="P121" s="171">
        <f t="shared" si="11"/>
        <v>-15.598740632055978</v>
      </c>
      <c r="Q121" s="171">
        <f t="shared" si="11"/>
        <v>-151.07401958692714</v>
      </c>
      <c r="R121" s="171">
        <f t="shared" si="11"/>
        <v>-152.93521568445823</v>
      </c>
    </row>
    <row r="122" spans="1:18" x14ac:dyDescent="0.25">
      <c r="A122" s="99">
        <v>20</v>
      </c>
      <c r="B122" s="136" t="s">
        <v>159</v>
      </c>
      <c r="C122" s="101"/>
      <c r="D122" s="203"/>
      <c r="E122" s="170"/>
      <c r="F122" s="170"/>
      <c r="G122" s="171">
        <f t="shared" ref="G122:R122" si="12">G115</f>
        <v>0</v>
      </c>
      <c r="H122" s="171">
        <f t="shared" si="12"/>
        <v>0</v>
      </c>
      <c r="I122" s="171">
        <f t="shared" si="12"/>
        <v>24.699999999999996</v>
      </c>
      <c r="J122" s="171">
        <f t="shared" si="12"/>
        <v>34.049999999999997</v>
      </c>
      <c r="K122" s="171">
        <f t="shared" si="12"/>
        <v>51.599999999999994</v>
      </c>
      <c r="L122" s="171">
        <f t="shared" si="12"/>
        <v>51.749999999999993</v>
      </c>
      <c r="M122" s="171">
        <f t="shared" si="12"/>
        <v>59.141939947418997</v>
      </c>
      <c r="N122" s="171">
        <f t="shared" si="12"/>
        <v>75.89193994741899</v>
      </c>
      <c r="O122" s="171">
        <f t="shared" si="12"/>
        <v>75.841939947418993</v>
      </c>
      <c r="P122" s="171">
        <f t="shared" si="12"/>
        <v>74.79193994741938</v>
      </c>
      <c r="Q122" s="171">
        <f t="shared" si="12"/>
        <v>148.74193994741941</v>
      </c>
      <c r="R122" s="171">
        <f t="shared" si="12"/>
        <v>147.69193994741943</v>
      </c>
    </row>
    <row r="123" spans="1:18" s="28" customFormat="1" ht="35.25" customHeight="1" x14ac:dyDescent="0.25">
      <c r="A123" s="99">
        <v>21</v>
      </c>
      <c r="B123" s="136" t="s">
        <v>160</v>
      </c>
      <c r="C123" s="101"/>
      <c r="D123" s="104"/>
      <c r="E123" s="170">
        <f>E122+E121</f>
        <v>0</v>
      </c>
      <c r="F123" s="170">
        <f>F122+F121</f>
        <v>5.6084661575431483</v>
      </c>
      <c r="G123" s="171">
        <f t="shared" ref="G123:R123" si="13">G122+G121</f>
        <v>-1.5508606114933912</v>
      </c>
      <c r="H123" s="171">
        <f t="shared" si="13"/>
        <v>-9.50365410342107</v>
      </c>
      <c r="I123" s="171">
        <f t="shared" si="13"/>
        <v>14.253939975254731</v>
      </c>
      <c r="J123" s="171">
        <f t="shared" si="13"/>
        <v>25.964429633647839</v>
      </c>
      <c r="K123" s="171">
        <f t="shared" si="13"/>
        <v>42.25678986660796</v>
      </c>
      <c r="L123" s="171">
        <f t="shared" si="13"/>
        <v>41.248614723736402</v>
      </c>
      <c r="M123" s="171">
        <f t="shared" si="13"/>
        <v>47.389591305007492</v>
      </c>
      <c r="N123" s="171">
        <f t="shared" si="13"/>
        <v>62.956590782795502</v>
      </c>
      <c r="O123" s="171">
        <f t="shared" si="13"/>
        <v>61.743295771563325</v>
      </c>
      <c r="P123" s="171">
        <f t="shared" si="13"/>
        <v>59.193199315363401</v>
      </c>
      <c r="Q123" s="171">
        <f t="shared" si="13"/>
        <v>-2.3320796395077252</v>
      </c>
      <c r="R123" s="171">
        <f t="shared" si="13"/>
        <v>-5.2432757370388003</v>
      </c>
    </row>
  </sheetData>
  <dataConsolidate/>
  <printOptions horizontalCentered="1" verticalCentered="1"/>
  <pageMargins left="0.25" right="0.25" top="0.75" bottom="0.75" header="0.3" footer="0.3"/>
  <pageSetup scale="35" pageOrder="overThenDown" orientation="portrait"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x14:formula1>
            <xm:f>'C:\Users\uslisea1\Desktop\City of Vernon IRP\Final Files 11_5_2018\[TN224891_20181004T150324_Standardized_Reporting_Tables_for_VPU IRP_10302018.xlsx]Lists'!#REF!</xm:f>
          </x14:formula1>
          <xm:sqref>D26 D36:D42</xm:sqref>
        </x14:dataValidation>
        <x14:dataValidation type="list" allowBlank="1">
          <x14:formula1>
            <xm:f>'C:\Users\uslisea1\Desktop\City of Vernon IRP\Final Files 11_5_2018\[TN224891_20181004T150324_Standardized_Reporting_Tables_for_VPU IRP_10302018.xlsx]Lists'!#REF!</xm:f>
          </x14:formula1>
          <xm:sqref>D27:D32</xm:sqref>
        </x14:dataValidation>
        <x14:dataValidation type="list" allowBlank="1" showInputMessage="1">
          <x14:formula1>
            <xm:f>'C:\Users\uslisea1\Desktop\City of Vernon IRP\Final Files 11_5_2018\[TN224891_20181004T150324_Standardized_Reporting_Tables_for_VPU IRP_10302018.xlsx]Lists'!#REF!</xm:f>
          </x14:formula1>
          <xm:sqref>D99:D112</xm:sqref>
        </x14:dataValidation>
        <x14:dataValidation type="list" allowBlank="1" showInputMessage="1">
          <x14:formula1>
            <xm:f>'C:\Users\uslisea1\Desktop\City of Vernon IRP\Final Files 11_5_2018\[TN224891_20181004T150324_Standardized_Reporting_Tables_for_VPU IRP_10302018.xlsx]Lists'!#REF!</xm:f>
          </x14:formula1>
          <xm:sqref>D81:D94</xm:sqref>
        </x14:dataValidation>
        <x14:dataValidation type="list" allowBlank="1" showInputMessage="1">
          <x14:formula1>
            <xm:f>'C:\Users\uslisea1\Desktop\City of Vernon IRP\Final Files 11_5_2018\[TN224891_20181004T150324_Standardized_Reporting_Tables_for_VPU IRP_10302018.xlsx]Lists'!#REF!</xm:f>
          </x14:formula1>
          <xm:sqref>D67:D72</xm:sqref>
        </x14:dataValidation>
        <x14:dataValidation type="list" allowBlank="1" showInputMessage="1">
          <x14:formula1>
            <xm:f>'C:\Users\uslisea1\Desktop\City of Vernon IRP\Final Files 11_5_2018\[TN224891_20181004T150324_Standardized_Reporting_Tables_for_VPU IRP_10302018.xlsx]Lists'!#REF!</xm:f>
          </x14:formula1>
          <xm:sqref>D48:D61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150"/>
  <sheetViews>
    <sheetView topLeftCell="A88" zoomScale="55" zoomScaleNormal="55" workbookViewId="0">
      <selection activeCell="B106" sqref="B106"/>
    </sheetView>
  </sheetViews>
  <sheetFormatPr defaultColWidth="10" defaultRowHeight="15.75" x14ac:dyDescent="0.25"/>
  <cols>
    <col min="1" max="1" width="10" style="235"/>
    <col min="2" max="2" width="88.85546875" style="194" customWidth="1"/>
    <col min="3" max="3" width="18.7109375" style="194" customWidth="1"/>
    <col min="4" max="4" width="16.7109375" style="194" customWidth="1"/>
    <col min="5" max="5" width="15.140625" style="205" bestFit="1" customWidth="1"/>
    <col min="6" max="8" width="15" style="205" bestFit="1" customWidth="1"/>
    <col min="9" max="15" width="15.7109375" style="205" customWidth="1"/>
    <col min="16" max="18" width="15.7109375" style="62" customWidth="1"/>
    <col min="19" max="131" width="7.85546875" style="62" customWidth="1"/>
    <col min="132" max="16384" width="10" style="62"/>
  </cols>
  <sheetData>
    <row r="1" spans="1:19" s="28" customFormat="1" x14ac:dyDescent="0.25">
      <c r="A1" s="206"/>
      <c r="B1" s="29" t="s">
        <v>12</v>
      </c>
      <c r="C1" s="29"/>
      <c r="D1" s="30"/>
      <c r="E1" s="31"/>
      <c r="F1" s="31"/>
      <c r="G1" s="31"/>
      <c r="H1" s="31"/>
      <c r="I1" s="31"/>
      <c r="J1" s="31"/>
      <c r="K1" s="31"/>
      <c r="L1" s="31"/>
      <c r="M1" s="31"/>
      <c r="N1" s="31"/>
      <c r="O1" s="31"/>
      <c r="P1" s="31"/>
      <c r="Q1" s="31"/>
      <c r="R1" s="31"/>
    </row>
    <row r="2" spans="1:19" s="28" customFormat="1" x14ac:dyDescent="0.25">
      <c r="A2" s="206"/>
      <c r="B2" s="29" t="s">
        <v>13</v>
      </c>
      <c r="C2" s="29"/>
      <c r="D2" s="30"/>
      <c r="E2" s="31"/>
      <c r="F2" s="31"/>
      <c r="G2" s="31"/>
      <c r="H2" s="31"/>
      <c r="I2" s="31"/>
      <c r="J2" s="31"/>
      <c r="K2" s="31"/>
      <c r="L2" s="31"/>
      <c r="M2" s="31"/>
      <c r="N2" s="31"/>
    </row>
    <row r="3" spans="1:19" s="32" customFormat="1" x14ac:dyDescent="0.25">
      <c r="A3" s="206"/>
      <c r="B3" s="12" t="s">
        <v>14</v>
      </c>
      <c r="C3" s="33"/>
      <c r="D3" s="34"/>
    </row>
    <row r="4" spans="1:19" s="32" customFormat="1" x14ac:dyDescent="0.25">
      <c r="A4" s="206"/>
      <c r="B4" s="35" t="s">
        <v>161</v>
      </c>
      <c r="C4" s="33"/>
      <c r="D4" s="36"/>
      <c r="F4"/>
      <c r="G4"/>
      <c r="H4"/>
      <c r="I4"/>
      <c r="J4"/>
      <c r="K4"/>
      <c r="L4"/>
      <c r="M4"/>
      <c r="N4"/>
      <c r="O4"/>
      <c r="P4"/>
      <c r="Q4"/>
      <c r="R4"/>
    </row>
    <row r="5" spans="1:19" s="32" customFormat="1" x14ac:dyDescent="0.25">
      <c r="A5" s="206"/>
      <c r="B5" s="14" t="s">
        <v>162</v>
      </c>
      <c r="C5" s="33"/>
      <c r="D5" s="36"/>
      <c r="F5"/>
      <c r="G5"/>
      <c r="H5"/>
      <c r="I5"/>
      <c r="J5"/>
      <c r="K5"/>
      <c r="L5"/>
      <c r="M5"/>
      <c r="N5"/>
      <c r="O5"/>
      <c r="P5"/>
      <c r="Q5"/>
      <c r="R5"/>
    </row>
    <row r="6" spans="1:19" s="32" customFormat="1" x14ac:dyDescent="0.25">
      <c r="A6" s="206"/>
      <c r="B6" s="36"/>
      <c r="D6" s="36"/>
    </row>
    <row r="7" spans="1:19" s="32" customFormat="1" ht="15.75" customHeight="1" x14ac:dyDescent="0.25">
      <c r="A7" s="206"/>
      <c r="B7" s="37" t="s">
        <v>41</v>
      </c>
      <c r="C7" s="30"/>
      <c r="D7" s="30"/>
      <c r="E7" s="50" t="s">
        <v>163</v>
      </c>
      <c r="F7" s="38"/>
      <c r="G7" s="38"/>
      <c r="I7" s="39"/>
      <c r="J7" s="40"/>
      <c r="K7" s="40"/>
      <c r="L7" s="40"/>
      <c r="M7" s="40"/>
      <c r="N7" s="40"/>
      <c r="O7" s="40"/>
    </row>
    <row r="8" spans="1:19" s="32" customFormat="1" x14ac:dyDescent="0.25">
      <c r="A8" s="206"/>
      <c r="B8" s="29"/>
      <c r="C8" s="41"/>
      <c r="D8" s="29"/>
      <c r="E8" s="42"/>
      <c r="F8" s="42"/>
      <c r="G8" s="42"/>
      <c r="H8" s="42"/>
      <c r="I8" s="42"/>
      <c r="J8" s="43" t="s">
        <v>42</v>
      </c>
      <c r="K8" s="46"/>
      <c r="L8" s="46"/>
      <c r="M8" s="46"/>
      <c r="N8" s="46"/>
      <c r="O8" s="48"/>
      <c r="P8" s="49"/>
      <c r="Q8" s="49"/>
      <c r="R8" s="49"/>
    </row>
    <row r="9" spans="1:19" s="32" customFormat="1" x14ac:dyDescent="0.25">
      <c r="A9" s="206"/>
      <c r="B9" s="41"/>
      <c r="C9" s="41"/>
      <c r="D9" s="29"/>
      <c r="E9" s="403" t="s">
        <v>164</v>
      </c>
      <c r="F9" s="404"/>
      <c r="G9" s="50"/>
      <c r="H9" s="52"/>
      <c r="I9" s="52"/>
      <c r="J9" s="51"/>
      <c r="K9" s="47"/>
      <c r="L9" s="47"/>
      <c r="M9" s="47"/>
      <c r="N9" s="47"/>
      <c r="O9" s="48"/>
      <c r="P9" s="49"/>
      <c r="Q9" s="49"/>
      <c r="R9" s="49"/>
    </row>
    <row r="10" spans="1:19" s="53" customFormat="1" ht="18.75" x14ac:dyDescent="0.3">
      <c r="A10" s="207"/>
      <c r="B10" s="54" t="s">
        <v>165</v>
      </c>
      <c r="C10" s="55"/>
      <c r="D10" s="55"/>
      <c r="E10" s="56" t="s">
        <v>154</v>
      </c>
      <c r="F10" s="208" t="s">
        <v>155</v>
      </c>
      <c r="G10" s="209" t="s">
        <v>119</v>
      </c>
      <c r="H10" s="56" t="s">
        <v>46</v>
      </c>
      <c r="I10" s="56" t="s">
        <v>47</v>
      </c>
      <c r="J10" s="56" t="s">
        <v>48</v>
      </c>
      <c r="K10" s="56" t="s">
        <v>49</v>
      </c>
      <c r="L10" s="56" t="s">
        <v>50</v>
      </c>
      <c r="M10" s="56" t="s">
        <v>51</v>
      </c>
      <c r="N10" s="56" t="s">
        <v>52</v>
      </c>
      <c r="O10" s="56" t="s">
        <v>53</v>
      </c>
      <c r="P10" s="56" t="s">
        <v>54</v>
      </c>
      <c r="Q10" s="56" t="s">
        <v>55</v>
      </c>
      <c r="R10" s="56" t="s">
        <v>56</v>
      </c>
    </row>
    <row r="11" spans="1:19" ht="17.25" customHeight="1" x14ac:dyDescent="0.25">
      <c r="A11" s="33">
        <v>1</v>
      </c>
      <c r="B11" s="29" t="s">
        <v>166</v>
      </c>
      <c r="C11" s="29"/>
      <c r="D11" s="58"/>
      <c r="E11" s="59">
        <v>1061829</v>
      </c>
      <c r="F11" s="210">
        <v>1077752.9652168327</v>
      </c>
      <c r="G11" s="211">
        <v>1173808.7905235989</v>
      </c>
      <c r="H11" s="211">
        <v>1212165.7685217771</v>
      </c>
      <c r="I11" s="211">
        <v>1214125.2186681491</v>
      </c>
      <c r="J11" s="211">
        <v>1217073.8054366312</v>
      </c>
      <c r="K11" s="211">
        <v>1220822.0206351487</v>
      </c>
      <c r="L11" s="211">
        <v>1224059.669851531</v>
      </c>
      <c r="M11" s="211">
        <v>1226732.3985241447</v>
      </c>
      <c r="N11" s="211">
        <v>1229367.5799402839</v>
      </c>
      <c r="O11" s="211">
        <v>1232941.6348025147</v>
      </c>
      <c r="P11" s="211">
        <v>1237295.6072043539</v>
      </c>
      <c r="Q11" s="211">
        <v>1241824.4894642357</v>
      </c>
      <c r="R11" s="211">
        <v>1249057.432198128</v>
      </c>
      <c r="S11" s="61"/>
    </row>
    <row r="12" spans="1:19" ht="17.25" customHeight="1" x14ac:dyDescent="0.25">
      <c r="A12" s="33">
        <v>2</v>
      </c>
      <c r="B12" s="29" t="s">
        <v>167</v>
      </c>
      <c r="C12" s="29"/>
      <c r="D12" s="58"/>
      <c r="E12" s="59"/>
      <c r="F12" s="210"/>
      <c r="G12" s="212"/>
      <c r="H12" s="211"/>
      <c r="I12" s="211"/>
      <c r="J12" s="211"/>
      <c r="K12" s="211"/>
      <c r="L12" s="211"/>
      <c r="M12" s="211"/>
      <c r="N12" s="211"/>
      <c r="O12" s="213"/>
      <c r="P12" s="213"/>
      <c r="Q12" s="213"/>
      <c r="R12" s="213"/>
      <c r="S12" s="178"/>
    </row>
    <row r="13" spans="1:19" ht="17.25" customHeight="1" x14ac:dyDescent="0.25">
      <c r="A13" s="33">
        <v>3</v>
      </c>
      <c r="B13" s="29" t="s">
        <v>168</v>
      </c>
      <c r="C13" s="29"/>
      <c r="D13" s="58"/>
      <c r="E13" s="59">
        <f>E11*1.04</f>
        <v>1104302.1600000001</v>
      </c>
      <c r="F13" s="210">
        <v>1122659.3387675341</v>
      </c>
      <c r="G13" s="211">
        <v>1222972.9901287491</v>
      </c>
      <c r="H13" s="211">
        <v>1262928.1755435178</v>
      </c>
      <c r="I13" s="211">
        <v>1264969.2694459886</v>
      </c>
      <c r="J13" s="211">
        <v>1268040.7139964907</v>
      </c>
      <c r="K13" s="211">
        <v>1271945.1048282799</v>
      </c>
      <c r="L13" s="211">
        <v>1275317.6560953448</v>
      </c>
      <c r="M13" s="211">
        <v>1278101.7484626507</v>
      </c>
      <c r="N13" s="211">
        <v>1280846.7291044623</v>
      </c>
      <c r="O13" s="211">
        <v>1284569.7029192864</v>
      </c>
      <c r="P13" s="211">
        <v>1289105.0908378689</v>
      </c>
      <c r="Q13" s="211">
        <v>1293822.6765252457</v>
      </c>
      <c r="R13" s="211">
        <v>1301356.9918730501</v>
      </c>
      <c r="S13" s="61"/>
    </row>
    <row r="14" spans="1:19" ht="17.25" customHeight="1" x14ac:dyDescent="0.25">
      <c r="A14" s="33">
        <v>4</v>
      </c>
      <c r="B14" s="29" t="s">
        <v>169</v>
      </c>
      <c r="C14" s="29"/>
      <c r="D14" s="58"/>
      <c r="E14" s="59">
        <v>1061829</v>
      </c>
      <c r="F14" s="210">
        <v>1077752.9652168327</v>
      </c>
      <c r="G14" s="214">
        <v>1176997.430523599</v>
      </c>
      <c r="H14" s="215">
        <v>1215354.4085217773</v>
      </c>
      <c r="I14" s="215">
        <v>1217313.8586681492</v>
      </c>
      <c r="J14" s="215">
        <v>1220262.4454366311</v>
      </c>
      <c r="K14" s="215">
        <v>1224010.6606351486</v>
      </c>
      <c r="L14" s="215">
        <v>1227248.3098515312</v>
      </c>
      <c r="M14" s="215">
        <v>1229921.0385241448</v>
      </c>
      <c r="N14" s="215">
        <v>1232556.2199402838</v>
      </c>
      <c r="O14" s="216">
        <v>1236130.2748025148</v>
      </c>
      <c r="P14" s="216">
        <v>1240484.247204354</v>
      </c>
      <c r="Q14" s="216">
        <v>1245013.1294642359</v>
      </c>
      <c r="R14" s="216">
        <v>1252246.0721981281</v>
      </c>
      <c r="S14" s="61"/>
    </row>
    <row r="15" spans="1:19" ht="17.25" customHeight="1" x14ac:dyDescent="0.25">
      <c r="A15" s="33">
        <v>5</v>
      </c>
      <c r="B15" s="29" t="s">
        <v>170</v>
      </c>
      <c r="C15" s="29"/>
      <c r="D15" s="58"/>
      <c r="E15" s="59">
        <f>E13</f>
        <v>1104302.1600000001</v>
      </c>
      <c r="F15" s="210">
        <v>1122659.3387675341</v>
      </c>
      <c r="G15" s="211">
        <v>1226038.9901287491</v>
      </c>
      <c r="H15" s="211">
        <v>1265994.175543518</v>
      </c>
      <c r="I15" s="211">
        <v>1268035.2694459886</v>
      </c>
      <c r="J15" s="211">
        <v>1271106.7139964907</v>
      </c>
      <c r="K15" s="211">
        <v>1275011.1048282799</v>
      </c>
      <c r="L15" s="211">
        <v>1278383.6560953448</v>
      </c>
      <c r="M15" s="211">
        <v>1281167.7484626507</v>
      </c>
      <c r="N15" s="211">
        <v>1283912.7291044623</v>
      </c>
      <c r="O15" s="211">
        <v>1287635.7029192864</v>
      </c>
      <c r="P15" s="211">
        <v>1292171.0908378689</v>
      </c>
      <c r="Q15" s="211">
        <v>1296888.6765252457</v>
      </c>
      <c r="R15" s="211">
        <v>1304422.9918730501</v>
      </c>
      <c r="S15" s="61"/>
    </row>
    <row r="16" spans="1:19" ht="17.25" customHeight="1" x14ac:dyDescent="0.25">
      <c r="A16" s="33">
        <v>6</v>
      </c>
      <c r="B16" s="29" t="s">
        <v>171</v>
      </c>
      <c r="C16" s="71"/>
      <c r="D16" s="72"/>
      <c r="E16" s="59"/>
      <c r="F16" s="217"/>
      <c r="G16" s="67"/>
      <c r="H16" s="67"/>
      <c r="I16" s="67"/>
      <c r="J16" s="67"/>
      <c r="K16" s="67"/>
      <c r="L16" s="67"/>
      <c r="M16" s="67"/>
      <c r="N16" s="67"/>
      <c r="O16" s="67"/>
      <c r="P16" s="67"/>
      <c r="Q16" s="67"/>
      <c r="R16" s="67"/>
      <c r="S16" s="178"/>
    </row>
    <row r="17" spans="1:21" ht="17.25" customHeight="1" x14ac:dyDescent="0.25">
      <c r="A17" s="33">
        <v>7</v>
      </c>
      <c r="B17" s="70" t="s">
        <v>172</v>
      </c>
      <c r="C17" s="29"/>
      <c r="D17" s="58"/>
      <c r="E17" s="78">
        <f>E15+E16</f>
        <v>1104302.1600000001</v>
      </c>
      <c r="F17" s="218">
        <f>F15+F16</f>
        <v>1122659.3387675341</v>
      </c>
      <c r="G17" s="78">
        <f>G15+G16</f>
        <v>1226038.9901287491</v>
      </c>
      <c r="H17" s="78">
        <f t="shared" ref="H17:R17" si="0">H15+H16</f>
        <v>1265994.175543518</v>
      </c>
      <c r="I17" s="78">
        <f t="shared" si="0"/>
        <v>1268035.2694459886</v>
      </c>
      <c r="J17" s="78">
        <f t="shared" si="0"/>
        <v>1271106.7139964907</v>
      </c>
      <c r="K17" s="78">
        <f t="shared" si="0"/>
        <v>1275011.1048282799</v>
      </c>
      <c r="L17" s="78">
        <f t="shared" si="0"/>
        <v>1278383.6560953448</v>
      </c>
      <c r="M17" s="78">
        <f t="shared" si="0"/>
        <v>1281167.7484626507</v>
      </c>
      <c r="N17" s="78">
        <f t="shared" si="0"/>
        <v>1283912.7291044623</v>
      </c>
      <c r="O17" s="78">
        <f t="shared" si="0"/>
        <v>1287635.7029192864</v>
      </c>
      <c r="P17" s="78">
        <f t="shared" si="0"/>
        <v>1292171.0908378689</v>
      </c>
      <c r="Q17" s="78">
        <f t="shared" si="0"/>
        <v>1296888.6765252457</v>
      </c>
      <c r="R17" s="78">
        <f t="shared" si="0"/>
        <v>1304422.9918730501</v>
      </c>
      <c r="S17" s="178"/>
    </row>
    <row r="18" spans="1:21" ht="17.25" customHeight="1" x14ac:dyDescent="0.25">
      <c r="A18" s="33"/>
      <c r="C18" s="29"/>
      <c r="D18" s="29"/>
      <c r="E18" s="219"/>
      <c r="F18" s="220"/>
      <c r="G18" s="221"/>
      <c r="H18" s="221"/>
      <c r="I18" s="221"/>
      <c r="J18" s="221"/>
      <c r="K18" s="221"/>
      <c r="L18" s="221"/>
      <c r="M18" s="221"/>
      <c r="N18" s="221"/>
      <c r="O18" s="134"/>
      <c r="P18" s="134"/>
      <c r="Q18" s="134"/>
      <c r="R18" s="135"/>
      <c r="S18" s="178"/>
    </row>
    <row r="19" spans="1:21" ht="17.25" customHeight="1" x14ac:dyDescent="0.25">
      <c r="A19" s="33">
        <v>8</v>
      </c>
      <c r="B19" s="29" t="s">
        <v>173</v>
      </c>
      <c r="C19" s="29"/>
      <c r="D19" s="58"/>
      <c r="E19" s="222"/>
      <c r="F19" s="223"/>
      <c r="G19" s="212">
        <v>3948.8154517047492</v>
      </c>
      <c r="H19" s="212">
        <v>6137.7375424501743</v>
      </c>
      <c r="I19" s="212">
        <v>8326.6596331956025</v>
      </c>
      <c r="J19" s="212">
        <v>10515.581723941028</v>
      </c>
      <c r="K19" s="212">
        <v>12704.503814686455</v>
      </c>
      <c r="L19" s="212">
        <v>14893.425905431883</v>
      </c>
      <c r="M19" s="212">
        <v>17082.347996177308</v>
      </c>
      <c r="N19" s="212">
        <v>19271.270086922734</v>
      </c>
      <c r="O19" s="212">
        <v>21460.192177668159</v>
      </c>
      <c r="P19" s="212">
        <v>23649.114268413585</v>
      </c>
      <c r="Q19" s="212">
        <v>25838.03635915901</v>
      </c>
      <c r="R19" s="212">
        <v>25579.655995567417</v>
      </c>
      <c r="S19" s="61"/>
    </row>
    <row r="20" spans="1:21" ht="17.25" customHeight="1" x14ac:dyDescent="0.25">
      <c r="A20" s="33">
        <v>9</v>
      </c>
      <c r="B20" s="29" t="s">
        <v>174</v>
      </c>
      <c r="C20" s="29"/>
      <c r="D20" s="58"/>
      <c r="E20" s="224"/>
      <c r="F20" s="225"/>
      <c r="G20" s="226">
        <v>1893.9298875085969</v>
      </c>
      <c r="H20" s="226">
        <v>2416.6492876604893</v>
      </c>
      <c r="I20" s="226">
        <v>2986.1351992504815</v>
      </c>
      <c r="J20" s="226">
        <v>3592.6142354741141</v>
      </c>
      <c r="K20" s="226">
        <v>4227.3867871383673</v>
      </c>
      <c r="L20" s="226">
        <v>4879.46670969143</v>
      </c>
      <c r="M20" s="226">
        <v>5543.418261559149</v>
      </c>
      <c r="N20" s="226">
        <v>6210.8422477081276</v>
      </c>
      <c r="O20" s="226">
        <v>6878.1578719386007</v>
      </c>
      <c r="P20" s="226">
        <v>7540.6421572958625</v>
      </c>
      <c r="Q20" s="226">
        <v>8196.3893591232263</v>
      </c>
      <c r="R20" s="226">
        <v>8860.4261844943994</v>
      </c>
      <c r="S20" s="61"/>
    </row>
    <row r="21" spans="1:21" ht="17.25" customHeight="1" x14ac:dyDescent="0.25">
      <c r="A21" s="33">
        <v>10</v>
      </c>
      <c r="B21" s="227" t="s">
        <v>175</v>
      </c>
      <c r="C21" s="29"/>
      <c r="D21" s="29"/>
      <c r="E21" s="228"/>
      <c r="F21" s="229"/>
      <c r="G21" s="212">
        <v>0</v>
      </c>
      <c r="H21" s="212">
        <v>0</v>
      </c>
      <c r="I21" s="212">
        <v>0</v>
      </c>
      <c r="J21" s="212">
        <v>0</v>
      </c>
      <c r="K21" s="212">
        <v>0</v>
      </c>
      <c r="L21" s="212">
        <v>0</v>
      </c>
      <c r="M21" s="212">
        <v>0</v>
      </c>
      <c r="N21" s="212">
        <v>0</v>
      </c>
      <c r="O21" s="212">
        <v>0</v>
      </c>
      <c r="P21" s="212">
        <v>0</v>
      </c>
      <c r="Q21" s="212">
        <v>0</v>
      </c>
      <c r="R21" s="212">
        <v>0</v>
      </c>
    </row>
    <row r="22" spans="1:21" ht="17.25" customHeight="1" x14ac:dyDescent="0.25">
      <c r="A22" s="33">
        <v>11</v>
      </c>
      <c r="B22" s="227" t="s">
        <v>176</v>
      </c>
      <c r="C22" s="29"/>
      <c r="D22" s="29"/>
      <c r="E22" s="228"/>
      <c r="F22" s="229"/>
      <c r="G22" s="212">
        <v>0</v>
      </c>
      <c r="H22" s="212">
        <v>0</v>
      </c>
      <c r="I22" s="212">
        <v>0</v>
      </c>
      <c r="J22" s="212">
        <v>0</v>
      </c>
      <c r="K22" s="212">
        <v>0</v>
      </c>
      <c r="L22" s="212">
        <v>0</v>
      </c>
      <c r="M22" s="212">
        <v>0</v>
      </c>
      <c r="N22" s="212">
        <v>0</v>
      </c>
      <c r="O22" s="212">
        <v>0</v>
      </c>
      <c r="P22" s="212">
        <v>0</v>
      </c>
      <c r="Q22" s="212">
        <v>0</v>
      </c>
      <c r="R22" s="212">
        <v>0</v>
      </c>
    </row>
    <row r="23" spans="1:21" x14ac:dyDescent="0.25">
      <c r="A23" s="230"/>
      <c r="B23" s="81"/>
      <c r="C23" s="81"/>
      <c r="D23" s="231"/>
      <c r="E23" s="232"/>
      <c r="F23" s="232"/>
      <c r="G23" s="232"/>
      <c r="H23" s="232"/>
      <c r="I23" s="232"/>
      <c r="J23" s="232"/>
      <c r="K23" s="232"/>
      <c r="L23" s="232"/>
      <c r="M23" s="232"/>
      <c r="N23" s="232"/>
      <c r="O23" s="233"/>
      <c r="P23" s="233"/>
      <c r="Q23" s="233"/>
      <c r="R23" s="234"/>
    </row>
    <row r="24" spans="1:21" ht="18.75" customHeight="1" x14ac:dyDescent="0.3">
      <c r="B24" s="54" t="s">
        <v>177</v>
      </c>
      <c r="C24" s="87"/>
      <c r="D24" s="88"/>
      <c r="E24" s="89"/>
      <c r="F24" s="89"/>
      <c r="G24" s="89"/>
      <c r="H24" s="89"/>
      <c r="I24" s="89"/>
      <c r="J24" s="89"/>
      <c r="K24" s="89"/>
      <c r="L24" s="89"/>
      <c r="M24" s="89"/>
      <c r="N24" s="89"/>
      <c r="O24" s="89"/>
      <c r="P24" s="89"/>
      <c r="Q24" s="89"/>
      <c r="R24" s="89"/>
    </row>
    <row r="25" spans="1:21" ht="15.75" customHeight="1" x14ac:dyDescent="0.25">
      <c r="A25" s="99"/>
      <c r="B25" s="70" t="s">
        <v>178</v>
      </c>
      <c r="C25" s="91"/>
      <c r="D25" s="236"/>
      <c r="E25" s="95"/>
      <c r="F25" s="95"/>
      <c r="G25" s="95"/>
      <c r="H25" s="95"/>
      <c r="I25" s="95"/>
      <c r="J25" s="95"/>
      <c r="K25" s="95"/>
      <c r="L25" s="95"/>
      <c r="M25" s="95"/>
      <c r="N25" s="95"/>
      <c r="O25" s="96"/>
      <c r="P25" s="96"/>
      <c r="Q25" s="96"/>
      <c r="R25" s="96"/>
    </row>
    <row r="26" spans="1:21" x14ac:dyDescent="0.25">
      <c r="A26" s="99"/>
      <c r="B26" s="29" t="s">
        <v>72</v>
      </c>
      <c r="C26" s="30"/>
      <c r="D26" s="98" t="s">
        <v>73</v>
      </c>
      <c r="E26" s="56" t="s">
        <v>154</v>
      </c>
      <c r="F26" s="56" t="s">
        <v>155</v>
      </c>
      <c r="G26" s="56" t="s">
        <v>119</v>
      </c>
      <c r="H26" s="56" t="s">
        <v>46</v>
      </c>
      <c r="I26" s="56" t="s">
        <v>47</v>
      </c>
      <c r="J26" s="56" t="s">
        <v>48</v>
      </c>
      <c r="K26" s="56" t="s">
        <v>49</v>
      </c>
      <c r="L26" s="56" t="s">
        <v>50</v>
      </c>
      <c r="M26" s="56" t="s">
        <v>51</v>
      </c>
      <c r="N26" s="56" t="s">
        <v>52</v>
      </c>
      <c r="O26" s="56" t="s">
        <v>53</v>
      </c>
      <c r="P26" s="56" t="s">
        <v>54</v>
      </c>
      <c r="Q26" s="56" t="s">
        <v>55</v>
      </c>
      <c r="R26" s="56" t="s">
        <v>56</v>
      </c>
    </row>
    <row r="27" spans="1:21" x14ac:dyDescent="0.25">
      <c r="A27" s="99" t="s">
        <v>93</v>
      </c>
      <c r="B27" s="100" t="s">
        <v>0</v>
      </c>
      <c r="C27" s="104"/>
      <c r="D27" s="240" t="str">
        <f>CRAT!D26</f>
        <v>Natural gas</v>
      </c>
      <c r="E27" s="103"/>
      <c r="F27" s="106">
        <v>0</v>
      </c>
      <c r="G27" s="68">
        <v>0</v>
      </c>
      <c r="H27" s="68">
        <v>0</v>
      </c>
      <c r="I27" s="68">
        <v>0</v>
      </c>
      <c r="J27" s="68">
        <v>0</v>
      </c>
      <c r="K27" s="68">
        <v>0</v>
      </c>
      <c r="L27" s="68">
        <v>0</v>
      </c>
      <c r="M27" s="68">
        <v>0</v>
      </c>
      <c r="N27" s="68">
        <v>0</v>
      </c>
      <c r="O27" s="69">
        <v>0</v>
      </c>
      <c r="P27" s="69">
        <v>0</v>
      </c>
      <c r="Q27" s="69">
        <v>0</v>
      </c>
      <c r="R27" s="69">
        <v>0</v>
      </c>
    </row>
    <row r="28" spans="1:21" x14ac:dyDescent="0.25">
      <c r="A28" s="99" t="s">
        <v>94</v>
      </c>
      <c r="B28" s="238"/>
      <c r="C28" s="239"/>
      <c r="D28" s="240">
        <f>CRAT!D27</f>
        <v>0</v>
      </c>
      <c r="E28" s="241"/>
      <c r="F28" s="241"/>
      <c r="G28" s="237"/>
      <c r="H28" s="237"/>
      <c r="I28" s="237"/>
      <c r="J28" s="237"/>
      <c r="K28" s="237"/>
      <c r="L28" s="237"/>
      <c r="M28" s="237"/>
      <c r="N28" s="237"/>
      <c r="O28" s="69"/>
      <c r="P28" s="69"/>
      <c r="Q28" s="69"/>
      <c r="R28" s="69"/>
    </row>
    <row r="29" spans="1:21" x14ac:dyDescent="0.25">
      <c r="A29" s="99" t="s">
        <v>95</v>
      </c>
      <c r="B29" s="100"/>
      <c r="C29" s="101"/>
      <c r="D29" s="240">
        <f>CRAT!D28</f>
        <v>0</v>
      </c>
      <c r="E29" s="59"/>
      <c r="F29" s="59"/>
      <c r="G29" s="68"/>
      <c r="H29" s="68"/>
      <c r="I29" s="68"/>
      <c r="J29" s="68"/>
      <c r="K29" s="68"/>
      <c r="L29" s="68"/>
      <c r="M29" s="68"/>
      <c r="N29" s="68"/>
      <c r="O29" s="69"/>
      <c r="P29" s="69"/>
      <c r="Q29" s="69"/>
      <c r="R29" s="69"/>
    </row>
    <row r="30" spans="1:21" x14ac:dyDescent="0.25">
      <c r="A30" s="99" t="s">
        <v>96</v>
      </c>
      <c r="B30" s="100"/>
      <c r="C30" s="101"/>
      <c r="D30" s="240">
        <f>CRAT!D29</f>
        <v>0</v>
      </c>
      <c r="E30" s="242"/>
      <c r="F30" s="242"/>
      <c r="G30" s="112"/>
      <c r="H30" s="112"/>
      <c r="I30" s="112"/>
      <c r="J30" s="112"/>
      <c r="K30" s="112"/>
      <c r="L30" s="112"/>
      <c r="M30" s="112"/>
      <c r="N30" s="112"/>
      <c r="O30" s="113"/>
      <c r="P30" s="113"/>
      <c r="Q30" s="113"/>
      <c r="R30" s="113"/>
      <c r="T30" s="79"/>
    </row>
    <row r="31" spans="1:21" x14ac:dyDescent="0.25">
      <c r="A31" s="99" t="s">
        <v>97</v>
      </c>
      <c r="B31" s="100"/>
      <c r="C31" s="101"/>
      <c r="D31" s="240">
        <f>CRAT!D30</f>
        <v>0</v>
      </c>
      <c r="E31" s="106"/>
      <c r="F31" s="106"/>
      <c r="G31" s="68"/>
      <c r="H31" s="68"/>
      <c r="I31" s="68"/>
      <c r="J31" s="68"/>
      <c r="K31" s="68"/>
      <c r="L31" s="68"/>
      <c r="M31" s="68"/>
      <c r="N31" s="68"/>
      <c r="O31" s="69"/>
      <c r="P31" s="69"/>
      <c r="Q31" s="69"/>
      <c r="R31" s="69"/>
      <c r="U31" s="79"/>
    </row>
    <row r="32" spans="1:21" x14ac:dyDescent="0.25">
      <c r="A32" s="99" t="s">
        <v>98</v>
      </c>
      <c r="B32" s="100"/>
      <c r="C32" s="101"/>
      <c r="D32" s="240">
        <f>CRAT!D31</f>
        <v>0</v>
      </c>
      <c r="E32" s="106"/>
      <c r="F32" s="106"/>
      <c r="G32" s="68"/>
      <c r="H32" s="68"/>
      <c r="I32" s="68"/>
      <c r="J32" s="68"/>
      <c r="K32" s="68"/>
      <c r="L32" s="68"/>
      <c r="M32" s="68"/>
      <c r="N32" s="68"/>
      <c r="O32" s="69"/>
      <c r="P32" s="69"/>
      <c r="Q32" s="69"/>
      <c r="R32" s="69"/>
    </row>
    <row r="33" spans="1:18" x14ac:dyDescent="0.25">
      <c r="A33" s="99" t="s">
        <v>99</v>
      </c>
      <c r="B33" s="100"/>
      <c r="C33" s="239"/>
      <c r="D33" s="240">
        <f>CRAT!D32</f>
        <v>0</v>
      </c>
      <c r="E33" s="106"/>
      <c r="F33" s="106"/>
      <c r="G33" s="68"/>
      <c r="H33" s="68"/>
      <c r="I33" s="68"/>
      <c r="J33" s="68"/>
      <c r="K33" s="68"/>
      <c r="L33" s="68"/>
      <c r="M33" s="68"/>
      <c r="N33" s="68"/>
      <c r="O33" s="69"/>
      <c r="P33" s="69"/>
      <c r="Q33" s="69"/>
      <c r="R33" s="69"/>
    </row>
    <row r="34" spans="1:18" x14ac:dyDescent="0.25">
      <c r="A34" s="99"/>
      <c r="B34" s="30"/>
      <c r="C34" s="30"/>
      <c r="D34" s="29"/>
      <c r="E34" s="115"/>
      <c r="F34" s="116"/>
      <c r="G34" s="116"/>
      <c r="H34" s="116"/>
      <c r="I34" s="116"/>
      <c r="J34" s="116"/>
      <c r="K34" s="116"/>
      <c r="L34" s="116"/>
      <c r="M34" s="116"/>
      <c r="N34" s="116"/>
      <c r="O34" s="117"/>
      <c r="P34" s="117"/>
      <c r="Q34" s="117"/>
      <c r="R34" s="118"/>
    </row>
    <row r="35" spans="1:18" x14ac:dyDescent="0.25">
      <c r="A35" s="99"/>
      <c r="B35" s="70" t="s">
        <v>81</v>
      </c>
      <c r="C35" s="119"/>
      <c r="D35" s="70"/>
      <c r="E35" s="120"/>
      <c r="F35" s="121"/>
      <c r="G35" s="121"/>
      <c r="H35" s="121"/>
      <c r="I35" s="121"/>
      <c r="J35" s="121"/>
      <c r="K35" s="121"/>
      <c r="L35" s="121"/>
      <c r="M35" s="121"/>
      <c r="N35" s="121"/>
      <c r="O35" s="122"/>
      <c r="P35" s="122"/>
      <c r="Q35" s="122"/>
      <c r="R35" s="123"/>
    </row>
    <row r="36" spans="1:18" x14ac:dyDescent="0.25">
      <c r="A36" s="99"/>
      <c r="B36" s="29" t="s">
        <v>82</v>
      </c>
      <c r="C36" s="30"/>
      <c r="D36" s="98" t="s">
        <v>73</v>
      </c>
      <c r="E36" s="56" t="s">
        <v>154</v>
      </c>
      <c r="F36" s="56" t="s">
        <v>155</v>
      </c>
      <c r="G36" s="56" t="s">
        <v>119</v>
      </c>
      <c r="H36" s="56" t="s">
        <v>46</v>
      </c>
      <c r="I36" s="56" t="s">
        <v>47</v>
      </c>
      <c r="J36" s="56" t="s">
        <v>48</v>
      </c>
      <c r="K36" s="56" t="s">
        <v>49</v>
      </c>
      <c r="L36" s="56" t="s">
        <v>50</v>
      </c>
      <c r="M36" s="56" t="s">
        <v>51</v>
      </c>
      <c r="N36" s="56" t="s">
        <v>52</v>
      </c>
      <c r="O36" s="56" t="s">
        <v>53</v>
      </c>
      <c r="P36" s="56" t="s">
        <v>54</v>
      </c>
      <c r="Q36" s="56" t="s">
        <v>55</v>
      </c>
      <c r="R36" s="56" t="s">
        <v>56</v>
      </c>
    </row>
    <row r="37" spans="1:18" x14ac:dyDescent="0.25">
      <c r="A37" s="99" t="s">
        <v>100</v>
      </c>
      <c r="B37" s="100" t="s">
        <v>380</v>
      </c>
      <c r="C37" s="101"/>
      <c r="D37" s="240" t="str">
        <f>CRAT!D36</f>
        <v>Water</v>
      </c>
      <c r="E37" s="106"/>
      <c r="F37" s="243">
        <v>20728</v>
      </c>
      <c r="G37" s="244">
        <v>20728</v>
      </c>
      <c r="H37" s="244">
        <v>20728</v>
      </c>
      <c r="I37" s="244">
        <v>20728</v>
      </c>
      <c r="J37" s="244">
        <v>20728</v>
      </c>
      <c r="K37" s="244">
        <v>20728</v>
      </c>
      <c r="L37" s="244">
        <v>20728</v>
      </c>
      <c r="M37" s="244">
        <v>20728</v>
      </c>
      <c r="N37" s="244">
        <v>20728</v>
      </c>
      <c r="O37" s="245">
        <v>20728</v>
      </c>
      <c r="P37" s="245">
        <v>20728</v>
      </c>
      <c r="Q37" s="245">
        <v>20728</v>
      </c>
      <c r="R37" s="245">
        <v>20728</v>
      </c>
    </row>
    <row r="38" spans="1:18" x14ac:dyDescent="0.25">
      <c r="A38" s="99" t="s">
        <v>101</v>
      </c>
      <c r="B38" s="100" t="s">
        <v>381</v>
      </c>
      <c r="C38" s="101"/>
      <c r="D38" s="240" t="str">
        <f>CRAT!D37</f>
        <v>Natural gas</v>
      </c>
      <c r="E38" s="106"/>
      <c r="F38" s="246">
        <v>719478.21036279004</v>
      </c>
      <c r="G38" s="211">
        <v>753387.819502661</v>
      </c>
      <c r="H38" s="211">
        <v>759079.68475320097</v>
      </c>
      <c r="I38" s="211">
        <v>716284.52147451905</v>
      </c>
      <c r="J38" s="211">
        <v>707779.30775415001</v>
      </c>
      <c r="K38" s="211">
        <v>703735.67245964007</v>
      </c>
      <c r="L38" s="211">
        <v>702773.65019332001</v>
      </c>
      <c r="M38" s="211">
        <v>688940.33579406096</v>
      </c>
      <c r="N38" s="211">
        <v>685575.13751804898</v>
      </c>
      <c r="O38" s="211">
        <v>681192.53018834</v>
      </c>
      <c r="P38" s="211">
        <v>680787.93643015006</v>
      </c>
      <c r="Q38" s="213"/>
      <c r="R38" s="213"/>
    </row>
    <row r="39" spans="1:18" x14ac:dyDescent="0.25">
      <c r="A39" s="99" t="s">
        <v>102</v>
      </c>
      <c r="B39" s="100" t="s">
        <v>382</v>
      </c>
      <c r="C39" s="101"/>
      <c r="D39" s="240" t="str">
        <f>CRAT!D38</f>
        <v>Nuclear</v>
      </c>
      <c r="E39" s="106"/>
      <c r="F39" s="246">
        <v>94200</v>
      </c>
      <c r="G39" s="211">
        <v>94200</v>
      </c>
      <c r="H39" s="211">
        <v>94464</v>
      </c>
      <c r="I39" s="211">
        <v>94200</v>
      </c>
      <c r="J39" s="211">
        <v>94200</v>
      </c>
      <c r="K39" s="211">
        <v>94200</v>
      </c>
      <c r="L39" s="211">
        <v>94464</v>
      </c>
      <c r="M39" s="211">
        <v>94200</v>
      </c>
      <c r="N39" s="211">
        <v>94200</v>
      </c>
      <c r="O39" s="246">
        <v>94200</v>
      </c>
      <c r="P39" s="211">
        <v>94464</v>
      </c>
      <c r="Q39" s="211">
        <v>94200</v>
      </c>
      <c r="R39" s="211">
        <v>94200</v>
      </c>
    </row>
    <row r="40" spans="1:18" x14ac:dyDescent="0.25">
      <c r="A40" s="99" t="s">
        <v>103</v>
      </c>
      <c r="B40" s="100"/>
      <c r="C40" s="101"/>
      <c r="D40" s="240">
        <f>CRAT!D39</f>
        <v>0</v>
      </c>
      <c r="E40" s="106"/>
      <c r="F40" s="106"/>
      <c r="G40" s="68"/>
      <c r="H40" s="68"/>
      <c r="I40" s="68"/>
      <c r="J40" s="68"/>
      <c r="K40" s="68"/>
      <c r="L40" s="68"/>
      <c r="M40" s="68"/>
      <c r="N40" s="68"/>
      <c r="O40" s="69"/>
      <c r="P40" s="69"/>
      <c r="Q40" s="69"/>
      <c r="R40" s="69"/>
    </row>
    <row r="41" spans="1:18" x14ac:dyDescent="0.25">
      <c r="A41" s="99" t="s">
        <v>104</v>
      </c>
      <c r="B41" s="100"/>
      <c r="C41" s="101"/>
      <c r="D41" s="240">
        <f>CRAT!D40</f>
        <v>0</v>
      </c>
      <c r="E41" s="106"/>
      <c r="F41" s="106"/>
      <c r="G41" s="68"/>
      <c r="H41" s="68"/>
      <c r="I41" s="68"/>
      <c r="J41" s="68"/>
      <c r="K41" s="68"/>
      <c r="L41" s="68"/>
      <c r="M41" s="68"/>
      <c r="N41" s="68"/>
      <c r="O41" s="69"/>
      <c r="P41" s="69"/>
      <c r="Q41" s="69"/>
      <c r="R41" s="69"/>
    </row>
    <row r="42" spans="1:18" x14ac:dyDescent="0.25">
      <c r="A42" s="99" t="s">
        <v>105</v>
      </c>
      <c r="B42" s="100"/>
      <c r="C42" s="101"/>
      <c r="D42" s="240">
        <f>CRAT!D41</f>
        <v>0</v>
      </c>
      <c r="E42" s="106"/>
      <c r="F42" s="106"/>
      <c r="G42" s="68"/>
      <c r="H42" s="68"/>
      <c r="I42" s="68"/>
      <c r="J42" s="68"/>
      <c r="K42" s="68"/>
      <c r="L42" s="68"/>
      <c r="M42" s="68"/>
      <c r="N42" s="68"/>
      <c r="O42" s="69"/>
      <c r="P42" s="69"/>
      <c r="Q42" s="69"/>
      <c r="R42" s="69"/>
    </row>
    <row r="43" spans="1:18" x14ac:dyDescent="0.25">
      <c r="A43" s="99" t="s">
        <v>106</v>
      </c>
      <c r="B43" s="100"/>
      <c r="C43" s="239"/>
      <c r="D43" s="240">
        <f>CRAT!D42</f>
        <v>0</v>
      </c>
      <c r="E43" s="111"/>
      <c r="F43" s="111"/>
      <c r="G43" s="112"/>
      <c r="H43" s="112"/>
      <c r="I43" s="112"/>
      <c r="J43" s="112"/>
      <c r="K43" s="112"/>
      <c r="L43" s="112"/>
      <c r="M43" s="112"/>
      <c r="N43" s="112"/>
      <c r="O43" s="113"/>
      <c r="P43" s="113"/>
      <c r="Q43" s="113"/>
      <c r="R43" s="113"/>
    </row>
    <row r="44" spans="1:18" ht="31.5" x14ac:dyDescent="0.25">
      <c r="A44" s="99">
        <v>12</v>
      </c>
      <c r="B44" s="136" t="s">
        <v>179</v>
      </c>
      <c r="C44" s="247"/>
      <c r="D44" s="138"/>
      <c r="E44" s="248">
        <f>SUM(E27:E33,E37:E43)</f>
        <v>0</v>
      </c>
      <c r="F44" s="248">
        <f t="shared" ref="F44:R44" si="1">SUM(F27:F33,F37:F43)</f>
        <v>834406.21036279004</v>
      </c>
      <c r="G44" s="248">
        <f t="shared" si="1"/>
        <v>868315.819502661</v>
      </c>
      <c r="H44" s="248">
        <f t="shared" si="1"/>
        <v>874271.68475320097</v>
      </c>
      <c r="I44" s="248">
        <f t="shared" si="1"/>
        <v>831212.52147451905</v>
      </c>
      <c r="J44" s="248">
        <f t="shared" si="1"/>
        <v>822707.30775415001</v>
      </c>
      <c r="K44" s="248">
        <f t="shared" si="1"/>
        <v>818663.67245964007</v>
      </c>
      <c r="L44" s="248">
        <f t="shared" si="1"/>
        <v>817965.65019332001</v>
      </c>
      <c r="M44" s="248">
        <f t="shared" si="1"/>
        <v>803868.33579406096</v>
      </c>
      <c r="N44" s="248">
        <f t="shared" si="1"/>
        <v>800503.13751804898</v>
      </c>
      <c r="O44" s="248">
        <f t="shared" si="1"/>
        <v>796120.53018834</v>
      </c>
      <c r="P44" s="248">
        <f t="shared" si="1"/>
        <v>795979.93643015006</v>
      </c>
      <c r="Q44" s="248">
        <f t="shared" si="1"/>
        <v>114928</v>
      </c>
      <c r="R44" s="248">
        <f t="shared" si="1"/>
        <v>114928</v>
      </c>
    </row>
    <row r="45" spans="1:18" x14ac:dyDescent="0.25">
      <c r="A45" s="99"/>
      <c r="B45" s="119"/>
      <c r="C45" s="119"/>
      <c r="D45" s="70"/>
      <c r="E45" s="249"/>
      <c r="F45" s="250"/>
      <c r="G45" s="250"/>
      <c r="H45" s="250"/>
      <c r="I45" s="250"/>
      <c r="J45" s="250"/>
      <c r="K45" s="250"/>
      <c r="L45" s="250"/>
      <c r="M45" s="250"/>
      <c r="N45" s="250"/>
      <c r="O45" s="250"/>
      <c r="P45" s="250"/>
      <c r="Q45" s="250"/>
      <c r="R45" s="251"/>
    </row>
    <row r="46" spans="1:18" x14ac:dyDescent="0.25">
      <c r="A46" s="99"/>
      <c r="B46" s="70" t="s">
        <v>180</v>
      </c>
      <c r="C46" s="119"/>
      <c r="D46" s="29"/>
      <c r="E46" s="140"/>
      <c r="F46" s="141"/>
      <c r="G46" s="141"/>
      <c r="H46" s="141"/>
      <c r="I46" s="141"/>
      <c r="J46" s="141"/>
      <c r="K46" s="141"/>
      <c r="L46" s="141"/>
      <c r="M46" s="141"/>
      <c r="N46" s="141"/>
      <c r="O46" s="122"/>
      <c r="P46" s="122"/>
      <c r="Q46" s="122"/>
      <c r="R46" s="123"/>
    </row>
    <row r="47" spans="1:18" x14ac:dyDescent="0.25">
      <c r="A47" s="99"/>
      <c r="B47" s="29" t="s">
        <v>92</v>
      </c>
      <c r="C47" s="30"/>
      <c r="D47" s="98" t="s">
        <v>73</v>
      </c>
      <c r="E47" s="56" t="s">
        <v>154</v>
      </c>
      <c r="F47" s="56" t="s">
        <v>155</v>
      </c>
      <c r="G47" s="56" t="s">
        <v>119</v>
      </c>
      <c r="H47" s="56" t="s">
        <v>46</v>
      </c>
      <c r="I47" s="56" t="s">
        <v>47</v>
      </c>
      <c r="J47" s="56" t="s">
        <v>48</v>
      </c>
      <c r="K47" s="56" t="s">
        <v>49</v>
      </c>
      <c r="L47" s="56" t="s">
        <v>50</v>
      </c>
      <c r="M47" s="56" t="s">
        <v>51</v>
      </c>
      <c r="N47" s="56" t="s">
        <v>52</v>
      </c>
      <c r="O47" s="56" t="s">
        <v>53</v>
      </c>
      <c r="P47" s="56" t="s">
        <v>54</v>
      </c>
      <c r="Q47" s="56" t="s">
        <v>55</v>
      </c>
      <c r="R47" s="56" t="s">
        <v>56</v>
      </c>
    </row>
    <row r="48" spans="1:18" x14ac:dyDescent="0.25">
      <c r="A48" s="99" t="s">
        <v>181</v>
      </c>
      <c r="B48" s="100"/>
      <c r="C48" s="101"/>
      <c r="D48" s="240">
        <f>CRAT!D48</f>
        <v>0</v>
      </c>
      <c r="E48" s="106"/>
      <c r="F48" s="106"/>
      <c r="G48" s="68"/>
      <c r="H48" s="68"/>
      <c r="I48" s="68"/>
      <c r="J48" s="68"/>
      <c r="K48" s="68"/>
      <c r="L48" s="68"/>
      <c r="M48" s="68"/>
      <c r="N48" s="68"/>
      <c r="O48" s="68"/>
      <c r="P48" s="68"/>
      <c r="Q48" s="68"/>
      <c r="R48" s="69"/>
    </row>
    <row r="49" spans="1:18" x14ac:dyDescent="0.25">
      <c r="A49" s="99" t="s">
        <v>182</v>
      </c>
      <c r="B49" s="100"/>
      <c r="C49" s="101"/>
      <c r="D49" s="240">
        <f>CRAT!D49</f>
        <v>0</v>
      </c>
      <c r="E49" s="106"/>
      <c r="F49" s="106"/>
      <c r="G49" s="68"/>
      <c r="H49" s="68"/>
      <c r="I49" s="68"/>
      <c r="J49" s="68"/>
      <c r="K49" s="68"/>
      <c r="L49" s="68"/>
      <c r="M49" s="68"/>
      <c r="N49" s="68"/>
      <c r="O49" s="69"/>
      <c r="P49" s="69"/>
      <c r="Q49" s="69"/>
      <c r="R49" s="69"/>
    </row>
    <row r="50" spans="1:18" x14ac:dyDescent="0.25">
      <c r="A50" s="99" t="s">
        <v>183</v>
      </c>
      <c r="B50" s="100"/>
      <c r="C50" s="101"/>
      <c r="D50" s="240">
        <f>CRAT!D50</f>
        <v>0</v>
      </c>
      <c r="E50" s="106"/>
      <c r="F50" s="106"/>
      <c r="G50" s="68"/>
      <c r="H50" s="68"/>
      <c r="I50" s="68"/>
      <c r="J50" s="68"/>
      <c r="K50" s="68"/>
      <c r="L50" s="68"/>
      <c r="M50" s="68"/>
      <c r="N50" s="68"/>
      <c r="O50" s="69"/>
      <c r="P50" s="69"/>
      <c r="Q50" s="69"/>
      <c r="R50" s="69"/>
    </row>
    <row r="51" spans="1:18" x14ac:dyDescent="0.25">
      <c r="A51" s="99" t="s">
        <v>184</v>
      </c>
      <c r="B51" s="100"/>
      <c r="C51" s="101"/>
      <c r="D51" s="240">
        <f>CRAT!D51</f>
        <v>0</v>
      </c>
      <c r="E51" s="106"/>
      <c r="F51" s="106"/>
      <c r="G51" s="68"/>
      <c r="H51" s="68"/>
      <c r="I51" s="68"/>
      <c r="J51" s="68"/>
      <c r="K51" s="68"/>
      <c r="L51" s="68"/>
      <c r="M51" s="68"/>
      <c r="N51" s="68"/>
      <c r="O51" s="69"/>
      <c r="P51" s="69"/>
      <c r="Q51" s="69"/>
      <c r="R51" s="69"/>
    </row>
    <row r="52" spans="1:18" x14ac:dyDescent="0.25">
      <c r="A52" s="99" t="s">
        <v>185</v>
      </c>
      <c r="B52" s="100"/>
      <c r="C52" s="101"/>
      <c r="D52" s="240">
        <f>CRAT!D52</f>
        <v>0</v>
      </c>
      <c r="E52" s="106"/>
      <c r="F52" s="106"/>
      <c r="G52" s="68"/>
      <c r="H52" s="68"/>
      <c r="I52" s="68"/>
      <c r="J52" s="68"/>
      <c r="K52" s="68"/>
      <c r="L52" s="68"/>
      <c r="M52" s="68"/>
      <c r="N52" s="68"/>
      <c r="O52" s="69"/>
      <c r="P52" s="69"/>
      <c r="Q52" s="69"/>
      <c r="R52" s="69"/>
    </row>
    <row r="53" spans="1:18" x14ac:dyDescent="0.25">
      <c r="A53" s="99" t="s">
        <v>186</v>
      </c>
      <c r="B53" s="100"/>
      <c r="C53" s="101"/>
      <c r="D53" s="240">
        <f>CRAT!D53</f>
        <v>0</v>
      </c>
      <c r="E53" s="106"/>
      <c r="F53" s="106"/>
      <c r="G53" s="68"/>
      <c r="H53" s="68"/>
      <c r="I53" s="68"/>
      <c r="J53" s="68"/>
      <c r="K53" s="68"/>
      <c r="L53" s="68"/>
      <c r="M53" s="68"/>
      <c r="N53" s="68"/>
      <c r="O53" s="69"/>
      <c r="P53" s="69"/>
      <c r="Q53" s="69"/>
      <c r="R53" s="69"/>
    </row>
    <row r="54" spans="1:18" x14ac:dyDescent="0.25">
      <c r="A54" s="99" t="s">
        <v>187</v>
      </c>
      <c r="B54" s="100"/>
      <c r="C54" s="101"/>
      <c r="D54" s="240">
        <f>CRAT!D54</f>
        <v>0</v>
      </c>
      <c r="E54" s="106"/>
      <c r="F54" s="106"/>
      <c r="G54" s="68"/>
      <c r="H54" s="68"/>
      <c r="I54" s="68"/>
      <c r="J54" s="68"/>
      <c r="K54" s="68"/>
      <c r="L54" s="68"/>
      <c r="M54" s="68"/>
      <c r="N54" s="68"/>
      <c r="O54" s="69"/>
      <c r="P54" s="69"/>
      <c r="Q54" s="69"/>
      <c r="R54" s="69"/>
    </row>
    <row r="55" spans="1:18" x14ac:dyDescent="0.25">
      <c r="A55" s="99" t="s">
        <v>188</v>
      </c>
      <c r="B55" s="100"/>
      <c r="C55" s="101"/>
      <c r="D55" s="240">
        <f>CRAT!D55</f>
        <v>0</v>
      </c>
      <c r="E55" s="106"/>
      <c r="F55" s="106"/>
      <c r="G55" s="68"/>
      <c r="H55" s="68"/>
      <c r="I55" s="68"/>
      <c r="J55" s="68"/>
      <c r="K55" s="68"/>
      <c r="L55" s="68"/>
      <c r="M55" s="68"/>
      <c r="N55" s="68"/>
      <c r="O55" s="69"/>
      <c r="P55" s="69"/>
      <c r="Q55" s="69"/>
      <c r="R55" s="69"/>
    </row>
    <row r="56" spans="1:18" x14ac:dyDescent="0.25">
      <c r="A56" s="99" t="s">
        <v>189</v>
      </c>
      <c r="B56" s="109"/>
      <c r="C56" s="114"/>
      <c r="D56" s="240">
        <f>CRAT!D56</f>
        <v>0</v>
      </c>
      <c r="E56" s="106"/>
      <c r="F56" s="106"/>
      <c r="G56" s="68"/>
      <c r="H56" s="68"/>
      <c r="I56" s="68"/>
      <c r="J56" s="68"/>
      <c r="K56" s="68"/>
      <c r="L56" s="68"/>
      <c r="M56" s="68"/>
      <c r="N56" s="68"/>
      <c r="O56" s="69"/>
      <c r="P56" s="69"/>
      <c r="Q56" s="69"/>
      <c r="R56" s="69"/>
    </row>
    <row r="57" spans="1:18" x14ac:dyDescent="0.25">
      <c r="A57" s="99" t="s">
        <v>190</v>
      </c>
      <c r="B57" s="109"/>
      <c r="C57" s="114"/>
      <c r="D57" s="240">
        <f>CRAT!D57</f>
        <v>0</v>
      </c>
      <c r="E57" s="106"/>
      <c r="F57" s="106"/>
      <c r="G57" s="68"/>
      <c r="H57" s="68"/>
      <c r="I57" s="68"/>
      <c r="J57" s="68"/>
      <c r="K57" s="68"/>
      <c r="L57" s="68"/>
      <c r="M57" s="68"/>
      <c r="N57" s="68"/>
      <c r="O57" s="69"/>
      <c r="P57" s="69"/>
      <c r="Q57" s="69"/>
      <c r="R57" s="69"/>
    </row>
    <row r="58" spans="1:18" x14ac:dyDescent="0.25">
      <c r="A58" s="99" t="s">
        <v>191</v>
      </c>
      <c r="B58" s="109"/>
      <c r="C58" s="114"/>
      <c r="D58" s="240">
        <f>CRAT!D58</f>
        <v>0</v>
      </c>
      <c r="E58" s="106"/>
      <c r="F58" s="106"/>
      <c r="G58" s="68"/>
      <c r="H58" s="68"/>
      <c r="I58" s="68"/>
      <c r="J58" s="68"/>
      <c r="K58" s="68"/>
      <c r="L58" s="68"/>
      <c r="M58" s="68"/>
      <c r="N58" s="68"/>
      <c r="O58" s="69"/>
      <c r="P58" s="69"/>
      <c r="Q58" s="69"/>
      <c r="R58" s="69"/>
    </row>
    <row r="59" spans="1:18" x14ac:dyDescent="0.25">
      <c r="A59" s="99" t="s">
        <v>192</v>
      </c>
      <c r="B59" s="109"/>
      <c r="C59" s="114"/>
      <c r="D59" s="240">
        <f>CRAT!D59</f>
        <v>0</v>
      </c>
      <c r="E59" s="106"/>
      <c r="F59" s="106"/>
      <c r="G59" s="68"/>
      <c r="H59" s="68"/>
      <c r="I59" s="68"/>
      <c r="J59" s="68"/>
      <c r="K59" s="68"/>
      <c r="L59" s="68"/>
      <c r="M59" s="68"/>
      <c r="N59" s="68"/>
      <c r="O59" s="69"/>
      <c r="P59" s="69"/>
      <c r="Q59" s="69"/>
      <c r="R59" s="69"/>
    </row>
    <row r="60" spans="1:18" x14ac:dyDescent="0.25">
      <c r="A60" s="99" t="s">
        <v>193</v>
      </c>
      <c r="B60" s="109"/>
      <c r="C60" s="114"/>
      <c r="D60" s="240">
        <f>CRAT!D60</f>
        <v>0</v>
      </c>
      <c r="E60" s="106"/>
      <c r="F60" s="106"/>
      <c r="G60" s="68"/>
      <c r="H60" s="68"/>
      <c r="I60" s="68"/>
      <c r="J60" s="68"/>
      <c r="K60" s="68"/>
      <c r="L60" s="68"/>
      <c r="M60" s="68"/>
      <c r="N60" s="68"/>
      <c r="O60" s="69"/>
      <c r="P60" s="69"/>
      <c r="Q60" s="69"/>
      <c r="R60" s="69"/>
    </row>
    <row r="61" spans="1:18" x14ac:dyDescent="0.25">
      <c r="A61" s="99" t="s">
        <v>194</v>
      </c>
      <c r="B61" s="100"/>
      <c r="C61" s="101"/>
      <c r="D61" s="240">
        <f>CRAT!D61</f>
        <v>0</v>
      </c>
      <c r="E61" s="106"/>
      <c r="F61" s="106"/>
      <c r="G61" s="68"/>
      <c r="H61" s="68"/>
      <c r="I61" s="68"/>
      <c r="J61" s="68"/>
      <c r="K61" s="68"/>
      <c r="L61" s="68"/>
      <c r="M61" s="68"/>
      <c r="N61" s="68"/>
      <c r="O61" s="69"/>
      <c r="P61" s="69"/>
      <c r="Q61" s="69"/>
      <c r="R61" s="69"/>
    </row>
    <row r="62" spans="1:18" x14ac:dyDescent="0.25">
      <c r="A62" s="99"/>
      <c r="B62" s="252"/>
      <c r="C62" s="252"/>
      <c r="D62" s="253"/>
      <c r="E62" s="254"/>
      <c r="F62" s="255"/>
      <c r="G62" s="255"/>
      <c r="H62" s="255"/>
      <c r="I62" s="255"/>
      <c r="J62" s="255"/>
      <c r="K62" s="255"/>
      <c r="L62" s="255"/>
      <c r="M62" s="255"/>
      <c r="N62" s="255"/>
      <c r="O62" s="256"/>
      <c r="P62" s="256"/>
      <c r="Q62" s="256"/>
      <c r="R62" s="257"/>
    </row>
    <row r="63" spans="1:18" x14ac:dyDescent="0.25">
      <c r="A63" s="99"/>
      <c r="B63" s="258"/>
      <c r="C63" s="258"/>
      <c r="D63" s="259"/>
      <c r="E63" s="260"/>
      <c r="F63" s="261"/>
      <c r="G63" s="261"/>
      <c r="H63" s="261"/>
      <c r="I63" s="261"/>
      <c r="J63" s="261"/>
      <c r="K63" s="261"/>
      <c r="L63" s="261"/>
      <c r="M63" s="261"/>
      <c r="N63" s="261"/>
      <c r="O63" s="192"/>
      <c r="P63" s="192"/>
      <c r="Q63" s="192"/>
      <c r="R63" s="262"/>
    </row>
    <row r="64" spans="1:18" x14ac:dyDescent="0.25">
      <c r="A64" s="162"/>
      <c r="B64" s="30"/>
      <c r="C64" s="30"/>
      <c r="D64" s="29"/>
      <c r="E64" s="140"/>
      <c r="F64" s="141"/>
      <c r="G64" s="141"/>
      <c r="H64" s="141"/>
      <c r="I64" s="141"/>
      <c r="J64" s="141"/>
      <c r="K64" s="141"/>
      <c r="L64" s="141"/>
      <c r="M64" s="141"/>
      <c r="N64" s="141"/>
      <c r="O64" s="122"/>
      <c r="P64" s="122"/>
      <c r="Q64" s="122"/>
      <c r="R64" s="123"/>
    </row>
    <row r="65" spans="1:18" x14ac:dyDescent="0.25">
      <c r="A65" s="99"/>
      <c r="B65" s="70" t="s">
        <v>107</v>
      </c>
      <c r="C65" s="30"/>
      <c r="D65" s="70"/>
      <c r="E65" s="120"/>
      <c r="F65" s="121"/>
      <c r="G65" s="121"/>
      <c r="H65" s="121"/>
      <c r="I65" s="121"/>
      <c r="J65" s="121"/>
      <c r="K65" s="121"/>
      <c r="L65" s="121"/>
      <c r="M65" s="121"/>
      <c r="N65" s="121"/>
      <c r="O65" s="122"/>
      <c r="P65" s="122"/>
      <c r="Q65" s="122"/>
      <c r="R65" s="123"/>
    </row>
    <row r="66" spans="1:18" x14ac:dyDescent="0.25">
      <c r="A66" s="99"/>
      <c r="B66" s="29" t="s">
        <v>82</v>
      </c>
      <c r="C66" s="30"/>
      <c r="D66" s="263" t="s">
        <v>73</v>
      </c>
      <c r="E66" s="56" t="s">
        <v>154</v>
      </c>
      <c r="F66" s="56" t="s">
        <v>155</v>
      </c>
      <c r="G66" s="56" t="s">
        <v>119</v>
      </c>
      <c r="H66" s="56" t="s">
        <v>46</v>
      </c>
      <c r="I66" s="56" t="s">
        <v>47</v>
      </c>
      <c r="J66" s="56" t="s">
        <v>48</v>
      </c>
      <c r="K66" s="56" t="s">
        <v>49</v>
      </c>
      <c r="L66" s="56" t="s">
        <v>50</v>
      </c>
      <c r="M66" s="56" t="s">
        <v>51</v>
      </c>
      <c r="N66" s="56" t="s">
        <v>52</v>
      </c>
      <c r="O66" s="56" t="s">
        <v>53</v>
      </c>
      <c r="P66" s="56" t="s">
        <v>54</v>
      </c>
      <c r="Q66" s="56" t="s">
        <v>55</v>
      </c>
      <c r="R66" s="56" t="s">
        <v>56</v>
      </c>
    </row>
    <row r="67" spans="1:18" x14ac:dyDescent="0.25">
      <c r="A67" s="99" t="s">
        <v>195</v>
      </c>
      <c r="B67" s="149" t="s">
        <v>383</v>
      </c>
      <c r="C67" s="101"/>
      <c r="D67" s="264" t="s">
        <v>366</v>
      </c>
      <c r="E67" s="142">
        <v>92841</v>
      </c>
      <c r="F67" s="142">
        <v>61320</v>
      </c>
      <c r="G67" s="125">
        <v>61320</v>
      </c>
      <c r="H67" s="125">
        <v>61488</v>
      </c>
      <c r="I67" s="125">
        <v>61320</v>
      </c>
      <c r="J67" s="125">
        <v>56046.4779999948</v>
      </c>
      <c r="K67" s="125">
        <v>53023.224000007802</v>
      </c>
      <c r="L67" s="125">
        <v>50465.086000007701</v>
      </c>
      <c r="M67" s="125">
        <v>46511.599999997597</v>
      </c>
      <c r="N67" s="143">
        <v>43488.346000006903</v>
      </c>
      <c r="O67" s="245">
        <v>42092.997999994899</v>
      </c>
      <c r="P67" s="245">
        <v>39069.744000003098</v>
      </c>
      <c r="Q67" s="245">
        <v>36511.606000002401</v>
      </c>
      <c r="R67" s="245">
        <v>34651.142000000698</v>
      </c>
    </row>
    <row r="68" spans="1:18" x14ac:dyDescent="0.25">
      <c r="A68" s="99" t="s">
        <v>196</v>
      </c>
      <c r="B68" s="149" t="s">
        <v>384</v>
      </c>
      <c r="C68" s="101"/>
      <c r="D68" s="264" t="s">
        <v>137</v>
      </c>
      <c r="E68" s="106">
        <v>70644.655606514498</v>
      </c>
      <c r="F68" s="106">
        <v>70644.655606514498</v>
      </c>
      <c r="G68" s="68">
        <v>70291.426882301603</v>
      </c>
      <c r="H68" s="68">
        <v>69939.955669299306</v>
      </c>
      <c r="I68" s="68">
        <v>69590.259549520604</v>
      </c>
      <c r="J68" s="68">
        <v>69242.293252705596</v>
      </c>
      <c r="K68" s="68">
        <v>68896.086946504001</v>
      </c>
      <c r="L68" s="68">
        <v>68551.593273693303</v>
      </c>
      <c r="M68" s="68">
        <v>68208.839294176199</v>
      </c>
      <c r="N68" s="146">
        <v>67867.770824128704</v>
      </c>
      <c r="O68" s="213">
        <v>67528.418082154298</v>
      </c>
      <c r="P68" s="213">
        <v>67190.749986822193</v>
      </c>
      <c r="Q68" s="213">
        <v>66854.785510351096</v>
      </c>
      <c r="R68" s="213">
        <v>66520.498901328901</v>
      </c>
    </row>
    <row r="69" spans="1:18" x14ac:dyDescent="0.25">
      <c r="A69" s="99" t="s">
        <v>197</v>
      </c>
      <c r="B69" s="149" t="s">
        <v>385</v>
      </c>
      <c r="C69" s="101"/>
      <c r="D69" s="264" t="s">
        <v>137</v>
      </c>
      <c r="E69" s="106">
        <v>53683.922287481801</v>
      </c>
      <c r="F69" s="106">
        <v>53683.922287481801</v>
      </c>
      <c r="G69" s="68">
        <v>53415.508407413603</v>
      </c>
      <c r="H69" s="68">
        <v>53148.4399880173</v>
      </c>
      <c r="I69" s="68">
        <v>52882.700148410098</v>
      </c>
      <c r="J69" s="68">
        <v>90999.999999813299</v>
      </c>
      <c r="K69" s="68">
        <v>90544.821226527405</v>
      </c>
      <c r="L69" s="68">
        <v>90092.099956404796</v>
      </c>
      <c r="M69" s="68">
        <v>89641.640823798196</v>
      </c>
      <c r="N69" s="146">
        <v>89193.434715075302</v>
      </c>
      <c r="O69" s="213">
        <v>88747.469631546104</v>
      </c>
      <c r="P69" s="213">
        <v>88303.734957615103</v>
      </c>
      <c r="Q69" s="213">
        <v>87862.217810363494</v>
      </c>
      <c r="R69" s="213">
        <v>87422.908822857396</v>
      </c>
    </row>
    <row r="70" spans="1:18" x14ac:dyDescent="0.25">
      <c r="A70" s="99" t="s">
        <v>198</v>
      </c>
      <c r="B70" s="154"/>
      <c r="C70" s="114"/>
      <c r="D70" s="264">
        <f>CRAT!D70</f>
        <v>0</v>
      </c>
      <c r="E70" s="111"/>
      <c r="F70" s="111"/>
      <c r="G70" s="112"/>
      <c r="H70" s="112"/>
      <c r="I70" s="112"/>
      <c r="J70" s="112"/>
      <c r="K70" s="112"/>
      <c r="L70" s="112"/>
      <c r="M70" s="112"/>
      <c r="N70" s="156"/>
      <c r="O70" s="113"/>
      <c r="P70" s="113"/>
      <c r="Q70" s="113"/>
      <c r="R70" s="113"/>
    </row>
    <row r="71" spans="1:18" x14ac:dyDescent="0.25">
      <c r="A71" s="99" t="s">
        <v>199</v>
      </c>
      <c r="B71" s="154"/>
      <c r="C71" s="114"/>
      <c r="D71" s="264">
        <f>CRAT!D71</f>
        <v>0</v>
      </c>
      <c r="E71" s="106"/>
      <c r="F71" s="106"/>
      <c r="G71" s="265"/>
      <c r="H71" s="265"/>
      <c r="I71" s="265"/>
      <c r="J71" s="265"/>
      <c r="K71" s="265"/>
      <c r="L71" s="265"/>
      <c r="M71" s="265"/>
      <c r="N71" s="265"/>
      <c r="O71" s="266"/>
      <c r="P71" s="266"/>
      <c r="Q71" s="266"/>
      <c r="R71" s="267"/>
    </row>
    <row r="72" spans="1:18" ht="16.5" thickBot="1" x14ac:dyDescent="0.3">
      <c r="A72" s="99" t="s">
        <v>200</v>
      </c>
      <c r="B72" s="154"/>
      <c r="C72" s="114"/>
      <c r="D72" s="264">
        <f>CRAT!D72</f>
        <v>0</v>
      </c>
      <c r="E72" s="106"/>
      <c r="F72" s="106"/>
      <c r="G72" s="265"/>
      <c r="H72" s="265"/>
      <c r="I72" s="265"/>
      <c r="J72" s="265"/>
      <c r="K72" s="265"/>
      <c r="L72" s="265"/>
      <c r="M72" s="265"/>
      <c r="N72" s="265"/>
      <c r="O72" s="266"/>
      <c r="P72" s="266"/>
      <c r="Q72" s="266"/>
      <c r="R72" s="267"/>
    </row>
    <row r="73" spans="1:18" ht="16.5" thickBot="1" x14ac:dyDescent="0.3">
      <c r="A73" s="99">
        <v>13</v>
      </c>
      <c r="B73" s="268" t="s">
        <v>201</v>
      </c>
      <c r="C73" s="269"/>
      <c r="D73" s="270"/>
      <c r="E73" s="199">
        <f>SUM(E48:E61,E67:E72, E75)</f>
        <v>217169.57789399629</v>
      </c>
      <c r="F73" s="199">
        <f t="shared" ref="F73:R73" si="2">SUM(F48:F61,F67:F72, F75)</f>
        <v>185648.57789399629</v>
      </c>
      <c r="G73" s="187">
        <f t="shared" si="2"/>
        <v>185026.93528971521</v>
      </c>
      <c r="H73" s="187">
        <f t="shared" si="2"/>
        <v>184576.39565731661</v>
      </c>
      <c r="I73" s="187">
        <f t="shared" si="2"/>
        <v>183792.9596979307</v>
      </c>
      <c r="J73" s="187">
        <f t="shared" si="2"/>
        <v>216288.77125251369</v>
      </c>
      <c r="K73" s="187">
        <f t="shared" si="2"/>
        <v>212464.13217303919</v>
      </c>
      <c r="L73" s="187">
        <f t="shared" si="2"/>
        <v>209108.77923010581</v>
      </c>
      <c r="M73" s="187">
        <f t="shared" si="2"/>
        <v>204362.08011797199</v>
      </c>
      <c r="N73" s="187">
        <f t="shared" si="2"/>
        <v>200549.55153921089</v>
      </c>
      <c r="O73" s="187">
        <f t="shared" si="2"/>
        <v>198368.88571369532</v>
      </c>
      <c r="P73" s="187">
        <f t="shared" si="2"/>
        <v>194564.22894444037</v>
      </c>
      <c r="Q73" s="187">
        <f t="shared" si="2"/>
        <v>191228.60932071699</v>
      </c>
      <c r="R73" s="187">
        <f t="shared" si="2"/>
        <v>188594.549724187</v>
      </c>
    </row>
    <row r="74" spans="1:18" ht="16.5" thickBot="1" x14ac:dyDescent="0.3">
      <c r="A74" s="99"/>
      <c r="B74" s="271"/>
      <c r="C74" s="91"/>
      <c r="D74" s="236"/>
      <c r="E74" s="95"/>
      <c r="F74" s="95"/>
      <c r="G74" s="95"/>
      <c r="H74" s="95"/>
      <c r="I74" s="95"/>
      <c r="J74" s="95"/>
      <c r="K74" s="95"/>
      <c r="L74" s="95"/>
      <c r="M74" s="95"/>
      <c r="N74" s="95"/>
      <c r="O74" s="95"/>
      <c r="P74" s="95"/>
      <c r="Q74" s="95"/>
      <c r="R74" s="272"/>
    </row>
    <row r="75" spans="1:18" ht="16.5" thickBot="1" x14ac:dyDescent="0.3">
      <c r="A75" s="99" t="s">
        <v>202</v>
      </c>
      <c r="B75" s="268" t="s">
        <v>203</v>
      </c>
      <c r="C75" s="273"/>
      <c r="D75" s="274"/>
      <c r="E75" s="199"/>
      <c r="F75" s="170"/>
      <c r="G75" s="171"/>
      <c r="H75" s="171"/>
      <c r="I75" s="171"/>
      <c r="J75" s="171"/>
      <c r="K75" s="171"/>
      <c r="L75" s="171"/>
      <c r="M75" s="171"/>
      <c r="N75" s="171"/>
      <c r="O75" s="171"/>
      <c r="P75" s="171"/>
      <c r="Q75" s="171"/>
      <c r="R75" s="171"/>
    </row>
    <row r="76" spans="1:18" x14ac:dyDescent="0.25">
      <c r="A76" s="99"/>
      <c r="B76" s="271"/>
      <c r="C76" s="91"/>
      <c r="D76" s="236"/>
      <c r="E76" s="95"/>
      <c r="F76" s="95"/>
      <c r="G76" s="95"/>
      <c r="H76" s="95"/>
      <c r="I76" s="95"/>
      <c r="J76" s="95"/>
      <c r="K76" s="95"/>
      <c r="L76" s="95"/>
      <c r="M76" s="95"/>
      <c r="N76" s="95"/>
      <c r="O76" s="95"/>
      <c r="P76" s="95"/>
      <c r="Q76" s="95"/>
      <c r="R76" s="272"/>
    </row>
    <row r="77" spans="1:18" x14ac:dyDescent="0.25">
      <c r="A77" s="99"/>
      <c r="B77" s="275"/>
      <c r="C77" s="276"/>
      <c r="D77" s="277"/>
      <c r="E77" s="278"/>
      <c r="F77" s="278"/>
      <c r="G77" s="278"/>
      <c r="H77" s="278"/>
      <c r="I77" s="278"/>
      <c r="J77" s="278"/>
      <c r="K77" s="278"/>
      <c r="L77" s="278"/>
      <c r="M77" s="278"/>
      <c r="N77" s="278"/>
      <c r="O77" s="278"/>
      <c r="P77" s="278"/>
      <c r="Q77" s="278"/>
      <c r="R77" s="279"/>
    </row>
    <row r="78" spans="1:18" ht="15" customHeight="1" x14ac:dyDescent="0.25">
      <c r="A78" s="99">
        <v>14</v>
      </c>
      <c r="B78" s="280" t="s">
        <v>204</v>
      </c>
      <c r="C78" s="281"/>
      <c r="D78" s="282"/>
      <c r="E78" s="283">
        <f t="shared" ref="E78:R78" si="3">E73+E44</f>
        <v>217169.57789399629</v>
      </c>
      <c r="F78" s="283">
        <f t="shared" si="3"/>
        <v>1020054.7882567863</v>
      </c>
      <c r="G78" s="284">
        <f t="shared" si="3"/>
        <v>1053342.7547923762</v>
      </c>
      <c r="H78" s="284">
        <f t="shared" si="3"/>
        <v>1058848.0804105175</v>
      </c>
      <c r="I78" s="284">
        <f t="shared" si="3"/>
        <v>1015005.4811724498</v>
      </c>
      <c r="J78" s="284">
        <f t="shared" si="3"/>
        <v>1038996.0790066638</v>
      </c>
      <c r="K78" s="284">
        <f t="shared" si="3"/>
        <v>1031127.8046326793</v>
      </c>
      <c r="L78" s="284">
        <f t="shared" si="3"/>
        <v>1027074.4294234258</v>
      </c>
      <c r="M78" s="284">
        <f t="shared" si="3"/>
        <v>1008230.4159120329</v>
      </c>
      <c r="N78" s="284">
        <f t="shared" si="3"/>
        <v>1001052.6890572598</v>
      </c>
      <c r="O78" s="284">
        <f t="shared" si="3"/>
        <v>994489.41590203531</v>
      </c>
      <c r="P78" s="284">
        <f t="shared" si="3"/>
        <v>990544.16537459043</v>
      </c>
      <c r="Q78" s="284">
        <f t="shared" si="3"/>
        <v>306156.60932071699</v>
      </c>
      <c r="R78" s="284">
        <f t="shared" si="3"/>
        <v>303522.549724187</v>
      </c>
    </row>
    <row r="79" spans="1:18" ht="15" customHeight="1" x14ac:dyDescent="0.25">
      <c r="A79" s="99"/>
      <c r="B79" s="172"/>
      <c r="C79" s="173"/>
      <c r="D79" s="174"/>
      <c r="E79" s="95"/>
      <c r="F79" s="95"/>
      <c r="G79" s="95"/>
      <c r="H79" s="95"/>
      <c r="I79" s="95"/>
      <c r="J79" s="95"/>
      <c r="K79" s="95"/>
      <c r="L79" s="95"/>
      <c r="M79" s="95"/>
      <c r="N79" s="95"/>
      <c r="O79" s="95"/>
      <c r="P79" s="95"/>
      <c r="Q79" s="95"/>
      <c r="R79" s="95"/>
    </row>
    <row r="80" spans="1:18" x14ac:dyDescent="0.25">
      <c r="A80" s="99"/>
      <c r="B80" s="29"/>
      <c r="C80" s="30"/>
      <c r="D80" s="29"/>
      <c r="E80" s="95"/>
      <c r="F80" s="95"/>
      <c r="G80" s="95"/>
      <c r="H80" s="95"/>
      <c r="I80" s="95"/>
      <c r="J80" s="95"/>
      <c r="K80" s="95"/>
      <c r="L80" s="95"/>
      <c r="M80" s="95"/>
      <c r="N80" s="95"/>
      <c r="O80" s="96"/>
      <c r="P80" s="96"/>
      <c r="Q80" s="96"/>
      <c r="R80" s="96"/>
    </row>
    <row r="81" spans="1:18" ht="15" customHeight="1" x14ac:dyDescent="0.25">
      <c r="A81" s="99"/>
      <c r="B81" s="172"/>
      <c r="C81" s="173"/>
      <c r="D81" s="174"/>
      <c r="E81" s="95"/>
      <c r="F81" s="95"/>
      <c r="G81" s="95"/>
      <c r="H81" s="95"/>
      <c r="I81" s="95"/>
      <c r="J81" s="95"/>
      <c r="K81" s="95"/>
      <c r="L81" s="95"/>
      <c r="M81" s="95"/>
      <c r="N81" s="95"/>
      <c r="O81" s="95"/>
      <c r="P81" s="95"/>
      <c r="Q81" s="95"/>
      <c r="R81" s="95"/>
    </row>
    <row r="82" spans="1:18" ht="15" customHeight="1" x14ac:dyDescent="0.25">
      <c r="A82" s="99"/>
      <c r="B82" s="172"/>
      <c r="C82" s="173"/>
      <c r="D82" s="174"/>
      <c r="E82" s="95"/>
      <c r="F82" s="95"/>
      <c r="G82" s="95"/>
      <c r="H82" s="95"/>
      <c r="I82" s="95"/>
      <c r="J82" s="95"/>
      <c r="K82" s="95"/>
      <c r="L82" s="95"/>
      <c r="M82" s="95"/>
      <c r="N82" s="95"/>
      <c r="O82" s="95"/>
      <c r="P82" s="95"/>
      <c r="Q82" s="95"/>
      <c r="R82" s="95"/>
    </row>
    <row r="83" spans="1:18" ht="15" customHeight="1" x14ac:dyDescent="0.25">
      <c r="A83" s="99"/>
      <c r="B83" s="172"/>
      <c r="C83" s="173"/>
      <c r="D83" s="174"/>
      <c r="E83" s="95"/>
      <c r="F83" s="95"/>
      <c r="G83" s="95"/>
      <c r="H83" s="95"/>
      <c r="I83" s="95"/>
      <c r="J83" s="95"/>
      <c r="K83" s="95"/>
      <c r="L83" s="95"/>
      <c r="M83" s="95"/>
      <c r="N83" s="95"/>
      <c r="O83" s="95"/>
      <c r="P83" s="95"/>
      <c r="Q83" s="95"/>
      <c r="R83" s="95"/>
    </row>
    <row r="84" spans="1:18" ht="15" customHeight="1" x14ac:dyDescent="0.25">
      <c r="A84" s="99"/>
      <c r="B84" s="172"/>
      <c r="C84" s="173"/>
      <c r="D84" s="174"/>
      <c r="E84" s="95"/>
      <c r="F84" s="95"/>
      <c r="G84" s="95"/>
      <c r="H84" s="95"/>
      <c r="I84" s="95"/>
      <c r="J84" s="95"/>
      <c r="K84" s="95"/>
      <c r="L84" s="95"/>
      <c r="M84" s="95"/>
      <c r="N84" s="95"/>
      <c r="O84" s="95"/>
      <c r="P84" s="95"/>
      <c r="Q84" s="95"/>
      <c r="R84" s="95"/>
    </row>
    <row r="85" spans="1:18" s="178" customFormat="1" ht="15" customHeight="1" x14ac:dyDescent="0.3">
      <c r="A85" s="175"/>
      <c r="B85" s="54" t="s">
        <v>116</v>
      </c>
      <c r="C85" s="176"/>
      <c r="D85" s="174"/>
      <c r="E85" s="174"/>
      <c r="F85" s="174"/>
      <c r="G85" s="177"/>
      <c r="H85" s="177"/>
      <c r="I85" s="177"/>
      <c r="J85" s="177"/>
      <c r="K85" s="177"/>
      <c r="L85" s="177"/>
      <c r="M85" s="177"/>
      <c r="N85" s="177"/>
      <c r="O85" s="96"/>
      <c r="P85" s="96"/>
      <c r="Q85" s="96"/>
      <c r="R85" s="96"/>
    </row>
    <row r="86" spans="1:18" ht="15" customHeight="1" x14ac:dyDescent="0.25">
      <c r="A86" s="99"/>
      <c r="B86" s="70" t="s">
        <v>117</v>
      </c>
      <c r="C86" s="119"/>
      <c r="D86" s="174"/>
      <c r="E86" s="174"/>
      <c r="F86" s="174"/>
      <c r="G86" s="177"/>
      <c r="H86" s="177"/>
      <c r="I86" s="177"/>
      <c r="J86" s="177"/>
      <c r="K86" s="177"/>
      <c r="L86" s="177"/>
      <c r="M86" s="177"/>
      <c r="N86" s="177"/>
      <c r="O86" s="96"/>
      <c r="P86" s="96"/>
      <c r="Q86" s="96"/>
      <c r="R86" s="96"/>
    </row>
    <row r="87" spans="1:18" x14ac:dyDescent="0.25">
      <c r="A87" s="99"/>
      <c r="B87" s="29" t="s">
        <v>118</v>
      </c>
      <c r="C87" s="91"/>
      <c r="D87" s="98" t="s">
        <v>73</v>
      </c>
      <c r="E87" s="56" t="s">
        <v>154</v>
      </c>
      <c r="F87" s="56" t="s">
        <v>155</v>
      </c>
      <c r="G87" s="56" t="s">
        <v>119</v>
      </c>
      <c r="H87" s="56" t="s">
        <v>46</v>
      </c>
      <c r="I87" s="56" t="s">
        <v>47</v>
      </c>
      <c r="J87" s="56" t="s">
        <v>48</v>
      </c>
      <c r="K87" s="56" t="s">
        <v>49</v>
      </c>
      <c r="L87" s="56" t="s">
        <v>50</v>
      </c>
      <c r="M87" s="56" t="s">
        <v>51</v>
      </c>
      <c r="N87" s="56" t="s">
        <v>52</v>
      </c>
      <c r="O87" s="56" t="s">
        <v>53</v>
      </c>
      <c r="P87" s="56" t="s">
        <v>54</v>
      </c>
      <c r="Q87" s="56" t="s">
        <v>55</v>
      </c>
      <c r="R87" s="56" t="s">
        <v>56</v>
      </c>
    </row>
    <row r="88" spans="1:18" s="28" customFormat="1" x14ac:dyDescent="0.25">
      <c r="A88" s="162" t="s">
        <v>136</v>
      </c>
      <c r="B88" s="401" t="s">
        <v>386</v>
      </c>
      <c r="C88" s="285"/>
      <c r="D88" s="286">
        <f>CRAT!D81</f>
        <v>0</v>
      </c>
      <c r="E88" s="142"/>
      <c r="F88" s="142"/>
      <c r="G88" s="68"/>
      <c r="H88" s="68"/>
      <c r="I88" s="68"/>
      <c r="J88" s="68">
        <v>0</v>
      </c>
      <c r="K88" s="68">
        <v>0</v>
      </c>
      <c r="L88" s="68">
        <v>0</v>
      </c>
      <c r="M88" s="68">
        <v>0</v>
      </c>
      <c r="N88" s="68">
        <v>0</v>
      </c>
      <c r="O88" s="68">
        <v>0</v>
      </c>
      <c r="P88" s="68">
        <v>0</v>
      </c>
      <c r="Q88" s="68">
        <v>0</v>
      </c>
      <c r="R88" s="68">
        <v>0</v>
      </c>
    </row>
    <row r="89" spans="1:18" s="28" customFormat="1" x14ac:dyDescent="0.25">
      <c r="A89" s="162" t="s">
        <v>138</v>
      </c>
      <c r="B89" s="181" t="s">
        <v>1</v>
      </c>
      <c r="C89" s="285"/>
      <c r="D89" s="286" t="str">
        <f>CRAT!D82</f>
        <v>Battery Storage</v>
      </c>
      <c r="E89" s="106"/>
      <c r="F89" s="106"/>
      <c r="G89" s="68"/>
      <c r="H89" s="68"/>
      <c r="I89" s="68"/>
      <c r="J89" s="68"/>
      <c r="K89" s="68">
        <v>0</v>
      </c>
      <c r="L89" s="68">
        <v>0</v>
      </c>
      <c r="M89" s="68">
        <v>0</v>
      </c>
      <c r="N89" s="146">
        <v>0</v>
      </c>
      <c r="O89" s="69">
        <v>0</v>
      </c>
      <c r="P89" s="69">
        <v>0</v>
      </c>
      <c r="Q89" s="69">
        <v>0</v>
      </c>
      <c r="R89" s="69">
        <v>0</v>
      </c>
    </row>
    <row r="90" spans="1:18" s="28" customFormat="1" x14ac:dyDescent="0.25">
      <c r="A90" s="162" t="s">
        <v>139</v>
      </c>
      <c r="B90" s="183"/>
      <c r="C90" s="285"/>
      <c r="D90" s="286">
        <f>CRAT!D83</f>
        <v>0</v>
      </c>
      <c r="E90" s="106"/>
      <c r="F90" s="106"/>
      <c r="G90" s="68"/>
      <c r="H90" s="68"/>
      <c r="I90" s="68"/>
      <c r="J90" s="68"/>
      <c r="K90" s="68"/>
      <c r="L90" s="68"/>
      <c r="M90" s="68"/>
      <c r="N90" s="68"/>
      <c r="O90" s="69"/>
      <c r="P90" s="69"/>
      <c r="Q90" s="69"/>
      <c r="R90" s="69"/>
    </row>
    <row r="91" spans="1:18" s="28" customFormat="1" x14ac:dyDescent="0.25">
      <c r="A91" s="162" t="s">
        <v>140</v>
      </c>
      <c r="B91" s="183"/>
      <c r="C91" s="285"/>
      <c r="D91" s="286">
        <f>CRAT!D84</f>
        <v>0</v>
      </c>
      <c r="E91" s="111"/>
      <c r="F91" s="111"/>
      <c r="G91" s="68"/>
      <c r="H91" s="68"/>
      <c r="I91" s="68"/>
      <c r="J91" s="68"/>
      <c r="K91" s="68"/>
      <c r="L91" s="68"/>
      <c r="M91" s="68"/>
      <c r="N91" s="68"/>
      <c r="O91" s="69"/>
      <c r="P91" s="69"/>
      <c r="Q91" s="69"/>
      <c r="R91" s="69"/>
    </row>
    <row r="92" spans="1:18" s="28" customFormat="1" x14ac:dyDescent="0.25">
      <c r="A92" s="99" t="s">
        <v>141</v>
      </c>
      <c r="B92" s="183"/>
      <c r="C92" s="285"/>
      <c r="D92" s="286">
        <f>CRAT!D85</f>
        <v>0</v>
      </c>
      <c r="E92" s="106"/>
      <c r="F92" s="106"/>
      <c r="G92" s="112"/>
      <c r="H92" s="112"/>
      <c r="I92" s="112"/>
      <c r="J92" s="112"/>
      <c r="K92" s="112"/>
      <c r="L92" s="112"/>
      <c r="M92" s="112"/>
      <c r="N92" s="112"/>
      <c r="O92" s="113"/>
      <c r="P92" s="113"/>
      <c r="Q92" s="113"/>
      <c r="R92" s="113"/>
    </row>
    <row r="93" spans="1:18" s="28" customFormat="1" x14ac:dyDescent="0.25">
      <c r="A93" s="162" t="s">
        <v>142</v>
      </c>
      <c r="B93" s="183"/>
      <c r="C93" s="285"/>
      <c r="D93" s="286">
        <f>CRAT!D86</f>
        <v>0</v>
      </c>
      <c r="E93" s="106"/>
      <c r="F93" s="106"/>
      <c r="G93" s="112"/>
      <c r="H93" s="112"/>
      <c r="I93" s="112"/>
      <c r="J93" s="112"/>
      <c r="K93" s="112"/>
      <c r="L93" s="112"/>
      <c r="M93" s="112"/>
      <c r="N93" s="112"/>
      <c r="O93" s="113"/>
      <c r="P93" s="113"/>
      <c r="Q93" s="113"/>
      <c r="R93" s="113"/>
    </row>
    <row r="94" spans="1:18" s="28" customFormat="1" x14ac:dyDescent="0.25">
      <c r="A94" s="162" t="s">
        <v>143</v>
      </c>
      <c r="B94" s="183"/>
      <c r="C94" s="285"/>
      <c r="D94" s="286">
        <f>CRAT!D87</f>
        <v>0</v>
      </c>
      <c r="E94" s="142"/>
      <c r="F94" s="142"/>
      <c r="G94" s="112"/>
      <c r="H94" s="112"/>
      <c r="I94" s="112"/>
      <c r="J94" s="112"/>
      <c r="K94" s="112"/>
      <c r="L94" s="112"/>
      <c r="M94" s="112"/>
      <c r="N94" s="112"/>
      <c r="O94" s="113"/>
      <c r="P94" s="113"/>
      <c r="Q94" s="113"/>
      <c r="R94" s="113"/>
    </row>
    <row r="95" spans="1:18" s="28" customFormat="1" x14ac:dyDescent="0.25">
      <c r="A95" s="162" t="s">
        <v>144</v>
      </c>
      <c r="B95" s="183"/>
      <c r="C95" s="285"/>
      <c r="D95" s="286">
        <f>CRAT!D88</f>
        <v>0</v>
      </c>
      <c r="E95" s="106"/>
      <c r="F95" s="106"/>
      <c r="G95" s="112"/>
      <c r="H95" s="112"/>
      <c r="I95" s="112"/>
      <c r="J95" s="112"/>
      <c r="K95" s="112"/>
      <c r="L95" s="112"/>
      <c r="M95" s="112"/>
      <c r="N95" s="112"/>
      <c r="O95" s="113"/>
      <c r="P95" s="113"/>
      <c r="Q95" s="113"/>
      <c r="R95" s="113"/>
    </row>
    <row r="96" spans="1:18" s="28" customFormat="1" x14ac:dyDescent="0.25">
      <c r="A96" s="162" t="s">
        <v>145</v>
      </c>
      <c r="B96" s="183"/>
      <c r="C96" s="285"/>
      <c r="D96" s="286">
        <f>CRAT!D89</f>
        <v>0</v>
      </c>
      <c r="E96" s="142"/>
      <c r="F96" s="142"/>
      <c r="G96" s="112"/>
      <c r="H96" s="112"/>
      <c r="I96" s="112"/>
      <c r="J96" s="112"/>
      <c r="K96" s="112"/>
      <c r="L96" s="112"/>
      <c r="M96" s="112"/>
      <c r="N96" s="112"/>
      <c r="O96" s="113"/>
      <c r="P96" s="113"/>
      <c r="Q96" s="113"/>
      <c r="R96" s="113"/>
    </row>
    <row r="97" spans="1:18" s="28" customFormat="1" x14ac:dyDescent="0.25">
      <c r="A97" s="162" t="s">
        <v>146</v>
      </c>
      <c r="B97" s="183"/>
      <c r="C97" s="285"/>
      <c r="D97" s="286">
        <f>CRAT!D90</f>
        <v>0</v>
      </c>
      <c r="E97" s="142"/>
      <c r="F97" s="142"/>
      <c r="G97" s="112"/>
      <c r="H97" s="112"/>
      <c r="I97" s="112"/>
      <c r="J97" s="112"/>
      <c r="K97" s="112"/>
      <c r="L97" s="112"/>
      <c r="M97" s="112"/>
      <c r="N97" s="112"/>
      <c r="O97" s="113"/>
      <c r="P97" s="113"/>
      <c r="Q97" s="113"/>
      <c r="R97" s="113"/>
    </row>
    <row r="98" spans="1:18" s="28" customFormat="1" x14ac:dyDescent="0.25">
      <c r="A98" s="162" t="s">
        <v>147</v>
      </c>
      <c r="B98" s="183"/>
      <c r="C98" s="285"/>
      <c r="D98" s="286">
        <f>CRAT!D91</f>
        <v>0</v>
      </c>
      <c r="E98" s="106"/>
      <c r="F98" s="106"/>
      <c r="G98" s="112"/>
      <c r="H98" s="112"/>
      <c r="I98" s="112"/>
      <c r="J98" s="112"/>
      <c r="K98" s="112"/>
      <c r="L98" s="112"/>
      <c r="M98" s="112"/>
      <c r="N98" s="112"/>
      <c r="O98" s="113"/>
      <c r="P98" s="113"/>
      <c r="Q98" s="113"/>
      <c r="R98" s="113"/>
    </row>
    <row r="99" spans="1:18" s="28" customFormat="1" x14ac:dyDescent="0.25">
      <c r="A99" s="162" t="s">
        <v>148</v>
      </c>
      <c r="B99" s="183"/>
      <c r="C99" s="285"/>
      <c r="D99" s="286">
        <f>CRAT!D92</f>
        <v>0</v>
      </c>
      <c r="E99" s="106"/>
      <c r="F99" s="106"/>
      <c r="G99" s="112"/>
      <c r="H99" s="112"/>
      <c r="I99" s="112"/>
      <c r="J99" s="112"/>
      <c r="K99" s="112"/>
      <c r="L99" s="112"/>
      <c r="M99" s="112"/>
      <c r="N99" s="112"/>
      <c r="O99" s="113"/>
      <c r="P99" s="113"/>
      <c r="Q99" s="113"/>
      <c r="R99" s="113"/>
    </row>
    <row r="100" spans="1:18" s="28" customFormat="1" x14ac:dyDescent="0.25">
      <c r="A100" s="162" t="s">
        <v>149</v>
      </c>
      <c r="B100" s="183"/>
      <c r="C100" s="285"/>
      <c r="D100" s="286">
        <f>CRAT!D93</f>
        <v>0</v>
      </c>
      <c r="E100" s="111"/>
      <c r="F100" s="111"/>
      <c r="G100" s="112"/>
      <c r="H100" s="112"/>
      <c r="I100" s="112"/>
      <c r="J100" s="112"/>
      <c r="K100" s="112"/>
      <c r="L100" s="112"/>
      <c r="M100" s="112"/>
      <c r="N100" s="112"/>
      <c r="O100" s="113"/>
      <c r="P100" s="113"/>
      <c r="Q100" s="113"/>
      <c r="R100" s="113"/>
    </row>
    <row r="101" spans="1:18" s="28" customFormat="1" x14ac:dyDescent="0.25">
      <c r="A101" s="185" t="s">
        <v>150</v>
      </c>
      <c r="B101" s="183"/>
      <c r="C101" s="285"/>
      <c r="D101" s="286">
        <f>CRAT!D94</f>
        <v>0</v>
      </c>
      <c r="E101" s="106"/>
      <c r="F101" s="106"/>
      <c r="G101" s="112"/>
      <c r="H101" s="112"/>
      <c r="I101" s="112"/>
      <c r="J101" s="112"/>
      <c r="K101" s="112"/>
      <c r="L101" s="112"/>
      <c r="M101" s="112"/>
      <c r="N101" s="112"/>
      <c r="O101" s="113"/>
      <c r="P101" s="113"/>
      <c r="Q101" s="113"/>
      <c r="R101" s="113"/>
    </row>
    <row r="102" spans="1:18" x14ac:dyDescent="0.25">
      <c r="A102" s="99">
        <v>15</v>
      </c>
      <c r="B102" s="136" t="s">
        <v>205</v>
      </c>
      <c r="C102" s="182"/>
      <c r="D102" s="287"/>
      <c r="E102" s="106"/>
      <c r="F102" s="106"/>
      <c r="G102" s="187">
        <f t="shared" ref="G102:R102" si="4">SUM(G88:G101)</f>
        <v>0</v>
      </c>
      <c r="H102" s="187">
        <f t="shared" si="4"/>
        <v>0</v>
      </c>
      <c r="I102" s="187">
        <f t="shared" si="4"/>
        <v>0</v>
      </c>
      <c r="J102" s="187">
        <f t="shared" si="4"/>
        <v>0</v>
      </c>
      <c r="K102" s="187">
        <f t="shared" si="4"/>
        <v>0</v>
      </c>
      <c r="L102" s="187">
        <f t="shared" si="4"/>
        <v>0</v>
      </c>
      <c r="M102" s="187">
        <f t="shared" si="4"/>
        <v>0</v>
      </c>
      <c r="N102" s="187">
        <f t="shared" si="4"/>
        <v>0</v>
      </c>
      <c r="O102" s="187">
        <f t="shared" si="4"/>
        <v>0</v>
      </c>
      <c r="P102" s="187">
        <f t="shared" si="4"/>
        <v>0</v>
      </c>
      <c r="Q102" s="187">
        <f t="shared" si="4"/>
        <v>0</v>
      </c>
      <c r="R102" s="187">
        <f t="shared" si="4"/>
        <v>0</v>
      </c>
    </row>
    <row r="103" spans="1:18" x14ac:dyDescent="0.25">
      <c r="A103" s="99"/>
      <c r="B103" s="30"/>
      <c r="C103" s="91"/>
      <c r="D103" s="188"/>
      <c r="E103" s="288"/>
      <c r="F103" s="190"/>
      <c r="G103" s="191"/>
      <c r="H103" s="191"/>
      <c r="I103" s="191"/>
      <c r="J103" s="191"/>
      <c r="K103" s="191"/>
      <c r="L103" s="191"/>
      <c r="M103" s="191"/>
      <c r="N103" s="191"/>
      <c r="O103" s="192"/>
      <c r="P103" s="192"/>
      <c r="Q103" s="192"/>
      <c r="R103" s="193"/>
    </row>
    <row r="104" spans="1:18" x14ac:dyDescent="0.25">
      <c r="A104" s="99"/>
      <c r="B104" s="70" t="s">
        <v>135</v>
      </c>
      <c r="C104" s="30"/>
      <c r="D104" s="29"/>
      <c r="E104" s="120"/>
      <c r="F104" s="121"/>
      <c r="G104" s="121"/>
      <c r="H104" s="121"/>
      <c r="I104" s="121"/>
      <c r="J104" s="121"/>
      <c r="K104" s="121"/>
      <c r="L104" s="121"/>
      <c r="M104" s="121"/>
      <c r="N104" s="121"/>
      <c r="O104" s="122"/>
      <c r="P104" s="122"/>
      <c r="Q104" s="122"/>
      <c r="R104" s="123"/>
    </row>
    <row r="105" spans="1:18" x14ac:dyDescent="0.25">
      <c r="A105" s="99"/>
      <c r="B105" s="29" t="s">
        <v>118</v>
      </c>
      <c r="D105" s="98" t="s">
        <v>73</v>
      </c>
      <c r="E105" s="56" t="s">
        <v>154</v>
      </c>
      <c r="F105" s="56" t="s">
        <v>155</v>
      </c>
      <c r="G105" s="56" t="s">
        <v>119</v>
      </c>
      <c r="H105" s="56" t="s">
        <v>46</v>
      </c>
      <c r="I105" s="56" t="s">
        <v>47</v>
      </c>
      <c r="J105" s="56" t="s">
        <v>48</v>
      </c>
      <c r="K105" s="56" t="s">
        <v>49</v>
      </c>
      <c r="L105" s="56" t="s">
        <v>50</v>
      </c>
      <c r="M105" s="56" t="s">
        <v>51</v>
      </c>
      <c r="N105" s="56" t="s">
        <v>52</v>
      </c>
      <c r="O105" s="56" t="s">
        <v>53</v>
      </c>
      <c r="P105" s="56" t="s">
        <v>54</v>
      </c>
      <c r="Q105" s="56" t="s">
        <v>55</v>
      </c>
      <c r="R105" s="56" t="s">
        <v>56</v>
      </c>
    </row>
    <row r="106" spans="1:18" x14ac:dyDescent="0.25">
      <c r="A106" s="162" t="s">
        <v>206</v>
      </c>
      <c r="B106" s="183" t="s">
        <v>387</v>
      </c>
      <c r="C106" s="101"/>
      <c r="D106" s="240" t="str">
        <f>CRAT!D99</f>
        <v>Solar PV</v>
      </c>
      <c r="E106" s="142"/>
      <c r="F106" s="142">
        <v>0</v>
      </c>
      <c r="G106" s="67">
        <v>0</v>
      </c>
      <c r="H106" s="68">
        <v>0</v>
      </c>
      <c r="I106" s="68">
        <v>199000</v>
      </c>
      <c r="J106" s="68">
        <v>199000</v>
      </c>
      <c r="K106" s="68">
        <v>260999.99999999904</v>
      </c>
      <c r="L106" s="68">
        <v>261000</v>
      </c>
      <c r="M106" s="68">
        <v>261000</v>
      </c>
      <c r="N106" s="68">
        <v>322000</v>
      </c>
      <c r="O106" s="68">
        <v>322000</v>
      </c>
      <c r="P106" s="68">
        <v>321999.99999998597</v>
      </c>
      <c r="Q106" s="68">
        <v>322000</v>
      </c>
      <c r="R106" s="68">
        <v>322000</v>
      </c>
    </row>
    <row r="107" spans="1:18" x14ac:dyDescent="0.25">
      <c r="A107" s="162" t="s">
        <v>207</v>
      </c>
      <c r="B107" s="183" t="s">
        <v>388</v>
      </c>
      <c r="C107" s="101"/>
      <c r="D107" s="240" t="str">
        <f>CRAT!D100</f>
        <v>Wind</v>
      </c>
      <c r="E107" s="106"/>
      <c r="F107" s="142">
        <v>0</v>
      </c>
      <c r="G107" s="68">
        <v>0</v>
      </c>
      <c r="H107" s="68">
        <v>0</v>
      </c>
      <c r="I107" s="68">
        <v>0</v>
      </c>
      <c r="J107" s="68">
        <v>0</v>
      </c>
      <c r="K107" s="68">
        <v>0</v>
      </c>
      <c r="L107" s="68">
        <v>0</v>
      </c>
      <c r="M107" s="68">
        <v>78999.999999995707</v>
      </c>
      <c r="N107" s="68">
        <v>78999.999999995707</v>
      </c>
      <c r="O107" s="68">
        <v>78999.999999995707</v>
      </c>
      <c r="P107" s="68">
        <v>78999.999999999898</v>
      </c>
      <c r="Q107" s="68">
        <v>79000.000000000306</v>
      </c>
      <c r="R107" s="68">
        <v>79000.000000000306</v>
      </c>
    </row>
    <row r="108" spans="1:18" x14ac:dyDescent="0.25">
      <c r="A108" s="162" t="s">
        <v>208</v>
      </c>
      <c r="B108" s="183" t="s">
        <v>389</v>
      </c>
      <c r="C108" s="101"/>
      <c r="D108" s="240" t="str">
        <f>CRAT!D101</f>
        <v>Geothermal</v>
      </c>
      <c r="E108" s="106"/>
      <c r="F108" s="142">
        <v>0</v>
      </c>
      <c r="G108" s="68">
        <v>0</v>
      </c>
      <c r="H108" s="68">
        <v>0</v>
      </c>
      <c r="I108" s="68">
        <v>0</v>
      </c>
      <c r="J108" s="68">
        <v>0</v>
      </c>
      <c r="K108" s="68">
        <v>0</v>
      </c>
      <c r="L108" s="68">
        <v>0</v>
      </c>
      <c r="M108" s="68">
        <v>0</v>
      </c>
      <c r="N108" s="68">
        <v>0</v>
      </c>
      <c r="O108" s="68">
        <v>0</v>
      </c>
      <c r="P108" s="68">
        <v>0</v>
      </c>
      <c r="Q108" s="68">
        <v>148920</v>
      </c>
      <c r="R108" s="68">
        <v>148920</v>
      </c>
    </row>
    <row r="109" spans="1:18" x14ac:dyDescent="0.25">
      <c r="A109" s="162" t="s">
        <v>209</v>
      </c>
      <c r="B109" s="183"/>
      <c r="C109" s="101"/>
      <c r="D109" s="240">
        <f>CRAT!D102</f>
        <v>0</v>
      </c>
      <c r="E109" s="111"/>
      <c r="F109" s="111"/>
      <c r="G109" s="237"/>
      <c r="H109" s="237"/>
      <c r="I109" s="237"/>
      <c r="J109" s="237"/>
      <c r="K109" s="237"/>
      <c r="L109" s="237"/>
      <c r="M109" s="237"/>
      <c r="N109" s="68"/>
      <c r="O109" s="68"/>
      <c r="P109" s="68"/>
      <c r="Q109" s="68"/>
      <c r="R109" s="68"/>
    </row>
    <row r="110" spans="1:18" x14ac:dyDescent="0.25">
      <c r="A110" s="99" t="s">
        <v>210</v>
      </c>
      <c r="B110" s="183"/>
      <c r="C110" s="101"/>
      <c r="D110" s="240">
        <f>CRAT!D103</f>
        <v>0</v>
      </c>
      <c r="E110" s="106"/>
      <c r="F110" s="106"/>
      <c r="G110" s="237"/>
      <c r="H110" s="237"/>
      <c r="I110" s="237"/>
      <c r="J110" s="237"/>
      <c r="K110" s="68"/>
      <c r="L110" s="68"/>
      <c r="M110" s="68"/>
      <c r="N110" s="68"/>
      <c r="O110" s="68"/>
      <c r="P110" s="68"/>
      <c r="Q110" s="68"/>
      <c r="R110" s="68"/>
    </row>
    <row r="111" spans="1:18" x14ac:dyDescent="0.25">
      <c r="A111" s="162" t="s">
        <v>211</v>
      </c>
      <c r="B111" s="183"/>
      <c r="C111" s="101"/>
      <c r="D111" s="240">
        <f>CRAT!D104</f>
        <v>0</v>
      </c>
      <c r="E111" s="106"/>
      <c r="F111" s="106"/>
      <c r="G111" s="186"/>
      <c r="H111" s="186"/>
      <c r="I111" s="186"/>
      <c r="J111" s="186"/>
      <c r="K111" s="186"/>
      <c r="L111" s="186"/>
      <c r="M111" s="186"/>
      <c r="N111" s="186"/>
      <c r="O111" s="129"/>
      <c r="P111" s="129"/>
      <c r="Q111" s="129"/>
      <c r="R111" s="129"/>
    </row>
    <row r="112" spans="1:18" x14ac:dyDescent="0.25">
      <c r="A112" s="162" t="s">
        <v>212</v>
      </c>
      <c r="B112" s="183"/>
      <c r="C112" s="101"/>
      <c r="D112" s="240">
        <f>CRAT!D105</f>
        <v>0</v>
      </c>
      <c r="E112" s="142"/>
      <c r="F112" s="142"/>
      <c r="G112" s="186"/>
      <c r="H112" s="186"/>
      <c r="I112" s="186"/>
      <c r="J112" s="186"/>
      <c r="K112" s="186"/>
      <c r="L112" s="186"/>
      <c r="M112" s="186"/>
      <c r="N112" s="186"/>
      <c r="O112" s="129"/>
      <c r="P112" s="129"/>
      <c r="Q112" s="129"/>
      <c r="R112" s="129"/>
    </row>
    <row r="113" spans="1:18" x14ac:dyDescent="0.25">
      <c r="A113" s="162" t="s">
        <v>213</v>
      </c>
      <c r="B113" s="183"/>
      <c r="C113" s="101"/>
      <c r="D113" s="240">
        <f>CRAT!D106</f>
        <v>0</v>
      </c>
      <c r="E113" s="106"/>
      <c r="F113" s="106"/>
      <c r="G113" s="186"/>
      <c r="H113" s="186"/>
      <c r="I113" s="186"/>
      <c r="J113" s="186"/>
      <c r="K113" s="186"/>
      <c r="L113" s="186"/>
      <c r="M113" s="186"/>
      <c r="N113" s="186"/>
      <c r="O113" s="129"/>
      <c r="P113" s="129"/>
      <c r="Q113" s="129"/>
      <c r="R113" s="129"/>
    </row>
    <row r="114" spans="1:18" x14ac:dyDescent="0.25">
      <c r="A114" s="162" t="s">
        <v>214</v>
      </c>
      <c r="B114" s="183"/>
      <c r="C114" s="101"/>
      <c r="D114" s="240">
        <f>CRAT!D107</f>
        <v>0</v>
      </c>
      <c r="E114" s="142"/>
      <c r="F114" s="142"/>
      <c r="G114" s="186"/>
      <c r="H114" s="186"/>
      <c r="I114" s="186"/>
      <c r="J114" s="186"/>
      <c r="K114" s="186"/>
      <c r="L114" s="186"/>
      <c r="M114" s="186"/>
      <c r="N114" s="186"/>
      <c r="O114" s="129"/>
      <c r="P114" s="129"/>
      <c r="Q114" s="129"/>
      <c r="R114" s="129"/>
    </row>
    <row r="115" spans="1:18" x14ac:dyDescent="0.25">
      <c r="A115" s="162" t="s">
        <v>215</v>
      </c>
      <c r="B115" s="183"/>
      <c r="C115" s="101"/>
      <c r="D115" s="240">
        <f>CRAT!D108</f>
        <v>0</v>
      </c>
      <c r="E115" s="142"/>
      <c r="F115" s="142"/>
      <c r="G115" s="186"/>
      <c r="H115" s="186"/>
      <c r="I115" s="186"/>
      <c r="J115" s="186"/>
      <c r="K115" s="186"/>
      <c r="L115" s="186"/>
      <c r="M115" s="186"/>
      <c r="N115" s="186"/>
      <c r="O115" s="129"/>
      <c r="P115" s="129"/>
      <c r="Q115" s="129"/>
      <c r="R115" s="129"/>
    </row>
    <row r="116" spans="1:18" x14ac:dyDescent="0.25">
      <c r="A116" s="162" t="s">
        <v>216</v>
      </c>
      <c r="B116" s="183"/>
      <c r="C116" s="101"/>
      <c r="D116" s="240">
        <f>CRAT!D109</f>
        <v>0</v>
      </c>
      <c r="E116" s="106"/>
      <c r="F116" s="106"/>
      <c r="G116" s="186"/>
      <c r="H116" s="186"/>
      <c r="I116" s="186"/>
      <c r="J116" s="186"/>
      <c r="K116" s="186"/>
      <c r="L116" s="186"/>
      <c r="M116" s="186"/>
      <c r="N116" s="186"/>
      <c r="O116" s="129"/>
      <c r="P116" s="129"/>
      <c r="Q116" s="129"/>
      <c r="R116" s="129"/>
    </row>
    <row r="117" spans="1:18" x14ac:dyDescent="0.25">
      <c r="A117" s="162" t="s">
        <v>217</v>
      </c>
      <c r="B117" s="183"/>
      <c r="C117" s="101"/>
      <c r="D117" s="240">
        <f>CRAT!D110</f>
        <v>0</v>
      </c>
      <c r="E117" s="106"/>
      <c r="F117" s="106"/>
      <c r="G117" s="186"/>
      <c r="H117" s="186"/>
      <c r="I117" s="186"/>
      <c r="J117" s="186"/>
      <c r="K117" s="186"/>
      <c r="L117" s="186"/>
      <c r="M117" s="186"/>
      <c r="N117" s="186"/>
      <c r="O117" s="129"/>
      <c r="P117" s="129"/>
      <c r="Q117" s="129"/>
      <c r="R117" s="129"/>
    </row>
    <row r="118" spans="1:18" x14ac:dyDescent="0.25">
      <c r="A118" s="162" t="s">
        <v>218</v>
      </c>
      <c r="B118" s="183"/>
      <c r="C118" s="101"/>
      <c r="D118" s="240">
        <f>CRAT!D111</f>
        <v>0</v>
      </c>
      <c r="E118" s="111"/>
      <c r="F118" s="111"/>
      <c r="G118" s="186"/>
      <c r="H118" s="186"/>
      <c r="I118" s="186"/>
      <c r="J118" s="186"/>
      <c r="K118" s="186"/>
      <c r="L118" s="186"/>
      <c r="M118" s="186"/>
      <c r="N118" s="186"/>
      <c r="O118" s="129"/>
      <c r="P118" s="129"/>
      <c r="Q118" s="129"/>
      <c r="R118" s="129"/>
    </row>
    <row r="119" spans="1:18" x14ac:dyDescent="0.25">
      <c r="A119" s="185" t="s">
        <v>219</v>
      </c>
      <c r="B119" s="183"/>
      <c r="C119" s="101"/>
      <c r="D119" s="240">
        <f>CRAT!D112</f>
        <v>0</v>
      </c>
      <c r="E119" s="106"/>
      <c r="F119" s="106"/>
      <c r="G119" s="186"/>
      <c r="H119" s="186"/>
      <c r="I119" s="186"/>
      <c r="J119" s="186"/>
      <c r="K119" s="186"/>
      <c r="L119" s="186"/>
      <c r="M119" s="186"/>
      <c r="N119" s="186"/>
      <c r="O119" s="129"/>
      <c r="P119" s="129"/>
      <c r="Q119" s="129"/>
      <c r="R119" s="129"/>
    </row>
    <row r="120" spans="1:18" x14ac:dyDescent="0.25">
      <c r="A120" s="99">
        <v>16</v>
      </c>
      <c r="B120" s="197" t="s">
        <v>220</v>
      </c>
      <c r="C120" s="182"/>
      <c r="D120" s="198"/>
      <c r="E120" s="106"/>
      <c r="F120" s="106"/>
      <c r="G120" s="187">
        <f>SUM(G106:G119)</f>
        <v>0</v>
      </c>
      <c r="H120" s="187">
        <f t="shared" ref="H120:R120" si="5">SUM(H106:H119)</f>
        <v>0</v>
      </c>
      <c r="I120" s="187">
        <f t="shared" si="5"/>
        <v>199000</v>
      </c>
      <c r="J120" s="187">
        <f t="shared" si="5"/>
        <v>199000</v>
      </c>
      <c r="K120" s="187">
        <f t="shared" si="5"/>
        <v>260999.99999999904</v>
      </c>
      <c r="L120" s="187">
        <f t="shared" si="5"/>
        <v>261000</v>
      </c>
      <c r="M120" s="187">
        <f t="shared" si="5"/>
        <v>339999.99999999569</v>
      </c>
      <c r="N120" s="187">
        <f t="shared" si="5"/>
        <v>400999.99999999569</v>
      </c>
      <c r="O120" s="187">
        <f t="shared" si="5"/>
        <v>400999.99999999569</v>
      </c>
      <c r="P120" s="187">
        <f t="shared" si="5"/>
        <v>400999.99999998586</v>
      </c>
      <c r="Q120" s="187">
        <f t="shared" si="5"/>
        <v>549920.00000000023</v>
      </c>
      <c r="R120" s="187">
        <f t="shared" si="5"/>
        <v>549920.00000000023</v>
      </c>
    </row>
    <row r="121" spans="1:18" x14ac:dyDescent="0.25">
      <c r="A121" s="99"/>
      <c r="B121" s="163"/>
      <c r="C121" s="200"/>
      <c r="D121" s="201"/>
      <c r="E121" s="121"/>
      <c r="F121" s="121"/>
      <c r="G121" s="121"/>
      <c r="H121" s="121"/>
      <c r="I121" s="121"/>
      <c r="J121" s="121"/>
      <c r="K121" s="121"/>
      <c r="L121" s="121"/>
      <c r="M121" s="121"/>
      <c r="N121" s="121"/>
      <c r="O121" s="121"/>
      <c r="P121" s="121"/>
      <c r="Q121" s="121"/>
      <c r="R121" s="166"/>
    </row>
    <row r="122" spans="1:18" ht="15" customHeight="1" x14ac:dyDescent="0.25">
      <c r="A122" s="99">
        <v>17</v>
      </c>
      <c r="B122" s="167" t="s">
        <v>221</v>
      </c>
      <c r="C122" s="168"/>
      <c r="D122" s="169"/>
      <c r="E122" s="106"/>
      <c r="F122" s="106"/>
      <c r="G122" s="171">
        <f t="shared" ref="G122:R122" si="6">G120+G102</f>
        <v>0</v>
      </c>
      <c r="H122" s="171">
        <f t="shared" si="6"/>
        <v>0</v>
      </c>
      <c r="I122" s="171">
        <f t="shared" si="6"/>
        <v>199000</v>
      </c>
      <c r="J122" s="171">
        <f t="shared" si="6"/>
        <v>199000</v>
      </c>
      <c r="K122" s="171">
        <f t="shared" si="6"/>
        <v>260999.99999999904</v>
      </c>
      <c r="L122" s="171">
        <f t="shared" si="6"/>
        <v>261000</v>
      </c>
      <c r="M122" s="171">
        <f t="shared" si="6"/>
        <v>339999.99999999569</v>
      </c>
      <c r="N122" s="171">
        <f t="shared" si="6"/>
        <v>400999.99999999569</v>
      </c>
      <c r="O122" s="171">
        <f t="shared" si="6"/>
        <v>400999.99999999569</v>
      </c>
      <c r="P122" s="171">
        <f t="shared" si="6"/>
        <v>400999.99999998586</v>
      </c>
      <c r="Q122" s="171">
        <f t="shared" si="6"/>
        <v>549920.00000000023</v>
      </c>
      <c r="R122" s="171">
        <f t="shared" si="6"/>
        <v>549920.00000000023</v>
      </c>
    </row>
    <row r="123" spans="1:18" ht="15" customHeight="1" x14ac:dyDescent="0.25">
      <c r="A123" s="99"/>
      <c r="B123" s="172"/>
      <c r="C123" s="173"/>
      <c r="D123" s="174"/>
      <c r="E123" s="289"/>
      <c r="F123" s="289"/>
      <c r="G123" s="95"/>
      <c r="H123" s="95"/>
      <c r="I123" s="95"/>
      <c r="J123" s="95"/>
      <c r="K123" s="95"/>
      <c r="L123" s="95"/>
      <c r="M123" s="95"/>
      <c r="N123" s="95"/>
      <c r="O123" s="95"/>
      <c r="P123" s="95"/>
      <c r="Q123" s="95"/>
      <c r="R123" s="95"/>
    </row>
    <row r="124" spans="1:18" ht="15" customHeight="1" x14ac:dyDescent="0.25">
      <c r="A124" s="99" t="s">
        <v>222</v>
      </c>
      <c r="B124" s="197" t="s">
        <v>223</v>
      </c>
      <c r="C124" s="168"/>
      <c r="D124" s="169"/>
      <c r="E124" s="106"/>
      <c r="F124" s="106"/>
      <c r="G124" s="171"/>
      <c r="H124" s="171"/>
      <c r="I124" s="171"/>
      <c r="J124" s="171"/>
      <c r="K124" s="171"/>
      <c r="L124" s="171"/>
      <c r="M124" s="171"/>
      <c r="N124" s="171"/>
      <c r="O124" s="171"/>
      <c r="P124" s="171"/>
      <c r="Q124" s="171"/>
      <c r="R124" s="171"/>
    </row>
    <row r="125" spans="1:18" ht="15" customHeight="1" x14ac:dyDescent="0.25">
      <c r="A125" s="99"/>
      <c r="B125" s="290"/>
      <c r="C125" s="173"/>
      <c r="D125" s="174"/>
      <c r="E125" s="95"/>
      <c r="F125" s="95"/>
      <c r="G125" s="95"/>
      <c r="H125" s="95"/>
      <c r="I125" s="95"/>
      <c r="J125" s="95"/>
      <c r="K125" s="95"/>
      <c r="L125" s="95"/>
      <c r="M125" s="95"/>
      <c r="N125" s="95"/>
      <c r="O125" s="95"/>
      <c r="P125" s="95"/>
      <c r="Q125" s="95"/>
      <c r="R125" s="95"/>
    </row>
    <row r="126" spans="1:18" ht="18.75" x14ac:dyDescent="0.3">
      <c r="A126" s="99"/>
      <c r="B126" s="54" t="s">
        <v>224</v>
      </c>
      <c r="C126" s="176"/>
      <c r="D126" s="174"/>
      <c r="E126" s="177"/>
      <c r="F126" s="177"/>
      <c r="G126" s="177"/>
      <c r="H126" s="177"/>
      <c r="I126" s="177"/>
      <c r="J126" s="177"/>
      <c r="K126" s="177"/>
      <c r="L126" s="177"/>
      <c r="M126" s="177"/>
      <c r="N126" s="177"/>
      <c r="O126" s="96"/>
      <c r="P126" s="96"/>
      <c r="Q126" s="96"/>
      <c r="R126" s="96"/>
    </row>
    <row r="127" spans="1:18" x14ac:dyDescent="0.25">
      <c r="A127" s="99"/>
      <c r="B127" s="70"/>
      <c r="C127" s="119"/>
      <c r="D127" s="70"/>
    </row>
    <row r="128" spans="1:18" x14ac:dyDescent="0.25">
      <c r="A128" s="99"/>
      <c r="B128" s="29"/>
      <c r="C128" s="88"/>
      <c r="D128" s="291"/>
      <c r="E128" s="209" t="s">
        <v>154</v>
      </c>
      <c r="F128" s="209" t="s">
        <v>155</v>
      </c>
      <c r="G128" s="56" t="s">
        <v>119</v>
      </c>
      <c r="H128" s="56" t="s">
        <v>46</v>
      </c>
      <c r="I128" s="56" t="s">
        <v>47</v>
      </c>
      <c r="J128" s="56" t="s">
        <v>48</v>
      </c>
      <c r="K128" s="56" t="s">
        <v>49</v>
      </c>
      <c r="L128" s="56" t="s">
        <v>50</v>
      </c>
      <c r="M128" s="56" t="s">
        <v>51</v>
      </c>
      <c r="N128" s="56" t="s">
        <v>52</v>
      </c>
      <c r="O128" s="56" t="s">
        <v>53</v>
      </c>
      <c r="P128" s="56" t="s">
        <v>54</v>
      </c>
      <c r="Q128" s="56" t="s">
        <v>55</v>
      </c>
      <c r="R128" s="56" t="s">
        <v>56</v>
      </c>
    </row>
    <row r="129" spans="1:18" x14ac:dyDescent="0.25">
      <c r="A129" s="99">
        <v>18</v>
      </c>
      <c r="B129" s="167" t="s">
        <v>225</v>
      </c>
      <c r="C129" s="203"/>
      <c r="D129" s="292"/>
      <c r="E129" s="106"/>
      <c r="F129" s="142">
        <v>124000</v>
      </c>
      <c r="G129" s="68">
        <v>181617.79802310999</v>
      </c>
      <c r="H129" s="68">
        <v>214217.58370483899</v>
      </c>
      <c r="I129" s="68">
        <v>129130.5911433</v>
      </c>
      <c r="J129" s="68">
        <v>132074.32139396001</v>
      </c>
      <c r="K129" s="68">
        <v>132903.96557571</v>
      </c>
      <c r="L129" s="68">
        <v>138724.62212016099</v>
      </c>
      <c r="M129" s="68">
        <v>103958.79982195</v>
      </c>
      <c r="N129" s="68">
        <v>110046.36391883</v>
      </c>
      <c r="O129" s="68">
        <v>119171.73645208</v>
      </c>
      <c r="P129" s="68">
        <v>124507.7880596</v>
      </c>
      <c r="Q129" s="68">
        <v>462356.35464222799</v>
      </c>
      <c r="R129" s="68">
        <v>471169.58998678101</v>
      </c>
    </row>
    <row r="130" spans="1:18" ht="15" customHeight="1" x14ac:dyDescent="0.25">
      <c r="A130" s="99" t="s">
        <v>226</v>
      </c>
      <c r="B130" s="167" t="s">
        <v>227</v>
      </c>
      <c r="C130" s="168"/>
      <c r="D130" s="169"/>
      <c r="E130" s="293"/>
      <c r="F130" s="142">
        <v>21395.449489252314</v>
      </c>
      <c r="G130" s="68">
        <v>8921.5626867373885</v>
      </c>
      <c r="H130" s="68">
        <v>7071.4885718384721</v>
      </c>
      <c r="I130" s="68">
        <v>75100.802869761304</v>
      </c>
      <c r="J130" s="68">
        <v>98963.686404132881</v>
      </c>
      <c r="K130" s="68">
        <v>150020.66538010855</v>
      </c>
      <c r="L130" s="68">
        <v>148415.39544824196</v>
      </c>
      <c r="M130" s="68">
        <v>171021.467271328</v>
      </c>
      <c r="N130" s="68">
        <v>228186.32387162326</v>
      </c>
      <c r="O130" s="68">
        <v>227025.44943482464</v>
      </c>
      <c r="P130" s="68">
        <v>223880.86259630744</v>
      </c>
      <c r="Q130" s="68">
        <v>21544.287437699721</v>
      </c>
      <c r="R130" s="68">
        <v>20189.147837918201</v>
      </c>
    </row>
    <row r="131" spans="1:18" ht="15" customHeight="1" x14ac:dyDescent="0.25">
      <c r="A131" s="99"/>
      <c r="C131" s="173"/>
      <c r="D131" s="174"/>
      <c r="E131" s="95"/>
      <c r="F131" s="95"/>
      <c r="G131" s="95"/>
      <c r="H131" s="95"/>
      <c r="I131" s="95"/>
      <c r="J131" s="95"/>
      <c r="K131" s="95"/>
      <c r="L131" s="95"/>
      <c r="M131" s="95"/>
      <c r="N131" s="95"/>
      <c r="O131" s="95"/>
      <c r="P131" s="95"/>
      <c r="Q131" s="95"/>
      <c r="R131" s="95"/>
    </row>
    <row r="132" spans="1:18" ht="18.75" x14ac:dyDescent="0.25">
      <c r="A132" s="99"/>
      <c r="B132" s="202" t="s">
        <v>228</v>
      </c>
      <c r="C132" s="30"/>
      <c r="D132" s="29"/>
      <c r="E132" s="95"/>
      <c r="F132" s="95"/>
      <c r="G132" s="95"/>
      <c r="H132" s="95"/>
      <c r="I132" s="95"/>
      <c r="J132" s="95"/>
      <c r="K132" s="95"/>
      <c r="L132" s="95"/>
      <c r="M132" s="95"/>
      <c r="N132" s="95"/>
      <c r="O132" s="95"/>
      <c r="P132" s="95"/>
      <c r="Q132" s="95"/>
      <c r="R132" s="95"/>
    </row>
    <row r="133" spans="1:18" x14ac:dyDescent="0.25">
      <c r="A133" s="99"/>
      <c r="B133" s="29"/>
      <c r="C133" s="30"/>
      <c r="D133" s="29"/>
      <c r="E133" s="56" t="s">
        <v>154</v>
      </c>
      <c r="F133" s="56" t="s">
        <v>155</v>
      </c>
      <c r="G133" s="56" t="s">
        <v>119</v>
      </c>
      <c r="H133" s="56" t="s">
        <v>46</v>
      </c>
      <c r="I133" s="56" t="s">
        <v>47</v>
      </c>
      <c r="J133" s="56" t="s">
        <v>48</v>
      </c>
      <c r="K133" s="56" t="s">
        <v>49</v>
      </c>
      <c r="L133" s="56" t="s">
        <v>50</v>
      </c>
      <c r="M133" s="56" t="s">
        <v>51</v>
      </c>
      <c r="N133" s="56" t="s">
        <v>52</v>
      </c>
      <c r="O133" s="56" t="s">
        <v>53</v>
      </c>
      <c r="P133" s="56" t="s">
        <v>54</v>
      </c>
      <c r="Q133" s="56" t="s">
        <v>55</v>
      </c>
      <c r="R133" s="56" t="s">
        <v>56</v>
      </c>
    </row>
    <row r="134" spans="1:18" x14ac:dyDescent="0.25">
      <c r="A134" s="99">
        <v>19</v>
      </c>
      <c r="B134" s="136" t="s">
        <v>229</v>
      </c>
      <c r="C134" s="101"/>
      <c r="D134" s="203"/>
      <c r="E134" s="170"/>
      <c r="F134" s="170">
        <f>F78+F122+F124</f>
        <v>1020054.7882567863</v>
      </c>
      <c r="G134" s="294">
        <f t="shared" ref="G134:R134" si="7">G78+G122+G124</f>
        <v>1053342.7547923762</v>
      </c>
      <c r="H134" s="294">
        <f t="shared" si="7"/>
        <v>1058848.0804105175</v>
      </c>
      <c r="I134" s="294">
        <f t="shared" si="7"/>
        <v>1214005.4811724499</v>
      </c>
      <c r="J134" s="294">
        <f t="shared" si="7"/>
        <v>1237996.0790066638</v>
      </c>
      <c r="K134" s="294">
        <f t="shared" si="7"/>
        <v>1292127.8046326784</v>
      </c>
      <c r="L134" s="294">
        <f t="shared" si="7"/>
        <v>1288074.4294234258</v>
      </c>
      <c r="M134" s="294">
        <f t="shared" si="7"/>
        <v>1348230.4159120286</v>
      </c>
      <c r="N134" s="294">
        <f t="shared" si="7"/>
        <v>1402052.6890572556</v>
      </c>
      <c r="O134" s="294">
        <f t="shared" si="7"/>
        <v>1395489.4159020311</v>
      </c>
      <c r="P134" s="294">
        <f t="shared" si="7"/>
        <v>1391544.1653745763</v>
      </c>
      <c r="Q134" s="294">
        <f t="shared" si="7"/>
        <v>856076.60932071717</v>
      </c>
      <c r="R134" s="294">
        <f t="shared" si="7"/>
        <v>853442.54972418724</v>
      </c>
    </row>
    <row r="135" spans="1:18" x14ac:dyDescent="0.25">
      <c r="A135" s="99" t="s">
        <v>230</v>
      </c>
      <c r="B135" s="271" t="s">
        <v>231</v>
      </c>
      <c r="C135" s="101"/>
      <c r="D135" s="203"/>
      <c r="E135" s="170"/>
      <c r="F135" s="170">
        <f t="shared" ref="F135:R135" si="8">F75</f>
        <v>0</v>
      </c>
      <c r="G135" s="294">
        <f t="shared" si="8"/>
        <v>0</v>
      </c>
      <c r="H135" s="294">
        <f t="shared" si="8"/>
        <v>0</v>
      </c>
      <c r="I135" s="294">
        <f t="shared" si="8"/>
        <v>0</v>
      </c>
      <c r="J135" s="294">
        <f t="shared" si="8"/>
        <v>0</v>
      </c>
      <c r="K135" s="294">
        <f t="shared" si="8"/>
        <v>0</v>
      </c>
      <c r="L135" s="294">
        <f t="shared" si="8"/>
        <v>0</v>
      </c>
      <c r="M135" s="294">
        <f t="shared" si="8"/>
        <v>0</v>
      </c>
      <c r="N135" s="294">
        <f t="shared" si="8"/>
        <v>0</v>
      </c>
      <c r="O135" s="294">
        <f t="shared" si="8"/>
        <v>0</v>
      </c>
      <c r="P135" s="294">
        <f t="shared" si="8"/>
        <v>0</v>
      </c>
      <c r="Q135" s="294">
        <f t="shared" si="8"/>
        <v>0</v>
      </c>
      <c r="R135" s="294">
        <f t="shared" si="8"/>
        <v>0</v>
      </c>
    </row>
    <row r="136" spans="1:18" x14ac:dyDescent="0.25">
      <c r="A136" s="99">
        <v>20</v>
      </c>
      <c r="B136" s="136" t="s">
        <v>232</v>
      </c>
      <c r="C136" s="101"/>
      <c r="D136" s="203"/>
      <c r="E136" s="170"/>
      <c r="F136" s="170">
        <f>F129-F130</f>
        <v>102604.55051074768</v>
      </c>
      <c r="G136" s="294">
        <f t="shared" ref="G136:R136" si="9">G129-G130</f>
        <v>172696.2353363726</v>
      </c>
      <c r="H136" s="294">
        <f t="shared" si="9"/>
        <v>207146.09513300052</v>
      </c>
      <c r="I136" s="294">
        <f t="shared" si="9"/>
        <v>54029.788273538696</v>
      </c>
      <c r="J136" s="294">
        <f t="shared" si="9"/>
        <v>33110.634989827129</v>
      </c>
      <c r="K136" s="294">
        <f>K129-K130</f>
        <v>-17116.699804398551</v>
      </c>
      <c r="L136" s="294">
        <f t="shared" si="9"/>
        <v>-9690.7733280809771</v>
      </c>
      <c r="M136" s="294">
        <f t="shared" si="9"/>
        <v>-67062.667449378001</v>
      </c>
      <c r="N136" s="294">
        <f t="shared" si="9"/>
        <v>-118139.95995279326</v>
      </c>
      <c r="O136" s="294">
        <f t="shared" si="9"/>
        <v>-107853.71298274463</v>
      </c>
      <c r="P136" s="294">
        <f t="shared" si="9"/>
        <v>-99373.074536707441</v>
      </c>
      <c r="Q136" s="294">
        <f t="shared" si="9"/>
        <v>440812.06720452826</v>
      </c>
      <c r="R136" s="294">
        <f t="shared" si="9"/>
        <v>450980.44214886281</v>
      </c>
    </row>
    <row r="137" spans="1:18" x14ac:dyDescent="0.25">
      <c r="A137" s="295">
        <v>21</v>
      </c>
      <c r="B137" s="136" t="s">
        <v>233</v>
      </c>
      <c r="C137" s="101"/>
      <c r="D137" s="105"/>
      <c r="E137" s="170"/>
      <c r="F137" s="170">
        <f t="shared" ref="F137:R137" si="10">F134-F135+F136</f>
        <v>1122659.3387675339</v>
      </c>
      <c r="G137" s="294">
        <f>G134-G135+G136</f>
        <v>1226038.9901287488</v>
      </c>
      <c r="H137" s="294">
        <f t="shared" si="10"/>
        <v>1265994.175543518</v>
      </c>
      <c r="I137" s="294">
        <f t="shared" si="10"/>
        <v>1268035.2694459886</v>
      </c>
      <c r="J137" s="294">
        <f t="shared" si="10"/>
        <v>1271106.7139964909</v>
      </c>
      <c r="K137" s="294">
        <f t="shared" si="10"/>
        <v>1275011.1048282799</v>
      </c>
      <c r="L137" s="294">
        <f t="shared" si="10"/>
        <v>1278383.6560953448</v>
      </c>
      <c r="M137" s="294">
        <f t="shared" si="10"/>
        <v>1281167.7484626507</v>
      </c>
      <c r="N137" s="294">
        <f t="shared" si="10"/>
        <v>1283912.7291044623</v>
      </c>
      <c r="O137" s="294">
        <f t="shared" si="10"/>
        <v>1287635.7029192864</v>
      </c>
      <c r="P137" s="294">
        <f t="shared" si="10"/>
        <v>1292171.0908378689</v>
      </c>
      <c r="Q137" s="294">
        <f t="shared" si="10"/>
        <v>1296888.6765252454</v>
      </c>
      <c r="R137" s="294">
        <f t="shared" si="10"/>
        <v>1304422.9918730501</v>
      </c>
    </row>
    <row r="138" spans="1:18" x14ac:dyDescent="0.25">
      <c r="A138" s="99">
        <v>22</v>
      </c>
      <c r="B138" s="136" t="s">
        <v>234</v>
      </c>
      <c r="C138" s="101"/>
      <c r="D138" s="105"/>
      <c r="E138" s="170"/>
      <c r="F138" s="170">
        <f t="shared" ref="F138:R138" si="11">F17</f>
        <v>1122659.3387675341</v>
      </c>
      <c r="G138" s="171">
        <f>G17</f>
        <v>1226038.9901287491</v>
      </c>
      <c r="H138" s="171">
        <f t="shared" si="11"/>
        <v>1265994.175543518</v>
      </c>
      <c r="I138" s="171">
        <f t="shared" si="11"/>
        <v>1268035.2694459886</v>
      </c>
      <c r="J138" s="171">
        <f t="shared" si="11"/>
        <v>1271106.7139964907</v>
      </c>
      <c r="K138" s="171">
        <f t="shared" si="11"/>
        <v>1275011.1048282799</v>
      </c>
      <c r="L138" s="171">
        <f t="shared" si="11"/>
        <v>1278383.6560953448</v>
      </c>
      <c r="M138" s="171">
        <f t="shared" si="11"/>
        <v>1281167.7484626507</v>
      </c>
      <c r="N138" s="171">
        <f t="shared" si="11"/>
        <v>1283912.7291044623</v>
      </c>
      <c r="O138" s="171">
        <f t="shared" si="11"/>
        <v>1287635.7029192864</v>
      </c>
      <c r="P138" s="171">
        <f t="shared" si="11"/>
        <v>1292171.0908378689</v>
      </c>
      <c r="Q138" s="171">
        <f t="shared" si="11"/>
        <v>1296888.6765252457</v>
      </c>
      <c r="R138" s="171">
        <f t="shared" si="11"/>
        <v>1304422.9918730501</v>
      </c>
    </row>
    <row r="139" spans="1:18" x14ac:dyDescent="0.25">
      <c r="A139" s="99">
        <v>23</v>
      </c>
      <c r="B139" s="136" t="s">
        <v>235</v>
      </c>
      <c r="C139" s="101"/>
      <c r="D139" s="203"/>
      <c r="E139" s="170"/>
      <c r="F139" s="170">
        <f>F137-F138</f>
        <v>0</v>
      </c>
      <c r="G139" s="171">
        <f t="shared" ref="G139:R139" si="12">G137-G138</f>
        <v>0</v>
      </c>
      <c r="H139" s="171">
        <f t="shared" si="12"/>
        <v>0</v>
      </c>
      <c r="I139" s="171">
        <f t="shared" si="12"/>
        <v>0</v>
      </c>
      <c r="J139" s="171">
        <f t="shared" si="12"/>
        <v>0</v>
      </c>
      <c r="K139" s="171">
        <f t="shared" si="12"/>
        <v>0</v>
      </c>
      <c r="L139" s="171">
        <f t="shared" si="12"/>
        <v>0</v>
      </c>
      <c r="M139" s="171">
        <f t="shared" si="12"/>
        <v>0</v>
      </c>
      <c r="N139" s="171">
        <f t="shared" si="12"/>
        <v>0</v>
      </c>
      <c r="O139" s="171">
        <f t="shared" si="12"/>
        <v>0</v>
      </c>
      <c r="P139" s="171">
        <f t="shared" si="12"/>
        <v>0</v>
      </c>
      <c r="Q139" s="171">
        <f t="shared" si="12"/>
        <v>0</v>
      </c>
      <c r="R139" s="171">
        <f t="shared" si="12"/>
        <v>0</v>
      </c>
    </row>
    <row r="140" spans="1:18" s="28" customFormat="1" x14ac:dyDescent="0.25">
      <c r="A140" s="162"/>
      <c r="B140" s="194"/>
      <c r="C140" s="194"/>
      <c r="D140" s="194"/>
      <c r="E140" s="205"/>
      <c r="F140" s="205"/>
      <c r="G140" s="205"/>
      <c r="H140" s="205"/>
      <c r="I140" s="205"/>
      <c r="J140" s="205"/>
      <c r="K140" s="205"/>
      <c r="L140" s="205"/>
      <c r="M140" s="205"/>
      <c r="N140" s="205"/>
      <c r="O140" s="205"/>
      <c r="P140" s="62"/>
      <c r="Q140" s="62"/>
      <c r="R140" s="62"/>
    </row>
    <row r="141" spans="1:18" x14ac:dyDescent="0.25">
      <c r="A141" s="99"/>
    </row>
    <row r="142" spans="1:18" x14ac:dyDescent="0.25">
      <c r="A142" s="99"/>
    </row>
    <row r="143" spans="1:18" x14ac:dyDescent="0.25">
      <c r="A143" s="99"/>
    </row>
    <row r="144" spans="1:18" x14ac:dyDescent="0.25">
      <c r="A144" s="99"/>
    </row>
    <row r="145" spans="1:1" x14ac:dyDescent="0.25">
      <c r="A145" s="99"/>
    </row>
    <row r="146" spans="1:1" x14ac:dyDescent="0.25">
      <c r="A146" s="99"/>
    </row>
    <row r="147" spans="1:1" x14ac:dyDescent="0.25">
      <c r="A147" s="99"/>
    </row>
    <row r="148" spans="1:1" x14ac:dyDescent="0.25">
      <c r="A148" s="99"/>
    </row>
    <row r="149" spans="1:1" x14ac:dyDescent="0.25">
      <c r="A149" s="99"/>
    </row>
    <row r="150" spans="1:1" x14ac:dyDescent="0.25">
      <c r="A150" s="99"/>
    </row>
  </sheetData>
  <dataConsolidate/>
  <mergeCells count="1">
    <mergeCell ref="E9:F9"/>
  </mergeCells>
  <printOptions horizontalCentered="1"/>
  <pageMargins left="0.44" right="0.5" top="0.52" bottom="0.42" header="0.52" footer="0.4"/>
  <pageSetup scale="29"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168"/>
  <sheetViews>
    <sheetView topLeftCell="A82" zoomScale="55" zoomScaleNormal="55" workbookViewId="0">
      <selection activeCell="B44" sqref="B44"/>
    </sheetView>
  </sheetViews>
  <sheetFormatPr defaultColWidth="10" defaultRowHeight="15.75" x14ac:dyDescent="0.25"/>
  <cols>
    <col min="1" max="1" width="10" style="235"/>
    <col min="2" max="2" width="74.7109375" style="194" customWidth="1"/>
    <col min="3" max="3" width="16.7109375" style="194" customWidth="1"/>
    <col min="4" max="4" width="21.28515625" style="194" customWidth="1"/>
    <col min="5" max="5" width="10.7109375" style="205" customWidth="1"/>
    <col min="6" max="9" width="13.42578125" style="205" bestFit="1" customWidth="1"/>
    <col min="10" max="10" width="58.42578125" style="205" bestFit="1" customWidth="1"/>
    <col min="11" max="15" width="13" style="205" bestFit="1" customWidth="1"/>
    <col min="16" max="16" width="12.7109375" style="62" bestFit="1" customWidth="1"/>
    <col min="17" max="18" width="13" style="62" bestFit="1" customWidth="1"/>
    <col min="19" max="131" width="7.85546875" style="62" customWidth="1"/>
    <col min="132" max="16384" width="10" style="62"/>
  </cols>
  <sheetData>
    <row r="1" spans="1:18" s="28" customFormat="1" x14ac:dyDescent="0.25">
      <c r="A1" s="206"/>
      <c r="B1" s="29" t="s">
        <v>12</v>
      </c>
      <c r="C1" s="29"/>
      <c r="D1" s="30"/>
      <c r="E1" s="31"/>
      <c r="F1" s="31"/>
      <c r="G1" s="31"/>
      <c r="H1" s="31"/>
      <c r="I1" s="31"/>
      <c r="J1" s="31"/>
      <c r="K1" s="31"/>
      <c r="L1" s="31"/>
      <c r="M1" s="31"/>
      <c r="N1" s="31"/>
    </row>
    <row r="2" spans="1:18" s="28" customFormat="1" x14ac:dyDescent="0.25">
      <c r="A2" s="206"/>
      <c r="B2" s="29" t="s">
        <v>13</v>
      </c>
      <c r="C2" s="29"/>
      <c r="D2" s="30"/>
      <c r="E2" s="31"/>
      <c r="F2" s="31"/>
      <c r="G2" s="31"/>
      <c r="H2" s="31"/>
      <c r="I2" s="31"/>
      <c r="J2" s="31"/>
      <c r="K2" s="31"/>
      <c r="L2" s="31"/>
      <c r="M2" s="31"/>
      <c r="N2" s="31"/>
    </row>
    <row r="3" spans="1:18" s="32" customFormat="1" x14ac:dyDescent="0.25">
      <c r="A3" s="206"/>
      <c r="B3" s="12" t="s">
        <v>14</v>
      </c>
      <c r="C3" s="33"/>
      <c r="D3" s="34"/>
    </row>
    <row r="4" spans="1:18" s="32" customFormat="1" x14ac:dyDescent="0.25">
      <c r="A4" s="206"/>
      <c r="B4" s="35" t="s">
        <v>236</v>
      </c>
      <c r="C4" s="33"/>
      <c r="D4" s="36"/>
    </row>
    <row r="5" spans="1:18" s="32" customFormat="1" x14ac:dyDescent="0.25">
      <c r="A5" s="206"/>
      <c r="B5" s="14" t="s">
        <v>237</v>
      </c>
      <c r="C5" s="33"/>
      <c r="D5" s="36"/>
    </row>
    <row r="6" spans="1:18" s="32" customFormat="1" x14ac:dyDescent="0.25">
      <c r="A6" s="206"/>
      <c r="B6" s="36"/>
      <c r="D6" s="36"/>
    </row>
    <row r="7" spans="1:18" s="32" customFormat="1" ht="15.75" customHeight="1" x14ac:dyDescent="0.25">
      <c r="A7" s="206"/>
      <c r="B7" s="37" t="s">
        <v>41</v>
      </c>
      <c r="C7" s="30"/>
      <c r="D7" s="30"/>
      <c r="E7" s="38"/>
      <c r="F7" s="38"/>
      <c r="G7" s="38"/>
      <c r="I7" s="39"/>
      <c r="J7" s="40"/>
      <c r="K7" s="40"/>
      <c r="L7" s="40"/>
      <c r="M7" s="40"/>
      <c r="N7" s="40"/>
      <c r="O7" s="40"/>
    </row>
    <row r="8" spans="1:18" s="32" customFormat="1" x14ac:dyDescent="0.25">
      <c r="A8" s="206"/>
      <c r="B8" s="29"/>
      <c r="C8" s="41"/>
      <c r="D8" s="29"/>
      <c r="E8" s="42"/>
      <c r="F8" s="42"/>
      <c r="G8" s="42"/>
      <c r="H8" s="42"/>
      <c r="I8" s="42"/>
      <c r="J8" s="43" t="s">
        <v>42</v>
      </c>
      <c r="K8" s="46"/>
      <c r="L8" s="46"/>
      <c r="M8" s="46"/>
      <c r="N8" s="46"/>
      <c r="O8" s="48"/>
      <c r="P8" s="49"/>
      <c r="Q8" s="49"/>
      <c r="R8" s="49"/>
    </row>
    <row r="9" spans="1:18" s="32" customFormat="1" x14ac:dyDescent="0.25">
      <c r="A9" s="206"/>
      <c r="B9" s="41"/>
      <c r="C9" s="41"/>
      <c r="D9" s="29"/>
      <c r="E9" s="95" t="s">
        <v>238</v>
      </c>
      <c r="F9" s="95"/>
      <c r="G9" s="296"/>
      <c r="H9" s="52"/>
      <c r="I9" s="52"/>
      <c r="J9" s="51"/>
      <c r="K9" s="47"/>
      <c r="L9" s="47"/>
      <c r="M9" s="47"/>
      <c r="N9" s="47"/>
      <c r="O9" s="48"/>
      <c r="P9" s="49"/>
      <c r="Q9" s="49"/>
      <c r="R9" s="49"/>
    </row>
    <row r="10" spans="1:18" ht="15.75" customHeight="1" x14ac:dyDescent="0.3">
      <c r="B10" s="54" t="s">
        <v>239</v>
      </c>
      <c r="C10" s="87"/>
      <c r="D10" s="88"/>
      <c r="E10" s="95" t="s">
        <v>240</v>
      </c>
      <c r="F10" s="95"/>
      <c r="G10" s="89"/>
      <c r="H10" s="89"/>
      <c r="I10" s="89"/>
      <c r="J10" s="89"/>
      <c r="K10" s="89"/>
      <c r="L10" s="89"/>
      <c r="M10" s="89"/>
      <c r="N10" s="89"/>
      <c r="O10" s="89"/>
      <c r="P10" s="89"/>
      <c r="Q10" s="89"/>
      <c r="R10" s="89"/>
    </row>
    <row r="11" spans="1:18" ht="15.75" customHeight="1" x14ac:dyDescent="0.25">
      <c r="B11" s="70" t="s">
        <v>241</v>
      </c>
      <c r="C11" s="91"/>
      <c r="D11" s="236"/>
      <c r="G11" s="95"/>
      <c r="H11" s="95"/>
      <c r="I11" s="95"/>
      <c r="J11" s="95"/>
      <c r="K11" s="95"/>
      <c r="L11" s="95"/>
      <c r="M11" s="95"/>
      <c r="N11" s="95"/>
      <c r="O11" s="96"/>
      <c r="P11" s="96"/>
      <c r="Q11" s="96"/>
      <c r="R11" s="96"/>
    </row>
    <row r="12" spans="1:18" x14ac:dyDescent="0.25">
      <c r="A12" s="99"/>
      <c r="B12" s="97" t="s">
        <v>72</v>
      </c>
      <c r="C12" s="88"/>
      <c r="D12" s="98" t="s">
        <v>242</v>
      </c>
      <c r="E12" s="56" t="s">
        <v>154</v>
      </c>
      <c r="F12" s="56" t="s">
        <v>155</v>
      </c>
      <c r="G12" s="56" t="s">
        <v>119</v>
      </c>
      <c r="H12" s="56" t="s">
        <v>46</v>
      </c>
      <c r="I12" s="56" t="s">
        <v>47</v>
      </c>
      <c r="J12" s="56" t="s">
        <v>48</v>
      </c>
      <c r="K12" s="56" t="s">
        <v>49</v>
      </c>
      <c r="L12" s="56" t="s">
        <v>50</v>
      </c>
      <c r="M12" s="56" t="s">
        <v>51</v>
      </c>
      <c r="N12" s="56" t="s">
        <v>52</v>
      </c>
      <c r="O12" s="56" t="s">
        <v>53</v>
      </c>
      <c r="P12" s="56" t="s">
        <v>54</v>
      </c>
      <c r="Q12" s="56" t="s">
        <v>55</v>
      </c>
      <c r="R12" s="56" t="s">
        <v>56</v>
      </c>
    </row>
    <row r="13" spans="1:18" x14ac:dyDescent="0.25">
      <c r="A13" s="99" t="s">
        <v>243</v>
      </c>
      <c r="B13" s="100" t="s">
        <v>0</v>
      </c>
      <c r="C13" s="297"/>
      <c r="D13" s="305">
        <v>0.42799999999999999</v>
      </c>
      <c r="E13" s="126">
        <v>0</v>
      </c>
      <c r="F13" s="126">
        <v>0</v>
      </c>
      <c r="G13" s="299">
        <v>0</v>
      </c>
      <c r="H13" s="299">
        <v>0</v>
      </c>
      <c r="I13" s="299">
        <v>0</v>
      </c>
      <c r="J13" s="299">
        <v>0</v>
      </c>
      <c r="K13" s="299">
        <v>0</v>
      </c>
      <c r="L13" s="299">
        <v>0</v>
      </c>
      <c r="M13" s="299">
        <v>0</v>
      </c>
      <c r="N13" s="299">
        <v>0</v>
      </c>
      <c r="O13" s="299">
        <v>0</v>
      </c>
      <c r="P13" s="299">
        <v>0</v>
      </c>
      <c r="Q13" s="299">
        <v>0</v>
      </c>
      <c r="R13" s="299">
        <v>0</v>
      </c>
    </row>
    <row r="14" spans="1:18" x14ac:dyDescent="0.25">
      <c r="A14" s="99" t="s">
        <v>244</v>
      </c>
      <c r="B14" s="107"/>
      <c r="C14" s="297"/>
      <c r="D14" s="298"/>
      <c r="E14" s="170"/>
      <c r="F14" s="170"/>
      <c r="G14" s="171"/>
      <c r="H14" s="171"/>
      <c r="I14" s="171"/>
      <c r="J14" s="171"/>
      <c r="K14" s="171"/>
      <c r="L14" s="171"/>
      <c r="M14" s="171"/>
      <c r="N14" s="171"/>
      <c r="O14" s="300"/>
      <c r="P14" s="300"/>
      <c r="Q14" s="300"/>
      <c r="R14" s="300"/>
    </row>
    <row r="15" spans="1:18" x14ac:dyDescent="0.25">
      <c r="A15" s="99" t="s">
        <v>245</v>
      </c>
      <c r="B15" s="107"/>
      <c r="C15" s="297"/>
      <c r="D15" s="298"/>
      <c r="E15" s="170"/>
      <c r="F15" s="170"/>
      <c r="G15" s="171"/>
      <c r="H15" s="171"/>
      <c r="I15" s="171"/>
      <c r="J15" s="171"/>
      <c r="K15" s="171"/>
      <c r="L15" s="171"/>
      <c r="M15" s="171"/>
      <c r="N15" s="171"/>
      <c r="O15" s="300"/>
      <c r="P15" s="300"/>
      <c r="Q15" s="300"/>
      <c r="R15" s="300"/>
    </row>
    <row r="16" spans="1:18" x14ac:dyDescent="0.25">
      <c r="A16" s="99" t="s">
        <v>246</v>
      </c>
      <c r="B16" s="100"/>
      <c r="C16" s="297"/>
      <c r="D16" s="298"/>
      <c r="E16" s="301"/>
      <c r="F16" s="301"/>
      <c r="G16" s="298"/>
      <c r="H16" s="298"/>
      <c r="I16" s="298"/>
      <c r="J16" s="298"/>
      <c r="K16" s="298"/>
      <c r="L16" s="298"/>
      <c r="M16" s="298"/>
      <c r="N16" s="298"/>
      <c r="O16" s="300"/>
      <c r="P16" s="300"/>
      <c r="Q16" s="300"/>
      <c r="R16" s="300"/>
    </row>
    <row r="17" spans="1:18" x14ac:dyDescent="0.25">
      <c r="A17" s="99" t="s">
        <v>247</v>
      </c>
      <c r="B17" s="109"/>
      <c r="C17" s="297"/>
      <c r="D17" s="298"/>
      <c r="E17" s="302"/>
      <c r="F17" s="302"/>
      <c r="G17" s="303"/>
      <c r="H17" s="303"/>
      <c r="I17" s="303"/>
      <c r="J17" s="303"/>
      <c r="K17" s="303"/>
      <c r="L17" s="303"/>
      <c r="M17" s="303"/>
      <c r="N17" s="303"/>
      <c r="O17" s="304"/>
      <c r="P17" s="304"/>
      <c r="Q17" s="304"/>
      <c r="R17" s="304"/>
    </row>
    <row r="18" spans="1:18" x14ac:dyDescent="0.25">
      <c r="A18" s="99" t="s">
        <v>248</v>
      </c>
      <c r="B18" s="109"/>
      <c r="C18" s="297"/>
      <c r="D18" s="298"/>
      <c r="E18" s="302"/>
      <c r="F18" s="302"/>
      <c r="G18" s="303"/>
      <c r="H18" s="303"/>
      <c r="I18" s="303"/>
      <c r="J18" s="303"/>
      <c r="K18" s="303"/>
      <c r="L18" s="303"/>
      <c r="M18" s="303"/>
      <c r="N18" s="303"/>
      <c r="O18" s="304"/>
      <c r="P18" s="304"/>
      <c r="Q18" s="304"/>
      <c r="R18" s="304"/>
    </row>
    <row r="19" spans="1:18" x14ac:dyDescent="0.25">
      <c r="A19" s="99" t="s">
        <v>249</v>
      </c>
      <c r="B19" s="109"/>
      <c r="C19" s="297"/>
      <c r="D19" s="298"/>
      <c r="E19" s="302"/>
      <c r="F19" s="302"/>
      <c r="G19" s="303"/>
      <c r="H19" s="303"/>
      <c r="I19" s="303"/>
      <c r="J19" s="303"/>
      <c r="K19" s="303"/>
      <c r="L19" s="303"/>
      <c r="M19" s="303"/>
      <c r="N19" s="303"/>
      <c r="O19" s="304"/>
      <c r="P19" s="304"/>
      <c r="Q19" s="304"/>
      <c r="R19" s="304"/>
    </row>
    <row r="20" spans="1:18" x14ac:dyDescent="0.25">
      <c r="A20" s="99"/>
      <c r="B20" s="114"/>
      <c r="C20" s="30"/>
      <c r="D20" s="29"/>
      <c r="E20" s="115"/>
      <c r="F20" s="116"/>
      <c r="G20" s="116"/>
      <c r="H20" s="116"/>
      <c r="I20" s="116"/>
      <c r="J20" s="116"/>
      <c r="K20" s="116"/>
      <c r="L20" s="116"/>
      <c r="M20" s="116"/>
      <c r="N20" s="116"/>
      <c r="O20" s="117"/>
      <c r="P20" s="117"/>
      <c r="Q20" s="117"/>
      <c r="R20" s="118"/>
    </row>
    <row r="21" spans="1:18" x14ac:dyDescent="0.25">
      <c r="A21" s="99"/>
      <c r="B21" s="70" t="s">
        <v>81</v>
      </c>
      <c r="C21" s="119"/>
      <c r="D21" s="70"/>
      <c r="E21" s="120"/>
      <c r="F21" s="121"/>
      <c r="G21" s="121"/>
      <c r="H21" s="121"/>
      <c r="I21" s="121"/>
      <c r="J21" s="121"/>
      <c r="K21" s="121"/>
      <c r="L21" s="121"/>
      <c r="M21" s="121"/>
      <c r="N21" s="121"/>
      <c r="O21" s="122"/>
      <c r="P21" s="122"/>
      <c r="Q21" s="122"/>
      <c r="R21" s="123"/>
    </row>
    <row r="22" spans="1:18" x14ac:dyDescent="0.25">
      <c r="A22" s="99"/>
      <c r="B22" s="97" t="s">
        <v>82</v>
      </c>
      <c r="C22" s="88"/>
      <c r="D22" s="98" t="s">
        <v>250</v>
      </c>
      <c r="E22" s="56" t="s">
        <v>154</v>
      </c>
      <c r="F22" s="56" t="s">
        <v>155</v>
      </c>
      <c r="G22" s="56" t="s">
        <v>119</v>
      </c>
      <c r="H22" s="56" t="s">
        <v>46</v>
      </c>
      <c r="I22" s="56" t="s">
        <v>47</v>
      </c>
      <c r="J22" s="56" t="s">
        <v>48</v>
      </c>
      <c r="K22" s="56" t="s">
        <v>49</v>
      </c>
      <c r="L22" s="56" t="s">
        <v>50</v>
      </c>
      <c r="M22" s="56" t="s">
        <v>51</v>
      </c>
      <c r="N22" s="56" t="s">
        <v>52</v>
      </c>
      <c r="O22" s="56" t="s">
        <v>53</v>
      </c>
      <c r="P22" s="56" t="s">
        <v>54</v>
      </c>
      <c r="Q22" s="56" t="s">
        <v>55</v>
      </c>
      <c r="R22" s="56" t="s">
        <v>56</v>
      </c>
    </row>
    <row r="23" spans="1:18" x14ac:dyDescent="0.25">
      <c r="A23" s="99" t="s">
        <v>251</v>
      </c>
      <c r="B23" s="100" t="s">
        <v>379</v>
      </c>
      <c r="C23" s="297"/>
      <c r="D23" s="305">
        <v>0.42599999999999999</v>
      </c>
      <c r="E23" s="306"/>
      <c r="F23" s="306">
        <v>0.30655432155495477</v>
      </c>
      <c r="G23" s="398">
        <v>0.31910933175601969</v>
      </c>
      <c r="H23" s="398">
        <v>0.32099554643319889</v>
      </c>
      <c r="I23" s="398">
        <v>0.30309784346781637</v>
      </c>
      <c r="J23" s="398">
        <v>0.30021262143707755</v>
      </c>
      <c r="K23" s="398">
        <v>0.29880446840313973</v>
      </c>
      <c r="L23" s="398">
        <v>0.29880061126489565</v>
      </c>
      <c r="M23" s="398">
        <v>0.29391493293401955</v>
      </c>
      <c r="N23" s="398">
        <v>0.29308014198210197</v>
      </c>
      <c r="O23" s="398">
        <v>0.29175907679358665</v>
      </c>
      <c r="P23" s="398">
        <v>0.29202759436592512</v>
      </c>
      <c r="Q23" s="398">
        <v>0</v>
      </c>
      <c r="R23" s="398">
        <v>0</v>
      </c>
    </row>
    <row r="24" spans="1:18" x14ac:dyDescent="0.25">
      <c r="A24" s="99" t="s">
        <v>252</v>
      </c>
      <c r="B24" s="100"/>
      <c r="C24" s="297"/>
      <c r="D24" s="305"/>
      <c r="E24" s="306"/>
      <c r="F24" s="306"/>
      <c r="G24" s="397"/>
      <c r="H24" s="397"/>
      <c r="I24" s="397"/>
      <c r="J24" s="397"/>
      <c r="K24" s="397"/>
      <c r="L24" s="397"/>
      <c r="M24" s="397"/>
      <c r="N24" s="397"/>
      <c r="O24" s="397"/>
      <c r="P24" s="397"/>
      <c r="Q24" s="299"/>
      <c r="R24" s="299"/>
    </row>
    <row r="25" spans="1:18" x14ac:dyDescent="0.25">
      <c r="A25" s="99" t="s">
        <v>253</v>
      </c>
      <c r="B25" s="100"/>
      <c r="C25" s="297"/>
      <c r="D25" s="298"/>
      <c r="E25" s="126"/>
      <c r="F25" s="126"/>
      <c r="G25" s="299"/>
      <c r="H25" s="299"/>
      <c r="I25" s="299"/>
      <c r="J25" s="299"/>
      <c r="K25" s="299"/>
      <c r="L25" s="299"/>
      <c r="M25" s="299"/>
      <c r="N25" s="299"/>
      <c r="O25" s="299"/>
      <c r="P25" s="299"/>
      <c r="Q25" s="299"/>
      <c r="R25" s="299"/>
    </row>
    <row r="26" spans="1:18" x14ac:dyDescent="0.25">
      <c r="A26" s="99" t="s">
        <v>254</v>
      </c>
      <c r="B26" s="100"/>
      <c r="C26" s="297"/>
      <c r="D26" s="298"/>
      <c r="E26" s="126"/>
      <c r="F26" s="126"/>
      <c r="G26" s="299"/>
      <c r="H26" s="299"/>
      <c r="I26" s="299"/>
      <c r="J26" s="299"/>
      <c r="K26" s="299"/>
      <c r="L26" s="299"/>
      <c r="M26" s="299"/>
      <c r="N26" s="299"/>
      <c r="O26" s="299"/>
      <c r="P26" s="299"/>
      <c r="Q26" s="299"/>
      <c r="R26" s="299"/>
    </row>
    <row r="27" spans="1:18" x14ac:dyDescent="0.25">
      <c r="A27" s="99" t="s">
        <v>255</v>
      </c>
      <c r="B27" s="100"/>
      <c r="C27" s="297"/>
      <c r="D27" s="298"/>
      <c r="E27" s="301"/>
      <c r="F27" s="301"/>
      <c r="G27" s="298"/>
      <c r="H27" s="298"/>
      <c r="I27" s="298"/>
      <c r="J27" s="298"/>
      <c r="K27" s="298"/>
      <c r="L27" s="298"/>
      <c r="M27" s="298"/>
      <c r="N27" s="298"/>
      <c r="O27" s="300"/>
      <c r="P27" s="300"/>
      <c r="Q27" s="300"/>
      <c r="R27" s="300"/>
    </row>
    <row r="28" spans="1:18" x14ac:dyDescent="0.25">
      <c r="A28" s="99" t="s">
        <v>256</v>
      </c>
      <c r="B28" s="109"/>
      <c r="C28" s="307"/>
      <c r="D28" s="303"/>
      <c r="E28" s="302"/>
      <c r="F28" s="302"/>
      <c r="G28" s="303"/>
      <c r="H28" s="303"/>
      <c r="I28" s="303"/>
      <c r="J28" s="303"/>
      <c r="K28" s="303"/>
      <c r="L28" s="303"/>
      <c r="M28" s="303"/>
      <c r="N28" s="303"/>
      <c r="O28" s="304"/>
      <c r="P28" s="304"/>
      <c r="Q28" s="304"/>
      <c r="R28" s="304"/>
    </row>
    <row r="29" spans="1:18" x14ac:dyDescent="0.25">
      <c r="A29" s="99" t="s">
        <v>257</v>
      </c>
      <c r="B29" s="109"/>
      <c r="C29" s="307"/>
      <c r="D29" s="303"/>
      <c r="E29" s="302"/>
      <c r="F29" s="302"/>
      <c r="G29" s="303"/>
      <c r="H29" s="303"/>
      <c r="I29" s="303"/>
      <c r="J29" s="303"/>
      <c r="K29" s="303"/>
      <c r="L29" s="303"/>
      <c r="M29" s="303"/>
      <c r="N29" s="303"/>
      <c r="O29" s="304"/>
      <c r="P29" s="304"/>
      <c r="Q29" s="304"/>
      <c r="R29" s="304"/>
    </row>
    <row r="30" spans="1:18" x14ac:dyDescent="0.25">
      <c r="A30" s="62"/>
      <c r="B30" s="130"/>
      <c r="C30" s="308"/>
      <c r="D30" s="309"/>
      <c r="E30" s="310"/>
      <c r="F30" s="310"/>
      <c r="G30" s="310"/>
      <c r="H30" s="310"/>
      <c r="I30" s="310"/>
      <c r="J30" s="310"/>
      <c r="K30" s="310"/>
      <c r="L30" s="310"/>
      <c r="M30" s="310"/>
      <c r="N30" s="310"/>
      <c r="O30" s="311"/>
      <c r="P30" s="311"/>
      <c r="Q30" s="311"/>
      <c r="R30" s="311"/>
    </row>
    <row r="31" spans="1:18" ht="31.5" x14ac:dyDescent="0.25">
      <c r="A31" s="99">
        <v>1</v>
      </c>
      <c r="B31" s="312" t="s">
        <v>258</v>
      </c>
      <c r="C31" s="313"/>
      <c r="D31" s="314"/>
      <c r="E31" s="399">
        <f>SUM(E13:E19,E23:E30)</f>
        <v>0</v>
      </c>
      <c r="F31" s="400">
        <f t="shared" ref="F31:R31" si="0">SUM(F13:F19,F23:F30)</f>
        <v>0.30655432155495477</v>
      </c>
      <c r="G31" s="400">
        <f t="shared" si="0"/>
        <v>0.31910933175601969</v>
      </c>
      <c r="H31" s="399">
        <f t="shared" si="0"/>
        <v>0.32099554643319889</v>
      </c>
      <c r="I31" s="399">
        <f t="shared" si="0"/>
        <v>0.30309784346781637</v>
      </c>
      <c r="J31" s="399">
        <f t="shared" si="0"/>
        <v>0.30021262143707755</v>
      </c>
      <c r="K31" s="399">
        <f t="shared" si="0"/>
        <v>0.29880446840313973</v>
      </c>
      <c r="L31" s="399">
        <f t="shared" si="0"/>
        <v>0.29880061126489565</v>
      </c>
      <c r="M31" s="399">
        <f t="shared" si="0"/>
        <v>0.29391493293401955</v>
      </c>
      <c r="N31" s="399">
        <f t="shared" si="0"/>
        <v>0.29308014198210197</v>
      </c>
      <c r="O31" s="399">
        <f t="shared" si="0"/>
        <v>0.29175907679358665</v>
      </c>
      <c r="P31" s="399">
        <f t="shared" si="0"/>
        <v>0.29202759436592512</v>
      </c>
      <c r="Q31" s="399">
        <f t="shared" si="0"/>
        <v>0</v>
      </c>
      <c r="R31" s="399">
        <f t="shared" si="0"/>
        <v>0</v>
      </c>
    </row>
    <row r="32" spans="1:18" x14ac:dyDescent="0.25">
      <c r="A32" s="99"/>
      <c r="B32" s="119"/>
      <c r="C32" s="119"/>
      <c r="D32" s="70"/>
      <c r="E32" s="249"/>
      <c r="F32" s="250"/>
      <c r="G32" s="250"/>
      <c r="H32" s="250"/>
      <c r="I32" s="250"/>
      <c r="J32" s="250"/>
      <c r="K32" s="250"/>
      <c r="L32" s="250"/>
      <c r="M32" s="250"/>
      <c r="N32" s="250"/>
      <c r="O32" s="250"/>
      <c r="P32" s="250"/>
      <c r="Q32" s="250"/>
      <c r="R32" s="251"/>
    </row>
    <row r="33" spans="1:18" x14ac:dyDescent="0.25">
      <c r="A33" s="99"/>
      <c r="B33" s="70" t="s">
        <v>180</v>
      </c>
      <c r="C33" s="119"/>
      <c r="D33" s="29"/>
      <c r="E33" s="140"/>
      <c r="F33" s="141"/>
      <c r="G33" s="141"/>
      <c r="H33" s="141"/>
      <c r="I33" s="141"/>
      <c r="J33" s="141"/>
      <c r="K33" s="141"/>
      <c r="L33" s="141"/>
      <c r="M33" s="141"/>
      <c r="N33" s="141"/>
      <c r="O33" s="122"/>
      <c r="P33" s="122"/>
      <c r="Q33" s="122"/>
      <c r="R33" s="123"/>
    </row>
    <row r="34" spans="1:18" x14ac:dyDescent="0.25">
      <c r="A34" s="99"/>
      <c r="B34" s="29" t="s">
        <v>92</v>
      </c>
      <c r="C34" s="30"/>
      <c r="D34" s="98" t="s">
        <v>250</v>
      </c>
      <c r="E34" s="56" t="s">
        <v>154</v>
      </c>
      <c r="F34" s="56" t="s">
        <v>155</v>
      </c>
      <c r="G34" s="56" t="s">
        <v>119</v>
      </c>
      <c r="H34" s="56" t="s">
        <v>46</v>
      </c>
      <c r="I34" s="56" t="s">
        <v>47</v>
      </c>
      <c r="J34" s="56" t="s">
        <v>48</v>
      </c>
      <c r="K34" s="56" t="s">
        <v>49</v>
      </c>
      <c r="L34" s="56" t="s">
        <v>50</v>
      </c>
      <c r="M34" s="56" t="s">
        <v>51</v>
      </c>
      <c r="N34" s="56" t="s">
        <v>52</v>
      </c>
      <c r="O34" s="56" t="s">
        <v>53</v>
      </c>
      <c r="P34" s="56" t="s">
        <v>54</v>
      </c>
      <c r="Q34" s="56" t="s">
        <v>55</v>
      </c>
      <c r="R34" s="56" t="s">
        <v>56</v>
      </c>
    </row>
    <row r="35" spans="1:18" x14ac:dyDescent="0.25">
      <c r="A35" s="99" t="s">
        <v>59</v>
      </c>
      <c r="B35" s="100"/>
      <c r="C35" s="101"/>
      <c r="D35" s="102"/>
      <c r="E35" s="142"/>
      <c r="F35" s="142"/>
      <c r="G35" s="125"/>
      <c r="H35" s="125"/>
      <c r="I35" s="125"/>
      <c r="J35" s="125"/>
      <c r="K35" s="125"/>
      <c r="L35" s="125"/>
      <c r="M35" s="125"/>
      <c r="N35" s="143"/>
      <c r="O35" s="144"/>
      <c r="P35" s="144"/>
      <c r="Q35" s="144"/>
      <c r="R35" s="144"/>
    </row>
    <row r="36" spans="1:18" x14ac:dyDescent="0.25">
      <c r="A36" s="99" t="s">
        <v>259</v>
      </c>
      <c r="B36" s="100"/>
      <c r="C36" s="101"/>
      <c r="D36" s="102"/>
      <c r="E36" s="106"/>
      <c r="F36" s="106"/>
      <c r="G36" s="68"/>
      <c r="H36" s="68"/>
      <c r="I36" s="68"/>
      <c r="J36" s="68"/>
      <c r="K36" s="68"/>
      <c r="L36" s="68"/>
      <c r="M36" s="68"/>
      <c r="N36" s="146"/>
      <c r="O36" s="69"/>
      <c r="P36" s="69"/>
      <c r="Q36" s="69"/>
      <c r="R36" s="69"/>
    </row>
    <row r="37" spans="1:18" x14ac:dyDescent="0.25">
      <c r="A37" s="99" t="s">
        <v>260</v>
      </c>
      <c r="B37" s="100"/>
      <c r="C37" s="101"/>
      <c r="D37" s="102"/>
      <c r="E37" s="106"/>
      <c r="F37" s="106"/>
      <c r="G37" s="68"/>
      <c r="H37" s="68"/>
      <c r="I37" s="68"/>
      <c r="J37" s="68"/>
      <c r="K37" s="68"/>
      <c r="L37" s="68"/>
      <c r="M37" s="68"/>
      <c r="N37" s="146"/>
      <c r="O37" s="69"/>
      <c r="P37" s="69"/>
      <c r="Q37" s="69"/>
      <c r="R37" s="69"/>
    </row>
    <row r="38" spans="1:18" x14ac:dyDescent="0.25">
      <c r="A38" s="99" t="s">
        <v>261</v>
      </c>
      <c r="B38" s="100"/>
      <c r="C38" s="101"/>
      <c r="D38" s="102"/>
      <c r="E38" s="106"/>
      <c r="F38" s="111"/>
      <c r="G38" s="68"/>
      <c r="H38" s="68"/>
      <c r="I38" s="68"/>
      <c r="J38" s="68"/>
      <c r="K38" s="68"/>
      <c r="L38" s="68"/>
      <c r="M38" s="68"/>
      <c r="N38" s="146"/>
      <c r="O38" s="69"/>
      <c r="P38" s="69"/>
      <c r="Q38" s="69"/>
      <c r="R38" s="69"/>
    </row>
    <row r="39" spans="1:18" x14ac:dyDescent="0.25">
      <c r="A39" s="99" t="s">
        <v>262</v>
      </c>
      <c r="B39" s="100"/>
      <c r="C39" s="101"/>
      <c r="D39" s="102"/>
      <c r="E39" s="106"/>
      <c r="F39" s="111"/>
      <c r="G39" s="68"/>
      <c r="H39" s="68"/>
      <c r="I39" s="68"/>
      <c r="J39" s="68"/>
      <c r="K39" s="68"/>
      <c r="L39" s="68"/>
      <c r="M39" s="68"/>
      <c r="N39" s="146"/>
      <c r="O39" s="69"/>
      <c r="P39" s="69"/>
      <c r="Q39" s="69"/>
      <c r="R39" s="69"/>
    </row>
    <row r="40" spans="1:18" x14ac:dyDescent="0.25">
      <c r="A40" s="99" t="s">
        <v>263</v>
      </c>
      <c r="B40" s="100"/>
      <c r="C40" s="101"/>
      <c r="D40" s="102"/>
      <c r="E40" s="106"/>
      <c r="F40" s="111"/>
      <c r="G40" s="68"/>
      <c r="H40" s="68"/>
      <c r="I40" s="68"/>
      <c r="J40" s="68"/>
      <c r="K40" s="68"/>
      <c r="L40" s="68"/>
      <c r="M40" s="68"/>
      <c r="N40" s="146"/>
      <c r="O40" s="69"/>
      <c r="P40" s="69"/>
      <c r="Q40" s="69"/>
      <c r="R40" s="69"/>
    </row>
    <row r="41" spans="1:18" x14ac:dyDescent="0.25">
      <c r="A41" s="99" t="s">
        <v>264</v>
      </c>
      <c r="B41" s="100"/>
      <c r="C41" s="101"/>
      <c r="D41" s="102"/>
      <c r="E41" s="106"/>
      <c r="F41" s="111"/>
      <c r="G41" s="68"/>
      <c r="H41" s="68"/>
      <c r="I41" s="68"/>
      <c r="J41" s="68"/>
      <c r="K41" s="68"/>
      <c r="L41" s="68"/>
      <c r="M41" s="68"/>
      <c r="N41" s="146"/>
      <c r="O41" s="69"/>
      <c r="P41" s="69"/>
      <c r="Q41" s="69"/>
      <c r="R41" s="69"/>
    </row>
    <row r="42" spans="1:18" x14ac:dyDescent="0.25">
      <c r="A42" s="99" t="s">
        <v>265</v>
      </c>
      <c r="B42" s="100"/>
      <c r="C42" s="101"/>
      <c r="D42" s="102"/>
      <c r="E42" s="106"/>
      <c r="F42" s="111"/>
      <c r="G42" s="68"/>
      <c r="H42" s="68"/>
      <c r="I42" s="68"/>
      <c r="J42" s="68"/>
      <c r="K42" s="68"/>
      <c r="L42" s="68"/>
      <c r="M42" s="68"/>
      <c r="N42" s="146"/>
      <c r="O42" s="69"/>
      <c r="P42" s="69"/>
      <c r="Q42" s="69"/>
      <c r="R42" s="69"/>
    </row>
    <row r="43" spans="1:18" x14ac:dyDescent="0.25">
      <c r="A43" s="99" t="s">
        <v>266</v>
      </c>
      <c r="B43" s="100"/>
      <c r="C43" s="101"/>
      <c r="D43" s="102"/>
      <c r="E43" s="106"/>
      <c r="F43" s="111"/>
      <c r="G43" s="68"/>
      <c r="H43" s="68"/>
      <c r="I43" s="68"/>
      <c r="J43" s="68"/>
      <c r="K43" s="68"/>
      <c r="L43" s="68"/>
      <c r="M43" s="68"/>
      <c r="N43" s="146"/>
      <c r="O43" s="69"/>
      <c r="P43" s="69"/>
      <c r="Q43" s="69"/>
      <c r="R43" s="69"/>
    </row>
    <row r="44" spans="1:18" x14ac:dyDescent="0.25">
      <c r="A44" s="99" t="s">
        <v>267</v>
      </c>
      <c r="B44" s="100"/>
      <c r="C44" s="101"/>
      <c r="D44" s="102"/>
      <c r="E44" s="106"/>
      <c r="F44" s="111"/>
      <c r="G44" s="68"/>
      <c r="H44" s="68"/>
      <c r="I44" s="68"/>
      <c r="J44" s="68"/>
      <c r="K44" s="68"/>
      <c r="L44" s="68"/>
      <c r="M44" s="68"/>
      <c r="N44" s="146"/>
      <c r="O44" s="69"/>
      <c r="P44" s="69"/>
      <c r="Q44" s="69"/>
      <c r="R44" s="69"/>
    </row>
    <row r="45" spans="1:18" x14ac:dyDescent="0.25">
      <c r="A45" s="99" t="s">
        <v>268</v>
      </c>
      <c r="B45" s="100"/>
      <c r="C45" s="101"/>
      <c r="D45" s="102"/>
      <c r="E45" s="106"/>
      <c r="F45" s="111"/>
      <c r="G45" s="68"/>
      <c r="H45" s="68"/>
      <c r="I45" s="68"/>
      <c r="J45" s="68"/>
      <c r="K45" s="68"/>
      <c r="L45" s="68"/>
      <c r="M45" s="68"/>
      <c r="N45" s="146"/>
      <c r="O45" s="69"/>
      <c r="P45" s="69"/>
      <c r="Q45" s="69"/>
      <c r="R45" s="69"/>
    </row>
    <row r="46" spans="1:18" x14ac:dyDescent="0.25">
      <c r="A46" s="99" t="s">
        <v>269</v>
      </c>
      <c r="B46" s="100"/>
      <c r="C46" s="101"/>
      <c r="D46" s="102"/>
      <c r="E46" s="106"/>
      <c r="F46" s="111"/>
      <c r="G46" s="68"/>
      <c r="H46" s="68"/>
      <c r="I46" s="68"/>
      <c r="J46" s="68"/>
      <c r="K46" s="68"/>
      <c r="L46" s="68"/>
      <c r="M46" s="68"/>
      <c r="N46" s="146"/>
      <c r="O46" s="69"/>
      <c r="P46" s="69"/>
      <c r="Q46" s="69"/>
      <c r="R46" s="69"/>
    </row>
    <row r="47" spans="1:18" x14ac:dyDescent="0.25">
      <c r="A47" s="99" t="s">
        <v>270</v>
      </c>
      <c r="B47" s="100"/>
      <c r="C47" s="101"/>
      <c r="D47" s="102"/>
      <c r="E47" s="106"/>
      <c r="F47" s="111"/>
      <c r="G47" s="68"/>
      <c r="H47" s="68"/>
      <c r="I47" s="68"/>
      <c r="J47" s="68"/>
      <c r="K47" s="68"/>
      <c r="L47" s="68"/>
      <c r="M47" s="68"/>
      <c r="N47" s="146"/>
      <c r="O47" s="69"/>
      <c r="P47" s="69"/>
      <c r="Q47" s="69"/>
      <c r="R47" s="69"/>
    </row>
    <row r="48" spans="1:18" x14ac:dyDescent="0.25">
      <c r="A48" s="185" t="s">
        <v>271</v>
      </c>
      <c r="B48" s="100"/>
      <c r="C48" s="101"/>
      <c r="D48" s="102"/>
      <c r="E48" s="106"/>
      <c r="F48" s="111"/>
      <c r="G48" s="68"/>
      <c r="H48" s="68"/>
      <c r="I48" s="68"/>
      <c r="J48" s="68"/>
      <c r="K48" s="68"/>
      <c r="L48" s="68"/>
      <c r="M48" s="68"/>
      <c r="N48" s="146"/>
      <c r="O48" s="69"/>
      <c r="P48" s="69"/>
      <c r="Q48" s="69"/>
      <c r="R48" s="69"/>
    </row>
    <row r="49" spans="1:18" x14ac:dyDescent="0.25">
      <c r="A49" s="79"/>
      <c r="B49" s="114"/>
      <c r="C49" s="114"/>
      <c r="D49" s="315"/>
      <c r="E49" s="115"/>
      <c r="F49" s="116"/>
      <c r="G49" s="116"/>
      <c r="H49" s="116"/>
      <c r="I49" s="116"/>
      <c r="J49" s="116"/>
      <c r="K49" s="116"/>
      <c r="L49" s="116"/>
      <c r="M49" s="116"/>
      <c r="N49" s="116"/>
      <c r="O49" s="117"/>
      <c r="P49" s="117"/>
      <c r="Q49" s="117"/>
      <c r="R49" s="118"/>
    </row>
    <row r="50" spans="1:18" x14ac:dyDescent="0.25">
      <c r="A50" s="99"/>
      <c r="B50" s="70" t="s">
        <v>107</v>
      </c>
      <c r="C50" s="30"/>
      <c r="D50" s="70"/>
      <c r="E50" s="120"/>
      <c r="F50" s="121"/>
      <c r="G50" s="121"/>
      <c r="H50" s="121"/>
      <c r="I50" s="121"/>
      <c r="J50" s="121"/>
      <c r="K50" s="121"/>
      <c r="L50" s="121"/>
      <c r="M50" s="121"/>
      <c r="N50" s="121"/>
      <c r="O50" s="122"/>
      <c r="P50" s="122"/>
      <c r="Q50" s="122"/>
      <c r="R50" s="123"/>
    </row>
    <row r="51" spans="1:18" x14ac:dyDescent="0.25">
      <c r="A51" s="99"/>
      <c r="B51" s="29" t="s">
        <v>82</v>
      </c>
      <c r="C51" s="30"/>
      <c r="D51" s="98" t="s">
        <v>250</v>
      </c>
      <c r="E51" s="56" t="s">
        <v>154</v>
      </c>
      <c r="F51" s="56" t="s">
        <v>155</v>
      </c>
      <c r="G51" s="56" t="s">
        <v>119</v>
      </c>
      <c r="H51" s="56" t="s">
        <v>46</v>
      </c>
      <c r="I51" s="56" t="s">
        <v>47</v>
      </c>
      <c r="J51" s="56" t="s">
        <v>48</v>
      </c>
      <c r="K51" s="56" t="s">
        <v>49</v>
      </c>
      <c r="L51" s="56" t="s">
        <v>50</v>
      </c>
      <c r="M51" s="56" t="s">
        <v>51</v>
      </c>
      <c r="N51" s="56" t="s">
        <v>52</v>
      </c>
      <c r="O51" s="56" t="s">
        <v>53</v>
      </c>
      <c r="P51" s="56" t="s">
        <v>54</v>
      </c>
      <c r="Q51" s="56" t="s">
        <v>55</v>
      </c>
      <c r="R51" s="56" t="s">
        <v>56</v>
      </c>
    </row>
    <row r="52" spans="1:18" x14ac:dyDescent="0.25">
      <c r="A52" s="99" t="s">
        <v>272</v>
      </c>
      <c r="B52" s="149"/>
      <c r="C52" s="101"/>
      <c r="D52" s="150"/>
      <c r="E52" s="142"/>
      <c r="F52" s="142"/>
      <c r="G52" s="125"/>
      <c r="H52" s="125"/>
      <c r="I52" s="125"/>
      <c r="J52" s="125"/>
      <c r="K52" s="125"/>
      <c r="L52" s="125"/>
      <c r="M52" s="125"/>
      <c r="N52" s="125"/>
      <c r="O52" s="125"/>
      <c r="P52" s="125"/>
      <c r="Q52" s="125"/>
      <c r="R52" s="125"/>
    </row>
    <row r="53" spans="1:18" x14ac:dyDescent="0.25">
      <c r="A53" s="99" t="s">
        <v>273</v>
      </c>
      <c r="B53" s="149"/>
      <c r="C53" s="101"/>
      <c r="D53" s="150"/>
      <c r="E53" s="142"/>
      <c r="F53" s="142"/>
      <c r="G53" s="125"/>
      <c r="H53" s="125"/>
      <c r="I53" s="125"/>
      <c r="J53" s="125"/>
      <c r="K53" s="125"/>
      <c r="L53" s="125"/>
      <c r="M53" s="125"/>
      <c r="N53" s="125"/>
      <c r="O53" s="125"/>
      <c r="P53" s="125"/>
      <c r="Q53" s="125"/>
      <c r="R53" s="125"/>
    </row>
    <row r="54" spans="1:18" x14ac:dyDescent="0.25">
      <c r="A54" s="99" t="s">
        <v>274</v>
      </c>
      <c r="B54" s="149"/>
      <c r="C54" s="101"/>
      <c r="D54" s="150"/>
      <c r="E54" s="142"/>
      <c r="F54" s="142"/>
      <c r="G54" s="125"/>
      <c r="H54" s="125"/>
      <c r="I54" s="125"/>
      <c r="J54" s="125"/>
      <c r="K54" s="125"/>
      <c r="L54" s="125"/>
      <c r="M54" s="125"/>
      <c r="N54" s="125"/>
      <c r="O54" s="125"/>
      <c r="P54" s="125"/>
      <c r="Q54" s="125"/>
      <c r="R54" s="125"/>
    </row>
    <row r="55" spans="1:18" x14ac:dyDescent="0.25">
      <c r="A55" s="99" t="s">
        <v>275</v>
      </c>
      <c r="B55" s="149"/>
      <c r="C55" s="101"/>
      <c r="D55" s="150"/>
      <c r="E55" s="142"/>
      <c r="F55" s="142"/>
      <c r="G55" s="125"/>
      <c r="H55" s="125"/>
      <c r="I55" s="125"/>
      <c r="J55" s="125"/>
      <c r="K55" s="125"/>
      <c r="L55" s="125"/>
      <c r="M55" s="125"/>
      <c r="N55" s="143"/>
      <c r="O55" s="144"/>
      <c r="P55" s="144"/>
      <c r="Q55" s="144"/>
      <c r="R55" s="144"/>
    </row>
    <row r="56" spans="1:18" x14ac:dyDescent="0.25">
      <c r="A56" s="99" t="s">
        <v>276</v>
      </c>
      <c r="B56" s="149"/>
      <c r="C56" s="101"/>
      <c r="D56" s="150"/>
      <c r="E56" s="142"/>
      <c r="F56" s="142"/>
      <c r="G56" s="125"/>
      <c r="H56" s="125"/>
      <c r="I56" s="125"/>
      <c r="J56" s="125"/>
      <c r="K56" s="125"/>
      <c r="L56" s="125"/>
      <c r="M56" s="125"/>
      <c r="N56" s="143"/>
      <c r="O56" s="144"/>
      <c r="P56" s="144"/>
      <c r="Q56" s="144"/>
      <c r="R56" s="144"/>
    </row>
    <row r="57" spans="1:18" x14ac:dyDescent="0.25">
      <c r="A57" s="99" t="s">
        <v>277</v>
      </c>
      <c r="B57" s="149"/>
      <c r="C57" s="101"/>
      <c r="D57" s="150"/>
      <c r="E57" s="106"/>
      <c r="F57" s="106"/>
      <c r="G57" s="68"/>
      <c r="H57" s="68"/>
      <c r="I57" s="68"/>
      <c r="J57" s="68"/>
      <c r="K57" s="68"/>
      <c r="L57" s="68"/>
      <c r="M57" s="68"/>
      <c r="N57" s="146"/>
      <c r="O57" s="69"/>
      <c r="P57" s="69"/>
      <c r="Q57" s="69"/>
      <c r="R57" s="69"/>
    </row>
    <row r="58" spans="1:18" x14ac:dyDescent="0.25">
      <c r="A58" s="99"/>
      <c r="B58" s="316"/>
      <c r="C58" s="317"/>
      <c r="D58" s="318"/>
      <c r="E58" s="319"/>
      <c r="F58" s="319"/>
      <c r="G58" s="319"/>
      <c r="H58" s="319"/>
      <c r="I58" s="319"/>
      <c r="J58" s="319"/>
      <c r="K58" s="319"/>
      <c r="L58" s="319"/>
      <c r="M58" s="319"/>
      <c r="N58" s="133"/>
      <c r="O58" s="135"/>
      <c r="P58" s="135"/>
      <c r="Q58" s="135"/>
      <c r="R58" s="135"/>
    </row>
    <row r="59" spans="1:18" x14ac:dyDescent="0.25">
      <c r="A59" s="99">
        <v>2</v>
      </c>
      <c r="B59" s="320" t="s">
        <v>278</v>
      </c>
      <c r="C59" s="321"/>
      <c r="D59" s="322"/>
      <c r="E59" s="139">
        <f t="shared" ref="E59:R59" si="1">SUM(E35:E48,E52:E57)</f>
        <v>0</v>
      </c>
      <c r="F59" s="139">
        <f t="shared" si="1"/>
        <v>0</v>
      </c>
      <c r="G59" s="78">
        <f t="shared" si="1"/>
        <v>0</v>
      </c>
      <c r="H59" s="78">
        <f t="shared" si="1"/>
        <v>0</v>
      </c>
      <c r="I59" s="78">
        <f t="shared" si="1"/>
        <v>0</v>
      </c>
      <c r="J59" s="78">
        <f t="shared" si="1"/>
        <v>0</v>
      </c>
      <c r="K59" s="78">
        <f t="shared" si="1"/>
        <v>0</v>
      </c>
      <c r="L59" s="78">
        <f t="shared" si="1"/>
        <v>0</v>
      </c>
      <c r="M59" s="78">
        <f t="shared" si="1"/>
        <v>0</v>
      </c>
      <c r="N59" s="78">
        <f t="shared" si="1"/>
        <v>0</v>
      </c>
      <c r="O59" s="78">
        <f t="shared" si="1"/>
        <v>0</v>
      </c>
      <c r="P59" s="78">
        <f t="shared" si="1"/>
        <v>0</v>
      </c>
      <c r="Q59" s="78">
        <f t="shared" si="1"/>
        <v>0</v>
      </c>
      <c r="R59" s="78">
        <f t="shared" si="1"/>
        <v>0</v>
      </c>
    </row>
    <row r="60" spans="1:18" x14ac:dyDescent="0.25">
      <c r="A60" s="99"/>
      <c r="B60" s="275"/>
      <c r="C60" s="276"/>
      <c r="D60" s="277"/>
      <c r="E60" s="278"/>
      <c r="F60" s="278"/>
      <c r="G60" s="278"/>
      <c r="H60" s="278"/>
      <c r="I60" s="278"/>
      <c r="J60" s="278"/>
      <c r="K60" s="278"/>
      <c r="L60" s="278"/>
      <c r="M60" s="278"/>
      <c r="N60" s="278"/>
      <c r="O60" s="278"/>
      <c r="P60" s="278"/>
      <c r="Q60" s="278"/>
      <c r="R60" s="279"/>
    </row>
    <row r="61" spans="1:18" ht="15" customHeight="1" x14ac:dyDescent="0.25">
      <c r="A61" s="99">
        <v>3</v>
      </c>
      <c r="B61" s="280" t="s">
        <v>279</v>
      </c>
      <c r="C61" s="281"/>
      <c r="D61" s="282"/>
      <c r="E61" s="283">
        <f t="shared" ref="E61:R61" si="2">E31+E59</f>
        <v>0</v>
      </c>
      <c r="F61" s="283">
        <f t="shared" si="2"/>
        <v>0.30655432155495477</v>
      </c>
      <c r="G61" s="284">
        <f t="shared" si="2"/>
        <v>0.31910933175601969</v>
      </c>
      <c r="H61" s="284">
        <f t="shared" si="2"/>
        <v>0.32099554643319889</v>
      </c>
      <c r="I61" s="284">
        <f t="shared" si="2"/>
        <v>0.30309784346781637</v>
      </c>
      <c r="J61" s="284">
        <f t="shared" si="2"/>
        <v>0.30021262143707755</v>
      </c>
      <c r="K61" s="284">
        <f t="shared" si="2"/>
        <v>0.29880446840313973</v>
      </c>
      <c r="L61" s="284">
        <f t="shared" si="2"/>
        <v>0.29880061126489565</v>
      </c>
      <c r="M61" s="284">
        <f t="shared" si="2"/>
        <v>0.29391493293401955</v>
      </c>
      <c r="N61" s="284">
        <f t="shared" si="2"/>
        <v>0.29308014198210197</v>
      </c>
      <c r="O61" s="284">
        <f t="shared" si="2"/>
        <v>0.29175907679358665</v>
      </c>
      <c r="P61" s="284">
        <f t="shared" si="2"/>
        <v>0.29202759436592512</v>
      </c>
      <c r="Q61" s="284">
        <f t="shared" si="2"/>
        <v>0</v>
      </c>
      <c r="R61" s="284">
        <f t="shared" si="2"/>
        <v>0</v>
      </c>
    </row>
    <row r="62" spans="1:18" x14ac:dyDescent="0.25">
      <c r="A62" s="99"/>
      <c r="B62" s="70"/>
      <c r="C62" s="119"/>
      <c r="D62" s="70"/>
      <c r="E62" s="95"/>
      <c r="F62" s="95"/>
      <c r="G62" s="95"/>
      <c r="H62" s="95"/>
      <c r="I62" s="95"/>
      <c r="J62" s="95"/>
      <c r="K62" s="95"/>
      <c r="L62" s="95"/>
      <c r="M62" s="95"/>
      <c r="N62" s="95"/>
      <c r="O62" s="95"/>
      <c r="P62" s="95"/>
      <c r="Q62" s="95"/>
      <c r="R62" s="95"/>
    </row>
    <row r="63" spans="1:18" ht="15" customHeight="1" x14ac:dyDescent="0.25">
      <c r="A63" s="99"/>
      <c r="B63" s="172"/>
      <c r="C63" s="173"/>
      <c r="D63" s="174"/>
      <c r="E63" s="95"/>
      <c r="F63" s="95"/>
      <c r="G63" s="95"/>
      <c r="H63" s="95"/>
      <c r="I63" s="95"/>
      <c r="J63" s="95"/>
      <c r="K63" s="95"/>
      <c r="L63" s="95"/>
      <c r="M63" s="95"/>
      <c r="N63" s="95"/>
      <c r="O63" s="95"/>
      <c r="P63" s="95"/>
      <c r="Q63" s="95"/>
      <c r="R63" s="95"/>
    </row>
    <row r="64" spans="1:18" s="178" customFormat="1" ht="15" customHeight="1" x14ac:dyDescent="0.3">
      <c r="A64" s="175"/>
      <c r="B64" s="54" t="s">
        <v>280</v>
      </c>
      <c r="C64" s="176"/>
      <c r="D64" s="174"/>
      <c r="E64" s="174"/>
      <c r="F64" s="174"/>
      <c r="G64" s="177"/>
      <c r="H64" s="177"/>
      <c r="I64" s="177"/>
      <c r="J64" s="177"/>
      <c r="K64" s="177"/>
      <c r="L64" s="177"/>
      <c r="M64" s="177"/>
      <c r="N64" s="177"/>
      <c r="O64" s="96"/>
      <c r="P64" s="96"/>
      <c r="Q64" s="96"/>
      <c r="R64" s="96"/>
    </row>
    <row r="65" spans="1:18" ht="15" customHeight="1" x14ac:dyDescent="0.25">
      <c r="A65" s="99"/>
      <c r="B65" s="70" t="s">
        <v>117</v>
      </c>
      <c r="C65" s="119"/>
      <c r="D65" s="174"/>
      <c r="E65" s="174"/>
      <c r="F65" s="174"/>
      <c r="G65" s="177"/>
      <c r="H65" s="177"/>
      <c r="I65" s="177"/>
      <c r="J65" s="177"/>
      <c r="K65" s="177"/>
      <c r="L65" s="177"/>
      <c r="M65" s="177"/>
      <c r="N65" s="177"/>
      <c r="O65" s="96"/>
      <c r="P65" s="96"/>
      <c r="Q65" s="96"/>
      <c r="R65" s="96"/>
    </row>
    <row r="66" spans="1:18" x14ac:dyDescent="0.25">
      <c r="A66" s="99"/>
      <c r="B66" s="29" t="s">
        <v>118</v>
      </c>
      <c r="C66" s="91"/>
      <c r="D66" s="98" t="s">
        <v>250</v>
      </c>
      <c r="E66" s="56" t="s">
        <v>154</v>
      </c>
      <c r="F66" s="56" t="s">
        <v>155</v>
      </c>
      <c r="G66" s="56" t="s">
        <v>119</v>
      </c>
      <c r="H66" s="56" t="s">
        <v>46</v>
      </c>
      <c r="I66" s="56" t="s">
        <v>47</v>
      </c>
      <c r="J66" s="56" t="s">
        <v>48</v>
      </c>
      <c r="K66" s="56" t="s">
        <v>49</v>
      </c>
      <c r="L66" s="56" t="s">
        <v>50</v>
      </c>
      <c r="M66" s="56" t="s">
        <v>51</v>
      </c>
      <c r="N66" s="56" t="s">
        <v>52</v>
      </c>
      <c r="O66" s="56" t="s">
        <v>53</v>
      </c>
      <c r="P66" s="56" t="s">
        <v>54</v>
      </c>
      <c r="Q66" s="56" t="s">
        <v>55</v>
      </c>
      <c r="R66" s="56" t="s">
        <v>56</v>
      </c>
    </row>
    <row r="67" spans="1:18" s="28" customFormat="1" x14ac:dyDescent="0.25">
      <c r="A67" s="162" t="s">
        <v>281</v>
      </c>
      <c r="B67" s="183"/>
      <c r="C67" s="285"/>
      <c r="D67" s="286"/>
      <c r="E67" s="59"/>
      <c r="F67" s="59"/>
      <c r="G67" s="68"/>
      <c r="H67" s="68"/>
      <c r="I67" s="68"/>
      <c r="J67" s="68"/>
      <c r="K67" s="68"/>
      <c r="L67" s="68"/>
      <c r="M67" s="68"/>
      <c r="N67" s="68"/>
      <c r="O67" s="68"/>
      <c r="P67" s="68"/>
      <c r="Q67" s="68"/>
      <c r="R67" s="68"/>
    </row>
    <row r="68" spans="1:18" s="28" customFormat="1" x14ac:dyDescent="0.25">
      <c r="A68" s="162" t="s">
        <v>282</v>
      </c>
      <c r="B68" s="183"/>
      <c r="C68" s="285"/>
      <c r="D68" s="286"/>
      <c r="E68" s="59"/>
      <c r="F68" s="59"/>
      <c r="G68" s="68"/>
      <c r="H68" s="68"/>
      <c r="I68" s="68"/>
      <c r="J68" s="68"/>
      <c r="K68" s="68"/>
      <c r="L68" s="68"/>
      <c r="M68" s="68"/>
      <c r="N68" s="146"/>
      <c r="O68" s="69"/>
      <c r="P68" s="69"/>
      <c r="Q68" s="69"/>
      <c r="R68" s="69"/>
    </row>
    <row r="69" spans="1:18" s="28" customFormat="1" x14ac:dyDescent="0.25">
      <c r="A69" s="162" t="s">
        <v>283</v>
      </c>
      <c r="B69" s="183"/>
      <c r="C69" s="285"/>
      <c r="D69" s="286"/>
      <c r="E69" s="59"/>
      <c r="F69" s="59"/>
      <c r="G69" s="68"/>
      <c r="H69" s="68"/>
      <c r="I69" s="68"/>
      <c r="J69" s="68"/>
      <c r="K69" s="68"/>
      <c r="L69" s="68"/>
      <c r="M69" s="68"/>
      <c r="N69" s="146"/>
      <c r="O69" s="69"/>
      <c r="P69" s="69"/>
      <c r="Q69" s="69"/>
      <c r="R69" s="69"/>
    </row>
    <row r="70" spans="1:18" s="28" customFormat="1" x14ac:dyDescent="0.25">
      <c r="A70" s="162" t="s">
        <v>284</v>
      </c>
      <c r="B70" s="183"/>
      <c r="C70" s="285"/>
      <c r="D70" s="286"/>
      <c r="E70" s="59"/>
      <c r="F70" s="59"/>
      <c r="G70" s="68"/>
      <c r="H70" s="68"/>
      <c r="I70" s="68"/>
      <c r="J70" s="68"/>
      <c r="K70" s="68"/>
      <c r="L70" s="68"/>
      <c r="M70" s="68"/>
      <c r="N70" s="146"/>
      <c r="O70" s="69"/>
      <c r="P70" s="69"/>
      <c r="Q70" s="69"/>
      <c r="R70" s="69"/>
    </row>
    <row r="71" spans="1:18" s="28" customFormat="1" x14ac:dyDescent="0.25">
      <c r="A71" s="99" t="s">
        <v>285</v>
      </c>
      <c r="B71" s="183"/>
      <c r="C71" s="285"/>
      <c r="D71" s="286"/>
      <c r="E71" s="59"/>
      <c r="F71" s="59"/>
      <c r="G71" s="68"/>
      <c r="H71" s="68"/>
      <c r="I71" s="68"/>
      <c r="J71" s="68"/>
      <c r="K71" s="68"/>
      <c r="L71" s="68"/>
      <c r="M71" s="68"/>
      <c r="N71" s="146"/>
      <c r="O71" s="69"/>
      <c r="P71" s="69"/>
      <c r="Q71" s="69"/>
      <c r="R71" s="69"/>
    </row>
    <row r="72" spans="1:18" s="28" customFormat="1" x14ac:dyDescent="0.25">
      <c r="A72" s="162" t="s">
        <v>286</v>
      </c>
      <c r="B72" s="183"/>
      <c r="C72" s="285"/>
      <c r="D72" s="286"/>
      <c r="E72" s="59"/>
      <c r="F72" s="59"/>
      <c r="G72" s="68"/>
      <c r="H72" s="68"/>
      <c r="I72" s="68"/>
      <c r="J72" s="68"/>
      <c r="K72" s="68"/>
      <c r="L72" s="68"/>
      <c r="M72" s="68"/>
      <c r="N72" s="146"/>
      <c r="O72" s="69"/>
      <c r="P72" s="69"/>
      <c r="Q72" s="69"/>
      <c r="R72" s="69"/>
    </row>
    <row r="73" spans="1:18" s="28" customFormat="1" x14ac:dyDescent="0.25">
      <c r="A73" s="162" t="s">
        <v>287</v>
      </c>
      <c r="B73" s="183"/>
      <c r="C73" s="285"/>
      <c r="D73" s="286"/>
      <c r="E73" s="59"/>
      <c r="F73" s="59"/>
      <c r="G73" s="68"/>
      <c r="H73" s="68"/>
      <c r="I73" s="68"/>
      <c r="J73" s="68"/>
      <c r="K73" s="68"/>
      <c r="L73" s="68"/>
      <c r="M73" s="68"/>
      <c r="N73" s="146"/>
      <c r="O73" s="69"/>
      <c r="P73" s="69"/>
      <c r="Q73" s="69"/>
      <c r="R73" s="69"/>
    </row>
    <row r="74" spans="1:18" s="28" customFormat="1" x14ac:dyDescent="0.25">
      <c r="A74" s="162" t="s">
        <v>288</v>
      </c>
      <c r="B74" s="183"/>
      <c r="C74" s="285"/>
      <c r="D74" s="286"/>
      <c r="E74" s="59"/>
      <c r="F74" s="59"/>
      <c r="G74" s="68"/>
      <c r="H74" s="68"/>
      <c r="I74" s="68"/>
      <c r="J74" s="68"/>
      <c r="K74" s="68"/>
      <c r="L74" s="68"/>
      <c r="M74" s="68"/>
      <c r="N74" s="146"/>
      <c r="O74" s="69"/>
      <c r="P74" s="69"/>
      <c r="Q74" s="69"/>
      <c r="R74" s="69"/>
    </row>
    <row r="75" spans="1:18" s="28" customFormat="1" x14ac:dyDescent="0.25">
      <c r="A75" s="162" t="s">
        <v>289</v>
      </c>
      <c r="B75" s="183"/>
      <c r="C75" s="285"/>
      <c r="D75" s="286"/>
      <c r="E75" s="59"/>
      <c r="F75" s="59"/>
      <c r="G75" s="68"/>
      <c r="H75" s="68"/>
      <c r="I75" s="68"/>
      <c r="J75" s="68"/>
      <c r="K75" s="68"/>
      <c r="L75" s="68"/>
      <c r="M75" s="68"/>
      <c r="N75" s="146"/>
      <c r="O75" s="69"/>
      <c r="P75" s="69"/>
      <c r="Q75" s="69"/>
      <c r="R75" s="69"/>
    </row>
    <row r="76" spans="1:18" s="28" customFormat="1" x14ac:dyDescent="0.25">
      <c r="A76" s="162" t="s">
        <v>290</v>
      </c>
      <c r="B76" s="183"/>
      <c r="C76" s="285"/>
      <c r="D76" s="286"/>
      <c r="E76" s="59"/>
      <c r="F76" s="59"/>
      <c r="G76" s="68"/>
      <c r="H76" s="68"/>
      <c r="I76" s="68"/>
      <c r="J76" s="68"/>
      <c r="K76" s="68"/>
      <c r="L76" s="68"/>
      <c r="M76" s="68"/>
      <c r="N76" s="146"/>
      <c r="O76" s="69"/>
      <c r="P76" s="69"/>
      <c r="Q76" s="69"/>
      <c r="R76" s="69"/>
    </row>
    <row r="77" spans="1:18" s="28" customFormat="1" x14ac:dyDescent="0.25">
      <c r="A77" s="162" t="s">
        <v>291</v>
      </c>
      <c r="B77" s="183"/>
      <c r="C77" s="285"/>
      <c r="D77" s="286"/>
      <c r="E77" s="59"/>
      <c r="F77" s="59"/>
      <c r="G77" s="68"/>
      <c r="H77" s="68"/>
      <c r="I77" s="68"/>
      <c r="J77" s="68"/>
      <c r="K77" s="68"/>
      <c r="L77" s="68"/>
      <c r="M77" s="68"/>
      <c r="N77" s="146"/>
      <c r="O77" s="69"/>
      <c r="P77" s="69"/>
      <c r="Q77" s="69"/>
      <c r="R77" s="69"/>
    </row>
    <row r="78" spans="1:18" s="28" customFormat="1" x14ac:dyDescent="0.25">
      <c r="A78" s="162" t="s">
        <v>292</v>
      </c>
      <c r="B78" s="183"/>
      <c r="C78" s="285"/>
      <c r="D78" s="286"/>
      <c r="E78" s="59"/>
      <c r="F78" s="59"/>
      <c r="G78" s="68"/>
      <c r="H78" s="68"/>
      <c r="I78" s="68"/>
      <c r="J78" s="68"/>
      <c r="K78" s="68"/>
      <c r="L78" s="68"/>
      <c r="M78" s="68"/>
      <c r="N78" s="146"/>
      <c r="O78" s="69"/>
      <c r="P78" s="69"/>
      <c r="Q78" s="69"/>
      <c r="R78" s="69"/>
    </row>
    <row r="79" spans="1:18" s="28" customFormat="1" x14ac:dyDescent="0.25">
      <c r="A79" s="162" t="s">
        <v>293</v>
      </c>
      <c r="B79" s="183"/>
      <c r="C79" s="285"/>
      <c r="D79" s="286"/>
      <c r="E79" s="59"/>
      <c r="F79" s="59"/>
      <c r="G79" s="68"/>
      <c r="H79" s="68"/>
      <c r="I79" s="68"/>
      <c r="J79" s="68"/>
      <c r="K79" s="68"/>
      <c r="L79" s="68"/>
      <c r="M79" s="68"/>
      <c r="N79" s="146"/>
      <c r="O79" s="69"/>
      <c r="P79" s="69"/>
      <c r="Q79" s="69"/>
      <c r="R79" s="69"/>
    </row>
    <row r="80" spans="1:18" s="28" customFormat="1" x14ac:dyDescent="0.25">
      <c r="A80" s="185" t="s">
        <v>294</v>
      </c>
      <c r="B80" s="183"/>
      <c r="C80" s="285"/>
      <c r="D80" s="286"/>
      <c r="E80" s="59"/>
      <c r="F80" s="59"/>
      <c r="G80" s="68"/>
      <c r="H80" s="68"/>
      <c r="I80" s="68"/>
      <c r="J80" s="68"/>
      <c r="K80" s="68"/>
      <c r="L80" s="68"/>
      <c r="M80" s="68"/>
      <c r="N80" s="68"/>
      <c r="O80" s="69"/>
      <c r="P80" s="69"/>
      <c r="Q80" s="69"/>
      <c r="R80" s="69"/>
    </row>
    <row r="81" spans="1:18" x14ac:dyDescent="0.25">
      <c r="A81" s="99">
        <v>4</v>
      </c>
      <c r="B81" s="136" t="s">
        <v>295</v>
      </c>
      <c r="C81" s="182"/>
      <c r="D81" s="287"/>
      <c r="E81" s="199">
        <f>SUM(E67:E80)</f>
        <v>0</v>
      </c>
      <c r="F81" s="199">
        <f>SUM(F67:F80)</f>
        <v>0</v>
      </c>
      <c r="G81" s="187">
        <f t="shared" ref="G81:R81" si="3">SUM(G67:G80)</f>
        <v>0</v>
      </c>
      <c r="H81" s="187">
        <f t="shared" si="3"/>
        <v>0</v>
      </c>
      <c r="I81" s="187">
        <f t="shared" si="3"/>
        <v>0</v>
      </c>
      <c r="J81" s="187">
        <f t="shared" si="3"/>
        <v>0</v>
      </c>
      <c r="K81" s="187">
        <f t="shared" si="3"/>
        <v>0</v>
      </c>
      <c r="L81" s="187">
        <f t="shared" si="3"/>
        <v>0</v>
      </c>
      <c r="M81" s="187">
        <f t="shared" si="3"/>
        <v>0</v>
      </c>
      <c r="N81" s="187">
        <f t="shared" si="3"/>
        <v>0</v>
      </c>
      <c r="O81" s="187">
        <f t="shared" si="3"/>
        <v>0</v>
      </c>
      <c r="P81" s="187">
        <f t="shared" si="3"/>
        <v>0</v>
      </c>
      <c r="Q81" s="187">
        <f t="shared" si="3"/>
        <v>0</v>
      </c>
      <c r="R81" s="187">
        <f t="shared" si="3"/>
        <v>0</v>
      </c>
    </row>
    <row r="82" spans="1:18" x14ac:dyDescent="0.25">
      <c r="A82" s="99"/>
      <c r="B82" s="30"/>
      <c r="C82" s="91"/>
      <c r="D82" s="188"/>
      <c r="E82" s="288"/>
      <c r="F82" s="190"/>
      <c r="G82" s="191"/>
      <c r="H82" s="191"/>
      <c r="I82" s="191"/>
      <c r="J82" s="191"/>
      <c r="K82" s="191"/>
      <c r="L82" s="191"/>
      <c r="M82" s="191"/>
      <c r="N82" s="191"/>
      <c r="O82" s="192"/>
      <c r="P82" s="192"/>
      <c r="Q82" s="192"/>
      <c r="R82" s="193"/>
    </row>
    <row r="83" spans="1:18" x14ac:dyDescent="0.25">
      <c r="A83" s="99"/>
      <c r="B83" s="70" t="s">
        <v>135</v>
      </c>
      <c r="C83" s="30"/>
      <c r="D83" s="29"/>
      <c r="E83" s="120"/>
      <c r="F83" s="121"/>
      <c r="G83" s="121"/>
      <c r="H83" s="121"/>
      <c r="I83" s="121"/>
      <c r="J83" s="121"/>
      <c r="K83" s="121"/>
      <c r="L83" s="121"/>
      <c r="M83" s="121"/>
      <c r="N83" s="121"/>
      <c r="O83" s="122"/>
      <c r="P83" s="122"/>
      <c r="Q83" s="122"/>
      <c r="R83" s="123"/>
    </row>
    <row r="84" spans="1:18" x14ac:dyDescent="0.25">
      <c r="A84" s="99"/>
      <c r="B84" s="29" t="s">
        <v>118</v>
      </c>
      <c r="D84" s="98" t="s">
        <v>250</v>
      </c>
      <c r="E84" s="56" t="s">
        <v>154</v>
      </c>
      <c r="F84" s="56" t="s">
        <v>155</v>
      </c>
      <c r="G84" s="56" t="s">
        <v>119</v>
      </c>
      <c r="H84" s="56" t="s">
        <v>46</v>
      </c>
      <c r="I84" s="56" t="s">
        <v>47</v>
      </c>
      <c r="J84" s="56" t="s">
        <v>48</v>
      </c>
      <c r="K84" s="56" t="s">
        <v>49</v>
      </c>
      <c r="L84" s="56" t="s">
        <v>50</v>
      </c>
      <c r="M84" s="56" t="s">
        <v>51</v>
      </c>
      <c r="N84" s="56" t="s">
        <v>52</v>
      </c>
      <c r="O84" s="56" t="s">
        <v>53</v>
      </c>
      <c r="P84" s="56" t="s">
        <v>54</v>
      </c>
      <c r="Q84" s="56" t="s">
        <v>55</v>
      </c>
      <c r="R84" s="56" t="s">
        <v>56</v>
      </c>
    </row>
    <row r="85" spans="1:18" x14ac:dyDescent="0.25">
      <c r="A85" s="162" t="s">
        <v>296</v>
      </c>
      <c r="B85" s="183"/>
      <c r="C85" s="101"/>
      <c r="D85" s="102"/>
      <c r="E85" s="196"/>
      <c r="F85" s="151"/>
      <c r="G85" s="67"/>
      <c r="H85" s="68"/>
      <c r="I85" s="67"/>
      <c r="J85" s="67"/>
      <c r="K85" s="67"/>
      <c r="L85" s="67"/>
      <c r="M85" s="67"/>
      <c r="N85" s="67"/>
      <c r="O85" s="67"/>
      <c r="P85" s="67"/>
      <c r="Q85" s="67"/>
      <c r="R85" s="67"/>
    </row>
    <row r="86" spans="1:18" x14ac:dyDescent="0.25">
      <c r="A86" s="162" t="s">
        <v>297</v>
      </c>
      <c r="B86" s="183"/>
      <c r="C86" s="101"/>
      <c r="D86" s="102"/>
      <c r="E86" s="151"/>
      <c r="F86" s="151"/>
      <c r="G86" s="67"/>
      <c r="H86" s="68"/>
      <c r="I86" s="67"/>
      <c r="J86" s="67"/>
      <c r="K86" s="67"/>
      <c r="L86" s="67"/>
      <c r="M86" s="67"/>
      <c r="N86" s="67"/>
      <c r="O86" s="67"/>
      <c r="P86" s="67"/>
      <c r="Q86" s="67"/>
      <c r="R86" s="67"/>
    </row>
    <row r="87" spans="1:18" x14ac:dyDescent="0.25">
      <c r="A87" s="162" t="s">
        <v>298</v>
      </c>
      <c r="B87" s="183"/>
      <c r="C87" s="101"/>
      <c r="D87" s="102"/>
      <c r="E87" s="151"/>
      <c r="F87" s="151"/>
      <c r="G87" s="67"/>
      <c r="H87" s="68"/>
      <c r="I87" s="67"/>
      <c r="J87" s="67"/>
      <c r="K87" s="67"/>
      <c r="L87" s="67"/>
      <c r="M87" s="67"/>
      <c r="N87" s="67"/>
      <c r="O87" s="67"/>
      <c r="P87" s="67"/>
      <c r="Q87" s="67"/>
      <c r="R87" s="67"/>
    </row>
    <row r="88" spans="1:18" x14ac:dyDescent="0.25">
      <c r="A88" s="162" t="s">
        <v>299</v>
      </c>
      <c r="B88" s="183"/>
      <c r="C88" s="101"/>
      <c r="D88" s="102"/>
      <c r="E88" s="151"/>
      <c r="F88" s="151"/>
      <c r="G88" s="67"/>
      <c r="H88" s="68"/>
      <c r="I88" s="67"/>
      <c r="J88" s="67"/>
      <c r="K88" s="67"/>
      <c r="L88" s="67"/>
      <c r="M88" s="67"/>
      <c r="N88" s="67"/>
      <c r="O88" s="67"/>
      <c r="P88" s="67"/>
      <c r="Q88" s="67"/>
      <c r="R88" s="67"/>
    </row>
    <row r="89" spans="1:18" x14ac:dyDescent="0.25">
      <c r="A89" s="99" t="s">
        <v>300</v>
      </c>
      <c r="B89" s="183"/>
      <c r="C89" s="101"/>
      <c r="D89" s="102"/>
      <c r="E89" s="151"/>
      <c r="F89" s="151"/>
      <c r="G89" s="67"/>
      <c r="H89" s="68"/>
      <c r="I89" s="67"/>
      <c r="J89" s="67"/>
      <c r="K89" s="67"/>
      <c r="L89" s="67"/>
      <c r="M89" s="67"/>
      <c r="N89" s="67"/>
      <c r="O89" s="67"/>
      <c r="P89" s="67"/>
      <c r="Q89" s="67"/>
      <c r="R89" s="67"/>
    </row>
    <row r="90" spans="1:18" x14ac:dyDescent="0.25">
      <c r="A90" s="162" t="s">
        <v>301</v>
      </c>
      <c r="B90" s="183"/>
      <c r="C90" s="101"/>
      <c r="D90" s="102"/>
      <c r="E90" s="151"/>
      <c r="F90" s="151"/>
      <c r="G90" s="67"/>
      <c r="H90" s="68"/>
      <c r="I90" s="68"/>
      <c r="J90" s="68"/>
      <c r="K90" s="68"/>
      <c r="L90" s="68"/>
      <c r="M90" s="68"/>
      <c r="N90" s="68"/>
      <c r="O90" s="69"/>
      <c r="P90" s="69"/>
      <c r="Q90" s="69"/>
      <c r="R90" s="69"/>
    </row>
    <row r="91" spans="1:18" x14ac:dyDescent="0.25">
      <c r="A91" s="162" t="s">
        <v>302</v>
      </c>
      <c r="B91" s="183"/>
      <c r="C91" s="101"/>
      <c r="D91" s="102"/>
      <c r="E91" s="151"/>
      <c r="F91" s="151"/>
      <c r="G91" s="67"/>
      <c r="H91" s="68"/>
      <c r="I91" s="68"/>
      <c r="J91" s="68"/>
      <c r="K91" s="68"/>
      <c r="L91" s="68"/>
      <c r="M91" s="68"/>
      <c r="N91" s="68"/>
      <c r="O91" s="69"/>
      <c r="P91" s="69"/>
      <c r="Q91" s="69"/>
      <c r="R91" s="69"/>
    </row>
    <row r="92" spans="1:18" x14ac:dyDescent="0.25">
      <c r="A92" s="162" t="s">
        <v>303</v>
      </c>
      <c r="B92" s="183"/>
      <c r="C92" s="101"/>
      <c r="D92" s="102"/>
      <c r="E92" s="151"/>
      <c r="F92" s="151"/>
      <c r="G92" s="67"/>
      <c r="H92" s="68"/>
      <c r="I92" s="68"/>
      <c r="J92" s="68"/>
      <c r="K92" s="68"/>
      <c r="L92" s="68"/>
      <c r="M92" s="68"/>
      <c r="N92" s="68"/>
      <c r="O92" s="69"/>
      <c r="P92" s="69"/>
      <c r="Q92" s="69"/>
      <c r="R92" s="69"/>
    </row>
    <row r="93" spans="1:18" x14ac:dyDescent="0.25">
      <c r="A93" s="162" t="s">
        <v>304</v>
      </c>
      <c r="B93" s="183"/>
      <c r="C93" s="101"/>
      <c r="D93" s="102"/>
      <c r="E93" s="151"/>
      <c r="F93" s="151"/>
      <c r="G93" s="67"/>
      <c r="H93" s="68"/>
      <c r="I93" s="68"/>
      <c r="J93" s="68"/>
      <c r="K93" s="68"/>
      <c r="L93" s="68"/>
      <c r="M93" s="68"/>
      <c r="N93" s="68"/>
      <c r="O93" s="69"/>
      <c r="P93" s="69"/>
      <c r="Q93" s="69"/>
      <c r="R93" s="69"/>
    </row>
    <row r="94" spans="1:18" x14ac:dyDescent="0.25">
      <c r="A94" s="162" t="s">
        <v>305</v>
      </c>
      <c r="B94" s="183"/>
      <c r="C94" s="101"/>
      <c r="D94" s="102"/>
      <c r="E94" s="151"/>
      <c r="F94" s="151"/>
      <c r="G94" s="67"/>
      <c r="H94" s="68"/>
      <c r="I94" s="68"/>
      <c r="J94" s="68"/>
      <c r="K94" s="68"/>
      <c r="L94" s="68"/>
      <c r="M94" s="68"/>
      <c r="N94" s="68"/>
      <c r="O94" s="69"/>
      <c r="P94" s="69"/>
      <c r="Q94" s="69"/>
      <c r="R94" s="69"/>
    </row>
    <row r="95" spans="1:18" x14ac:dyDescent="0.25">
      <c r="A95" s="162" t="s">
        <v>306</v>
      </c>
      <c r="B95" s="183"/>
      <c r="C95" s="101"/>
      <c r="D95" s="102"/>
      <c r="E95" s="151"/>
      <c r="F95" s="151"/>
      <c r="G95" s="68"/>
      <c r="H95" s="68"/>
      <c r="I95" s="68"/>
      <c r="J95" s="68"/>
      <c r="K95" s="68"/>
      <c r="L95" s="68"/>
      <c r="M95" s="68"/>
      <c r="N95" s="68"/>
      <c r="O95" s="69"/>
      <c r="P95" s="69"/>
      <c r="Q95" s="69"/>
      <c r="R95" s="69"/>
    </row>
    <row r="96" spans="1:18" x14ac:dyDescent="0.25">
      <c r="A96" s="162" t="s">
        <v>307</v>
      </c>
      <c r="B96" s="183"/>
      <c r="C96" s="101"/>
      <c r="D96" s="102"/>
      <c r="E96" s="196"/>
      <c r="F96" s="196"/>
      <c r="G96" s="68"/>
      <c r="H96" s="68"/>
      <c r="I96" s="68"/>
      <c r="J96" s="68"/>
      <c r="K96" s="68"/>
      <c r="L96" s="68"/>
      <c r="M96" s="68"/>
      <c r="N96" s="68"/>
      <c r="O96" s="69"/>
      <c r="P96" s="69"/>
      <c r="Q96" s="69"/>
      <c r="R96" s="69"/>
    </row>
    <row r="97" spans="1:18" x14ac:dyDescent="0.25">
      <c r="A97" s="162" t="s">
        <v>308</v>
      </c>
      <c r="B97" s="183"/>
      <c r="C97" s="101"/>
      <c r="D97" s="102"/>
      <c r="E97" s="196"/>
      <c r="F97" s="196"/>
      <c r="G97" s="68"/>
      <c r="H97" s="68"/>
      <c r="I97" s="68"/>
      <c r="J97" s="68"/>
      <c r="K97" s="68"/>
      <c r="L97" s="68"/>
      <c r="M97" s="68"/>
      <c r="N97" s="68"/>
      <c r="O97" s="69"/>
      <c r="P97" s="69"/>
      <c r="Q97" s="69"/>
      <c r="R97" s="69"/>
    </row>
    <row r="98" spans="1:18" x14ac:dyDescent="0.25">
      <c r="A98" s="185" t="s">
        <v>309</v>
      </c>
      <c r="B98" s="183"/>
      <c r="C98" s="101"/>
      <c r="D98" s="102"/>
      <c r="E98" s="196"/>
      <c r="F98" s="196"/>
      <c r="G98" s="68"/>
      <c r="H98" s="68"/>
      <c r="I98" s="68"/>
      <c r="J98" s="68"/>
      <c r="K98" s="68"/>
      <c r="L98" s="68"/>
      <c r="M98" s="68"/>
      <c r="N98" s="68"/>
      <c r="O98" s="69"/>
      <c r="P98" s="69"/>
      <c r="Q98" s="69"/>
      <c r="R98" s="69"/>
    </row>
    <row r="99" spans="1:18" x14ac:dyDescent="0.25">
      <c r="A99" s="99">
        <v>5</v>
      </c>
      <c r="B99" s="197" t="s">
        <v>310</v>
      </c>
      <c r="C99" s="182"/>
      <c r="D99" s="323"/>
      <c r="E99" s="199">
        <f>SUM(E85:E98)</f>
        <v>0</v>
      </c>
      <c r="F99" s="199">
        <f>SUM(F85:F98)</f>
        <v>0</v>
      </c>
      <c r="G99" s="187">
        <f t="shared" ref="G99:R99" si="4">SUM(G85:G98)</f>
        <v>0</v>
      </c>
      <c r="H99" s="187">
        <f t="shared" si="4"/>
        <v>0</v>
      </c>
      <c r="I99" s="187">
        <f t="shared" si="4"/>
        <v>0</v>
      </c>
      <c r="J99" s="187">
        <f t="shared" si="4"/>
        <v>0</v>
      </c>
      <c r="K99" s="187">
        <f t="shared" si="4"/>
        <v>0</v>
      </c>
      <c r="L99" s="187">
        <f t="shared" si="4"/>
        <v>0</v>
      </c>
      <c r="M99" s="187">
        <f t="shared" si="4"/>
        <v>0</v>
      </c>
      <c r="N99" s="187">
        <f t="shared" si="4"/>
        <v>0</v>
      </c>
      <c r="O99" s="187">
        <f t="shared" si="4"/>
        <v>0</v>
      </c>
      <c r="P99" s="187">
        <f t="shared" si="4"/>
        <v>0</v>
      </c>
      <c r="Q99" s="187">
        <f t="shared" si="4"/>
        <v>0</v>
      </c>
      <c r="R99" s="187">
        <f t="shared" si="4"/>
        <v>0</v>
      </c>
    </row>
    <row r="100" spans="1:18" x14ac:dyDescent="0.25">
      <c r="A100" s="99"/>
      <c r="B100" s="163"/>
      <c r="C100" s="200"/>
      <c r="D100" s="201"/>
      <c r="E100" s="121"/>
      <c r="F100" s="121"/>
      <c r="G100" s="121"/>
      <c r="H100" s="121"/>
      <c r="I100" s="121"/>
      <c r="J100" s="121"/>
      <c r="K100" s="121"/>
      <c r="L100" s="121"/>
      <c r="M100" s="121"/>
      <c r="N100" s="121"/>
      <c r="O100" s="121"/>
      <c r="P100" s="121"/>
      <c r="Q100" s="121"/>
      <c r="R100" s="166"/>
    </row>
    <row r="101" spans="1:18" ht="15" customHeight="1" x14ac:dyDescent="0.25">
      <c r="A101" s="99">
        <v>6</v>
      </c>
      <c r="B101" s="167" t="s">
        <v>311</v>
      </c>
      <c r="C101" s="168"/>
      <c r="D101" s="169"/>
      <c r="E101" s="170">
        <f>E99+E81</f>
        <v>0</v>
      </c>
      <c r="F101" s="170">
        <f>F99+F81</f>
        <v>0</v>
      </c>
      <c r="G101" s="171">
        <f t="shared" ref="G101:R101" si="5">G99+G81</f>
        <v>0</v>
      </c>
      <c r="H101" s="171">
        <f t="shared" si="5"/>
        <v>0</v>
      </c>
      <c r="I101" s="171">
        <f t="shared" si="5"/>
        <v>0</v>
      </c>
      <c r="J101" s="171">
        <f t="shared" si="5"/>
        <v>0</v>
      </c>
      <c r="K101" s="171">
        <f t="shared" si="5"/>
        <v>0</v>
      </c>
      <c r="L101" s="171">
        <f t="shared" si="5"/>
        <v>0</v>
      </c>
      <c r="M101" s="171">
        <f t="shared" si="5"/>
        <v>0</v>
      </c>
      <c r="N101" s="171">
        <f t="shared" si="5"/>
        <v>0</v>
      </c>
      <c r="O101" s="171">
        <f t="shared" si="5"/>
        <v>0</v>
      </c>
      <c r="P101" s="171">
        <f t="shared" si="5"/>
        <v>0</v>
      </c>
      <c r="Q101" s="171">
        <f t="shared" si="5"/>
        <v>0</v>
      </c>
      <c r="R101" s="171">
        <f t="shared" si="5"/>
        <v>0</v>
      </c>
    </row>
    <row r="102" spans="1:18" x14ac:dyDescent="0.25">
      <c r="A102" s="99"/>
      <c r="B102" s="119"/>
      <c r="C102" s="119"/>
      <c r="D102" s="70"/>
      <c r="E102" s="95"/>
      <c r="F102" s="95"/>
      <c r="G102" s="95"/>
      <c r="H102" s="95"/>
      <c r="I102" s="95"/>
      <c r="J102" s="95"/>
      <c r="K102" s="95"/>
      <c r="L102" s="95"/>
      <c r="M102" s="95"/>
      <c r="N102" s="95"/>
      <c r="O102" s="95"/>
      <c r="P102" s="95"/>
      <c r="Q102" s="95"/>
      <c r="R102" s="95"/>
    </row>
    <row r="103" spans="1:18" ht="18.75" x14ac:dyDescent="0.3">
      <c r="A103" s="99"/>
      <c r="B103" s="54" t="s">
        <v>312</v>
      </c>
      <c r="C103" s="176"/>
      <c r="D103" s="174"/>
      <c r="E103" s="177"/>
      <c r="F103" s="177"/>
      <c r="G103" s="177"/>
      <c r="H103" s="177"/>
      <c r="I103" s="177"/>
      <c r="J103" s="177"/>
      <c r="K103" s="177"/>
      <c r="L103" s="177"/>
      <c r="M103" s="177"/>
      <c r="N103" s="177"/>
      <c r="O103" s="96"/>
      <c r="P103" s="96"/>
      <c r="Q103" s="96"/>
      <c r="R103" s="96"/>
    </row>
    <row r="104" spans="1:18" x14ac:dyDescent="0.25">
      <c r="A104" s="99"/>
      <c r="B104" s="70"/>
      <c r="C104" s="119"/>
      <c r="D104" s="70"/>
    </row>
    <row r="105" spans="1:18" x14ac:dyDescent="0.25">
      <c r="A105" s="99"/>
      <c r="B105" s="97"/>
      <c r="C105" s="88"/>
      <c r="D105" s="98" t="s">
        <v>242</v>
      </c>
      <c r="E105" s="56" t="s">
        <v>154</v>
      </c>
      <c r="F105" s="56" t="s">
        <v>155</v>
      </c>
      <c r="G105" s="56" t="s">
        <v>119</v>
      </c>
      <c r="H105" s="56" t="s">
        <v>46</v>
      </c>
      <c r="I105" s="56" t="s">
        <v>47</v>
      </c>
      <c r="J105" s="56" t="s">
        <v>48</v>
      </c>
      <c r="K105" s="56" t="s">
        <v>49</v>
      </c>
      <c r="L105" s="56" t="s">
        <v>50</v>
      </c>
      <c r="M105" s="56" t="s">
        <v>51</v>
      </c>
      <c r="N105" s="56" t="s">
        <v>52</v>
      </c>
      <c r="O105" s="56" t="s">
        <v>53</v>
      </c>
      <c r="P105" s="56" t="s">
        <v>54</v>
      </c>
      <c r="Q105" s="56" t="s">
        <v>55</v>
      </c>
      <c r="R105" s="56" t="s">
        <v>56</v>
      </c>
    </row>
    <row r="106" spans="1:18" x14ac:dyDescent="0.25">
      <c r="A106" s="99">
        <v>7</v>
      </c>
      <c r="B106" s="136" t="s">
        <v>313</v>
      </c>
      <c r="C106" s="324"/>
      <c r="D106" s="305">
        <v>0.42799999999999999</v>
      </c>
      <c r="E106" s="170">
        <f>EBT!E136*$D$106</f>
        <v>0</v>
      </c>
      <c r="F106" s="325">
        <f>(EBT!F136*$D$106)/1000000</f>
        <v>4.3914747618600009E-2</v>
      </c>
      <c r="G106" s="326">
        <f>(EBT!G136*$D$106)/1000000</f>
        <v>7.3913988723967469E-2</v>
      </c>
      <c r="H106" s="326">
        <f>(EBT!H136*$D$106)/1000000</f>
        <v>8.8658528716924229E-2</v>
      </c>
      <c r="I106" s="326">
        <f>(EBT!I136*$D$106)/1000000</f>
        <v>2.3124749381074561E-2</v>
      </c>
      <c r="J106" s="326">
        <f>(EBT!J136*$D$106)/1000000</f>
        <v>1.4171351775646011E-2</v>
      </c>
      <c r="K106" s="326">
        <f>(EBT!K136*$D$106)/1000000</f>
        <v>-7.3259475162825802E-3</v>
      </c>
      <c r="L106" s="326">
        <f>(EBT!L136*$D$106)/1000000</f>
        <v>-4.1476509844186587E-3</v>
      </c>
      <c r="M106" s="326">
        <f>(EBT!M136*$D$106)/1000000</f>
        <v>-2.8702821668333784E-2</v>
      </c>
      <c r="N106" s="326">
        <f>(EBT!N136*$D$106)/1000000</f>
        <v>-5.0563902859795513E-2</v>
      </c>
      <c r="O106" s="326">
        <f>(EBT!O136*$D$106)/1000000</f>
        <v>-4.6161389156614697E-2</v>
      </c>
      <c r="P106" s="326">
        <f>(EBT!P136*$D$106)/1000000</f>
        <v>-4.253167590171078E-2</v>
      </c>
      <c r="Q106" s="326">
        <f>(EBT!Q136*$D$106)/1000000</f>
        <v>0.1886675647635381</v>
      </c>
      <c r="R106" s="326">
        <f>(EBT!R136*$D$106)/1000000</f>
        <v>0.19301962923971328</v>
      </c>
    </row>
    <row r="107" spans="1:18" ht="18.75" x14ac:dyDescent="0.3">
      <c r="A107" s="99"/>
      <c r="B107" s="54" t="s">
        <v>314</v>
      </c>
      <c r="C107" s="30"/>
      <c r="D107" s="29"/>
      <c r="E107" s="95"/>
      <c r="F107" s="95"/>
      <c r="G107" s="95"/>
      <c r="H107" s="95"/>
      <c r="I107" s="95"/>
      <c r="J107" s="95"/>
      <c r="K107" s="95"/>
      <c r="L107" s="95"/>
      <c r="M107" s="95"/>
      <c r="N107" s="95"/>
      <c r="O107" s="327"/>
      <c r="P107" s="327"/>
      <c r="Q107" s="327"/>
      <c r="R107" s="327"/>
    </row>
    <row r="108" spans="1:18" s="28" customFormat="1" x14ac:dyDescent="0.25">
      <c r="A108" s="162"/>
      <c r="B108" s="29"/>
      <c r="C108" s="30"/>
      <c r="D108" s="29"/>
      <c r="E108" s="56" t="s">
        <v>154</v>
      </c>
      <c r="F108" s="56" t="s">
        <v>155</v>
      </c>
      <c r="G108" s="56" t="s">
        <v>119</v>
      </c>
      <c r="H108" s="56" t="s">
        <v>46</v>
      </c>
      <c r="I108" s="56" t="s">
        <v>47</v>
      </c>
      <c r="J108" s="56" t="s">
        <v>48</v>
      </c>
      <c r="K108" s="56" t="s">
        <v>49</v>
      </c>
      <c r="L108" s="56" t="s">
        <v>50</v>
      </c>
      <c r="M108" s="56" t="s">
        <v>51</v>
      </c>
      <c r="N108" s="56" t="s">
        <v>52</v>
      </c>
      <c r="O108" s="56" t="s">
        <v>53</v>
      </c>
      <c r="P108" s="56" t="s">
        <v>54</v>
      </c>
      <c r="Q108" s="56" t="s">
        <v>55</v>
      </c>
      <c r="R108" s="56" t="s">
        <v>56</v>
      </c>
    </row>
    <row r="109" spans="1:18" x14ac:dyDescent="0.25">
      <c r="A109" s="99">
        <v>8</v>
      </c>
      <c r="B109" s="136" t="s">
        <v>315</v>
      </c>
      <c r="C109" s="101"/>
      <c r="D109" s="203"/>
      <c r="E109" s="170">
        <f>E61+E106+E101</f>
        <v>0</v>
      </c>
      <c r="F109" s="328">
        <f>F61+F106+F101</f>
        <v>0.3504690691735548</v>
      </c>
      <c r="G109" s="329">
        <f t="shared" ref="G109:R109" si="6">G61+G106+G101</f>
        <v>0.39302332047998717</v>
      </c>
      <c r="H109" s="329">
        <f t="shared" si="6"/>
        <v>0.40965407515012309</v>
      </c>
      <c r="I109" s="329">
        <f t="shared" si="6"/>
        <v>0.32622259284889094</v>
      </c>
      <c r="J109" s="329">
        <f t="shared" si="6"/>
        <v>0.31438397321272354</v>
      </c>
      <c r="K109" s="329">
        <f t="shared" si="6"/>
        <v>0.29147852088685716</v>
      </c>
      <c r="L109" s="329">
        <f t="shared" si="6"/>
        <v>0.29465296028047699</v>
      </c>
      <c r="M109" s="329">
        <f t="shared" si="6"/>
        <v>0.26521211126568578</v>
      </c>
      <c r="N109" s="329">
        <f t="shared" si="6"/>
        <v>0.24251623912230647</v>
      </c>
      <c r="O109" s="329">
        <f t="shared" si="6"/>
        <v>0.24559768763697196</v>
      </c>
      <c r="P109" s="329">
        <f t="shared" si="6"/>
        <v>0.24949591846421434</v>
      </c>
      <c r="Q109" s="329">
        <f t="shared" si="6"/>
        <v>0.1886675647635381</v>
      </c>
      <c r="R109" s="329">
        <f t="shared" si="6"/>
        <v>0.19301962923971328</v>
      </c>
    </row>
    <row r="110" spans="1:18" ht="15" customHeight="1" x14ac:dyDescent="0.25">
      <c r="A110" s="99"/>
      <c r="B110" s="30"/>
      <c r="C110" s="30"/>
      <c r="D110" s="30"/>
      <c r="E110" s="330"/>
      <c r="F110" s="330"/>
      <c r="G110" s="330"/>
      <c r="H110" s="330"/>
      <c r="I110" s="330"/>
      <c r="J110" s="330"/>
      <c r="K110" s="330"/>
      <c r="L110" s="330"/>
      <c r="M110" s="330"/>
      <c r="N110" s="28"/>
      <c r="O110" s="28"/>
      <c r="P110" s="28"/>
      <c r="Q110" s="28"/>
      <c r="R110" s="28"/>
    </row>
    <row r="111" spans="1:18" ht="18.75" x14ac:dyDescent="0.3">
      <c r="A111" s="99"/>
      <c r="B111" s="54" t="s">
        <v>316</v>
      </c>
    </row>
    <row r="112" spans="1:18" x14ac:dyDescent="0.25">
      <c r="A112" s="99"/>
    </row>
    <row r="113" spans="1:19" x14ac:dyDescent="0.25">
      <c r="A113" s="99" t="s">
        <v>317</v>
      </c>
      <c r="B113" s="314" t="s">
        <v>318</v>
      </c>
      <c r="E113" s="331">
        <f>EBT!E75</f>
        <v>0</v>
      </c>
      <c r="F113" s="331">
        <f>EBT!F75</f>
        <v>0</v>
      </c>
      <c r="G113" s="332">
        <f>EBT!G75</f>
        <v>0</v>
      </c>
      <c r="H113" s="332">
        <f>EBT!H75</f>
        <v>0</v>
      </c>
      <c r="I113" s="332">
        <f>EBT!I75</f>
        <v>0</v>
      </c>
      <c r="J113" s="332">
        <f>EBT!J75</f>
        <v>0</v>
      </c>
      <c r="K113" s="332">
        <f>EBT!K75</f>
        <v>0</v>
      </c>
      <c r="L113" s="332">
        <f>EBT!L75</f>
        <v>0</v>
      </c>
      <c r="M113" s="332">
        <f>EBT!M75</f>
        <v>0</v>
      </c>
      <c r="N113" s="332">
        <f>EBT!N75</f>
        <v>0</v>
      </c>
      <c r="O113" s="332">
        <f>EBT!O75</f>
        <v>0</v>
      </c>
      <c r="P113" s="332">
        <f>EBT!P75</f>
        <v>0</v>
      </c>
      <c r="Q113" s="332">
        <f>EBT!Q75</f>
        <v>0</v>
      </c>
      <c r="R113" s="332">
        <f>EBT!R75</f>
        <v>0</v>
      </c>
    </row>
    <row r="114" spans="1:19" x14ac:dyDescent="0.25">
      <c r="A114" s="99" t="s">
        <v>319</v>
      </c>
      <c r="B114" s="314" t="s">
        <v>320</v>
      </c>
      <c r="E114" s="331">
        <f>EBT!E16</f>
        <v>0</v>
      </c>
      <c r="F114" s="331">
        <f>EBT!F16</f>
        <v>0</v>
      </c>
      <c r="G114" s="332">
        <f>EBT!G16</f>
        <v>0</v>
      </c>
      <c r="H114" s="332">
        <f>EBT!H16</f>
        <v>0</v>
      </c>
      <c r="I114" s="332">
        <f>EBT!I16</f>
        <v>0</v>
      </c>
      <c r="J114" s="332">
        <f>EBT!J16</f>
        <v>0</v>
      </c>
      <c r="K114" s="332">
        <f>EBT!K16</f>
        <v>0</v>
      </c>
      <c r="L114" s="332">
        <f>EBT!L16</f>
        <v>0</v>
      </c>
      <c r="M114" s="332">
        <f>EBT!M16</f>
        <v>0</v>
      </c>
      <c r="N114" s="332">
        <f>EBT!N16</f>
        <v>0</v>
      </c>
      <c r="O114" s="332">
        <f>EBT!O16</f>
        <v>0</v>
      </c>
      <c r="P114" s="332">
        <f>EBT!P16</f>
        <v>0</v>
      </c>
      <c r="Q114" s="332">
        <f>EBT!Q16</f>
        <v>0</v>
      </c>
      <c r="R114" s="332">
        <f>EBT!R16</f>
        <v>0</v>
      </c>
    </row>
    <row r="115" spans="1:19" x14ac:dyDescent="0.25">
      <c r="A115" s="99" t="s">
        <v>321</v>
      </c>
      <c r="B115" s="314" t="s">
        <v>322</v>
      </c>
      <c r="E115" s="331">
        <f>E113+E114</f>
        <v>0</v>
      </c>
      <c r="F115" s="331">
        <f t="shared" ref="F115:R115" si="7">F113+F114</f>
        <v>0</v>
      </c>
      <c r="G115" s="332">
        <f t="shared" si="7"/>
        <v>0</v>
      </c>
      <c r="H115" s="332">
        <f t="shared" si="7"/>
        <v>0</v>
      </c>
      <c r="I115" s="332">
        <f t="shared" si="7"/>
        <v>0</v>
      </c>
      <c r="J115" s="332">
        <f t="shared" si="7"/>
        <v>0</v>
      </c>
      <c r="K115" s="332">
        <f t="shared" si="7"/>
        <v>0</v>
      </c>
      <c r="L115" s="332">
        <f t="shared" si="7"/>
        <v>0</v>
      </c>
      <c r="M115" s="332">
        <f t="shared" si="7"/>
        <v>0</v>
      </c>
      <c r="N115" s="332">
        <f t="shared" si="7"/>
        <v>0</v>
      </c>
      <c r="O115" s="332">
        <f t="shared" si="7"/>
        <v>0</v>
      </c>
      <c r="P115" s="332">
        <f t="shared" si="7"/>
        <v>0</v>
      </c>
      <c r="Q115" s="332">
        <f t="shared" si="7"/>
        <v>0</v>
      </c>
      <c r="R115" s="332">
        <f t="shared" si="7"/>
        <v>0</v>
      </c>
    </row>
    <row r="116" spans="1:19" ht="31.5" x14ac:dyDescent="0.25">
      <c r="A116" s="185" t="s">
        <v>323</v>
      </c>
      <c r="B116" s="314" t="s">
        <v>324</v>
      </c>
      <c r="E116" s="331"/>
      <c r="F116" s="331"/>
      <c r="G116" s="332"/>
      <c r="H116" s="332"/>
      <c r="I116" s="332"/>
      <c r="J116" s="332"/>
      <c r="K116" s="332"/>
      <c r="L116" s="332"/>
      <c r="M116" s="332"/>
      <c r="N116" s="332"/>
      <c r="O116" s="332"/>
      <c r="P116" s="333"/>
      <c r="Q116" s="333"/>
      <c r="R116" s="333"/>
    </row>
    <row r="117" spans="1:19" x14ac:dyDescent="0.25">
      <c r="A117" s="99" t="s">
        <v>325</v>
      </c>
      <c r="B117" s="314" t="s">
        <v>326</v>
      </c>
      <c r="E117" s="331">
        <f>E115*E116</f>
        <v>0</v>
      </c>
      <c r="F117" s="331">
        <f t="shared" ref="F117:R117" si="8">F115*F116</f>
        <v>0</v>
      </c>
      <c r="G117" s="332">
        <f t="shared" si="8"/>
        <v>0</v>
      </c>
      <c r="H117" s="332">
        <f t="shared" si="8"/>
        <v>0</v>
      </c>
      <c r="I117" s="332">
        <f t="shared" si="8"/>
        <v>0</v>
      </c>
      <c r="J117" s="332">
        <f t="shared" si="8"/>
        <v>0</v>
      </c>
      <c r="K117" s="332">
        <f t="shared" si="8"/>
        <v>0</v>
      </c>
      <c r="L117" s="332">
        <f t="shared" si="8"/>
        <v>0</v>
      </c>
      <c r="M117" s="332">
        <f t="shared" si="8"/>
        <v>0</v>
      </c>
      <c r="N117" s="332">
        <f t="shared" si="8"/>
        <v>0</v>
      </c>
      <c r="O117" s="332">
        <f t="shared" si="8"/>
        <v>0</v>
      </c>
      <c r="P117" s="332">
        <f t="shared" si="8"/>
        <v>0</v>
      </c>
      <c r="Q117" s="332">
        <f t="shared" si="8"/>
        <v>0</v>
      </c>
      <c r="R117" s="332">
        <f t="shared" si="8"/>
        <v>0</v>
      </c>
    </row>
    <row r="118" spans="1:19" x14ac:dyDescent="0.25">
      <c r="A118" s="99"/>
    </row>
    <row r="119" spans="1:19" ht="18.75" x14ac:dyDescent="0.3">
      <c r="A119" s="99"/>
      <c r="B119" s="54" t="s">
        <v>327</v>
      </c>
    </row>
    <row r="120" spans="1:19" x14ac:dyDescent="0.25">
      <c r="A120" s="99"/>
    </row>
    <row r="121" spans="1:19" x14ac:dyDescent="0.25">
      <c r="A121" s="99" t="s">
        <v>328</v>
      </c>
      <c r="B121" s="314" t="s">
        <v>329</v>
      </c>
      <c r="E121" s="331">
        <f>E109-E117</f>
        <v>0</v>
      </c>
      <c r="F121" s="331">
        <f t="shared" ref="F121:R121" si="9">F109-F117</f>
        <v>0.3504690691735548</v>
      </c>
      <c r="G121" s="332">
        <f t="shared" si="9"/>
        <v>0.39302332047998717</v>
      </c>
      <c r="H121" s="332">
        <f t="shared" si="9"/>
        <v>0.40965407515012309</v>
      </c>
      <c r="I121" s="332">
        <f t="shared" si="9"/>
        <v>0.32622259284889094</v>
      </c>
      <c r="J121" s="332">
        <f t="shared" si="9"/>
        <v>0.31438397321272354</v>
      </c>
      <c r="K121" s="332">
        <f t="shared" si="9"/>
        <v>0.29147852088685716</v>
      </c>
      <c r="L121" s="332">
        <f t="shared" si="9"/>
        <v>0.29465296028047699</v>
      </c>
      <c r="M121" s="332">
        <f t="shared" si="9"/>
        <v>0.26521211126568578</v>
      </c>
      <c r="N121" s="332">
        <f t="shared" si="9"/>
        <v>0.24251623912230647</v>
      </c>
      <c r="O121" s="332">
        <f t="shared" si="9"/>
        <v>0.24559768763697196</v>
      </c>
      <c r="P121" s="332">
        <f t="shared" si="9"/>
        <v>0.24949591846421434</v>
      </c>
      <c r="Q121" s="332">
        <f t="shared" si="9"/>
        <v>0.1886675647635381</v>
      </c>
      <c r="R121" s="332">
        <f t="shared" si="9"/>
        <v>0.19301962923971328</v>
      </c>
    </row>
    <row r="122" spans="1:19" x14ac:dyDescent="0.25">
      <c r="A122" s="99"/>
    </row>
    <row r="123" spans="1:19" s="28" customFormat="1" ht="37.5" x14ac:dyDescent="0.3">
      <c r="A123" s="162"/>
      <c r="B123" s="54" t="s">
        <v>330</v>
      </c>
      <c r="C123" s="194"/>
      <c r="D123" s="194"/>
      <c r="E123" s="205"/>
      <c r="F123" s="205"/>
      <c r="G123" s="205"/>
      <c r="H123" s="205"/>
      <c r="I123" s="205"/>
      <c r="J123" s="205"/>
      <c r="K123" s="205"/>
      <c r="L123" s="205"/>
      <c r="M123" s="205"/>
      <c r="N123" s="205"/>
      <c r="O123" s="205"/>
      <c r="P123" s="62"/>
      <c r="Q123" s="62"/>
      <c r="R123" s="62"/>
    </row>
    <row r="124" spans="1:19" s="28" customFormat="1" x14ac:dyDescent="0.25">
      <c r="A124" s="162"/>
      <c r="B124" s="194"/>
      <c r="C124" s="194"/>
      <c r="D124" s="194"/>
      <c r="E124" s="205"/>
      <c r="F124" s="205"/>
      <c r="G124" s="205"/>
      <c r="H124" s="205"/>
      <c r="I124" s="205"/>
      <c r="J124" s="205"/>
      <c r="K124" s="205"/>
      <c r="L124" s="205"/>
      <c r="M124" s="205"/>
      <c r="N124" s="205"/>
      <c r="O124" s="205"/>
      <c r="P124" s="62"/>
      <c r="Q124" s="62"/>
      <c r="R124" s="62"/>
    </row>
    <row r="125" spans="1:19" s="28" customFormat="1" x14ac:dyDescent="0.25">
      <c r="A125" s="162"/>
      <c r="B125" s="29"/>
      <c r="C125" s="30"/>
      <c r="D125" s="29"/>
      <c r="E125" s="56" t="s">
        <v>154</v>
      </c>
      <c r="F125" s="56" t="s">
        <v>155</v>
      </c>
      <c r="G125" s="56" t="s">
        <v>119</v>
      </c>
      <c r="H125" s="56" t="s">
        <v>46</v>
      </c>
      <c r="I125" s="56" t="s">
        <v>47</v>
      </c>
      <c r="J125" s="56" t="s">
        <v>48</v>
      </c>
      <c r="K125" s="56" t="s">
        <v>49</v>
      </c>
      <c r="L125" s="56" t="s">
        <v>50</v>
      </c>
      <c r="M125" s="56" t="s">
        <v>51</v>
      </c>
      <c r="N125" s="56" t="s">
        <v>52</v>
      </c>
      <c r="O125" s="56" t="s">
        <v>53</v>
      </c>
      <c r="P125" s="56" t="s">
        <v>54</v>
      </c>
      <c r="Q125" s="56" t="s">
        <v>55</v>
      </c>
      <c r="R125" s="56" t="s">
        <v>56</v>
      </c>
    </row>
    <row r="126" spans="1:19" s="28" customFormat="1" ht="31.5" x14ac:dyDescent="0.25">
      <c r="A126" s="162">
        <v>9</v>
      </c>
      <c r="B126" s="136" t="s">
        <v>331</v>
      </c>
      <c r="C126" s="101"/>
      <c r="D126" s="203"/>
      <c r="E126" s="170"/>
      <c r="F126" s="334">
        <v>8.278229279144963E-4</v>
      </c>
      <c r="G126" s="334">
        <v>1.0772204971070643E-3</v>
      </c>
      <c r="H126" s="335">
        <v>1.3582975860631089E-3</v>
      </c>
      <c r="I126" s="335">
        <v>1.6642111247593819E-3</v>
      </c>
      <c r="J126" s="335">
        <v>1.9905203822196357E-3</v>
      </c>
      <c r="K126" s="335">
        <v>2.332383087191572E-3</v>
      </c>
      <c r="L126" s="335">
        <v>2.6844380012643501E-3</v>
      </c>
      <c r="M126" s="335">
        <v>3.0433394573086956E-3</v>
      </c>
      <c r="N126" s="335">
        <v>3.4050063504592718E-3</v>
      </c>
      <c r="O126" s="335">
        <v>3.767163203275662E-3</v>
      </c>
      <c r="P126" s="335">
        <v>4.1274847940537974E-3</v>
      </c>
      <c r="Q126" s="335">
        <v>4.484718955267049E-3</v>
      </c>
      <c r="R126" s="335">
        <v>4.8379103981164556E-3</v>
      </c>
      <c r="S126" s="336"/>
    </row>
    <row r="127" spans="1:19" x14ac:dyDescent="0.25">
      <c r="A127" s="99">
        <v>10</v>
      </c>
      <c r="B127" s="136" t="s">
        <v>332</v>
      </c>
      <c r="C127" s="101"/>
      <c r="D127" s="203"/>
      <c r="E127" s="170"/>
      <c r="F127" s="337">
        <v>4.495014537876748E-4</v>
      </c>
      <c r="G127" s="338">
        <v>6.08594702005456E-4</v>
      </c>
      <c r="H127" s="338">
        <v>7.8338806925459684E-4</v>
      </c>
      <c r="I127" s="338">
        <v>7.9673873850673142E-4</v>
      </c>
      <c r="J127" s="338">
        <v>9.3544882831009799E-4</v>
      </c>
      <c r="K127" s="338">
        <v>1.0551540684342773E-3</v>
      </c>
      <c r="L127" s="338">
        <v>1.2249109394236611E-3</v>
      </c>
      <c r="M127" s="338">
        <v>1.2918043110787356E-3</v>
      </c>
      <c r="N127" s="338">
        <v>1.3972657565629648E-3</v>
      </c>
      <c r="O127" s="338">
        <v>1.5565124189332138E-3</v>
      </c>
      <c r="P127" s="338">
        <v>1.7175607843834403E-3</v>
      </c>
      <c r="Q127" s="338">
        <v>1.2302266419359359E-3</v>
      </c>
      <c r="R127" s="338">
        <v>1.3489222013329924E-3</v>
      </c>
      <c r="S127" s="336"/>
    </row>
    <row r="128" spans="1:19" x14ac:dyDescent="0.25">
      <c r="A128" s="99"/>
      <c r="B128" s="339"/>
      <c r="C128" s="339"/>
      <c r="D128" s="339"/>
      <c r="E128" s="339"/>
      <c r="F128" s="339"/>
      <c r="G128" s="339"/>
      <c r="H128" s="339"/>
      <c r="I128" s="339"/>
      <c r="J128" s="339"/>
      <c r="K128" s="339"/>
      <c r="L128" s="339"/>
      <c r="M128" s="339"/>
      <c r="N128" s="339"/>
      <c r="O128" s="339"/>
      <c r="P128" s="339"/>
      <c r="Q128" s="339"/>
      <c r="R128" s="339"/>
    </row>
    <row r="129" spans="1:18" x14ac:dyDescent="0.25">
      <c r="A129" s="99">
        <v>11</v>
      </c>
      <c r="B129" s="405" t="s">
        <v>333</v>
      </c>
      <c r="C129" s="406"/>
      <c r="D129" s="407"/>
      <c r="E129" s="170"/>
      <c r="F129" s="170">
        <v>0</v>
      </c>
      <c r="G129" s="171">
        <v>0</v>
      </c>
      <c r="H129" s="171">
        <v>0</v>
      </c>
      <c r="I129" s="171">
        <v>0</v>
      </c>
      <c r="J129" s="171">
        <v>0</v>
      </c>
      <c r="K129" s="171">
        <v>0</v>
      </c>
      <c r="L129" s="171">
        <v>0</v>
      </c>
      <c r="M129" s="171">
        <v>0</v>
      </c>
      <c r="N129" s="171">
        <v>0</v>
      </c>
      <c r="O129" s="171">
        <v>0</v>
      </c>
      <c r="P129" s="171">
        <v>0</v>
      </c>
      <c r="Q129" s="171">
        <v>0</v>
      </c>
      <c r="R129" s="171">
        <v>0</v>
      </c>
    </row>
    <row r="130" spans="1:18" x14ac:dyDescent="0.25">
      <c r="A130" s="99">
        <v>12</v>
      </c>
      <c r="B130" s="405" t="s">
        <v>334</v>
      </c>
      <c r="C130" s="406"/>
      <c r="D130" s="407"/>
      <c r="E130" s="170"/>
      <c r="F130" s="170">
        <v>0</v>
      </c>
      <c r="G130" s="171">
        <v>0</v>
      </c>
      <c r="H130" s="171">
        <v>0</v>
      </c>
      <c r="I130" s="171">
        <v>0</v>
      </c>
      <c r="J130" s="171">
        <v>0</v>
      </c>
      <c r="K130" s="171">
        <v>0</v>
      </c>
      <c r="L130" s="171">
        <v>0</v>
      </c>
      <c r="M130" s="171">
        <v>0</v>
      </c>
      <c r="N130" s="171">
        <v>0</v>
      </c>
      <c r="O130" s="171">
        <v>0</v>
      </c>
      <c r="P130" s="171">
        <v>0</v>
      </c>
      <c r="Q130" s="171">
        <v>0</v>
      </c>
      <c r="R130" s="171">
        <v>0</v>
      </c>
    </row>
    <row r="131" spans="1:18" x14ac:dyDescent="0.25">
      <c r="A131" s="99"/>
    </row>
    <row r="132" spans="1:18" x14ac:dyDescent="0.25">
      <c r="A132" s="99"/>
      <c r="F132" s="340"/>
      <c r="G132" s="340"/>
      <c r="H132" s="340"/>
      <c r="I132" s="340"/>
      <c r="J132" s="340"/>
      <c r="K132" s="340"/>
      <c r="L132" s="340"/>
      <c r="M132" s="340"/>
      <c r="N132" s="340"/>
      <c r="O132" s="340"/>
      <c r="P132" s="340"/>
      <c r="Q132" s="340"/>
      <c r="R132" s="340"/>
    </row>
    <row r="133" spans="1:18" x14ac:dyDescent="0.25">
      <c r="A133" s="99"/>
    </row>
    <row r="134" spans="1:18" x14ac:dyDescent="0.25">
      <c r="A134" s="99"/>
    </row>
    <row r="135" spans="1:18" x14ac:dyDescent="0.25">
      <c r="A135" s="99"/>
    </row>
    <row r="136" spans="1:18" x14ac:dyDescent="0.25">
      <c r="A136" s="99"/>
    </row>
    <row r="137" spans="1:18" x14ac:dyDescent="0.25">
      <c r="A137" s="99"/>
    </row>
    <row r="138" spans="1:18" x14ac:dyDescent="0.25">
      <c r="A138" s="99"/>
    </row>
    <row r="139" spans="1:18" x14ac:dyDescent="0.25">
      <c r="A139" s="99"/>
    </row>
    <row r="140" spans="1:18" x14ac:dyDescent="0.25">
      <c r="A140" s="99"/>
    </row>
    <row r="141" spans="1:18" s="28" customFormat="1" x14ac:dyDescent="0.25">
      <c r="A141" s="162"/>
      <c r="B141" s="194"/>
      <c r="C141" s="194"/>
      <c r="D141" s="194"/>
      <c r="E141" s="205"/>
      <c r="F141" s="205"/>
      <c r="G141" s="205"/>
      <c r="H141" s="205"/>
      <c r="I141" s="205"/>
      <c r="J141" s="205"/>
      <c r="K141" s="205"/>
      <c r="L141" s="205"/>
      <c r="M141" s="205"/>
      <c r="N141" s="205"/>
      <c r="O141" s="205"/>
      <c r="P141" s="62"/>
      <c r="Q141" s="62"/>
      <c r="R141" s="62"/>
    </row>
    <row r="142" spans="1:18" x14ac:dyDescent="0.25">
      <c r="A142" s="99"/>
    </row>
    <row r="143" spans="1:18" x14ac:dyDescent="0.25">
      <c r="A143" s="99"/>
    </row>
    <row r="144" spans="1:18" x14ac:dyDescent="0.25">
      <c r="A144" s="99"/>
    </row>
    <row r="145" spans="1:1" x14ac:dyDescent="0.25">
      <c r="A145" s="99"/>
    </row>
    <row r="146" spans="1:1" x14ac:dyDescent="0.25">
      <c r="A146" s="99"/>
    </row>
    <row r="147" spans="1:1" x14ac:dyDescent="0.25">
      <c r="A147" s="99"/>
    </row>
    <row r="148" spans="1:1" x14ac:dyDescent="0.25">
      <c r="A148" s="99"/>
    </row>
    <row r="149" spans="1:1" x14ac:dyDescent="0.25">
      <c r="A149" s="99"/>
    </row>
    <row r="150" spans="1:1" x14ac:dyDescent="0.25">
      <c r="A150" s="99"/>
    </row>
    <row r="151" spans="1:1" x14ac:dyDescent="0.25">
      <c r="A151" s="99"/>
    </row>
    <row r="152" spans="1:1" x14ac:dyDescent="0.25">
      <c r="A152" s="99"/>
    </row>
    <row r="153" spans="1:1" x14ac:dyDescent="0.25">
      <c r="A153" s="99"/>
    </row>
    <row r="154" spans="1:1" x14ac:dyDescent="0.25">
      <c r="A154" s="99"/>
    </row>
    <row r="155" spans="1:1" x14ac:dyDescent="0.25">
      <c r="A155" s="99"/>
    </row>
    <row r="156" spans="1:1" x14ac:dyDescent="0.25">
      <c r="A156" s="99"/>
    </row>
    <row r="157" spans="1:1" x14ac:dyDescent="0.25">
      <c r="A157" s="99"/>
    </row>
    <row r="158" spans="1:1" x14ac:dyDescent="0.25">
      <c r="A158" s="99"/>
    </row>
    <row r="159" spans="1:1" x14ac:dyDescent="0.25">
      <c r="A159" s="99"/>
    </row>
    <row r="160" spans="1:1" x14ac:dyDescent="0.25">
      <c r="A160" s="99"/>
    </row>
    <row r="161" spans="1:1" x14ac:dyDescent="0.25">
      <c r="A161" s="99"/>
    </row>
    <row r="162" spans="1:1" x14ac:dyDescent="0.25">
      <c r="A162" s="99"/>
    </row>
    <row r="163" spans="1:1" x14ac:dyDescent="0.25">
      <c r="A163" s="99"/>
    </row>
    <row r="164" spans="1:1" x14ac:dyDescent="0.25">
      <c r="A164" s="99"/>
    </row>
    <row r="165" spans="1:1" x14ac:dyDescent="0.25">
      <c r="A165" s="99"/>
    </row>
    <row r="166" spans="1:1" x14ac:dyDescent="0.25">
      <c r="A166" s="99"/>
    </row>
    <row r="167" spans="1:1" x14ac:dyDescent="0.25">
      <c r="A167" s="99"/>
    </row>
    <row r="168" spans="1:1" x14ac:dyDescent="0.25">
      <c r="A168" s="99"/>
    </row>
  </sheetData>
  <dataConsolidate/>
  <mergeCells count="2">
    <mergeCell ref="B129:D129"/>
    <mergeCell ref="B130:D130"/>
  </mergeCells>
  <printOptions horizontalCentered="1"/>
  <pageMargins left="0.25" right="0.25" top="0.75" bottom="0.75" header="0.3" footer="0.3"/>
  <pageSetup scale="34"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6"/>
  <sheetViews>
    <sheetView tabSelected="1" workbookViewId="0">
      <selection activeCell="C22" sqref="C22"/>
    </sheetView>
  </sheetViews>
  <sheetFormatPr defaultColWidth="10" defaultRowHeight="15.75" x14ac:dyDescent="0.25"/>
  <cols>
    <col min="1" max="1" width="10" style="235"/>
    <col min="2" max="2" width="89.42578125" style="194" customWidth="1"/>
    <col min="3" max="3" width="21.28515625" style="194" customWidth="1"/>
    <col min="4" max="4" width="15.140625" style="194" bestFit="1" customWidth="1"/>
    <col min="5" max="5" width="14.7109375" style="194" bestFit="1" customWidth="1"/>
    <col min="6" max="7" width="13.42578125" style="205" bestFit="1" customWidth="1"/>
    <col min="8" max="8" width="3.42578125" style="205" bestFit="1" customWidth="1"/>
    <col min="9" max="9" width="13" style="205" bestFit="1" customWidth="1"/>
    <col min="10" max="10" width="13.85546875" style="205" bestFit="1" customWidth="1"/>
    <col min="11" max="11" width="13" style="205" bestFit="1" customWidth="1"/>
    <col min="12" max="12" width="13.85546875" style="205" bestFit="1" customWidth="1"/>
    <col min="13" max="13" width="3.42578125" style="205" bestFit="1" customWidth="1"/>
    <col min="14" max="14" width="13.42578125" style="205" bestFit="1" customWidth="1"/>
    <col min="15" max="15" width="13.85546875" style="205" bestFit="1" customWidth="1"/>
    <col min="16" max="16" width="13.42578125" style="205" bestFit="1" customWidth="1"/>
    <col min="17" max="17" width="3.42578125" style="205" bestFit="1" customWidth="1"/>
    <col min="18" max="18" width="13.85546875" style="62" bestFit="1" customWidth="1"/>
    <col min="19" max="19" width="13.42578125" style="62" bestFit="1" customWidth="1"/>
    <col min="20" max="20" width="13.85546875" style="62" bestFit="1" customWidth="1"/>
    <col min="21" max="133" width="7.85546875" style="62" customWidth="1"/>
    <col min="134" max="16384" width="10" style="62"/>
  </cols>
  <sheetData>
    <row r="1" spans="1:20" s="28" customFormat="1" x14ac:dyDescent="0.25">
      <c r="A1" s="206"/>
      <c r="B1" s="29" t="s">
        <v>12</v>
      </c>
      <c r="C1" s="30"/>
      <c r="D1" s="30"/>
      <c r="E1" s="30"/>
      <c r="F1" s="31"/>
      <c r="G1" s="31"/>
      <c r="H1" s="31"/>
      <c r="I1" s="31"/>
      <c r="J1" s="31"/>
      <c r="K1" s="31"/>
      <c r="L1" s="31"/>
      <c r="M1" s="31"/>
      <c r="N1" s="31"/>
      <c r="O1" s="31"/>
    </row>
    <row r="2" spans="1:20" s="28" customFormat="1" x14ac:dyDescent="0.25">
      <c r="A2" s="206"/>
      <c r="B2" s="29" t="s">
        <v>13</v>
      </c>
      <c r="C2" s="30"/>
      <c r="D2" s="30"/>
      <c r="E2" s="30"/>
      <c r="F2" s="31"/>
      <c r="G2" s="31"/>
      <c r="H2" s="31"/>
      <c r="I2" s="31"/>
      <c r="J2" s="31"/>
      <c r="K2" s="31"/>
      <c r="L2" s="31"/>
      <c r="M2" s="31"/>
      <c r="N2" s="31"/>
      <c r="O2" s="31"/>
    </row>
    <row r="3" spans="1:20" s="32" customFormat="1" x14ac:dyDescent="0.25">
      <c r="A3" s="206"/>
      <c r="B3" s="12" t="s">
        <v>14</v>
      </c>
      <c r="C3" s="34"/>
      <c r="D3" s="34"/>
      <c r="E3" s="34"/>
    </row>
    <row r="4" spans="1:20" s="32" customFormat="1" x14ac:dyDescent="0.25">
      <c r="A4" s="206"/>
      <c r="B4" s="35" t="s">
        <v>335</v>
      </c>
      <c r="C4" s="36"/>
      <c r="D4" s="36"/>
      <c r="E4" s="36"/>
    </row>
    <row r="5" spans="1:20" s="32" customFormat="1" x14ac:dyDescent="0.25">
      <c r="A5" s="206"/>
      <c r="B5" s="14" t="s">
        <v>336</v>
      </c>
      <c r="C5" s="36"/>
      <c r="D5" s="36"/>
      <c r="E5" s="36"/>
    </row>
    <row r="6" spans="1:20" s="32" customFormat="1" x14ac:dyDescent="0.25">
      <c r="A6" s="206"/>
      <c r="B6" s="36"/>
      <c r="C6" s="36"/>
      <c r="D6" s="36"/>
      <c r="E6" s="36"/>
    </row>
    <row r="7" spans="1:20" s="32" customFormat="1" ht="15.75" customHeight="1" x14ac:dyDescent="0.25">
      <c r="A7" s="206"/>
      <c r="B7" s="37" t="s">
        <v>41</v>
      </c>
      <c r="C7" s="30"/>
      <c r="D7" s="30"/>
      <c r="E7" s="30"/>
      <c r="F7" s="38"/>
      <c r="I7" s="39"/>
      <c r="J7" s="40"/>
      <c r="K7" s="40"/>
      <c r="L7" s="40"/>
      <c r="M7" s="40"/>
      <c r="N7" s="40"/>
      <c r="O7" s="40"/>
      <c r="P7" s="40"/>
      <c r="Q7" s="40"/>
    </row>
    <row r="8" spans="1:20" s="32" customFormat="1" x14ac:dyDescent="0.25">
      <c r="A8" s="206"/>
      <c r="B8" s="29"/>
      <c r="C8" s="70" t="s">
        <v>337</v>
      </c>
      <c r="D8" s="12" t="s">
        <v>163</v>
      </c>
      <c r="E8" s="29"/>
      <c r="F8" s="42"/>
      <c r="G8" s="42"/>
      <c r="H8" s="42"/>
      <c r="I8" s="42"/>
      <c r="J8" s="341"/>
      <c r="K8" s="47"/>
      <c r="L8" s="47"/>
      <c r="M8" s="47"/>
      <c r="N8" s="47"/>
      <c r="O8" s="47"/>
      <c r="P8" s="48"/>
      <c r="Q8" s="48"/>
      <c r="R8" s="49"/>
      <c r="S8" s="49"/>
      <c r="T8" s="49"/>
    </row>
    <row r="9" spans="1:20" s="32" customFormat="1" x14ac:dyDescent="0.25">
      <c r="A9" s="206"/>
      <c r="B9" s="41"/>
      <c r="C9" s="70" t="s">
        <v>338</v>
      </c>
      <c r="D9" s="417" t="s">
        <v>339</v>
      </c>
      <c r="E9" s="417"/>
      <c r="F9" s="418"/>
      <c r="G9" s="418"/>
      <c r="H9" s="33"/>
      <c r="I9" s="419" t="s">
        <v>340</v>
      </c>
      <c r="J9" s="419"/>
      <c r="K9" s="419"/>
      <c r="L9" s="419"/>
      <c r="M9" s="342"/>
      <c r="N9" s="420" t="s">
        <v>341</v>
      </c>
      <c r="O9" s="421"/>
      <c r="P9" s="421"/>
      <c r="Q9" s="48"/>
      <c r="R9" s="403" t="s">
        <v>342</v>
      </c>
      <c r="S9" s="422"/>
      <c r="T9" s="422"/>
    </row>
    <row r="10" spans="1:20" s="53" customFormat="1" ht="18.75" x14ac:dyDescent="0.3">
      <c r="A10" s="207"/>
      <c r="B10" s="54" t="s">
        <v>343</v>
      </c>
      <c r="C10" s="55"/>
      <c r="D10" s="56" t="s">
        <v>154</v>
      </c>
      <c r="E10" s="56" t="s">
        <v>155</v>
      </c>
      <c r="F10" s="56">
        <v>2019</v>
      </c>
      <c r="G10" s="343" t="s">
        <v>46</v>
      </c>
      <c r="H10" s="344"/>
      <c r="I10" s="209" t="s">
        <v>47</v>
      </c>
      <c r="J10" s="56" t="s">
        <v>48</v>
      </c>
      <c r="K10" s="56" t="s">
        <v>49</v>
      </c>
      <c r="L10" s="343" t="s">
        <v>50</v>
      </c>
      <c r="M10" s="344"/>
      <c r="N10" s="209" t="s">
        <v>51</v>
      </c>
      <c r="O10" s="56" t="s">
        <v>52</v>
      </c>
      <c r="P10" s="343" t="s">
        <v>53</v>
      </c>
      <c r="Q10" s="344"/>
      <c r="R10" s="209" t="s">
        <v>54</v>
      </c>
      <c r="S10" s="56" t="s">
        <v>55</v>
      </c>
      <c r="T10" s="56" t="s">
        <v>56</v>
      </c>
    </row>
    <row r="11" spans="1:20" ht="15" customHeight="1" x14ac:dyDescent="0.25">
      <c r="A11" s="33">
        <v>1</v>
      </c>
      <c r="B11" s="29" t="s">
        <v>344</v>
      </c>
      <c r="C11" s="70"/>
      <c r="D11" s="345">
        <v>1061829</v>
      </c>
      <c r="E11" s="345">
        <f>EBT!F14</f>
        <v>1077752.9652168327</v>
      </c>
      <c r="F11" s="345">
        <f>EBT!G14</f>
        <v>1176997.430523599</v>
      </c>
      <c r="G11" s="345">
        <f>EBT!H14</f>
        <v>1215354.4085217773</v>
      </c>
      <c r="H11" s="346"/>
      <c r="I11" s="345">
        <f>EBT!I14</f>
        <v>1217313.8586681492</v>
      </c>
      <c r="J11" s="345">
        <f>EBT!J14</f>
        <v>1220262.4454366311</v>
      </c>
      <c r="K11" s="345">
        <f>EBT!K14</f>
        <v>1224010.6606351486</v>
      </c>
      <c r="L11" s="345">
        <f>EBT!L14</f>
        <v>1227248.3098515312</v>
      </c>
      <c r="M11" s="346"/>
      <c r="N11" s="347">
        <f>EBT!M14</f>
        <v>1229921.0385241448</v>
      </c>
      <c r="O11" s="347">
        <f>EBT!N14</f>
        <v>1232556.2199402838</v>
      </c>
      <c r="P11" s="347">
        <f>EBT!O14</f>
        <v>1236130.2748025148</v>
      </c>
      <c r="Q11" s="348"/>
      <c r="R11" s="347">
        <f>EBT!P14</f>
        <v>1240484.247204354</v>
      </c>
      <c r="S11" s="347">
        <f>EBT!Q14</f>
        <v>1245013.1294642359</v>
      </c>
      <c r="T11" s="347">
        <f>EBT!R14</f>
        <v>1252246.0721981281</v>
      </c>
    </row>
    <row r="12" spans="1:20" ht="15" customHeight="1" x14ac:dyDescent="0.25">
      <c r="A12" s="33">
        <v>2</v>
      </c>
      <c r="B12" s="29" t="s">
        <v>345</v>
      </c>
      <c r="C12" s="29"/>
      <c r="D12" s="102"/>
      <c r="E12" s="102"/>
      <c r="F12" s="68"/>
      <c r="G12" s="146"/>
      <c r="H12" s="346"/>
      <c r="I12" s="67"/>
      <c r="J12" s="68"/>
      <c r="K12" s="68"/>
      <c r="L12" s="146"/>
      <c r="M12" s="346"/>
      <c r="N12" s="67"/>
      <c r="O12" s="68"/>
      <c r="P12" s="146"/>
      <c r="Q12" s="348"/>
      <c r="R12" s="129"/>
      <c r="S12" s="68"/>
      <c r="T12" s="68"/>
    </row>
    <row r="13" spans="1:20" x14ac:dyDescent="0.25">
      <c r="A13" s="33">
        <v>3</v>
      </c>
      <c r="B13" s="29" t="s">
        <v>346</v>
      </c>
      <c r="C13" s="29"/>
      <c r="D13" s="349">
        <v>0.27</v>
      </c>
      <c r="E13" s="349">
        <v>0.28999999999999998</v>
      </c>
      <c r="F13" s="350">
        <v>0.31</v>
      </c>
      <c r="G13" s="351">
        <v>0.33</v>
      </c>
      <c r="H13" s="352"/>
      <c r="I13" s="353">
        <v>0.34749999999999998</v>
      </c>
      <c r="J13" s="350">
        <v>0.36499999999999999</v>
      </c>
      <c r="K13" s="350">
        <v>0.38250000000000001</v>
      </c>
      <c r="L13" s="351">
        <v>0.4</v>
      </c>
      <c r="M13" s="352"/>
      <c r="N13" s="353">
        <v>0.41670000000000001</v>
      </c>
      <c r="O13" s="350">
        <v>0.43330000000000002</v>
      </c>
      <c r="P13" s="351">
        <v>0.45</v>
      </c>
      <c r="Q13" s="352"/>
      <c r="R13" s="353">
        <v>0.4667</v>
      </c>
      <c r="S13" s="350">
        <v>0.48330000000000001</v>
      </c>
      <c r="T13" s="350">
        <v>0.5</v>
      </c>
    </row>
    <row r="14" spans="1:20" x14ac:dyDescent="0.25">
      <c r="A14" s="33">
        <v>4</v>
      </c>
      <c r="B14" s="29" t="s">
        <v>347</v>
      </c>
      <c r="C14" s="29"/>
      <c r="D14" s="423">
        <f>((D11-D12)*D13)+((E11-E12)*E13)+((F11-F12)*F13)+((G11-G12)*G13)</f>
        <v>1365178.3481873837</v>
      </c>
      <c r="E14" s="424"/>
      <c r="F14" s="424"/>
      <c r="G14" s="424"/>
      <c r="H14" s="354"/>
      <c r="I14" s="423">
        <f>((I11-I12)*I13)+((J11-J12)*J13)+((K11-K12)*K13)+((L11-L12)*L13)</f>
        <v>1827495.7601051088</v>
      </c>
      <c r="J14" s="424"/>
      <c r="K14" s="424"/>
      <c r="L14" s="424"/>
      <c r="M14" s="354"/>
      <c r="N14" s="425">
        <f>(((N11-N12)*N13)+((O11-O12)*O13)+((P11-P12)*P13))</f>
        <v>1602833.330514268</v>
      </c>
      <c r="O14" s="426"/>
      <c r="P14" s="426"/>
      <c r="Q14" s="354"/>
      <c r="R14" s="426">
        <f>(((R11-R12)*R13)+((S11-S12)*S13)+((T11-T12)*T13))</f>
        <v>1806771.8797394014</v>
      </c>
      <c r="S14" s="426"/>
      <c r="T14" s="427"/>
    </row>
    <row r="15" spans="1:20" x14ac:dyDescent="0.25">
      <c r="A15" s="33"/>
      <c r="B15" s="29"/>
      <c r="C15" s="29"/>
      <c r="D15" s="355"/>
      <c r="E15" s="356"/>
      <c r="F15" s="84"/>
      <c r="G15" s="84"/>
      <c r="H15" s="357"/>
      <c r="I15" s="84"/>
      <c r="J15" s="84"/>
      <c r="K15" s="84"/>
      <c r="L15" s="84"/>
      <c r="M15" s="357"/>
      <c r="N15" s="84"/>
      <c r="O15" s="84"/>
      <c r="P15" s="84"/>
      <c r="Q15" s="357"/>
      <c r="R15" s="84"/>
      <c r="S15" s="84"/>
      <c r="T15" s="358"/>
    </row>
    <row r="16" spans="1:20" ht="16.5" thickBot="1" x14ac:dyDescent="0.3">
      <c r="A16" s="33"/>
      <c r="B16" s="359" t="s">
        <v>348</v>
      </c>
      <c r="C16" s="29"/>
      <c r="D16" s="360"/>
      <c r="E16" s="361"/>
      <c r="F16" s="357"/>
      <c r="G16" s="357"/>
      <c r="H16" s="362"/>
      <c r="I16" s="357"/>
      <c r="J16" s="357"/>
      <c r="K16" s="357"/>
      <c r="L16" s="357"/>
      <c r="M16" s="357"/>
      <c r="N16" s="357"/>
      <c r="O16" s="357"/>
      <c r="P16" s="357"/>
      <c r="Q16" s="357"/>
      <c r="R16" s="357"/>
      <c r="S16" s="357"/>
      <c r="T16" s="363"/>
    </row>
    <row r="17" spans="1:21" ht="32.25" customHeight="1" thickBot="1" x14ac:dyDescent="0.3">
      <c r="A17" s="33">
        <v>5</v>
      </c>
      <c r="B17" s="29" t="s">
        <v>349</v>
      </c>
      <c r="C17" s="364"/>
      <c r="D17" s="365"/>
      <c r="E17" s="365"/>
      <c r="F17" s="362"/>
      <c r="G17" s="366"/>
      <c r="H17" s="367">
        <f>C17+SUM(D22:G22)</f>
        <v>0</v>
      </c>
      <c r="I17" s="368"/>
      <c r="J17" s="362"/>
      <c r="K17" s="362"/>
      <c r="L17" s="362"/>
      <c r="M17" s="367">
        <f>H17+SUM(I22:L22)</f>
        <v>0</v>
      </c>
      <c r="N17" s="362"/>
      <c r="O17" s="362"/>
      <c r="P17" s="362"/>
      <c r="Q17" s="367">
        <f>M17+SUM(N22:P22)</f>
        <v>0</v>
      </c>
      <c r="R17" s="362"/>
      <c r="S17" s="362"/>
      <c r="T17" s="366"/>
      <c r="U17" s="367"/>
    </row>
    <row r="18" spans="1:21" x14ac:dyDescent="0.25">
      <c r="A18" s="33">
        <v>6</v>
      </c>
      <c r="B18" s="29" t="s">
        <v>350</v>
      </c>
      <c r="C18" s="29"/>
      <c r="D18" s="369">
        <f>EBT!E73+EBT!E120+EBT!E124</f>
        <v>217169.57789399629</v>
      </c>
      <c r="E18" s="369">
        <f>EBT!F73+EBT!F120+EBT!F124</f>
        <v>185648.57789399629</v>
      </c>
      <c r="F18" s="369">
        <f>EBT!G73+EBT!G120+EBT!G124</f>
        <v>185026.93528971521</v>
      </c>
      <c r="G18" s="369">
        <f>EBT!H73+EBT!H120+EBT!H124</f>
        <v>184576.39565731661</v>
      </c>
      <c r="H18" s="370"/>
      <c r="I18" s="369">
        <f>EBT!I73+EBT!I120+EBT!I124</f>
        <v>382792.95969793072</v>
      </c>
      <c r="J18" s="369">
        <f>EBT!J73+EBT!J120+EBT!J124</f>
        <v>415288.77125251369</v>
      </c>
      <c r="K18" s="369">
        <f>EBT!K73+EBT!K120+EBT!K124</f>
        <v>473464.1321730382</v>
      </c>
      <c r="L18" s="369">
        <f>EBT!L73+EBT!L120+EBT!L124</f>
        <v>470108.77923010581</v>
      </c>
      <c r="M18" s="354"/>
      <c r="N18" s="345">
        <f>EBT!M73+EBT!M120+EBT!M124</f>
        <v>544362.08011796768</v>
      </c>
      <c r="O18" s="345">
        <f>EBT!N73+EBT!N120+EBT!N124</f>
        <v>601549.55153920664</v>
      </c>
      <c r="P18" s="345">
        <f>EBT!O73+EBT!O120+EBT!O124</f>
        <v>599368.88571369101</v>
      </c>
      <c r="Q18" s="354"/>
      <c r="R18" s="345">
        <f>EBT!P73+EBT!P120+EBT!P124</f>
        <v>595564.22894442617</v>
      </c>
      <c r="S18" s="345">
        <f>EBT!Q73+EBT!Q120+EBT!Q124</f>
        <v>741148.60932071717</v>
      </c>
      <c r="T18" s="345">
        <f>EBT!R73+EBT!R120+EBT!R124</f>
        <v>738514.54972418724</v>
      </c>
    </row>
    <row r="19" spans="1:21" x14ac:dyDescent="0.25">
      <c r="A19" s="33" t="s">
        <v>351</v>
      </c>
      <c r="B19" s="29" t="s">
        <v>352</v>
      </c>
      <c r="C19" s="29"/>
      <c r="D19" s="371">
        <f>D18</f>
        <v>217169.57789399629</v>
      </c>
      <c r="E19" s="371">
        <f t="shared" ref="E19:T19" si="0">E18</f>
        <v>185648.57789399629</v>
      </c>
      <c r="F19" s="371">
        <f t="shared" si="0"/>
        <v>185026.93528971521</v>
      </c>
      <c r="G19" s="371">
        <f t="shared" si="0"/>
        <v>184576.39565731661</v>
      </c>
      <c r="H19" s="354"/>
      <c r="I19" s="371">
        <f t="shared" si="0"/>
        <v>382792.95969793072</v>
      </c>
      <c r="J19" s="371">
        <f t="shared" si="0"/>
        <v>415288.77125251369</v>
      </c>
      <c r="K19" s="371">
        <f t="shared" si="0"/>
        <v>473464.1321730382</v>
      </c>
      <c r="L19" s="371">
        <f t="shared" si="0"/>
        <v>470108.77923010581</v>
      </c>
      <c r="M19" s="354"/>
      <c r="N19" s="371">
        <f t="shared" si="0"/>
        <v>544362.08011796768</v>
      </c>
      <c r="O19" s="371">
        <f t="shared" si="0"/>
        <v>601549.55153920664</v>
      </c>
      <c r="P19" s="371">
        <f t="shared" si="0"/>
        <v>599368.88571369101</v>
      </c>
      <c r="Q19" s="354"/>
      <c r="R19" s="371">
        <f t="shared" si="0"/>
        <v>595564.22894442617</v>
      </c>
      <c r="S19" s="371">
        <f t="shared" si="0"/>
        <v>741148.60932071717</v>
      </c>
      <c r="T19" s="371">
        <f t="shared" si="0"/>
        <v>738514.54972418724</v>
      </c>
    </row>
    <row r="20" spans="1:21" x14ac:dyDescent="0.25">
      <c r="A20" s="33">
        <v>7</v>
      </c>
      <c r="B20" s="29" t="s">
        <v>353</v>
      </c>
      <c r="C20" s="29"/>
      <c r="D20" s="371">
        <v>89618</v>
      </c>
      <c r="E20" s="371">
        <v>130514.99999999999</v>
      </c>
      <c r="F20" s="371">
        <v>130514.66666666667</v>
      </c>
      <c r="G20" s="371">
        <v>130514.66666666667</v>
      </c>
      <c r="H20" s="354"/>
      <c r="I20" s="372">
        <v>35000</v>
      </c>
      <c r="J20" s="372">
        <v>34825</v>
      </c>
      <c r="K20" s="372">
        <v>34650.875</v>
      </c>
      <c r="L20" s="372">
        <v>34477.620625000003</v>
      </c>
      <c r="M20" s="354"/>
      <c r="N20" s="371">
        <v>34305.232521875005</v>
      </c>
      <c r="O20" s="371">
        <v>34133.706359265627</v>
      </c>
      <c r="P20" s="371">
        <v>33963.037827469299</v>
      </c>
      <c r="Q20" s="354"/>
      <c r="R20" s="371">
        <v>33793.22263833195</v>
      </c>
      <c r="S20" s="371">
        <v>33624.256525140292</v>
      </c>
      <c r="T20" s="371">
        <v>33000</v>
      </c>
    </row>
    <row r="21" spans="1:21" x14ac:dyDescent="0.25">
      <c r="A21" s="33" t="s">
        <v>354</v>
      </c>
      <c r="B21" s="29" t="s">
        <v>355</v>
      </c>
      <c r="C21" s="29"/>
      <c r="D21" s="371">
        <f>D20</f>
        <v>89618</v>
      </c>
      <c r="E21" s="371">
        <f t="shared" ref="E21:G21" si="1">E20</f>
        <v>130514.99999999999</v>
      </c>
      <c r="F21" s="371">
        <f t="shared" si="1"/>
        <v>130514.66666666667</v>
      </c>
      <c r="G21" s="371">
        <f t="shared" si="1"/>
        <v>130514.66666666667</v>
      </c>
      <c r="H21" s="354"/>
      <c r="I21" s="371">
        <f>I20</f>
        <v>35000</v>
      </c>
      <c r="J21" s="371">
        <f t="shared" ref="J21:L21" si="2">J20</f>
        <v>34825</v>
      </c>
      <c r="K21" s="371">
        <f t="shared" si="2"/>
        <v>34650.875</v>
      </c>
      <c r="L21" s="371">
        <f t="shared" si="2"/>
        <v>34477.620625000003</v>
      </c>
      <c r="M21" s="354"/>
      <c r="N21" s="371">
        <f>N20</f>
        <v>34305.232521875005</v>
      </c>
      <c r="O21" s="371">
        <f t="shared" ref="O21:P21" si="3">O20</f>
        <v>34133.706359265627</v>
      </c>
      <c r="P21" s="371">
        <f t="shared" si="3"/>
        <v>33963.037827469299</v>
      </c>
      <c r="Q21" s="354"/>
      <c r="R21" s="371">
        <f>R20</f>
        <v>33793.22263833195</v>
      </c>
      <c r="S21" s="371">
        <f t="shared" ref="S21:T21" si="4">S20</f>
        <v>33624.256525140292</v>
      </c>
      <c r="T21" s="371">
        <f t="shared" si="4"/>
        <v>33000</v>
      </c>
    </row>
    <row r="22" spans="1:21" x14ac:dyDescent="0.25">
      <c r="A22" s="33">
        <v>8</v>
      </c>
      <c r="B22" s="29" t="s">
        <v>356</v>
      </c>
      <c r="C22" s="29"/>
      <c r="D22" s="369">
        <f>D20-D21+D18-D19</f>
        <v>0</v>
      </c>
      <c r="E22" s="369">
        <f t="shared" ref="E22:T22" si="5">E20-E21+E18-E19</f>
        <v>0</v>
      </c>
      <c r="F22" s="369">
        <f t="shared" si="5"/>
        <v>0</v>
      </c>
      <c r="G22" s="369">
        <f t="shared" si="5"/>
        <v>0</v>
      </c>
      <c r="H22" s="354"/>
      <c r="I22" s="369">
        <f t="shared" si="5"/>
        <v>0</v>
      </c>
      <c r="J22" s="369">
        <f t="shared" si="5"/>
        <v>0</v>
      </c>
      <c r="K22" s="369">
        <f t="shared" si="5"/>
        <v>0</v>
      </c>
      <c r="L22" s="369">
        <f t="shared" si="5"/>
        <v>0</v>
      </c>
      <c r="M22" s="354"/>
      <c r="N22" s="369">
        <f t="shared" si="5"/>
        <v>0</v>
      </c>
      <c r="O22" s="369">
        <f t="shared" si="5"/>
        <v>0</v>
      </c>
      <c r="P22" s="369">
        <f t="shared" si="5"/>
        <v>0</v>
      </c>
      <c r="Q22" s="354"/>
      <c r="R22" s="369">
        <f t="shared" si="5"/>
        <v>0</v>
      </c>
      <c r="S22" s="369">
        <f t="shared" si="5"/>
        <v>0</v>
      </c>
      <c r="T22" s="369">
        <f t="shared" si="5"/>
        <v>0</v>
      </c>
    </row>
    <row r="23" spans="1:21" x14ac:dyDescent="0.25">
      <c r="A23" s="33"/>
      <c r="B23" s="29"/>
      <c r="C23" s="29"/>
      <c r="D23" s="355"/>
      <c r="E23" s="356"/>
      <c r="F23" s="84"/>
      <c r="G23" s="84"/>
      <c r="H23" s="357"/>
      <c r="I23" s="84"/>
      <c r="J23" s="84"/>
      <c r="K23" s="84"/>
      <c r="L23" s="84"/>
      <c r="M23" s="357"/>
      <c r="N23" s="84"/>
      <c r="O23" s="84"/>
      <c r="P23" s="84"/>
      <c r="Q23" s="357"/>
      <c r="R23" s="84"/>
      <c r="S23" s="84"/>
      <c r="T23" s="358"/>
    </row>
    <row r="24" spans="1:21" ht="16.5" thickBot="1" x14ac:dyDescent="0.3">
      <c r="A24" s="33"/>
      <c r="B24" s="359" t="s">
        <v>357</v>
      </c>
      <c r="C24" s="29"/>
      <c r="D24" s="360"/>
      <c r="E24" s="361"/>
      <c r="F24" s="357"/>
      <c r="G24" s="357"/>
      <c r="H24" s="362"/>
      <c r="I24" s="357"/>
      <c r="J24" s="357"/>
      <c r="K24" s="357"/>
      <c r="L24" s="357"/>
      <c r="M24" s="357"/>
      <c r="N24" s="357"/>
      <c r="O24" s="357"/>
      <c r="P24" s="357"/>
      <c r="Q24" s="357"/>
      <c r="R24" s="357"/>
      <c r="S24" s="357"/>
      <c r="T24" s="363"/>
    </row>
    <row r="25" spans="1:21" ht="16.5" thickBot="1" x14ac:dyDescent="0.3">
      <c r="A25" s="33">
        <v>9</v>
      </c>
      <c r="B25" s="29" t="s">
        <v>349</v>
      </c>
      <c r="C25" s="364"/>
      <c r="D25" s="365"/>
      <c r="E25" s="365"/>
      <c r="F25" s="362"/>
      <c r="G25" s="366"/>
      <c r="H25" s="367">
        <f>C25+SUM(D28:G28)</f>
        <v>0</v>
      </c>
      <c r="I25" s="368"/>
      <c r="J25" s="362"/>
      <c r="K25" s="362"/>
      <c r="L25" s="362"/>
      <c r="M25" s="367">
        <f>H25+SUM(I28:L28)</f>
        <v>0</v>
      </c>
      <c r="N25" s="362"/>
      <c r="O25" s="362"/>
      <c r="P25" s="362"/>
      <c r="Q25" s="367">
        <f>M25+SUM(N28:P28)</f>
        <v>0</v>
      </c>
      <c r="R25" s="362"/>
      <c r="S25" s="362"/>
      <c r="T25" s="366"/>
      <c r="U25" s="367"/>
    </row>
    <row r="26" spans="1:21" x14ac:dyDescent="0.25">
      <c r="A26" s="33">
        <v>10</v>
      </c>
      <c r="B26" s="29" t="s">
        <v>358</v>
      </c>
      <c r="C26" s="29"/>
      <c r="D26" s="373"/>
      <c r="E26" s="373">
        <v>40000</v>
      </c>
      <c r="F26" s="373">
        <v>40000</v>
      </c>
      <c r="G26" s="373">
        <v>40000</v>
      </c>
      <c r="H26" s="370"/>
      <c r="I26" s="374"/>
      <c r="J26" s="375"/>
      <c r="K26" s="375"/>
      <c r="L26" s="376"/>
      <c r="M26" s="354"/>
      <c r="N26" s="161"/>
      <c r="O26" s="284"/>
      <c r="P26" s="377"/>
      <c r="Q26" s="354"/>
      <c r="R26" s="161"/>
      <c r="S26" s="284"/>
      <c r="T26" s="284"/>
    </row>
    <row r="27" spans="1:21" x14ac:dyDescent="0.25">
      <c r="A27" s="33">
        <v>11</v>
      </c>
      <c r="B27" s="29" t="s">
        <v>359</v>
      </c>
      <c r="C27" s="29"/>
      <c r="D27" s="373"/>
      <c r="E27" s="373">
        <f>E26</f>
        <v>40000</v>
      </c>
      <c r="F27" s="373">
        <f t="shared" ref="F27:G27" si="6">F26</f>
        <v>40000</v>
      </c>
      <c r="G27" s="373">
        <f t="shared" si="6"/>
        <v>40000</v>
      </c>
      <c r="H27" s="354"/>
      <c r="I27" s="378"/>
      <c r="J27" s="378"/>
      <c r="K27" s="378"/>
      <c r="L27" s="378"/>
      <c r="M27" s="354"/>
      <c r="N27" s="378"/>
      <c r="O27" s="378"/>
      <c r="P27" s="378"/>
      <c r="Q27" s="354"/>
      <c r="R27" s="378"/>
      <c r="S27" s="378"/>
      <c r="T27" s="378"/>
    </row>
    <row r="28" spans="1:21" x14ac:dyDescent="0.25">
      <c r="A28" s="33">
        <v>12</v>
      </c>
      <c r="B28" s="29" t="s">
        <v>360</v>
      </c>
      <c r="C28" s="29"/>
      <c r="D28" s="369"/>
      <c r="E28" s="369">
        <f t="shared" ref="E28:P28" si="7">E26-E27</f>
        <v>0</v>
      </c>
      <c r="F28" s="369">
        <f t="shared" si="7"/>
        <v>0</v>
      </c>
      <c r="G28" s="369">
        <f t="shared" si="7"/>
        <v>0</v>
      </c>
      <c r="H28" s="357"/>
      <c r="I28" s="369">
        <f t="shared" si="7"/>
        <v>0</v>
      </c>
      <c r="J28" s="369">
        <f t="shared" si="7"/>
        <v>0</v>
      </c>
      <c r="K28" s="369">
        <f t="shared" si="7"/>
        <v>0</v>
      </c>
      <c r="L28" s="369">
        <f t="shared" si="7"/>
        <v>0</v>
      </c>
      <c r="M28" s="357"/>
      <c r="N28" s="369">
        <f t="shared" si="7"/>
        <v>0</v>
      </c>
      <c r="O28" s="369">
        <f t="shared" si="7"/>
        <v>0</v>
      </c>
      <c r="P28" s="369">
        <f t="shared" si="7"/>
        <v>0</v>
      </c>
      <c r="Q28" s="357"/>
      <c r="R28" s="369">
        <f t="shared" ref="R28:T28" si="8">R26-R27</f>
        <v>0</v>
      </c>
      <c r="S28" s="369">
        <f t="shared" si="8"/>
        <v>0</v>
      </c>
      <c r="T28" s="369">
        <f t="shared" si="8"/>
        <v>0</v>
      </c>
    </row>
    <row r="29" spans="1:21" x14ac:dyDescent="0.25">
      <c r="A29" s="33"/>
      <c r="B29" s="29"/>
      <c r="C29" s="29"/>
      <c r="D29" s="379"/>
      <c r="E29" s="380"/>
      <c r="F29" s="232"/>
      <c r="G29" s="232"/>
      <c r="H29" s="357"/>
      <c r="I29" s="232"/>
      <c r="J29" s="232"/>
      <c r="K29" s="232"/>
      <c r="L29" s="232"/>
      <c r="M29" s="357"/>
      <c r="N29" s="232"/>
      <c r="O29" s="232"/>
      <c r="P29" s="232"/>
      <c r="Q29" s="357"/>
      <c r="R29" s="232"/>
      <c r="S29" s="232"/>
      <c r="T29" s="381"/>
    </row>
    <row r="30" spans="1:21" ht="31.5" x14ac:dyDescent="0.25">
      <c r="A30" s="33">
        <v>13</v>
      </c>
      <c r="B30" s="29" t="s">
        <v>361</v>
      </c>
      <c r="C30" s="29"/>
      <c r="D30" s="408">
        <f>SUM(D19:G19)+SUM(D21:G21)+SUM(D27:G27)</f>
        <v>1373583.820068358</v>
      </c>
      <c r="E30" s="409"/>
      <c r="F30" s="409"/>
      <c r="G30" s="409"/>
      <c r="H30" s="354"/>
      <c r="I30" s="408">
        <f>SUM(I19:L19)+SUM(I21:L21)+SUM(I27:L27)</f>
        <v>1880608.1379785882</v>
      </c>
      <c r="J30" s="409"/>
      <c r="K30" s="409"/>
      <c r="L30" s="409"/>
      <c r="M30" s="354"/>
      <c r="N30" s="410">
        <f>SUM(N19:P19)+SUM(N21:P21)+SUM(N27:P27)</f>
        <v>1847682.4940794751</v>
      </c>
      <c r="O30" s="410"/>
      <c r="P30" s="410"/>
      <c r="Q30" s="354"/>
      <c r="R30" s="410">
        <f>SUM(R19:T19)+SUM(R21:T21)+SUM(R27:T27)</f>
        <v>2175644.8671528026</v>
      </c>
      <c r="S30" s="410"/>
      <c r="T30" s="410"/>
    </row>
    <row r="31" spans="1:21" x14ac:dyDescent="0.25">
      <c r="A31" s="33"/>
      <c r="B31" s="29"/>
      <c r="C31" s="29"/>
      <c r="D31" s="379"/>
      <c r="E31" s="380"/>
      <c r="F31" s="232"/>
      <c r="G31" s="232"/>
      <c r="H31" s="357"/>
      <c r="I31" s="232"/>
      <c r="J31" s="232"/>
      <c r="K31" s="232"/>
      <c r="L31" s="232"/>
      <c r="M31" s="357"/>
      <c r="N31" s="232"/>
      <c r="O31" s="232"/>
      <c r="P31" s="232"/>
      <c r="Q31" s="357"/>
      <c r="R31" s="232"/>
      <c r="S31" s="232"/>
      <c r="T31" s="381"/>
    </row>
    <row r="32" spans="1:21" x14ac:dyDescent="0.25">
      <c r="A32" s="33">
        <v>14</v>
      </c>
      <c r="B32" s="29" t="s">
        <v>362</v>
      </c>
      <c r="C32" s="29"/>
      <c r="D32" s="411">
        <f>D30-D14</f>
        <v>8405.4718809742481</v>
      </c>
      <c r="E32" s="412"/>
      <c r="F32" s="412"/>
      <c r="G32" s="412"/>
      <c r="H32" s="354"/>
      <c r="I32" s="411">
        <f>I30-I14</f>
        <v>53112.377873479389</v>
      </c>
      <c r="J32" s="412"/>
      <c r="K32" s="412"/>
      <c r="L32" s="412"/>
      <c r="M32" s="354"/>
      <c r="N32" s="413">
        <f>N30-N14</f>
        <v>244849.16356520704</v>
      </c>
      <c r="O32" s="413"/>
      <c r="P32" s="413"/>
      <c r="Q32" s="354"/>
      <c r="R32" s="414">
        <f>R30-R14</f>
        <v>368872.98741340125</v>
      </c>
      <c r="S32" s="415"/>
      <c r="T32" s="416"/>
    </row>
    <row r="33" spans="1:20" x14ac:dyDescent="0.25">
      <c r="A33" s="230"/>
      <c r="B33" s="81"/>
      <c r="C33" s="231"/>
      <c r="D33" s="231"/>
      <c r="E33" s="231"/>
      <c r="F33" s="232"/>
      <c r="G33" s="232"/>
      <c r="H33" s="362"/>
      <c r="I33" s="232"/>
      <c r="J33" s="232"/>
      <c r="K33" s="232"/>
      <c r="L33" s="232"/>
      <c r="M33" s="362"/>
      <c r="N33" s="232"/>
      <c r="O33" s="232"/>
      <c r="P33" s="233"/>
      <c r="Q33" s="382"/>
      <c r="R33" s="233"/>
      <c r="S33" s="233"/>
      <c r="T33" s="234"/>
    </row>
    <row r="34" spans="1:20" s="194" customFormat="1" x14ac:dyDescent="0.25">
      <c r="A34" s="99"/>
      <c r="D34" s="383"/>
      <c r="E34" s="383"/>
      <c r="F34" s="383"/>
      <c r="G34" s="383"/>
      <c r="H34" s="205"/>
      <c r="I34" s="205"/>
      <c r="J34" s="205"/>
      <c r="K34" s="205"/>
      <c r="L34" s="205"/>
      <c r="M34" s="205"/>
      <c r="N34" s="205"/>
      <c r="O34" s="205"/>
      <c r="P34" s="205"/>
      <c r="Q34" s="205"/>
      <c r="R34" s="62"/>
      <c r="S34" s="62"/>
      <c r="T34" s="62"/>
    </row>
    <row r="35" spans="1:20" s="194" customFormat="1" x14ac:dyDescent="0.25">
      <c r="A35" s="99"/>
      <c r="E35" s="383"/>
      <c r="F35" s="383"/>
      <c r="G35" s="383"/>
      <c r="H35" s="205"/>
      <c r="I35" s="205"/>
      <c r="J35" s="205"/>
      <c r="K35" s="205"/>
      <c r="L35" s="205"/>
      <c r="M35" s="205"/>
      <c r="N35" s="205"/>
      <c r="O35" s="205"/>
      <c r="P35" s="205"/>
      <c r="Q35" s="205"/>
      <c r="R35" s="62"/>
      <c r="S35" s="62"/>
      <c r="T35" s="62"/>
    </row>
    <row r="36" spans="1:20" s="194" customFormat="1" x14ac:dyDescent="0.25">
      <c r="A36" s="99"/>
      <c r="F36" s="205"/>
      <c r="G36" s="205"/>
      <c r="H36" s="205"/>
      <c r="I36" s="205"/>
      <c r="J36" s="205"/>
      <c r="K36" s="205"/>
      <c r="L36" s="205"/>
      <c r="M36" s="205"/>
      <c r="N36" s="205"/>
      <c r="O36" s="205"/>
      <c r="P36" s="205"/>
      <c r="Q36" s="205"/>
      <c r="R36" s="62"/>
      <c r="S36" s="62"/>
      <c r="T36" s="62"/>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4"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Admin Info</vt:lpstr>
      <vt:lpstr>CRAT</vt:lpstr>
      <vt:lpstr>EBT</vt:lpstr>
      <vt:lpstr>GEAT</vt:lpstr>
      <vt:lpstr>RPT</vt:lpstr>
      <vt:lpstr>'Cover sheet'!Print_Area</vt:lpstr>
      <vt:lpstr>CRAT!Print_Titles</vt:lpstr>
      <vt:lpstr>EBT!Print_Titles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Joe</dc:creator>
  <cp:lastModifiedBy>user</cp:lastModifiedBy>
  <dcterms:created xsi:type="dcterms:W3CDTF">2018-02-06T19:17:17Z</dcterms:created>
  <dcterms:modified xsi:type="dcterms:W3CDTF">2019-01-08T23:37:19Z</dcterms:modified>
</cp:coreProperties>
</file>