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8325" activeTab="4"/>
  </bookViews>
  <sheets>
    <sheet name="List of Forms" sheetId="1" r:id="rId1"/>
    <sheet name="Form 1.1" sheetId="2" r:id="rId2"/>
    <sheet name="Form 1.1b" sheetId="3" r:id="rId3"/>
    <sheet name="Form 1.2" sheetId="4" r:id="rId4"/>
    <sheet name="Form 1.4" sheetId="5" r:id="rId5"/>
    <sheet name="Form 1.5" sheetId="6" r:id="rId6"/>
    <sheet name="Form 1.7a" sheetId="7" r:id="rId7"/>
    <sheet name="Form 2.2" sheetId="8" r:id="rId8"/>
    <sheet name="Form 2.3" sheetId="9" r:id="rId9"/>
  </sheets>
  <definedNames/>
  <calcPr fullCalcOnLoad="1"/>
</workbook>
</file>

<file path=xl/sharedStrings.xml><?xml version="1.0" encoding="utf-8"?>
<sst xmlns="http://schemas.openxmlformats.org/spreadsheetml/2006/main" count="169" uniqueCount="79">
  <si>
    <t xml:space="preserve"> </t>
  </si>
  <si>
    <t>List of Forms</t>
  </si>
  <si>
    <t>Form 1.1:  Total Electricity Consumption by Sector</t>
  </si>
  <si>
    <t>Form 1.1b: Electricity Sales by Sector (equals consumption minus self-generation)</t>
  </si>
  <si>
    <t>Form 1.4:  Net Peak Demand (equals total end use load plus losses minus self-generation)</t>
  </si>
  <si>
    <t>Form 1.5:  Extreme Temperature Peak Demand</t>
  </si>
  <si>
    <t>Form 1.7a: Private Supply by Sector</t>
  </si>
  <si>
    <t>Form 2.2:  Economic and Demographic Assumptions</t>
  </si>
  <si>
    <t>Form 2.3:  Electricity Prices by Sector</t>
  </si>
  <si>
    <t/>
  </si>
  <si>
    <t>Electricity Consumption by Sector (GWh)</t>
  </si>
  <si>
    <t>Year</t>
  </si>
  <si>
    <t>Residential</t>
  </si>
  <si>
    <t>Residential
Electric Vehicles*</t>
  </si>
  <si>
    <t>Commercial</t>
  </si>
  <si>
    <t>Commercial
Electric Vehicles*</t>
  </si>
  <si>
    <t>Manufacturing</t>
  </si>
  <si>
    <t>Mining</t>
  </si>
  <si>
    <t>Agricultural</t>
  </si>
  <si>
    <t>TCU</t>
  </si>
  <si>
    <t>Street
Lighting</t>
  </si>
  <si>
    <t>Total
Consumption</t>
  </si>
  <si>
    <t>* Residential and commercial electric vehicle consumption included in residential and commercial totals.</t>
  </si>
  <si>
    <t>Annual Growth Rates (%)</t>
  </si>
  <si>
    <t>1990-2000</t>
  </si>
  <si>
    <t>Electricity Sales by Sector (GWh)</t>
  </si>
  <si>
    <t>Total Sales</t>
  </si>
  <si>
    <t>Gross
Generation</t>
  </si>
  <si>
    <t>Non-PV
Self Generation</t>
  </si>
  <si>
    <t>PV</t>
  </si>
  <si>
    <t>Total
Private Supply</t>
  </si>
  <si>
    <t>Peak Demand (MW)</t>
  </si>
  <si>
    <t>Net Losses</t>
  </si>
  <si>
    <t>Non-PV Self
Generation</t>
  </si>
  <si>
    <t>Total Private
Supply</t>
  </si>
  <si>
    <t>Extreme Temperature Peak Demand (MW)</t>
  </si>
  <si>
    <t>1-in-2
Temperatures</t>
  </si>
  <si>
    <t>1-in-5
Temperatures</t>
  </si>
  <si>
    <t>1-in-10
Temperatures</t>
  </si>
  <si>
    <t>1-in-20
Temperatures</t>
  </si>
  <si>
    <t>Private Supply by Sector (GWh)</t>
  </si>
  <si>
    <t>Planning Area Economic and Demographic Assumptions</t>
  </si>
  <si>
    <t>Population
(Thousands)</t>
  </si>
  <si>
    <t>Industrial</t>
  </si>
  <si>
    <t>--</t>
  </si>
  <si>
    <t>Total Energy to Serve Load (GWh)</t>
  </si>
  <si>
    <t>Form 1.2:  Total Energy to Serve Load (equals sales plus line losses)</t>
  </si>
  <si>
    <t>Line
Losses</t>
  </si>
  <si>
    <t>Total Energy
to Serve Load</t>
  </si>
  <si>
    <t>Load-Modifying Demand Response</t>
  </si>
  <si>
    <t>Households (Thousands)</t>
  </si>
  <si>
    <t>Form 1.1 - SDGE Planning Area</t>
  </si>
  <si>
    <t>Form 1.5 - SDGE Planning Area</t>
  </si>
  <si>
    <t>Form 1.7a - SDGE Planning Area</t>
  </si>
  <si>
    <t>Form 2.2 - SDGE Planning Area</t>
  </si>
  <si>
    <t>Form 2.3 - SDGE Planning Area</t>
  </si>
  <si>
    <t>California Energy Demand 2018-2030 Revised Baseline Forecast - High Demand Case</t>
  </si>
  <si>
    <t>Form 1.1b - SDG&amp;E Planning Area</t>
  </si>
  <si>
    <t>Form 1.2 - SDG&amp;E Planning Area</t>
  </si>
  <si>
    <t>Peak  End Use  Load</t>
  </si>
  <si>
    <t>Unadjusted  Net Peak Demand</t>
  </si>
  <si>
    <t>Peak Shift Impact*</t>
  </si>
  <si>
    <t>Final Net Peak Demand</t>
  </si>
  <si>
    <t>2000-2017</t>
  </si>
  <si>
    <t>2017-2020</t>
  </si>
  <si>
    <t>2017-2030</t>
  </si>
  <si>
    <t>Form 1.4 - SDG&amp;E Planning Area</t>
  </si>
  <si>
    <t>Total Non-Agricultural Employment</t>
  </si>
  <si>
    <t>*Peak shift impact accounts for utility peaks occurring later in the day compared to the end use peak due to demand modifiers. Unadjusted net peak measures utility demand at "traditional" peak hour.</t>
  </si>
  <si>
    <t>Last historic year is 2017. Consumption includes self-generation.</t>
  </si>
  <si>
    <t>Last historic year is 2017. Sales excludes self-generation.</t>
  </si>
  <si>
    <t>Last historic year is 2017.</t>
  </si>
  <si>
    <t>Last historic year is weather normalized 2018. Net peak demand includes the impact of demand response programs.</t>
  </si>
  <si>
    <t>Personal Income
(Millions 2017$)</t>
  </si>
  <si>
    <t>Electricity Prices (2017 cents/kWh)</t>
  </si>
  <si>
    <t>2000-2018</t>
  </si>
  <si>
    <t>2018-2020</t>
  </si>
  <si>
    <t>2018-2030</t>
  </si>
  <si>
    <t>January 2019</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</si>
</sst>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Black]\-#,##0;[Black]0;"/>
    <numFmt numFmtId="169" formatCode="#0.00%;[Black]\-##0.00%;[Black]\-\-;"/>
    <numFmt numFmtId="170" formatCode="##0.00%;[Black]\-##0.00%;[Black]\-\-;"/>
    <numFmt numFmtId="171" formatCode="#,##0.00;[Black]\-#,##0.00;[Black]0;"/>
    <numFmt numFmtId="172" formatCode="#,###.###;[Black]\-#,###.###;[Black]0;"/>
    <numFmt numFmtId="173" formatCode="_(* #,##0.0_);_(* \(#,##0.0\);_(* &quot;-&quot;??_);_(@_)"/>
    <numFmt numFmtId="174" formatCode="_(* #,##0_);_(* \(#,##0\);_(* &quot;-&quot;??_);_(@_)"/>
    <numFmt numFmtId="175" formatCode="_(* #,##0.000_);_(* \(#,##0.000\);_(* &quot;-&quot;??_);_(@_)"/>
    <numFmt numFmtId="176" formatCode="_(* #,##0.000_);_(* \(#,##0.000\);_(* &quot;-&quot;???_);_(@_)"/>
    <numFmt numFmtId="177" formatCode="#,##0;[Black]\-#,##0;[Black]0"/>
  </numFmts>
  <fonts count="40">
    <font>
      <sz val="11"/>
      <color theme="1"/>
      <name val="Calibri"/>
      <family val="2"/>
    </font>
    <font>
      <sz val="11"/>
      <color indexed="8"/>
      <name val="Calibri"/>
      <family val="2"/>
    </font>
    <font>
      <sz val="10"/>
      <color indexed="8"/>
      <name val="Arial"/>
      <family val="2"/>
    </font>
    <font>
      <b/>
      <sz val="12"/>
      <color indexed="8"/>
      <name val="Arial"/>
      <family val="2"/>
    </font>
    <font>
      <sz val="10"/>
      <name val="Arial"/>
      <family val="2"/>
    </font>
    <font>
      <b/>
      <sz val="10"/>
      <name val="Arial"/>
      <family val="2"/>
    </font>
    <font>
      <b/>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FFFFFF"/>
      </top>
      <bottom style="medium">
        <color rgb="FFFFFFFF"/>
      </bottom>
    </border>
    <border>
      <left>
        <color indexed="63"/>
      </left>
      <right>
        <color indexed="63"/>
      </right>
      <top>
        <color indexed="63"/>
      </top>
      <bottom style="thin">
        <color rgb="FFFFFFF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3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8">
    <xf numFmtId="0" fontId="0" fillId="0" borderId="0" xfId="0" applyFont="1" applyAlignment="1">
      <alignment/>
    </xf>
    <xf numFmtId="0"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4" fillId="33" borderId="0" xfId="0" applyNumberFormat="1" applyFont="1" applyFill="1" applyBorder="1" applyAlignment="1" applyProtection="1">
      <alignment/>
      <protection/>
    </xf>
    <xf numFmtId="0" fontId="2" fillId="34" borderId="11" xfId="0" applyNumberFormat="1" applyFont="1" applyFill="1" applyBorder="1" applyAlignment="1" applyProtection="1">
      <alignment horizontal="center" wrapText="1"/>
      <protection/>
    </xf>
    <xf numFmtId="0"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2" fillId="0" borderId="10" xfId="0" applyNumberFormat="1" applyFont="1" applyFill="1" applyBorder="1" applyAlignment="1" applyProtection="1">
      <alignment horizontal="left" wrapText="1"/>
      <protection/>
    </xf>
    <xf numFmtId="4" fontId="2" fillId="0" borderId="12" xfId="0" applyNumberFormat="1" applyFont="1" applyFill="1" applyBorder="1" applyAlignment="1" applyProtection="1">
      <alignment horizontal="right" wrapText="1"/>
      <protection/>
    </xf>
    <xf numFmtId="174" fontId="2" fillId="0" borderId="12" xfId="42" applyNumberFormat="1" applyFont="1" applyFill="1" applyBorder="1" applyAlignment="1" applyProtection="1">
      <alignment horizontal="right" wrapText="1"/>
      <protection/>
    </xf>
    <xf numFmtId="17" fontId="2" fillId="0" borderId="0" xfId="0" applyNumberFormat="1" applyFont="1" applyFill="1" applyBorder="1" applyAlignment="1" applyProtection="1" quotePrefix="1">
      <alignment/>
      <protection/>
    </xf>
    <xf numFmtId="10" fontId="0" fillId="0" borderId="0" xfId="0" applyNumberFormat="1" applyAlignment="1">
      <alignment/>
    </xf>
    <xf numFmtId="10" fontId="0" fillId="0" borderId="0" xfId="0" applyNumberFormat="1" applyAlignment="1" quotePrefix="1">
      <alignment horizontal="center"/>
    </xf>
    <xf numFmtId="168" fontId="0" fillId="33"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34" borderId="11" xfId="0" applyNumberFormat="1" applyFont="1" applyFill="1" applyBorder="1" applyAlignment="1" applyProtection="1">
      <alignment horizontal="center" wrapText="1"/>
      <protection/>
    </xf>
    <xf numFmtId="175" fontId="0" fillId="33" borderId="0" xfId="0" applyNumberFormat="1" applyFont="1" applyFill="1" applyBorder="1" applyAlignment="1" applyProtection="1">
      <alignment/>
      <protection/>
    </xf>
    <xf numFmtId="0" fontId="2" fillId="0" borderId="0" xfId="0" applyNumberFormat="1" applyFont="1" applyFill="1" applyBorder="1" applyAlignment="1" applyProtection="1">
      <alignment horizontal="right" wrapText="1"/>
      <protection/>
    </xf>
    <xf numFmtId="168" fontId="2" fillId="0" borderId="0" xfId="0" applyNumberFormat="1" applyFont="1" applyFill="1" applyBorder="1" applyAlignment="1" applyProtection="1">
      <alignment horizontal="right" wrapText="1"/>
      <protection/>
    </xf>
    <xf numFmtId="177" fontId="2" fillId="0" borderId="12" xfId="0" applyNumberFormat="1" applyFont="1" applyFill="1" applyBorder="1" applyAlignment="1" applyProtection="1">
      <alignment horizontal="right" wrapText="1"/>
      <protection/>
    </xf>
    <xf numFmtId="168" fontId="2" fillId="0" borderId="12" xfId="0" applyNumberFormat="1" applyFont="1" applyFill="1" applyBorder="1" applyAlignment="1" applyProtection="1">
      <alignment horizontal="right" wrapText="1"/>
      <protection/>
    </xf>
    <xf numFmtId="0" fontId="3" fillId="33"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protection/>
    </xf>
    <xf numFmtId="0" fontId="3" fillId="33" borderId="0"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protection/>
    </xf>
    <xf numFmtId="0" fontId="6" fillId="0" borderId="13" xfId="0" applyNumberFormat="1" applyFont="1" applyFill="1" applyBorder="1" applyAlignment="1" applyProtection="1">
      <alignment/>
      <protection/>
    </xf>
    <xf numFmtId="174" fontId="0" fillId="33" borderId="0" xfId="0" applyNumberFormat="1" applyFont="1" applyFill="1" applyBorder="1" applyAlignment="1" applyProtection="1">
      <alignmen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4"/>
  <sheetViews>
    <sheetView zoomScale="80" zoomScaleNormal="80" zoomScalePageLayoutView="0" workbookViewId="0" topLeftCell="A1">
      <selection activeCell="A3" sqref="A3"/>
    </sheetView>
  </sheetViews>
  <sheetFormatPr defaultColWidth="9.140625" defaultRowHeight="15"/>
  <cols>
    <col min="1" max="1" width="107.140625" style="1" bestFit="1" customWidth="1"/>
    <col min="2" max="16384" width="9.140625" style="1" customWidth="1"/>
  </cols>
  <sheetData>
    <row r="1" spans="1:11" ht="15.75">
      <c r="A1" s="22" t="s">
        <v>56</v>
      </c>
      <c r="B1" s="22"/>
      <c r="C1" s="22"/>
      <c r="D1" s="22"/>
      <c r="E1" s="22"/>
      <c r="F1" s="22"/>
      <c r="G1" s="22"/>
      <c r="H1" s="22"/>
      <c r="I1" s="22"/>
      <c r="J1" s="22"/>
      <c r="K1" s="22"/>
    </row>
    <row r="2" ht="15">
      <c r="A2" s="11" t="s">
        <v>78</v>
      </c>
    </row>
    <row r="3" ht="15">
      <c r="A3" s="2" t="s">
        <v>0</v>
      </c>
    </row>
    <row r="4" ht="15">
      <c r="A4" s="2" t="s">
        <v>1</v>
      </c>
    </row>
    <row r="5" ht="15">
      <c r="A5" s="2" t="s">
        <v>0</v>
      </c>
    </row>
    <row r="6" ht="15">
      <c r="A6" s="2" t="s">
        <v>2</v>
      </c>
    </row>
    <row r="7" ht="15">
      <c r="A7" s="2" t="s">
        <v>3</v>
      </c>
    </row>
    <row r="8" ht="15">
      <c r="A8" s="2" t="s">
        <v>46</v>
      </c>
    </row>
    <row r="9" ht="15">
      <c r="A9" s="2" t="s">
        <v>4</v>
      </c>
    </row>
    <row r="10" ht="15">
      <c r="A10" s="2" t="s">
        <v>5</v>
      </c>
    </row>
    <row r="11" ht="15">
      <c r="A11" s="2" t="s">
        <v>6</v>
      </c>
    </row>
    <row r="12" ht="15">
      <c r="A12" s="2" t="s">
        <v>7</v>
      </c>
    </row>
    <row r="13" ht="15">
      <c r="A13" s="2" t="s">
        <v>8</v>
      </c>
    </row>
    <row r="14" ht="15">
      <c r="A14" s="3" t="s">
        <v>9</v>
      </c>
    </row>
  </sheetData>
  <sheetProtection/>
  <mergeCells count="2">
    <mergeCell ref="A1:F1"/>
    <mergeCell ref="G1:K1"/>
  </mergeCells>
  <printOptions horizontalCentered="1"/>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L56"/>
  <sheetViews>
    <sheetView zoomScale="80" zoomScaleNormal="80" zoomScalePageLayoutView="0" workbookViewId="0" topLeftCell="A1">
      <selection activeCell="Q42" sqref="Q42"/>
    </sheetView>
  </sheetViews>
  <sheetFormatPr defaultColWidth="9.140625" defaultRowHeight="15"/>
  <cols>
    <col min="1" max="2" width="14.28125" style="1" bestFit="1" customWidth="1"/>
    <col min="3" max="3" width="22.8515625" style="1" bestFit="1" customWidth="1"/>
    <col min="4" max="4" width="14.28125" style="1" bestFit="1" customWidth="1"/>
    <col min="5" max="5" width="22.8515625" style="1" bestFit="1" customWidth="1"/>
    <col min="6" max="6" width="17.140625" style="1" bestFit="1" customWidth="1"/>
    <col min="7" max="8" width="14.28125" style="1" bestFit="1" customWidth="1"/>
    <col min="9" max="9" width="11.421875" style="1" bestFit="1" customWidth="1"/>
    <col min="10" max="10" width="14.28125" style="1" bestFit="1" customWidth="1"/>
    <col min="11" max="11" width="17.140625" style="1" bestFit="1" customWidth="1"/>
    <col min="12" max="16384" width="9.140625" style="1" customWidth="1"/>
  </cols>
  <sheetData>
    <row r="1" spans="1:11" ht="15.75" customHeight="1">
      <c r="A1" s="22" t="s">
        <v>51</v>
      </c>
      <c r="B1" s="22"/>
      <c r="C1" s="22"/>
      <c r="D1" s="22"/>
      <c r="E1" s="22"/>
      <c r="F1" s="22"/>
      <c r="G1" s="22"/>
      <c r="H1" s="22"/>
      <c r="I1" s="22"/>
      <c r="J1" s="22"/>
      <c r="K1" s="22"/>
    </row>
    <row r="2" spans="1:11" ht="15.75" customHeight="1">
      <c r="A2" s="24" t="s">
        <v>56</v>
      </c>
      <c r="B2" s="22"/>
      <c r="C2" s="22"/>
      <c r="D2" s="22"/>
      <c r="E2" s="22"/>
      <c r="F2" s="22"/>
      <c r="G2" s="22"/>
      <c r="H2" s="22"/>
      <c r="I2" s="22"/>
      <c r="J2" s="22"/>
      <c r="K2" s="22"/>
    </row>
    <row r="3" spans="1:11" ht="15.75" customHeight="1">
      <c r="A3" s="22" t="s">
        <v>10</v>
      </c>
      <c r="B3" s="22"/>
      <c r="C3" s="22"/>
      <c r="D3" s="22"/>
      <c r="E3" s="22"/>
      <c r="F3" s="22"/>
      <c r="G3" s="22"/>
      <c r="H3" s="22"/>
      <c r="I3" s="22"/>
      <c r="J3" s="22"/>
      <c r="K3" s="22"/>
    </row>
    <row r="4" ht="13.5" customHeight="1" thickBot="1">
      <c r="A4" s="4"/>
    </row>
    <row r="5" spans="1:11" ht="27" thickBot="1">
      <c r="A5" s="5" t="s">
        <v>11</v>
      </c>
      <c r="B5" s="5" t="s">
        <v>12</v>
      </c>
      <c r="C5" s="5" t="s">
        <v>13</v>
      </c>
      <c r="D5" s="5" t="s">
        <v>14</v>
      </c>
      <c r="E5" s="5" t="s">
        <v>15</v>
      </c>
      <c r="F5" s="5" t="s">
        <v>16</v>
      </c>
      <c r="G5" s="5" t="s">
        <v>17</v>
      </c>
      <c r="H5" s="5" t="s">
        <v>18</v>
      </c>
      <c r="I5" s="5" t="s">
        <v>19</v>
      </c>
      <c r="J5" s="5" t="s">
        <v>20</v>
      </c>
      <c r="K5" s="5" t="s">
        <v>21</v>
      </c>
    </row>
    <row r="6" spans="1:12" ht="15.75" thickBot="1">
      <c r="A6" s="6">
        <v>1990</v>
      </c>
      <c r="B6" s="7">
        <v>5420.990104</v>
      </c>
      <c r="C6" s="7">
        <v>0</v>
      </c>
      <c r="D6" s="7">
        <v>5834.159777221843</v>
      </c>
      <c r="E6" s="7">
        <v>0</v>
      </c>
      <c r="F6" s="7">
        <v>1626.9657782046982</v>
      </c>
      <c r="G6" s="7">
        <v>292.17720600000007</v>
      </c>
      <c r="H6" s="7">
        <v>239.61748099999997</v>
      </c>
      <c r="I6" s="7">
        <v>1369.8693574226015</v>
      </c>
      <c r="J6" s="7">
        <v>73.430699</v>
      </c>
      <c r="K6" s="7">
        <v>14857.210402849145</v>
      </c>
      <c r="L6" s="14"/>
    </row>
    <row r="7" spans="1:11" ht="15.75" thickBot="1">
      <c r="A7" s="6">
        <v>1991</v>
      </c>
      <c r="B7" s="7">
        <v>5332.748817999999</v>
      </c>
      <c r="C7" s="7">
        <v>0</v>
      </c>
      <c r="D7" s="7">
        <v>5693.642160422627</v>
      </c>
      <c r="E7" s="7">
        <v>0</v>
      </c>
      <c r="F7" s="7">
        <v>1623.2279491820495</v>
      </c>
      <c r="G7" s="7">
        <v>315.768865</v>
      </c>
      <c r="H7" s="7">
        <v>206.68030499999998</v>
      </c>
      <c r="I7" s="7">
        <v>1462.544500055282</v>
      </c>
      <c r="J7" s="7">
        <v>75.875295</v>
      </c>
      <c r="K7" s="7">
        <v>14710.487892659958</v>
      </c>
    </row>
    <row r="8" spans="1:11" ht="15.75" thickBot="1">
      <c r="A8" s="6">
        <v>1992</v>
      </c>
      <c r="B8" s="7">
        <v>5611.399</v>
      </c>
      <c r="C8" s="7">
        <v>0</v>
      </c>
      <c r="D8" s="7">
        <v>6199.093553130826</v>
      </c>
      <c r="E8" s="7">
        <v>0</v>
      </c>
      <c r="F8" s="7">
        <v>1655.0291270451548</v>
      </c>
      <c r="G8" s="7">
        <v>329.2354300884918</v>
      </c>
      <c r="H8" s="7">
        <v>192.9610011437293</v>
      </c>
      <c r="I8" s="7">
        <v>1467.575964001469</v>
      </c>
      <c r="J8" s="7">
        <v>75.65453259033094</v>
      </c>
      <c r="K8" s="7">
        <v>15530.948608000002</v>
      </c>
    </row>
    <row r="9" spans="1:11" ht="15.75" thickBot="1">
      <c r="A9" s="6">
        <v>1993</v>
      </c>
      <c r="B9" s="7">
        <v>5550.993</v>
      </c>
      <c r="C9" s="7">
        <v>0</v>
      </c>
      <c r="D9" s="7">
        <v>6205.792862706961</v>
      </c>
      <c r="E9" s="7">
        <v>0</v>
      </c>
      <c r="F9" s="7">
        <v>1649.9726947516267</v>
      </c>
      <c r="G9" s="7">
        <v>269.85016720591375</v>
      </c>
      <c r="H9" s="7">
        <v>209.54326454532153</v>
      </c>
      <c r="I9" s="7">
        <v>1475.9863053688246</v>
      </c>
      <c r="J9" s="7">
        <v>76.3563434213518</v>
      </c>
      <c r="K9" s="7">
        <v>15438.494638</v>
      </c>
    </row>
    <row r="10" spans="1:11" ht="15.75" thickBot="1">
      <c r="A10" s="6">
        <v>1994</v>
      </c>
      <c r="B10" s="7">
        <v>5731.222</v>
      </c>
      <c r="C10" s="7">
        <v>0</v>
      </c>
      <c r="D10" s="7">
        <v>6358.363287915352</v>
      </c>
      <c r="E10" s="7">
        <v>0</v>
      </c>
      <c r="F10" s="7">
        <v>1633.7675756905905</v>
      </c>
      <c r="G10" s="7">
        <v>229.81055379852367</v>
      </c>
      <c r="H10" s="7">
        <v>232.2685327670802</v>
      </c>
      <c r="I10" s="7">
        <v>1508.4925370284418</v>
      </c>
      <c r="J10" s="7">
        <v>78.80583280001028</v>
      </c>
      <c r="K10" s="7">
        <v>15772.730319999997</v>
      </c>
    </row>
    <row r="11" spans="1:11" ht="15.75" thickBot="1">
      <c r="A11" s="6">
        <v>1995</v>
      </c>
      <c r="B11" s="7">
        <v>5736.206999999999</v>
      </c>
      <c r="C11" s="7">
        <v>0</v>
      </c>
      <c r="D11" s="7">
        <v>6509.920384201036</v>
      </c>
      <c r="E11" s="7">
        <v>0</v>
      </c>
      <c r="F11" s="7">
        <v>1607.9166124884355</v>
      </c>
      <c r="G11" s="7">
        <v>246.0167341609325</v>
      </c>
      <c r="H11" s="7">
        <v>228.01397993135</v>
      </c>
      <c r="I11" s="7">
        <v>1506.4650927679866</v>
      </c>
      <c r="J11" s="7">
        <v>80.75920645025747</v>
      </c>
      <c r="K11" s="7">
        <v>15915.299009999995</v>
      </c>
    </row>
    <row r="12" spans="1:11" ht="15.75" thickBot="1">
      <c r="A12" s="6">
        <v>1996</v>
      </c>
      <c r="B12" s="7">
        <v>5936.5470000000005</v>
      </c>
      <c r="C12" s="7">
        <v>0</v>
      </c>
      <c r="D12" s="7">
        <v>6863.386914008984</v>
      </c>
      <c r="E12" s="7">
        <v>0</v>
      </c>
      <c r="F12" s="7">
        <v>1581.8502895603046</v>
      </c>
      <c r="G12" s="7">
        <v>248.19409040300536</v>
      </c>
      <c r="H12" s="7">
        <v>250.93310282062487</v>
      </c>
      <c r="I12" s="7">
        <v>1471.0814849972758</v>
      </c>
      <c r="J12" s="7">
        <v>82.43796020980345</v>
      </c>
      <c r="K12" s="7">
        <v>16434.430841999998</v>
      </c>
    </row>
    <row r="13" spans="1:11" ht="15.75" thickBot="1">
      <c r="A13" s="6">
        <v>1997</v>
      </c>
      <c r="B13" s="7">
        <v>6124.898000000001</v>
      </c>
      <c r="C13" s="7">
        <v>0</v>
      </c>
      <c r="D13" s="7">
        <v>7430.32817343979</v>
      </c>
      <c r="E13" s="7">
        <v>0</v>
      </c>
      <c r="F13" s="7">
        <v>1711.8428312432538</v>
      </c>
      <c r="G13" s="7">
        <v>77.39444821093743</v>
      </c>
      <c r="H13" s="7">
        <v>84.06543673999295</v>
      </c>
      <c r="I13" s="7">
        <v>1619.4336039420907</v>
      </c>
      <c r="J13" s="7">
        <v>83.90209942393973</v>
      </c>
      <c r="K13" s="7">
        <v>17131.864593000006</v>
      </c>
    </row>
    <row r="14" spans="1:11" ht="15.75" thickBot="1">
      <c r="A14" s="6">
        <v>1998</v>
      </c>
      <c r="B14" s="7">
        <v>6318.682838593114</v>
      </c>
      <c r="C14" s="7">
        <v>0</v>
      </c>
      <c r="D14" s="7">
        <v>7353.723716088013</v>
      </c>
      <c r="E14" s="7">
        <v>0</v>
      </c>
      <c r="F14" s="7">
        <v>1829.3765229903204</v>
      </c>
      <c r="G14" s="7">
        <v>216.77653499999997</v>
      </c>
      <c r="H14" s="7">
        <v>216.147256</v>
      </c>
      <c r="I14" s="7">
        <v>1586.105000649495</v>
      </c>
      <c r="J14" s="7">
        <v>92.946621</v>
      </c>
      <c r="K14" s="7">
        <v>17613.758490320943</v>
      </c>
    </row>
    <row r="15" spans="1:11" ht="15.75" thickBot="1">
      <c r="A15" s="6">
        <v>1999</v>
      </c>
      <c r="B15" s="7">
        <v>3652.409304016774</v>
      </c>
      <c r="C15" s="7">
        <v>0</v>
      </c>
      <c r="D15" s="7">
        <v>6791.8404216578165</v>
      </c>
      <c r="E15" s="7">
        <v>0</v>
      </c>
      <c r="F15" s="7">
        <v>1506.5415560057188</v>
      </c>
      <c r="G15" s="7">
        <v>159.512554</v>
      </c>
      <c r="H15" s="7">
        <v>268.90544399999993</v>
      </c>
      <c r="I15" s="7">
        <v>1594.5401789543296</v>
      </c>
      <c r="J15" s="7">
        <v>93.396801</v>
      </c>
      <c r="K15" s="7">
        <v>14067.146259634641</v>
      </c>
    </row>
    <row r="16" spans="1:11" ht="15.75" thickBot="1">
      <c r="A16" s="6">
        <v>2000</v>
      </c>
      <c r="B16" s="7">
        <v>3955.608555825007</v>
      </c>
      <c r="C16" s="7">
        <v>0</v>
      </c>
      <c r="D16" s="7">
        <v>7279.607726395584</v>
      </c>
      <c r="E16" s="7">
        <v>0</v>
      </c>
      <c r="F16" s="7">
        <v>1615.721959825747</v>
      </c>
      <c r="G16" s="7">
        <v>170.561475</v>
      </c>
      <c r="H16" s="7">
        <v>294.224398</v>
      </c>
      <c r="I16" s="7">
        <v>1638.9987032099525</v>
      </c>
      <c r="J16" s="7">
        <v>95.92926699999998</v>
      </c>
      <c r="K16" s="7">
        <v>15050.65208525629</v>
      </c>
    </row>
    <row r="17" spans="1:11" ht="15.75" thickBot="1">
      <c r="A17" s="6">
        <v>2001</v>
      </c>
      <c r="B17" s="7">
        <v>3997.34912928131</v>
      </c>
      <c r="C17" s="7">
        <v>0</v>
      </c>
      <c r="D17" s="7">
        <v>6976.5131056036635</v>
      </c>
      <c r="E17" s="7">
        <v>0</v>
      </c>
      <c r="F17" s="7">
        <v>1626.7955600350417</v>
      </c>
      <c r="G17" s="7">
        <v>175.46802899999997</v>
      </c>
      <c r="H17" s="7">
        <v>289.523928</v>
      </c>
      <c r="I17" s="7">
        <v>1686.9219047984345</v>
      </c>
      <c r="J17" s="7">
        <v>94.93821000000001</v>
      </c>
      <c r="K17" s="7">
        <v>14847.50986671845</v>
      </c>
    </row>
    <row r="18" spans="1:11" ht="15.75" thickBot="1">
      <c r="A18" s="6">
        <v>2002</v>
      </c>
      <c r="B18" s="7">
        <v>4542.767326867872</v>
      </c>
      <c r="C18" s="7">
        <v>0</v>
      </c>
      <c r="D18" s="7">
        <v>7352.921635744924</v>
      </c>
      <c r="E18" s="7">
        <v>0</v>
      </c>
      <c r="F18" s="7">
        <v>1588.2954514429093</v>
      </c>
      <c r="G18" s="7">
        <v>186.79728899999998</v>
      </c>
      <c r="H18" s="7">
        <v>321.80043900000004</v>
      </c>
      <c r="I18" s="7">
        <v>1743.1842397000833</v>
      </c>
      <c r="J18" s="7">
        <v>95.829319</v>
      </c>
      <c r="K18" s="7">
        <v>15831.595700755788</v>
      </c>
    </row>
    <row r="19" spans="1:11" ht="15.75" thickBot="1">
      <c r="A19" s="6">
        <v>2003</v>
      </c>
      <c r="B19" s="7">
        <v>5421.448760696619</v>
      </c>
      <c r="C19" s="7">
        <v>0</v>
      </c>
      <c r="D19" s="7">
        <v>8025.208309663402</v>
      </c>
      <c r="E19" s="7">
        <v>0</v>
      </c>
      <c r="F19" s="7">
        <v>1546.687425991397</v>
      </c>
      <c r="G19" s="7">
        <v>192.474099</v>
      </c>
      <c r="H19" s="7">
        <v>308.81310599999995</v>
      </c>
      <c r="I19" s="7">
        <v>1742.1714833473359</v>
      </c>
      <c r="J19" s="7">
        <v>98.778795</v>
      </c>
      <c r="K19" s="7">
        <v>17335.581979698753</v>
      </c>
    </row>
    <row r="20" spans="1:11" ht="15.75" thickBot="1">
      <c r="A20" s="6">
        <v>2004</v>
      </c>
      <c r="B20" s="7">
        <v>6582.553417262113</v>
      </c>
      <c r="C20" s="7">
        <v>0</v>
      </c>
      <c r="D20" s="7">
        <v>8661.555462451013</v>
      </c>
      <c r="E20" s="7">
        <v>0</v>
      </c>
      <c r="F20" s="7">
        <v>1590.5969561665258</v>
      </c>
      <c r="G20" s="7">
        <v>206.461464</v>
      </c>
      <c r="H20" s="7">
        <v>329.91413600000004</v>
      </c>
      <c r="I20" s="7">
        <v>1842.075875535033</v>
      </c>
      <c r="J20" s="7">
        <v>104.507609</v>
      </c>
      <c r="K20" s="7">
        <v>19317.664920414685</v>
      </c>
    </row>
    <row r="21" spans="1:11" ht="15.75" thickBot="1">
      <c r="A21" s="6">
        <v>2005</v>
      </c>
      <c r="B21" s="7">
        <v>7106.155736454153</v>
      </c>
      <c r="C21" s="7">
        <v>0</v>
      </c>
      <c r="D21" s="7">
        <v>8988.550837066092</v>
      </c>
      <c r="E21" s="7">
        <v>0</v>
      </c>
      <c r="F21" s="7">
        <v>1605.537242446572</v>
      </c>
      <c r="G21" s="7">
        <v>203.90254499999998</v>
      </c>
      <c r="H21" s="7">
        <v>321.25771299999997</v>
      </c>
      <c r="I21" s="7">
        <v>1753.2853711809926</v>
      </c>
      <c r="J21" s="7">
        <v>99.958851</v>
      </c>
      <c r="K21" s="7">
        <v>20078.64829614781</v>
      </c>
    </row>
    <row r="22" spans="1:11" ht="15.75" thickBot="1">
      <c r="A22" s="6">
        <v>2006</v>
      </c>
      <c r="B22" s="7">
        <v>7555.38469419217</v>
      </c>
      <c r="C22" s="7">
        <v>0</v>
      </c>
      <c r="D22" s="7">
        <v>9339.487714397717</v>
      </c>
      <c r="E22" s="7">
        <v>0</v>
      </c>
      <c r="F22" s="7">
        <v>1606.0848799866776</v>
      </c>
      <c r="G22" s="7">
        <v>213.70402900000002</v>
      </c>
      <c r="H22" s="7">
        <v>349.1461104406592</v>
      </c>
      <c r="I22" s="7">
        <v>1785.9345579087992</v>
      </c>
      <c r="J22" s="7">
        <v>108.67603799999999</v>
      </c>
      <c r="K22" s="7">
        <v>20958.418023926028</v>
      </c>
    </row>
    <row r="23" spans="1:11" ht="15.75" thickBot="1">
      <c r="A23" s="6">
        <v>2007</v>
      </c>
      <c r="B23" s="7">
        <v>7583.196453365126</v>
      </c>
      <c r="C23" s="7">
        <v>0</v>
      </c>
      <c r="D23" s="7">
        <v>9554.71760576607</v>
      </c>
      <c r="E23" s="7">
        <v>0</v>
      </c>
      <c r="F23" s="7">
        <v>1536.7573861475776</v>
      </c>
      <c r="G23" s="7">
        <v>208.176819154551</v>
      </c>
      <c r="H23" s="7">
        <v>365.15579361078494</v>
      </c>
      <c r="I23" s="7">
        <v>1824.2324581207579</v>
      </c>
      <c r="J23" s="7">
        <v>113.762871</v>
      </c>
      <c r="K23" s="7">
        <v>21185.99938716487</v>
      </c>
    </row>
    <row r="24" spans="1:11" ht="15.75" thickBot="1">
      <c r="A24" s="6">
        <v>2008</v>
      </c>
      <c r="B24" s="7">
        <v>7770.767109741107</v>
      </c>
      <c r="C24" s="7">
        <v>0</v>
      </c>
      <c r="D24" s="7">
        <v>9772.427269487409</v>
      </c>
      <c r="E24" s="7">
        <v>0</v>
      </c>
      <c r="F24" s="7">
        <v>1535.1875106772545</v>
      </c>
      <c r="G24" s="7">
        <v>202.71343851316766</v>
      </c>
      <c r="H24" s="7">
        <v>349.3215095828383</v>
      </c>
      <c r="I24" s="7">
        <v>1790.7394500902092</v>
      </c>
      <c r="J24" s="7">
        <v>112.59575000000004</v>
      </c>
      <c r="K24" s="7">
        <v>21533.752038091985</v>
      </c>
    </row>
    <row r="25" spans="1:11" ht="15.75" thickBot="1">
      <c r="A25" s="6">
        <v>2009</v>
      </c>
      <c r="B25" s="7">
        <v>7620.4743482455</v>
      </c>
      <c r="C25" s="7">
        <v>0</v>
      </c>
      <c r="D25" s="7">
        <v>9491.035971522324</v>
      </c>
      <c r="E25" s="7">
        <v>0</v>
      </c>
      <c r="F25" s="7">
        <v>1437.9982839502436</v>
      </c>
      <c r="G25" s="7">
        <v>176.19577601387735</v>
      </c>
      <c r="H25" s="7">
        <v>343.2406689783251</v>
      </c>
      <c r="I25" s="7">
        <v>1866.3866303891289</v>
      </c>
      <c r="J25" s="7">
        <v>115.94972199999994</v>
      </c>
      <c r="K25" s="7">
        <v>21051.2814010994</v>
      </c>
    </row>
    <row r="26" spans="1:11" ht="15.75" thickBot="1">
      <c r="A26" s="6">
        <v>2010</v>
      </c>
      <c r="B26" s="7">
        <v>7415.600112290558</v>
      </c>
      <c r="C26" s="7">
        <v>0</v>
      </c>
      <c r="D26" s="7">
        <v>9191.021162039815</v>
      </c>
      <c r="E26" s="7">
        <v>0</v>
      </c>
      <c r="F26" s="7">
        <v>1400.2186894943886</v>
      </c>
      <c r="G26" s="7">
        <v>167.42367987380797</v>
      </c>
      <c r="H26" s="7">
        <v>321.06852073034196</v>
      </c>
      <c r="I26" s="7">
        <v>1943.147585245699</v>
      </c>
      <c r="J26" s="7">
        <v>113.63868800000006</v>
      </c>
      <c r="K26" s="7">
        <v>20552.11843767461</v>
      </c>
    </row>
    <row r="27" spans="1:11" ht="15.75" thickBot="1">
      <c r="A27" s="6">
        <v>2011</v>
      </c>
      <c r="B27" s="7">
        <v>7481.336154625505</v>
      </c>
      <c r="C27" s="7">
        <v>0</v>
      </c>
      <c r="D27" s="7">
        <v>9233.725277961574</v>
      </c>
      <c r="E27" s="7">
        <v>0</v>
      </c>
      <c r="F27" s="7">
        <v>1377.9802916969832</v>
      </c>
      <c r="G27" s="7">
        <v>170.43762715943893</v>
      </c>
      <c r="H27" s="7">
        <v>332.84855694770107</v>
      </c>
      <c r="I27" s="7">
        <v>1841.6908156737652</v>
      </c>
      <c r="J27" s="7">
        <v>105.89992699999999</v>
      </c>
      <c r="K27" s="7">
        <v>20543.918651064967</v>
      </c>
    </row>
    <row r="28" spans="1:11" ht="15.75" thickBot="1">
      <c r="A28" s="6">
        <v>2012</v>
      </c>
      <c r="B28" s="7">
        <v>7733.7884922397825</v>
      </c>
      <c r="C28" s="7">
        <v>0</v>
      </c>
      <c r="D28" s="7">
        <v>9496.801294572957</v>
      </c>
      <c r="E28" s="7">
        <v>0</v>
      </c>
      <c r="F28" s="7">
        <v>1409.430722280972</v>
      </c>
      <c r="G28" s="7">
        <v>178.45669385364172</v>
      </c>
      <c r="H28" s="7">
        <v>345.58982823695436</v>
      </c>
      <c r="I28" s="7">
        <v>1869.5583990721354</v>
      </c>
      <c r="J28" s="7">
        <v>101.39161000000001</v>
      </c>
      <c r="K28" s="7">
        <v>21135.01704025644</v>
      </c>
    </row>
    <row r="29" spans="1:11" ht="15.75" thickBot="1">
      <c r="A29" s="6">
        <v>2013</v>
      </c>
      <c r="B29" s="7">
        <v>7599.256368978968</v>
      </c>
      <c r="C29" s="7">
        <v>0</v>
      </c>
      <c r="D29" s="7">
        <v>9472.250593677218</v>
      </c>
      <c r="E29" s="7">
        <v>0</v>
      </c>
      <c r="F29" s="7">
        <v>1414.601304841477</v>
      </c>
      <c r="G29" s="7">
        <v>170.60476793937352</v>
      </c>
      <c r="H29" s="7">
        <v>340.50644666748434</v>
      </c>
      <c r="I29" s="7">
        <v>2033.1589270592528</v>
      </c>
      <c r="J29" s="7">
        <v>93.08658300000002</v>
      </c>
      <c r="K29" s="7">
        <v>21123.464992163772</v>
      </c>
    </row>
    <row r="30" spans="1:11" ht="15.75" thickBot="1">
      <c r="A30" s="6">
        <v>2014</v>
      </c>
      <c r="B30" s="7">
        <v>7662.651258207862</v>
      </c>
      <c r="C30" s="7">
        <v>0</v>
      </c>
      <c r="D30" s="7">
        <v>9794.460769784835</v>
      </c>
      <c r="E30" s="7">
        <v>0</v>
      </c>
      <c r="F30" s="7">
        <v>1457.1920641576319</v>
      </c>
      <c r="G30" s="7">
        <v>163.40586855967666</v>
      </c>
      <c r="H30" s="7">
        <v>348.31332552066567</v>
      </c>
      <c r="I30" s="7">
        <v>1961.0297838002668</v>
      </c>
      <c r="J30" s="7">
        <v>94.07905800000006</v>
      </c>
      <c r="K30" s="7">
        <v>21481.13212803094</v>
      </c>
    </row>
    <row r="31" spans="1:11" ht="15.75" thickBot="1">
      <c r="A31" s="6">
        <v>2015</v>
      </c>
      <c r="B31" s="7">
        <v>7666.213963470327</v>
      </c>
      <c r="C31" s="7">
        <v>62.44120155601142</v>
      </c>
      <c r="D31" s="7">
        <v>9670.980561843597</v>
      </c>
      <c r="E31" s="7">
        <v>9.392186565373432</v>
      </c>
      <c r="F31" s="7">
        <v>1504.5981161414659</v>
      </c>
      <c r="G31" s="7">
        <v>158.87235303607824</v>
      </c>
      <c r="H31" s="7">
        <v>307.51974183228526</v>
      </c>
      <c r="I31" s="7">
        <v>2008.5819391399393</v>
      </c>
      <c r="J31" s="7">
        <v>65.098984</v>
      </c>
      <c r="K31" s="7">
        <v>21381.865659463692</v>
      </c>
    </row>
    <row r="32" spans="1:11" ht="15.75" thickBot="1">
      <c r="A32" s="6">
        <v>2016</v>
      </c>
      <c r="B32" s="7">
        <v>7498.485582119539</v>
      </c>
      <c r="C32" s="7">
        <v>88.13496827467972</v>
      </c>
      <c r="D32" s="7">
        <v>9472.145635187733</v>
      </c>
      <c r="E32" s="7">
        <v>17.91382863675974</v>
      </c>
      <c r="F32" s="7">
        <v>1368.9200734542546</v>
      </c>
      <c r="G32" s="7">
        <v>384.57137114680586</v>
      </c>
      <c r="H32" s="7">
        <v>301.37042618348767</v>
      </c>
      <c r="I32" s="7">
        <v>2003.96509799561</v>
      </c>
      <c r="J32" s="7">
        <v>87.15095600000001</v>
      </c>
      <c r="K32" s="7">
        <v>21116.60914208743</v>
      </c>
    </row>
    <row r="33" spans="1:11" ht="15.75" thickBot="1">
      <c r="A33" s="6">
        <v>2017</v>
      </c>
      <c r="B33" s="7">
        <v>7569.129720085828</v>
      </c>
      <c r="C33" s="7">
        <v>168.371821779709</v>
      </c>
      <c r="D33" s="7">
        <v>9268.777000125705</v>
      </c>
      <c r="E33" s="7">
        <v>55.59688039064028</v>
      </c>
      <c r="F33" s="7">
        <v>1373.2095535379017</v>
      </c>
      <c r="G33" s="7">
        <v>345.2497216722208</v>
      </c>
      <c r="H33" s="7">
        <v>306.1560422691977</v>
      </c>
      <c r="I33" s="7">
        <v>1845.3800144959557</v>
      </c>
      <c r="J33" s="7">
        <v>87.88789</v>
      </c>
      <c r="K33" s="7">
        <v>20795.789942186813</v>
      </c>
    </row>
    <row r="34" spans="1:11" ht="15.75" thickBot="1">
      <c r="A34" s="6">
        <v>2018</v>
      </c>
      <c r="B34" s="7">
        <v>7745.619307892195</v>
      </c>
      <c r="C34" s="7">
        <v>232.10032297457724</v>
      </c>
      <c r="D34" s="7">
        <v>9530.681589398444</v>
      </c>
      <c r="E34" s="7">
        <v>75.89087523434043</v>
      </c>
      <c r="F34" s="7">
        <v>1401.0591142860278</v>
      </c>
      <c r="G34" s="7">
        <v>352.44610928072575</v>
      </c>
      <c r="H34" s="7">
        <v>309.10839831325336</v>
      </c>
      <c r="I34" s="7">
        <v>1869.767967257806</v>
      </c>
      <c r="J34" s="7">
        <v>87.89018728152146</v>
      </c>
      <c r="K34" s="7">
        <v>21296.572673709972</v>
      </c>
    </row>
    <row r="35" spans="1:11" ht="15.75" thickBot="1">
      <c r="A35" s="6">
        <v>2019</v>
      </c>
      <c r="B35" s="7">
        <v>7956.173590511297</v>
      </c>
      <c r="C35" s="7">
        <v>320.1187495407748</v>
      </c>
      <c r="D35" s="7">
        <v>9795.345624052066</v>
      </c>
      <c r="E35" s="7">
        <v>100.9505901894123</v>
      </c>
      <c r="F35" s="7">
        <v>1418.8273699282818</v>
      </c>
      <c r="G35" s="7">
        <v>355.47217672979536</v>
      </c>
      <c r="H35" s="7">
        <v>313.2026076263186</v>
      </c>
      <c r="I35" s="7">
        <v>1890.1130899110067</v>
      </c>
      <c r="J35" s="7">
        <v>87.89246287473244</v>
      </c>
      <c r="K35" s="7">
        <v>21817.026921633496</v>
      </c>
    </row>
    <row r="36" spans="1:11" ht="15.75" thickBot="1">
      <c r="A36" s="6">
        <v>2020</v>
      </c>
      <c r="B36" s="7">
        <v>8171.044594763339</v>
      </c>
      <c r="C36" s="7">
        <v>410.55422055116725</v>
      </c>
      <c r="D36" s="7">
        <v>10030.934396099767</v>
      </c>
      <c r="E36" s="7">
        <v>127.20290105223309</v>
      </c>
      <c r="F36" s="7">
        <v>1411.140364434058</v>
      </c>
      <c r="G36" s="7">
        <v>357.7760696317266</v>
      </c>
      <c r="H36" s="7">
        <v>317.6886009661696</v>
      </c>
      <c r="I36" s="7">
        <v>1905.0531386922055</v>
      </c>
      <c r="J36" s="7">
        <v>87.89470958119796</v>
      </c>
      <c r="K36" s="7">
        <v>22281.53187416846</v>
      </c>
    </row>
    <row r="37" spans="1:11" ht="15.75" thickBot="1">
      <c r="A37" s="6">
        <v>2021</v>
      </c>
      <c r="B37" s="7">
        <v>8411.505953667578</v>
      </c>
      <c r="C37" s="7">
        <v>505.00684219499226</v>
      </c>
      <c r="D37" s="7">
        <v>10232.591497164847</v>
      </c>
      <c r="E37" s="7">
        <v>165.4026520681068</v>
      </c>
      <c r="F37" s="7">
        <v>1419.105323136895</v>
      </c>
      <c r="G37" s="7">
        <v>357.08546327287576</v>
      </c>
      <c r="H37" s="7">
        <v>321.72140380133294</v>
      </c>
      <c r="I37" s="7">
        <v>1920.2946219043777</v>
      </c>
      <c r="J37" s="7">
        <v>87.89686986732029</v>
      </c>
      <c r="K37" s="7">
        <v>22750.20113281523</v>
      </c>
    </row>
    <row r="38" spans="1:11" ht="15.75" thickBot="1">
      <c r="A38" s="6">
        <v>2022</v>
      </c>
      <c r="B38" s="7">
        <v>8723.738056590935</v>
      </c>
      <c r="C38" s="7">
        <v>607.4287690491972</v>
      </c>
      <c r="D38" s="7">
        <v>10554.912394775627</v>
      </c>
      <c r="E38" s="7">
        <v>207.91016816130443</v>
      </c>
      <c r="F38" s="7">
        <v>1433.4492318188416</v>
      </c>
      <c r="G38" s="7">
        <v>358.6566127261434</v>
      </c>
      <c r="H38" s="7">
        <v>326.0755794721898</v>
      </c>
      <c r="I38" s="7">
        <v>1934.5287155569038</v>
      </c>
      <c r="J38" s="7">
        <v>87.8989559868754</v>
      </c>
      <c r="K38" s="7">
        <v>23419.259546927515</v>
      </c>
    </row>
    <row r="39" spans="1:11" ht="15.75" thickBot="1">
      <c r="A39" s="6">
        <v>2023</v>
      </c>
      <c r="B39" s="7">
        <v>9017.295129702936</v>
      </c>
      <c r="C39" s="7">
        <v>714.8369159066326</v>
      </c>
      <c r="D39" s="7">
        <v>10748.858718534175</v>
      </c>
      <c r="E39" s="7">
        <v>253.24251818107697</v>
      </c>
      <c r="F39" s="7">
        <v>1439.5172838057877</v>
      </c>
      <c r="G39" s="7">
        <v>359.8101866366029</v>
      </c>
      <c r="H39" s="7">
        <v>330.254442388657</v>
      </c>
      <c r="I39" s="7">
        <v>1946.8479620361366</v>
      </c>
      <c r="J39" s="7">
        <v>87.90097678295311</v>
      </c>
      <c r="K39" s="7">
        <v>23930.484699887245</v>
      </c>
    </row>
    <row r="40" spans="1:11" ht="15.75" thickBot="1">
      <c r="A40" s="6">
        <v>2024</v>
      </c>
      <c r="B40" s="7">
        <v>9320.517445706451</v>
      </c>
      <c r="C40" s="7">
        <v>824.0121957975023</v>
      </c>
      <c r="D40" s="7">
        <v>10953.814410225465</v>
      </c>
      <c r="E40" s="7">
        <v>296.4610831008549</v>
      </c>
      <c r="F40" s="7">
        <v>1444.5540047811185</v>
      </c>
      <c r="G40" s="7">
        <v>359.63462757701024</v>
      </c>
      <c r="H40" s="7">
        <v>334.090290604835</v>
      </c>
      <c r="I40" s="7">
        <v>1958.0951970898354</v>
      </c>
      <c r="J40" s="7">
        <v>87.90292183620598</v>
      </c>
      <c r="K40" s="7">
        <v>24458.608897820923</v>
      </c>
    </row>
    <row r="41" spans="1:11" ht="15.75" thickBot="1">
      <c r="A41" s="6">
        <v>2025</v>
      </c>
      <c r="B41" s="7">
        <v>9608.771562194532</v>
      </c>
      <c r="C41" s="7">
        <v>932.0950648329842</v>
      </c>
      <c r="D41" s="7">
        <v>11131.723677710848</v>
      </c>
      <c r="E41" s="7">
        <v>336.97607424685634</v>
      </c>
      <c r="F41" s="7">
        <v>1445.4290589317209</v>
      </c>
      <c r="G41" s="7">
        <v>358.88391714942094</v>
      </c>
      <c r="H41" s="7">
        <v>337.76625195957337</v>
      </c>
      <c r="I41" s="7">
        <v>1968.1828363800228</v>
      </c>
      <c r="J41" s="7">
        <v>87.90479352053747</v>
      </c>
      <c r="K41" s="7">
        <v>24938.662097846656</v>
      </c>
    </row>
    <row r="42" spans="1:11" ht="15.75" thickBot="1">
      <c r="A42" s="6">
        <v>2026</v>
      </c>
      <c r="B42" s="7">
        <v>9857.008958409575</v>
      </c>
      <c r="C42" s="7">
        <v>1000.7710931463769</v>
      </c>
      <c r="D42" s="7">
        <v>11261.230275425332</v>
      </c>
      <c r="E42" s="7">
        <v>366.24464483440926</v>
      </c>
      <c r="F42" s="7">
        <v>1445.5552739320108</v>
      </c>
      <c r="G42" s="7">
        <v>357.62305232760895</v>
      </c>
      <c r="H42" s="7">
        <v>341.31203712185226</v>
      </c>
      <c r="I42" s="7">
        <v>1977.123569770062</v>
      </c>
      <c r="J42" s="7">
        <v>87.9065993356488</v>
      </c>
      <c r="K42" s="7">
        <v>25327.759766322095</v>
      </c>
    </row>
    <row r="43" spans="1:11" ht="15.75" thickBot="1">
      <c r="A43" s="6">
        <v>2027</v>
      </c>
      <c r="B43" s="7">
        <v>10087.657280436217</v>
      </c>
      <c r="C43" s="7">
        <v>1054.960884720691</v>
      </c>
      <c r="D43" s="7">
        <v>11354.105372558597</v>
      </c>
      <c r="E43" s="7">
        <v>390.47093616352333</v>
      </c>
      <c r="F43" s="7">
        <v>1445.7052793728303</v>
      </c>
      <c r="G43" s="7">
        <v>356.4243913014168</v>
      </c>
      <c r="H43" s="7">
        <v>344.73214070962604</v>
      </c>
      <c r="I43" s="7">
        <v>1984.801693981515</v>
      </c>
      <c r="J43" s="7">
        <v>87.90835713264944</v>
      </c>
      <c r="K43" s="7">
        <v>25661.334515492847</v>
      </c>
    </row>
    <row r="44" spans="1:11" ht="15.75" thickBot="1">
      <c r="A44" s="6">
        <v>2028</v>
      </c>
      <c r="B44" s="7">
        <v>10325.66121736504</v>
      </c>
      <c r="C44" s="7">
        <v>1114.2523024326595</v>
      </c>
      <c r="D44" s="7">
        <v>11441.117818782977</v>
      </c>
      <c r="E44" s="7">
        <v>423.56595515511907</v>
      </c>
      <c r="F44" s="7">
        <v>1452.7962236457574</v>
      </c>
      <c r="G44" s="7">
        <v>356.0187874255313</v>
      </c>
      <c r="H44" s="7">
        <v>348.254216121664</v>
      </c>
      <c r="I44" s="7">
        <v>1994.5921935318725</v>
      </c>
      <c r="J44" s="7">
        <v>87.9100733696385</v>
      </c>
      <c r="K44" s="7">
        <v>26006.35053024248</v>
      </c>
    </row>
    <row r="45" spans="1:11" ht="15.75" thickBot="1">
      <c r="A45" s="6">
        <v>2029</v>
      </c>
      <c r="B45" s="7">
        <v>10568.909994627795</v>
      </c>
      <c r="C45" s="7">
        <v>1175.5974797840652</v>
      </c>
      <c r="D45" s="7">
        <v>11496.607926299517</v>
      </c>
      <c r="E45" s="7">
        <v>452.64077032010374</v>
      </c>
      <c r="F45" s="7">
        <v>1457.5747860035092</v>
      </c>
      <c r="G45" s="7">
        <v>355.3911369793848</v>
      </c>
      <c r="H45" s="7">
        <v>351.4682653026269</v>
      </c>
      <c r="I45" s="7">
        <v>2002.5668728846338</v>
      </c>
      <c r="J45" s="7">
        <v>87.91158625871908</v>
      </c>
      <c r="K45" s="7">
        <v>26320.430568356187</v>
      </c>
    </row>
    <row r="46" spans="1:11" ht="15.75" thickBot="1">
      <c r="A46" s="6">
        <v>2030</v>
      </c>
      <c r="B46" s="7">
        <v>10826.056122088394</v>
      </c>
      <c r="C46" s="7">
        <v>1243.5955846557881</v>
      </c>
      <c r="D46" s="7">
        <v>11550.66555212945</v>
      </c>
      <c r="E46" s="7">
        <v>481.70337221707825</v>
      </c>
      <c r="F46" s="7">
        <v>1460.0550974543312</v>
      </c>
      <c r="G46" s="7">
        <v>354.7542179845446</v>
      </c>
      <c r="H46" s="7">
        <v>354.61664802334394</v>
      </c>
      <c r="I46" s="7">
        <v>2011.118394887658</v>
      </c>
      <c r="J46" s="7">
        <v>87.91306219504374</v>
      </c>
      <c r="K46" s="7">
        <v>26645.17909476276</v>
      </c>
    </row>
    <row r="47" spans="1:11" ht="15">
      <c r="A47" s="25" t="s">
        <v>0</v>
      </c>
      <c r="B47" s="25"/>
      <c r="C47" s="25"/>
      <c r="D47" s="25"/>
      <c r="E47" s="25"/>
      <c r="F47" s="25"/>
      <c r="G47" s="25"/>
      <c r="H47" s="25"/>
      <c r="I47" s="25"/>
      <c r="J47" s="25"/>
      <c r="K47" s="25"/>
    </row>
    <row r="48" spans="1:11" ht="13.5" customHeight="1">
      <c r="A48" s="25" t="s">
        <v>22</v>
      </c>
      <c r="B48" s="25"/>
      <c r="C48" s="25"/>
      <c r="D48" s="25"/>
      <c r="E48" s="25"/>
      <c r="F48" s="25"/>
      <c r="G48" s="25"/>
      <c r="H48" s="25"/>
      <c r="I48" s="25"/>
      <c r="J48" s="25"/>
      <c r="K48" s="25"/>
    </row>
    <row r="49" spans="1:11" ht="13.5" customHeight="1">
      <c r="A49" s="25" t="s">
        <v>69</v>
      </c>
      <c r="B49" s="25"/>
      <c r="C49" s="25"/>
      <c r="D49" s="25"/>
      <c r="E49" s="25"/>
      <c r="F49" s="25"/>
      <c r="G49" s="25"/>
      <c r="H49" s="25"/>
      <c r="I49" s="25"/>
      <c r="J49" s="25"/>
      <c r="K49" s="25"/>
    </row>
    <row r="50" ht="13.5" customHeight="1">
      <c r="A50" s="4"/>
    </row>
    <row r="51" spans="1:11" ht="15.75">
      <c r="A51" s="23" t="s">
        <v>23</v>
      </c>
      <c r="B51" s="23"/>
      <c r="C51" s="23"/>
      <c r="D51" s="23"/>
      <c r="E51" s="23"/>
      <c r="F51" s="23"/>
      <c r="G51" s="23"/>
      <c r="H51" s="23"/>
      <c r="I51" s="23"/>
      <c r="J51" s="23"/>
      <c r="K51" s="23"/>
    </row>
    <row r="52" spans="1:11" ht="15">
      <c r="A52" s="8" t="s">
        <v>24</v>
      </c>
      <c r="B52" s="12">
        <f>EXP((LN(B16/B6)/10))-1</f>
        <v>-0.031022998408428926</v>
      </c>
      <c r="C52" s="13" t="s">
        <v>44</v>
      </c>
      <c r="D52" s="12">
        <f>EXP((LN(D16/D6)/10))-1</f>
        <v>0.022381461222722443</v>
      </c>
      <c r="E52" s="13" t="s">
        <v>44</v>
      </c>
      <c r="F52" s="12">
        <f aca="true" t="shared" si="0" ref="F52:K52">EXP((LN(F16/F6)/10))-1</f>
        <v>-0.0006932499515780455</v>
      </c>
      <c r="G52" s="12">
        <f t="shared" si="0"/>
        <v>-0.052403471257311374</v>
      </c>
      <c r="H52" s="12">
        <f t="shared" si="0"/>
        <v>0.020742078995887425</v>
      </c>
      <c r="I52" s="12">
        <f t="shared" si="0"/>
        <v>0.018098847663728268</v>
      </c>
      <c r="J52" s="12">
        <f t="shared" si="0"/>
        <v>0.027087269711356887</v>
      </c>
      <c r="K52" s="12">
        <f t="shared" si="0"/>
        <v>0.0012944392400908722</v>
      </c>
    </row>
    <row r="53" spans="1:11" ht="15">
      <c r="A53" s="8" t="s">
        <v>63</v>
      </c>
      <c r="B53" s="12">
        <f>EXP((LN(B33/B16)/17))-1</f>
        <v>0.038911110088910794</v>
      </c>
      <c r="C53" s="13" t="s">
        <v>44</v>
      </c>
      <c r="D53" s="12">
        <f>EXP((LN(D33/D16)/17))-1</f>
        <v>0.014311708258416322</v>
      </c>
      <c r="E53" s="13" t="s">
        <v>44</v>
      </c>
      <c r="F53" s="12">
        <f aca="true" t="shared" si="1" ref="F53:K53">EXP((LN(F33/F16)/17))-1</f>
        <v>-0.009520924538965025</v>
      </c>
      <c r="G53" s="12">
        <f t="shared" si="1"/>
        <v>0.04235306246654491</v>
      </c>
      <c r="H53" s="12">
        <f t="shared" si="1"/>
        <v>0.00234109959379758</v>
      </c>
      <c r="I53" s="12">
        <f t="shared" si="1"/>
        <v>0.0070008461248538545</v>
      </c>
      <c r="J53" s="12">
        <f t="shared" si="1"/>
        <v>-0.005136708395625522</v>
      </c>
      <c r="K53" s="12">
        <f t="shared" si="1"/>
        <v>0.019201387444285567</v>
      </c>
    </row>
    <row r="54" spans="1:11" ht="15">
      <c r="A54" s="8" t="s">
        <v>64</v>
      </c>
      <c r="B54" s="12">
        <f aca="true" t="shared" si="2" ref="B54:K54">EXP((LN(B36/B33)/3))-1</f>
        <v>0.025834287471975692</v>
      </c>
      <c r="C54" s="12">
        <f t="shared" si="2"/>
        <v>0.34596480344091307</v>
      </c>
      <c r="D54" s="12">
        <f t="shared" si="2"/>
        <v>0.026690756958689832</v>
      </c>
      <c r="E54" s="12">
        <f t="shared" si="2"/>
        <v>0.3176969202544002</v>
      </c>
      <c r="F54" s="12">
        <f t="shared" si="2"/>
        <v>0.009123839743501394</v>
      </c>
      <c r="G54" s="12">
        <f t="shared" si="2"/>
        <v>0.01195061160700428</v>
      </c>
      <c r="H54" s="12">
        <f t="shared" si="2"/>
        <v>0.012401855280615992</v>
      </c>
      <c r="I54" s="12">
        <f t="shared" si="2"/>
        <v>0.010664692156109767</v>
      </c>
      <c r="J54" s="12">
        <f t="shared" si="2"/>
        <v>2.5864029045585823E-05</v>
      </c>
      <c r="K54" s="12">
        <f t="shared" si="2"/>
        <v>0.02326913478433479</v>
      </c>
    </row>
    <row r="55" spans="1:11" ht="15">
      <c r="A55" s="8" t="s">
        <v>65</v>
      </c>
      <c r="B55" s="12">
        <f aca="true" t="shared" si="3" ref="B55:K55">EXP((LN(B46/B33)/13))-1</f>
        <v>0.02791148229022644</v>
      </c>
      <c r="C55" s="12">
        <f t="shared" si="3"/>
        <v>0.1662744213229299</v>
      </c>
      <c r="D55" s="12">
        <f t="shared" si="3"/>
        <v>0.017074251304867394</v>
      </c>
      <c r="E55" s="12">
        <f t="shared" si="3"/>
        <v>0.18068221194098055</v>
      </c>
      <c r="F55" s="12">
        <f t="shared" si="3"/>
        <v>0.0047283306176897355</v>
      </c>
      <c r="G55" s="12">
        <f t="shared" si="3"/>
        <v>0.0020912004285913444</v>
      </c>
      <c r="H55" s="12">
        <f t="shared" si="3"/>
        <v>0.011367386891660836</v>
      </c>
      <c r="I55" s="12">
        <f t="shared" si="3"/>
        <v>0.006637760350508559</v>
      </c>
      <c r="J55" s="12">
        <f t="shared" si="3"/>
        <v>2.202882307633658E-05</v>
      </c>
      <c r="K55" s="12">
        <f t="shared" si="3"/>
        <v>0.01924889155230347</v>
      </c>
    </row>
    <row r="56" ht="13.5" customHeight="1">
      <c r="A56" s="4"/>
    </row>
  </sheetData>
  <sheetProtection/>
  <mergeCells count="7">
    <mergeCell ref="A51:K51"/>
    <mergeCell ref="A1:K1"/>
    <mergeCell ref="A2:K2"/>
    <mergeCell ref="A3:K3"/>
    <mergeCell ref="A47:K47"/>
    <mergeCell ref="A48:K48"/>
    <mergeCell ref="A49:K49"/>
  </mergeCells>
  <printOptions horizontalCentered="1"/>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L54" sqref="L54"/>
    </sheetView>
  </sheetViews>
  <sheetFormatPr defaultColWidth="9.140625" defaultRowHeight="15"/>
  <cols>
    <col min="1" max="6" width="14.28125" style="1" bestFit="1" customWidth="1"/>
    <col min="7" max="7" width="11.421875" style="1" bestFit="1" customWidth="1"/>
    <col min="8" max="9" width="14.28125" style="1" bestFit="1" customWidth="1"/>
    <col min="10" max="16384" width="9.140625" style="1" customWidth="1"/>
  </cols>
  <sheetData>
    <row r="1" spans="1:9" ht="15.75" customHeight="1">
      <c r="A1" s="22" t="s">
        <v>57</v>
      </c>
      <c r="B1" s="22"/>
      <c r="C1" s="22"/>
      <c r="D1" s="22"/>
      <c r="E1" s="22"/>
      <c r="F1" s="22"/>
      <c r="G1" s="22"/>
      <c r="H1" s="22"/>
      <c r="I1" s="22"/>
    </row>
    <row r="2" spans="1:11" ht="15.75" customHeight="1">
      <c r="A2" s="24" t="s">
        <v>56</v>
      </c>
      <c r="B2" s="22"/>
      <c r="C2" s="22"/>
      <c r="D2" s="22"/>
      <c r="E2" s="22"/>
      <c r="F2" s="22"/>
      <c r="G2" s="22"/>
      <c r="H2" s="22"/>
      <c r="I2" s="22"/>
      <c r="J2" s="22"/>
      <c r="K2" s="22"/>
    </row>
    <row r="3" spans="1:9" ht="15.75" customHeight="1">
      <c r="A3" s="22" t="s">
        <v>25</v>
      </c>
      <c r="B3" s="22"/>
      <c r="C3" s="22"/>
      <c r="D3" s="22"/>
      <c r="E3" s="22"/>
      <c r="F3" s="22"/>
      <c r="G3" s="22"/>
      <c r="H3" s="22"/>
      <c r="I3" s="22"/>
    </row>
    <row r="4" ht="13.5" customHeight="1" thickBot="1">
      <c r="A4" s="4"/>
    </row>
    <row r="5" spans="1:9" ht="27" thickBot="1">
      <c r="A5" s="5" t="s">
        <v>11</v>
      </c>
      <c r="B5" s="5" t="s">
        <v>12</v>
      </c>
      <c r="C5" s="5" t="s">
        <v>14</v>
      </c>
      <c r="D5" s="5" t="s">
        <v>16</v>
      </c>
      <c r="E5" s="5" t="s">
        <v>17</v>
      </c>
      <c r="F5" s="5" t="s">
        <v>18</v>
      </c>
      <c r="G5" s="5" t="s">
        <v>19</v>
      </c>
      <c r="H5" s="5" t="s">
        <v>20</v>
      </c>
      <c r="I5" s="5" t="s">
        <v>26</v>
      </c>
    </row>
    <row r="6" spans="1:9" ht="15.75" thickBot="1">
      <c r="A6" s="6">
        <v>1990</v>
      </c>
      <c r="B6" s="7">
        <v>5420.990104</v>
      </c>
      <c r="C6" s="7">
        <v>5663.477960221843</v>
      </c>
      <c r="D6" s="7">
        <v>1423.881248204698</v>
      </c>
      <c r="E6" s="7">
        <v>292.17720600000007</v>
      </c>
      <c r="F6" s="7">
        <v>239.19456999999997</v>
      </c>
      <c r="G6" s="7">
        <v>1283.7484934226013</v>
      </c>
      <c r="H6" s="7">
        <v>73.430699</v>
      </c>
      <c r="I6" s="7">
        <f>SUM(B6:H6)</f>
        <v>14396.900280849144</v>
      </c>
    </row>
    <row r="7" spans="1:9" ht="15.75" thickBot="1">
      <c r="A7" s="6">
        <v>1991</v>
      </c>
      <c r="B7" s="7">
        <v>5332.748817999999</v>
      </c>
      <c r="C7" s="7">
        <v>5536.230455422627</v>
      </c>
      <c r="D7" s="7">
        <v>1405.9098541820497</v>
      </c>
      <c r="E7" s="7">
        <v>315.768865</v>
      </c>
      <c r="F7" s="7">
        <v>206.34885699999995</v>
      </c>
      <c r="G7" s="7">
        <v>1372.8764240552819</v>
      </c>
      <c r="H7" s="7">
        <v>75.875295</v>
      </c>
      <c r="I7" s="7">
        <f aca="true" t="shared" si="0" ref="I7:I46">SUM(B7:H7)</f>
        <v>14245.758568659954</v>
      </c>
    </row>
    <row r="8" spans="1:9" ht="15.75" thickBot="1">
      <c r="A8" s="6">
        <v>1992</v>
      </c>
      <c r="B8" s="7">
        <v>5611.399</v>
      </c>
      <c r="C8" s="7">
        <v>6052.874602130825</v>
      </c>
      <c r="D8" s="7">
        <v>1441.6728470451549</v>
      </c>
      <c r="E8" s="7">
        <v>329.2354300884918</v>
      </c>
      <c r="F8" s="7">
        <v>192.6297701437293</v>
      </c>
      <c r="G8" s="7">
        <v>1390.083818001469</v>
      </c>
      <c r="H8" s="7">
        <v>75.65453259033094</v>
      </c>
      <c r="I8" s="7">
        <f t="shared" si="0"/>
        <v>15093.550000000003</v>
      </c>
    </row>
    <row r="9" spans="1:9" ht="15.75" thickBot="1">
      <c r="A9" s="6">
        <v>1993</v>
      </c>
      <c r="B9" s="7">
        <v>5550.993</v>
      </c>
      <c r="C9" s="7">
        <v>6056.862812706961</v>
      </c>
      <c r="D9" s="7">
        <v>1450.679331751627</v>
      </c>
      <c r="E9" s="7">
        <v>269.85016720591375</v>
      </c>
      <c r="F9" s="7">
        <v>209.4778355453215</v>
      </c>
      <c r="G9" s="7">
        <v>1421.5475093688246</v>
      </c>
      <c r="H9" s="7">
        <v>76.3563434213518</v>
      </c>
      <c r="I9" s="7">
        <f t="shared" si="0"/>
        <v>15035.767000000002</v>
      </c>
    </row>
    <row r="10" spans="1:9" ht="15.75" thickBot="1">
      <c r="A10" s="6">
        <v>1994</v>
      </c>
      <c r="B10" s="7">
        <v>5731.222</v>
      </c>
      <c r="C10" s="7">
        <v>6212.227550915352</v>
      </c>
      <c r="D10" s="7">
        <v>1443.5014856905905</v>
      </c>
      <c r="E10" s="7">
        <v>229.81055379852367</v>
      </c>
      <c r="F10" s="7">
        <v>232.2685327670802</v>
      </c>
      <c r="G10" s="7">
        <v>1452.949044028442</v>
      </c>
      <c r="H10" s="7">
        <v>78.80583280001028</v>
      </c>
      <c r="I10" s="7">
        <f t="shared" si="0"/>
        <v>15380.785</v>
      </c>
    </row>
    <row r="11" spans="1:9" ht="15.75" thickBot="1">
      <c r="A11" s="6">
        <v>1995</v>
      </c>
      <c r="B11" s="7">
        <v>5736.206999999999</v>
      </c>
      <c r="C11" s="7">
        <v>6362.050656201036</v>
      </c>
      <c r="D11" s="7">
        <v>1415.6793384884356</v>
      </c>
      <c r="E11" s="7">
        <v>246.0167341609325</v>
      </c>
      <c r="F11" s="7">
        <v>228.01397993135</v>
      </c>
      <c r="G11" s="7">
        <v>1454.6030847679865</v>
      </c>
      <c r="H11" s="7">
        <v>80.75920645025747</v>
      </c>
      <c r="I11" s="7">
        <f t="shared" si="0"/>
        <v>15523.329999999996</v>
      </c>
    </row>
    <row r="12" spans="1:9" ht="15.75" thickBot="1">
      <c r="A12" s="6">
        <v>1996</v>
      </c>
      <c r="B12" s="7">
        <v>5936.5470000000005</v>
      </c>
      <c r="C12" s="7">
        <v>6711.106517008983</v>
      </c>
      <c r="D12" s="7">
        <v>1401.9105855603048</v>
      </c>
      <c r="E12" s="7">
        <v>248.19409040300536</v>
      </c>
      <c r="F12" s="7">
        <v>250.93310282062487</v>
      </c>
      <c r="G12" s="7">
        <v>1414.301743997276</v>
      </c>
      <c r="H12" s="7">
        <v>82.43796020980345</v>
      </c>
      <c r="I12" s="7">
        <f t="shared" si="0"/>
        <v>16045.430999999999</v>
      </c>
    </row>
    <row r="13" spans="1:9" ht="15.75" thickBot="1">
      <c r="A13" s="6">
        <v>1997</v>
      </c>
      <c r="B13" s="7">
        <v>6124.898000000001</v>
      </c>
      <c r="C13" s="7">
        <v>7280.52910343979</v>
      </c>
      <c r="D13" s="7">
        <v>1531.2459362432537</v>
      </c>
      <c r="E13" s="7">
        <v>77.39444821093743</v>
      </c>
      <c r="F13" s="7">
        <v>84.06543673999295</v>
      </c>
      <c r="G13" s="7">
        <v>1565.7589759420907</v>
      </c>
      <c r="H13" s="7">
        <v>83.90209942393973</v>
      </c>
      <c r="I13" s="7">
        <f t="shared" si="0"/>
        <v>16747.794000000005</v>
      </c>
    </row>
    <row r="14" spans="1:9" ht="15.75" thickBot="1">
      <c r="A14" s="6">
        <v>1998</v>
      </c>
      <c r="B14" s="7">
        <v>6318.6827539999995</v>
      </c>
      <c r="C14" s="7">
        <v>7211.834751088013</v>
      </c>
      <c r="D14" s="7">
        <v>1657.9876339903203</v>
      </c>
      <c r="E14" s="7">
        <v>216.77653499999997</v>
      </c>
      <c r="F14" s="7">
        <v>216.147256</v>
      </c>
      <c r="G14" s="7">
        <v>1533.058518649495</v>
      </c>
      <c r="H14" s="7">
        <v>92.946621</v>
      </c>
      <c r="I14" s="7">
        <f t="shared" si="0"/>
        <v>17247.434069727828</v>
      </c>
    </row>
    <row r="15" spans="1:9" ht="15.75" thickBot="1">
      <c r="A15" s="6">
        <v>1999</v>
      </c>
      <c r="B15" s="7">
        <v>3652.395378</v>
      </c>
      <c r="C15" s="7">
        <v>6655.015425657816</v>
      </c>
      <c r="D15" s="7">
        <v>1382.561954005719</v>
      </c>
      <c r="E15" s="7">
        <v>159.512554</v>
      </c>
      <c r="F15" s="7">
        <v>268.90544399999993</v>
      </c>
      <c r="G15" s="7">
        <v>1526.9121949543296</v>
      </c>
      <c r="H15" s="7">
        <v>93.396801</v>
      </c>
      <c r="I15" s="7">
        <f t="shared" si="0"/>
        <v>13738.699751617867</v>
      </c>
    </row>
    <row r="16" spans="1:9" ht="15.75" thickBot="1">
      <c r="A16" s="6">
        <v>2000</v>
      </c>
      <c r="B16" s="7">
        <v>3955.542122</v>
      </c>
      <c r="C16" s="7">
        <v>7138.664832634368</v>
      </c>
      <c r="D16" s="7">
        <v>1489.684985825747</v>
      </c>
      <c r="E16" s="7">
        <v>170.561475</v>
      </c>
      <c r="F16" s="7">
        <v>294.224398</v>
      </c>
      <c r="G16" s="7">
        <v>1546.7286952099525</v>
      </c>
      <c r="H16" s="7">
        <v>95.92926699999998</v>
      </c>
      <c r="I16" s="7">
        <f t="shared" si="0"/>
        <v>14691.335775670068</v>
      </c>
    </row>
    <row r="17" spans="1:9" ht="15.75" thickBot="1">
      <c r="A17" s="6">
        <v>2001</v>
      </c>
      <c r="B17" s="7">
        <v>3996.6956059999998</v>
      </c>
      <c r="C17" s="7">
        <v>6879.565606237106</v>
      </c>
      <c r="D17" s="7">
        <v>1508.4895350350419</v>
      </c>
      <c r="E17" s="7">
        <v>175.46802899999997</v>
      </c>
      <c r="F17" s="7">
        <v>289.496279</v>
      </c>
      <c r="G17" s="7">
        <v>1605.0830766416345</v>
      </c>
      <c r="H17" s="7">
        <v>94.93821000000001</v>
      </c>
      <c r="I17" s="7">
        <f t="shared" si="0"/>
        <v>14549.736341913784</v>
      </c>
    </row>
    <row r="18" spans="1:9" ht="15.75" thickBot="1">
      <c r="A18" s="6">
        <v>2002</v>
      </c>
      <c r="B18" s="7">
        <v>4540.197658</v>
      </c>
      <c r="C18" s="7">
        <v>7116.901102449546</v>
      </c>
      <c r="D18" s="7">
        <v>1450.0534696029094</v>
      </c>
      <c r="E18" s="7">
        <v>186.79728899999998</v>
      </c>
      <c r="F18" s="7">
        <v>321.091876</v>
      </c>
      <c r="G18" s="7">
        <v>1668.6926017920832</v>
      </c>
      <c r="H18" s="7">
        <v>95.829319</v>
      </c>
      <c r="I18" s="7">
        <f t="shared" si="0"/>
        <v>15379.56331584454</v>
      </c>
    </row>
    <row r="19" spans="1:9" ht="15.75" thickBot="1">
      <c r="A19" s="6">
        <v>2003</v>
      </c>
      <c r="B19" s="7">
        <v>5416.948654</v>
      </c>
      <c r="C19" s="7">
        <v>7712.2774641267915</v>
      </c>
      <c r="D19" s="7">
        <v>1377.7803651871782</v>
      </c>
      <c r="E19" s="7">
        <v>192.474099</v>
      </c>
      <c r="F19" s="7">
        <v>308.36240999999995</v>
      </c>
      <c r="G19" s="7">
        <v>1640.0842866860303</v>
      </c>
      <c r="H19" s="7">
        <v>98.778795</v>
      </c>
      <c r="I19" s="7">
        <f t="shared" si="0"/>
        <v>16746.706073999998</v>
      </c>
    </row>
    <row r="20" spans="1:9" ht="15.75" thickBot="1">
      <c r="A20" s="6">
        <v>2004</v>
      </c>
      <c r="B20" s="7">
        <v>6574.619678999999</v>
      </c>
      <c r="C20" s="7">
        <v>8312.747772056637</v>
      </c>
      <c r="D20" s="7">
        <v>1405.2699114190382</v>
      </c>
      <c r="E20" s="7">
        <v>206.461464</v>
      </c>
      <c r="F20" s="7">
        <v>329.79984900000005</v>
      </c>
      <c r="G20" s="7">
        <v>1755.9878205243274</v>
      </c>
      <c r="H20" s="7">
        <v>104.507609</v>
      </c>
      <c r="I20" s="7">
        <f t="shared" si="0"/>
        <v>18689.394105</v>
      </c>
    </row>
    <row r="21" spans="1:9" ht="15.75" thickBot="1">
      <c r="A21" s="6">
        <v>2005</v>
      </c>
      <c r="B21" s="7">
        <v>7095.089696000001</v>
      </c>
      <c r="C21" s="7">
        <v>8545.81570352349</v>
      </c>
      <c r="D21" s="7">
        <v>1419.330531202944</v>
      </c>
      <c r="E21" s="7">
        <v>203.90254499999998</v>
      </c>
      <c r="F21" s="7">
        <v>320.901483</v>
      </c>
      <c r="G21" s="7">
        <v>1662.7706252735672</v>
      </c>
      <c r="H21" s="7">
        <v>99.958851</v>
      </c>
      <c r="I21" s="7">
        <f t="shared" si="0"/>
        <v>19347.769435000002</v>
      </c>
    </row>
    <row r="22" spans="1:9" ht="15.75" thickBot="1">
      <c r="A22" s="6">
        <v>2006</v>
      </c>
      <c r="B22" s="7">
        <v>7540.545307</v>
      </c>
      <c r="C22" s="7">
        <v>8865.768573510051</v>
      </c>
      <c r="D22" s="7">
        <v>1418.444725957997</v>
      </c>
      <c r="E22" s="7">
        <v>213.70402900000002</v>
      </c>
      <c r="F22" s="7">
        <v>348.44809999999995</v>
      </c>
      <c r="G22" s="7">
        <v>1667.7133005319522</v>
      </c>
      <c r="H22" s="7">
        <v>108.67603799999999</v>
      </c>
      <c r="I22" s="7">
        <f t="shared" si="0"/>
        <v>20163.300074000006</v>
      </c>
    </row>
    <row r="23" spans="1:9" ht="15.75" thickBot="1">
      <c r="A23" s="6">
        <v>2007</v>
      </c>
      <c r="B23" s="7">
        <v>7563.499112</v>
      </c>
      <c r="C23" s="7">
        <v>8990.181446554434</v>
      </c>
      <c r="D23" s="7">
        <v>1370.9982274431775</v>
      </c>
      <c r="E23" s="7">
        <v>208.173867</v>
      </c>
      <c r="F23" s="7">
        <v>364.092157</v>
      </c>
      <c r="G23" s="7">
        <v>1714.0203010023904</v>
      </c>
      <c r="H23" s="7">
        <v>113.762871</v>
      </c>
      <c r="I23" s="7">
        <f t="shared" si="0"/>
        <v>20324.727982000004</v>
      </c>
    </row>
    <row r="24" spans="1:9" ht="15.75" thickBot="1">
      <c r="A24" s="6">
        <v>2008</v>
      </c>
      <c r="B24" s="7">
        <v>7744.861352</v>
      </c>
      <c r="C24" s="7">
        <v>9174.897605195032</v>
      </c>
      <c r="D24" s="7">
        <v>1371.1530222829238</v>
      </c>
      <c r="E24" s="7">
        <v>202.613265</v>
      </c>
      <c r="F24" s="7">
        <v>348.32474600000006</v>
      </c>
      <c r="G24" s="7">
        <v>1731.6599405220431</v>
      </c>
      <c r="H24" s="7">
        <v>112.59575000000004</v>
      </c>
      <c r="I24" s="7">
        <f t="shared" si="0"/>
        <v>20686.105680999997</v>
      </c>
    </row>
    <row r="25" spans="1:9" ht="15.75" thickBot="1">
      <c r="A25" s="6">
        <v>2009</v>
      </c>
      <c r="B25" s="7">
        <v>7584.577344</v>
      </c>
      <c r="C25" s="7">
        <v>8912.002966721488</v>
      </c>
      <c r="D25" s="7">
        <v>1286.9166297980375</v>
      </c>
      <c r="E25" s="7">
        <v>176.05874799999998</v>
      </c>
      <c r="F25" s="7">
        <v>339.127213</v>
      </c>
      <c r="G25" s="7">
        <v>1786.7735434804736</v>
      </c>
      <c r="H25" s="7">
        <v>115.94972199999994</v>
      </c>
      <c r="I25" s="7">
        <f t="shared" si="0"/>
        <v>20201.406167</v>
      </c>
    </row>
    <row r="26" spans="1:9" ht="15.75" thickBot="1">
      <c r="A26" s="6">
        <v>2010</v>
      </c>
      <c r="B26" s="7">
        <v>7355.6376119999995</v>
      </c>
      <c r="C26" s="7">
        <v>8603.38574865253</v>
      </c>
      <c r="D26" s="7">
        <v>1244.966354072856</v>
      </c>
      <c r="E26" s="7">
        <v>167.287337</v>
      </c>
      <c r="F26" s="7">
        <v>315.230156</v>
      </c>
      <c r="G26" s="7">
        <v>1860.7365032746156</v>
      </c>
      <c r="H26" s="7">
        <v>113.63868800000006</v>
      </c>
      <c r="I26" s="7">
        <f t="shared" si="0"/>
        <v>19660.882399000002</v>
      </c>
    </row>
    <row r="27" spans="1:9" ht="15.75" thickBot="1">
      <c r="A27" s="6">
        <v>2011</v>
      </c>
      <c r="B27" s="7">
        <v>7395.261512</v>
      </c>
      <c r="C27" s="7">
        <v>8620.020828111401</v>
      </c>
      <c r="D27" s="7">
        <v>1229.59071746804</v>
      </c>
      <c r="E27" s="7">
        <v>170.30196600000002</v>
      </c>
      <c r="F27" s="7">
        <v>321.631035</v>
      </c>
      <c r="G27" s="7">
        <v>1757.4883674205566</v>
      </c>
      <c r="H27" s="7">
        <v>105.89992699999999</v>
      </c>
      <c r="I27" s="7">
        <f t="shared" si="0"/>
        <v>19600.19435299999</v>
      </c>
    </row>
    <row r="28" spans="1:9" ht="15.75" thickBot="1">
      <c r="A28" s="6">
        <v>2012</v>
      </c>
      <c r="B28" s="7">
        <v>7612.83652</v>
      </c>
      <c r="C28" s="7">
        <v>8858.692138748218</v>
      </c>
      <c r="D28" s="7">
        <v>1265.6158175266082</v>
      </c>
      <c r="E28" s="7">
        <v>178.321711</v>
      </c>
      <c r="F28" s="7">
        <v>333.75619</v>
      </c>
      <c r="G28" s="7">
        <v>1757.1483447251744</v>
      </c>
      <c r="H28" s="7">
        <v>101.39161000000001</v>
      </c>
      <c r="I28" s="7">
        <f t="shared" si="0"/>
        <v>20107.762332000002</v>
      </c>
    </row>
    <row r="29" spans="1:9" ht="15.75" thickBot="1">
      <c r="A29" s="6">
        <v>2013</v>
      </c>
      <c r="B29" s="7">
        <v>7410.436643999999</v>
      </c>
      <c r="C29" s="7">
        <v>8822.971034050703</v>
      </c>
      <c r="D29" s="7">
        <v>1265.7324546652228</v>
      </c>
      <c r="E29" s="7">
        <v>170.265476</v>
      </c>
      <c r="F29" s="7">
        <v>327.34742199999994</v>
      </c>
      <c r="G29" s="7">
        <v>1818.405484284073</v>
      </c>
      <c r="H29" s="7">
        <v>93.08658300000002</v>
      </c>
      <c r="I29" s="7">
        <f t="shared" si="0"/>
        <v>19908.245098</v>
      </c>
    </row>
    <row r="30" spans="1:9" ht="15.75" thickBot="1">
      <c r="A30" s="6">
        <v>2014</v>
      </c>
      <c r="B30" s="7">
        <v>7339.6570839999995</v>
      </c>
      <c r="C30" s="7">
        <v>9093.054860974116</v>
      </c>
      <c r="D30" s="7">
        <v>1318.1500328094924</v>
      </c>
      <c r="E30" s="7">
        <v>163.069298</v>
      </c>
      <c r="F30" s="7">
        <v>333.62732100000005</v>
      </c>
      <c r="G30" s="7">
        <v>1825.1504862163936</v>
      </c>
      <c r="H30" s="7">
        <v>94.07905800000006</v>
      </c>
      <c r="I30" s="7">
        <f t="shared" si="0"/>
        <v>20166.788140999997</v>
      </c>
    </row>
    <row r="31" spans="1:9" ht="15.75" thickBot="1">
      <c r="A31" s="6">
        <v>2015</v>
      </c>
      <c r="B31" s="7">
        <v>7136.3109620000005</v>
      </c>
      <c r="C31" s="7">
        <v>8924.847586722684</v>
      </c>
      <c r="D31" s="7">
        <v>1360.853234768205</v>
      </c>
      <c r="E31" s="7">
        <v>158.53848</v>
      </c>
      <c r="F31" s="7">
        <v>290.263519</v>
      </c>
      <c r="G31" s="7">
        <v>1831.2077815091097</v>
      </c>
      <c r="H31" s="7">
        <v>65.098984</v>
      </c>
      <c r="I31" s="7">
        <f t="shared" si="0"/>
        <v>19767.120548</v>
      </c>
    </row>
    <row r="32" spans="1:9" ht="15.75" thickBot="1">
      <c r="A32" s="6">
        <v>2016</v>
      </c>
      <c r="B32" s="7">
        <v>6637.452883999999</v>
      </c>
      <c r="C32" s="7">
        <v>8673.952752324</v>
      </c>
      <c r="D32" s="7">
        <v>1233.8291480016674</v>
      </c>
      <c r="E32" s="7">
        <v>384.24017200000003</v>
      </c>
      <c r="F32" s="7">
        <v>282.051114</v>
      </c>
      <c r="G32" s="7">
        <v>1834.594823674332</v>
      </c>
      <c r="H32" s="7">
        <v>87.15095600000001</v>
      </c>
      <c r="I32" s="7">
        <f t="shared" si="0"/>
        <v>19133.27185</v>
      </c>
    </row>
    <row r="33" spans="1:9" ht="15.75" thickBot="1">
      <c r="A33" s="6">
        <v>2017</v>
      </c>
      <c r="B33" s="7">
        <v>6480.951067986821</v>
      </c>
      <c r="C33" s="7">
        <v>8535.137528338275</v>
      </c>
      <c r="D33" s="7">
        <v>1245.4586737455604</v>
      </c>
      <c r="E33" s="7">
        <v>344.92459614445437</v>
      </c>
      <c r="F33" s="7">
        <v>286.57621645145593</v>
      </c>
      <c r="G33" s="7">
        <v>1679.0040621471308</v>
      </c>
      <c r="H33" s="7">
        <v>87.88789</v>
      </c>
      <c r="I33" s="7">
        <f t="shared" si="0"/>
        <v>18659.9400348137</v>
      </c>
    </row>
    <row r="34" spans="1:10" ht="15.75" thickBot="1">
      <c r="A34" s="6">
        <v>2018</v>
      </c>
      <c r="B34" s="7">
        <v>6436.070344853253</v>
      </c>
      <c r="C34" s="7">
        <v>8605.1298995583</v>
      </c>
      <c r="D34" s="7">
        <v>1257.6191776761718</v>
      </c>
      <c r="E34" s="7">
        <v>352.1231829853134</v>
      </c>
      <c r="F34" s="7">
        <v>288.4419330416615</v>
      </c>
      <c r="G34" s="7">
        <v>1683.5205244114277</v>
      </c>
      <c r="H34" s="7">
        <v>87.89018728152146</v>
      </c>
      <c r="I34" s="7">
        <f t="shared" si="0"/>
        <v>18710.795249807652</v>
      </c>
      <c r="J34" s="14"/>
    </row>
    <row r="35" spans="1:9" ht="15.75" thickBot="1">
      <c r="A35" s="6">
        <v>2019</v>
      </c>
      <c r="B35" s="7">
        <v>6450.392342191034</v>
      </c>
      <c r="C35" s="7">
        <v>8795.951828567479</v>
      </c>
      <c r="D35" s="7">
        <v>1268.8994993297579</v>
      </c>
      <c r="E35" s="7">
        <v>355.1612638631691</v>
      </c>
      <c r="F35" s="7">
        <v>290.6922120816562</v>
      </c>
      <c r="G35" s="7">
        <v>1695.407589043556</v>
      </c>
      <c r="H35" s="7">
        <v>87.89246287473244</v>
      </c>
      <c r="I35" s="7">
        <f t="shared" si="0"/>
        <v>18944.397197951384</v>
      </c>
    </row>
    <row r="36" spans="1:9" ht="15.75" thickBot="1">
      <c r="A36" s="6">
        <v>2020</v>
      </c>
      <c r="B36" s="7">
        <v>6520.139488469078</v>
      </c>
      <c r="C36" s="7">
        <v>9001.583625564923</v>
      </c>
      <c r="D36" s="7">
        <v>1254.7136990946085</v>
      </c>
      <c r="E36" s="7">
        <v>357.4676232125443</v>
      </c>
      <c r="F36" s="7">
        <v>293.4124313889921</v>
      </c>
      <c r="G36" s="7">
        <v>1706.608005457236</v>
      </c>
      <c r="H36" s="7">
        <v>87.89470958119796</v>
      </c>
      <c r="I36" s="7">
        <f t="shared" si="0"/>
        <v>19221.81958276858</v>
      </c>
    </row>
    <row r="37" spans="1:9" ht="15.75" thickBot="1">
      <c r="A37" s="6">
        <v>2021</v>
      </c>
      <c r="B37" s="7">
        <v>6653.9996668115255</v>
      </c>
      <c r="C37" s="7">
        <v>9172.703000069914</v>
      </c>
      <c r="D37" s="7">
        <v>1256.1923143176953</v>
      </c>
      <c r="E37" s="7">
        <v>356.784181618659</v>
      </c>
      <c r="F37" s="7">
        <v>295.64859332503795</v>
      </c>
      <c r="G37" s="7">
        <v>1718.079307588209</v>
      </c>
      <c r="H37" s="7">
        <v>87.89686986732029</v>
      </c>
      <c r="I37" s="7">
        <f t="shared" si="0"/>
        <v>19541.30393359836</v>
      </c>
    </row>
    <row r="38" spans="1:9" ht="15.75" thickBot="1">
      <c r="A38" s="6">
        <v>2022</v>
      </c>
      <c r="B38" s="7">
        <v>6893.6334707076085</v>
      </c>
      <c r="C38" s="7">
        <v>9464.907239443937</v>
      </c>
      <c r="D38" s="7">
        <v>1264.082054491184</v>
      </c>
      <c r="E38" s="7">
        <v>358.3624305066698</v>
      </c>
      <c r="F38" s="7">
        <v>298.21484452494366</v>
      </c>
      <c r="G38" s="7">
        <v>1728.5587286941409</v>
      </c>
      <c r="H38" s="7">
        <v>87.8989559868754</v>
      </c>
      <c r="I38" s="7">
        <f t="shared" si="0"/>
        <v>20095.65772435536</v>
      </c>
    </row>
    <row r="39" spans="1:9" ht="15.75" thickBot="1">
      <c r="A39" s="6">
        <v>2023</v>
      </c>
      <c r="B39" s="7">
        <v>7132.379192935108</v>
      </c>
      <c r="C39" s="7">
        <v>9627.101540951418</v>
      </c>
      <c r="D39" s="7">
        <v>1263.7279593473213</v>
      </c>
      <c r="E39" s="7">
        <v>359.5230391341387</v>
      </c>
      <c r="F39" s="7">
        <v>300.6144582382748</v>
      </c>
      <c r="G39" s="7">
        <v>1737.1387620203895</v>
      </c>
      <c r="H39" s="7">
        <v>87.90097678295311</v>
      </c>
      <c r="I39" s="7">
        <f t="shared" si="0"/>
        <v>20508.385929409604</v>
      </c>
    </row>
    <row r="40" spans="1:9" ht="15.75" thickBot="1">
      <c r="A40" s="6">
        <v>2024</v>
      </c>
      <c r="B40" s="7">
        <v>7395.10346759049</v>
      </c>
      <c r="C40" s="7">
        <v>9795.693202523566</v>
      </c>
      <c r="D40" s="7">
        <v>1262.3744016624128</v>
      </c>
      <c r="E40" s="7">
        <v>359.3544506804632</v>
      </c>
      <c r="F40" s="7">
        <v>302.6796915423275</v>
      </c>
      <c r="G40" s="7">
        <v>1744.66219417674</v>
      </c>
      <c r="H40" s="7">
        <v>87.90292183620598</v>
      </c>
      <c r="I40" s="7">
        <f t="shared" si="0"/>
        <v>20947.770330012205</v>
      </c>
    </row>
    <row r="41" spans="1:9" ht="15.75" thickBot="1">
      <c r="A41" s="6">
        <v>2025</v>
      </c>
      <c r="B41" s="7">
        <v>7655.35638124386</v>
      </c>
      <c r="C41" s="7">
        <v>9930.578608040509</v>
      </c>
      <c r="D41" s="7">
        <v>1256.890893400222</v>
      </c>
      <c r="E41" s="7">
        <v>358.6106473485499</v>
      </c>
      <c r="F41" s="7">
        <v>304.59363148198304</v>
      </c>
      <c r="G41" s="7">
        <v>1751.0413916923596</v>
      </c>
      <c r="H41" s="7">
        <v>87.90479352053747</v>
      </c>
      <c r="I41" s="7">
        <f t="shared" si="0"/>
        <v>21344.97634672802</v>
      </c>
    </row>
    <row r="42" spans="1:9" ht="15.75" thickBot="1">
      <c r="A42" s="6">
        <v>2026</v>
      </c>
      <c r="B42" s="7">
        <v>7878.839079413544</v>
      </c>
      <c r="C42" s="7">
        <v>10008.019655076005</v>
      </c>
      <c r="D42" s="7">
        <v>1250.6901106933951</v>
      </c>
      <c r="E42" s="7">
        <v>357.3566267072893</v>
      </c>
      <c r="F42" s="7">
        <v>306.3859481143801</v>
      </c>
      <c r="G42" s="7">
        <v>1756.2889953049437</v>
      </c>
      <c r="H42" s="7">
        <v>87.9065993356488</v>
      </c>
      <c r="I42" s="7">
        <f t="shared" si="0"/>
        <v>21645.48701464521</v>
      </c>
    </row>
    <row r="43" spans="1:9" ht="15.75" thickBot="1">
      <c r="A43" s="6">
        <v>2027</v>
      </c>
      <c r="B43" s="7">
        <v>8088.58137542887</v>
      </c>
      <c r="C43" s="7">
        <v>10036.248788009358</v>
      </c>
      <c r="D43" s="7">
        <v>1244.5445322697599</v>
      </c>
      <c r="E43" s="7">
        <v>356.16474753596117</v>
      </c>
      <c r="F43" s="7">
        <v>308.06109562705063</v>
      </c>
      <c r="G43" s="7">
        <v>1760.2892526196142</v>
      </c>
      <c r="H43" s="7">
        <v>87.90835713264944</v>
      </c>
      <c r="I43" s="7">
        <f t="shared" si="0"/>
        <v>21881.798148623264</v>
      </c>
    </row>
    <row r="44" spans="1:11" ht="15.75" thickBot="1">
      <c r="A44" s="6">
        <v>2028</v>
      </c>
      <c r="B44" s="7">
        <v>8310.26048736025</v>
      </c>
      <c r="C44" s="7">
        <v>10042.026008872286</v>
      </c>
      <c r="D44" s="7">
        <v>1245.371156334042</v>
      </c>
      <c r="E44" s="7">
        <v>355.76586377306535</v>
      </c>
      <c r="F44" s="7">
        <v>309.84668716905486</v>
      </c>
      <c r="G44" s="7">
        <v>1766.4170990486598</v>
      </c>
      <c r="H44" s="7">
        <v>87.9100733696385</v>
      </c>
      <c r="I44" s="7">
        <f t="shared" si="0"/>
        <v>22117.597375927</v>
      </c>
      <c r="K44" s="1" t="s">
        <v>0</v>
      </c>
    </row>
    <row r="45" spans="1:9" ht="15.75" thickBot="1">
      <c r="A45" s="6">
        <v>2029</v>
      </c>
      <c r="B45" s="7">
        <v>8542.025374325005</v>
      </c>
      <c r="C45" s="7">
        <v>9994.285374469426</v>
      </c>
      <c r="D45" s="7">
        <v>1243.9165126256805</v>
      </c>
      <c r="E45" s="7">
        <v>355.14487227627717</v>
      </c>
      <c r="F45" s="7">
        <v>311.33268461535323</v>
      </c>
      <c r="G45" s="7">
        <v>1770.7442899635992</v>
      </c>
      <c r="H45" s="7">
        <v>87.91158625871908</v>
      </c>
      <c r="I45" s="7">
        <f t="shared" si="0"/>
        <v>22305.36069453406</v>
      </c>
    </row>
    <row r="46" spans="1:9" ht="15.75" thickBot="1">
      <c r="A46" s="6">
        <v>2030</v>
      </c>
      <c r="B46" s="7">
        <v>8792.55741688154</v>
      </c>
      <c r="C46" s="7">
        <v>9916.005102384512</v>
      </c>
      <c r="D46" s="7">
        <v>1240.1945833106338</v>
      </c>
      <c r="E46" s="7">
        <v>354.51455163989067</v>
      </c>
      <c r="F46" s="7">
        <v>312.7614078463808</v>
      </c>
      <c r="G46" s="7">
        <v>1775.6634391354862</v>
      </c>
      <c r="H46" s="7">
        <v>87.91306219504374</v>
      </c>
      <c r="I46" s="7">
        <f t="shared" si="0"/>
        <v>22479.609563393486</v>
      </c>
    </row>
    <row r="47" spans="1:9" ht="15">
      <c r="A47" s="25" t="s">
        <v>0</v>
      </c>
      <c r="B47" s="25"/>
      <c r="C47" s="25"/>
      <c r="D47" s="25"/>
      <c r="E47" s="25"/>
      <c r="F47" s="25"/>
      <c r="G47" s="25"/>
      <c r="H47" s="25"/>
      <c r="I47" s="25"/>
    </row>
    <row r="48" spans="1:9" ht="13.5" customHeight="1">
      <c r="A48" s="25" t="s">
        <v>70</v>
      </c>
      <c r="B48" s="25"/>
      <c r="C48" s="25"/>
      <c r="D48" s="25"/>
      <c r="E48" s="25"/>
      <c r="F48" s="25"/>
      <c r="G48" s="25"/>
      <c r="H48" s="25"/>
      <c r="I48" s="25"/>
    </row>
    <row r="49" ht="13.5" customHeight="1">
      <c r="A49" s="4"/>
    </row>
    <row r="50" spans="1:9" ht="15.75">
      <c r="A50" s="23" t="s">
        <v>23</v>
      </c>
      <c r="B50" s="23"/>
      <c r="C50" s="23"/>
      <c r="D50" s="23"/>
      <c r="E50" s="23"/>
      <c r="F50" s="23"/>
      <c r="G50" s="23"/>
      <c r="H50" s="23"/>
      <c r="I50" s="23"/>
    </row>
    <row r="51" spans="1:9" ht="15">
      <c r="A51" s="8" t="s">
        <v>24</v>
      </c>
      <c r="B51" s="12">
        <f aca="true" t="shared" si="1" ref="B51:I51">EXP((LN(B16/B6)/10))-1</f>
        <v>-0.031024625802397843</v>
      </c>
      <c r="C51" s="12">
        <f t="shared" si="1"/>
        <v>0.023418769598538836</v>
      </c>
      <c r="D51" s="12">
        <f t="shared" si="1"/>
        <v>0.004528046992865908</v>
      </c>
      <c r="E51" s="12">
        <f t="shared" si="1"/>
        <v>-0.052403471257311374</v>
      </c>
      <c r="F51" s="12">
        <f t="shared" si="1"/>
        <v>0.02092240916736854</v>
      </c>
      <c r="G51" s="12">
        <f t="shared" si="1"/>
        <v>0.018810517280655192</v>
      </c>
      <c r="H51" s="12">
        <f t="shared" si="1"/>
        <v>0.027087269711356887</v>
      </c>
      <c r="I51" s="12">
        <f t="shared" si="1"/>
        <v>0.0020265498687737082</v>
      </c>
    </row>
    <row r="52" spans="1:9" ht="15">
      <c r="A52" s="8" t="s">
        <v>63</v>
      </c>
      <c r="B52" s="12">
        <f>EXP((LN(B33/B16)/17))-1</f>
        <v>0.02946998734502526</v>
      </c>
      <c r="C52" s="12">
        <f aca="true" t="shared" si="2" ref="C52:I52">EXP((LN(C33/C16)/17))-1</f>
        <v>0.010565168966418126</v>
      </c>
      <c r="D52" s="12">
        <f t="shared" si="2"/>
        <v>-0.010477710796289785</v>
      </c>
      <c r="E52" s="12">
        <f t="shared" si="2"/>
        <v>0.04229529594802561</v>
      </c>
      <c r="F52" s="12">
        <f t="shared" si="2"/>
        <v>-0.0015481067929463688</v>
      </c>
      <c r="G52" s="12">
        <f t="shared" si="2"/>
        <v>0.004838646037347516</v>
      </c>
      <c r="H52" s="12">
        <f t="shared" si="2"/>
        <v>-0.005136708395625522</v>
      </c>
      <c r="I52" s="12">
        <f t="shared" si="2"/>
        <v>0.01416533585706592</v>
      </c>
    </row>
    <row r="53" spans="1:9" ht="15">
      <c r="A53" s="8" t="s">
        <v>64</v>
      </c>
      <c r="B53" s="12">
        <f>EXP((LN(B36/B33)/3))-1</f>
        <v>0.0020115204987902757</v>
      </c>
      <c r="C53" s="12">
        <f aca="true" t="shared" si="3" ref="C53:I53">EXP((LN(C36/C33)/3))-1</f>
        <v>0.01789457333625144</v>
      </c>
      <c r="D53" s="12">
        <f t="shared" si="3"/>
        <v>0.002470895519979255</v>
      </c>
      <c r="E53" s="12">
        <f t="shared" si="3"/>
        <v>0.011977483167350478</v>
      </c>
      <c r="F53" s="12">
        <f t="shared" si="3"/>
        <v>0.007889193016866969</v>
      </c>
      <c r="G53" s="12">
        <f t="shared" si="3"/>
        <v>0.005450460175485672</v>
      </c>
      <c r="H53" s="12">
        <f t="shared" si="3"/>
        <v>2.5864029045585823E-05</v>
      </c>
      <c r="I53" s="12">
        <f t="shared" si="3"/>
        <v>0.009938087542885388</v>
      </c>
    </row>
    <row r="54" spans="1:9" ht="15">
      <c r="A54" s="8" t="s">
        <v>65</v>
      </c>
      <c r="B54" s="12">
        <f>EXP((LN(B46/B33)/13))-1</f>
        <v>0.023741945151203314</v>
      </c>
      <c r="C54" s="12">
        <f aca="true" t="shared" si="4" ref="C54:I54">EXP((LN(C46/C33)/13))-1</f>
        <v>0.011602069392103953</v>
      </c>
      <c r="D54" s="12">
        <f t="shared" si="4"/>
        <v>-0.0003257611887405032</v>
      </c>
      <c r="E54" s="12">
        <f t="shared" si="4"/>
        <v>0.002111731357995472</v>
      </c>
      <c r="F54" s="12">
        <f t="shared" si="4"/>
        <v>0.006748523027756859</v>
      </c>
      <c r="G54" s="12">
        <f t="shared" si="4"/>
        <v>0.004314922905685359</v>
      </c>
      <c r="H54" s="12">
        <f t="shared" si="4"/>
        <v>2.202882307633658E-05</v>
      </c>
      <c r="I54" s="12">
        <f t="shared" si="4"/>
        <v>0.014428459293035933</v>
      </c>
    </row>
    <row r="55" ht="13.5" customHeight="1">
      <c r="A55" s="4"/>
    </row>
  </sheetData>
  <sheetProtection/>
  <mergeCells count="6">
    <mergeCell ref="A1:I1"/>
    <mergeCell ref="A2:K2"/>
    <mergeCell ref="A3:I3"/>
    <mergeCell ref="A47:I47"/>
    <mergeCell ref="A48:I48"/>
    <mergeCell ref="A50:I50"/>
  </mergeCells>
  <printOptions horizontalCentered="1"/>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K55"/>
  <sheetViews>
    <sheetView zoomScale="80" zoomScaleNormal="80" zoomScalePageLayoutView="0" workbookViewId="0" topLeftCell="A1">
      <selection activeCell="L15" sqref="L15"/>
    </sheetView>
  </sheetViews>
  <sheetFormatPr defaultColWidth="9.140625" defaultRowHeight="15"/>
  <cols>
    <col min="1" max="4" width="14.28125" style="1" bestFit="1" customWidth="1"/>
    <col min="5" max="5" width="17.140625" style="1" bestFit="1" customWidth="1"/>
    <col min="6" max="8" width="14.28125" style="1" bestFit="1" customWidth="1"/>
    <col min="9" max="16384" width="9.140625" style="1" customWidth="1"/>
  </cols>
  <sheetData>
    <row r="1" spans="1:8" ht="15.75" customHeight="1">
      <c r="A1" s="22" t="s">
        <v>58</v>
      </c>
      <c r="B1" s="22"/>
      <c r="C1" s="22"/>
      <c r="D1" s="22"/>
      <c r="E1" s="22"/>
      <c r="F1" s="22"/>
      <c r="G1" s="22"/>
      <c r="H1" s="22"/>
    </row>
    <row r="2" spans="1:11" ht="15.75" customHeight="1">
      <c r="A2" s="24" t="s">
        <v>56</v>
      </c>
      <c r="B2" s="22"/>
      <c r="C2" s="22"/>
      <c r="D2" s="22"/>
      <c r="E2" s="22"/>
      <c r="F2" s="22"/>
      <c r="G2" s="22"/>
      <c r="H2" s="22"/>
      <c r="I2" s="22"/>
      <c r="J2" s="22"/>
      <c r="K2" s="22"/>
    </row>
    <row r="3" spans="1:8" ht="15.75" customHeight="1">
      <c r="A3" s="22" t="s">
        <v>45</v>
      </c>
      <c r="B3" s="22"/>
      <c r="C3" s="22"/>
      <c r="D3" s="22"/>
      <c r="E3" s="22"/>
      <c r="F3" s="22"/>
      <c r="G3" s="22"/>
      <c r="H3" s="22"/>
    </row>
    <row r="4" ht="13.5" customHeight="1" thickBot="1">
      <c r="A4" s="4"/>
    </row>
    <row r="5" spans="1:8" ht="27" thickBot="1">
      <c r="A5" s="5" t="s">
        <v>11</v>
      </c>
      <c r="B5" s="5" t="s">
        <v>21</v>
      </c>
      <c r="C5" s="5" t="s">
        <v>47</v>
      </c>
      <c r="D5" s="5" t="s">
        <v>27</v>
      </c>
      <c r="E5" s="5" t="s">
        <v>28</v>
      </c>
      <c r="F5" s="5" t="s">
        <v>29</v>
      </c>
      <c r="G5" s="5" t="s">
        <v>30</v>
      </c>
      <c r="H5" s="5" t="s">
        <v>48</v>
      </c>
    </row>
    <row r="6" spans="1:9" ht="15.75" thickBot="1">
      <c r="A6" s="6">
        <v>1990</v>
      </c>
      <c r="B6" s="7">
        <f>'Form 1.1'!K6</f>
        <v>14857.210402849145</v>
      </c>
      <c r="C6" s="7">
        <v>1180.54582302963</v>
      </c>
      <c r="D6" s="7">
        <f>B6+C6</f>
        <v>16037.756225878775</v>
      </c>
      <c r="E6" s="7">
        <v>460.31012200000004</v>
      </c>
      <c r="F6" s="7">
        <v>0</v>
      </c>
      <c r="G6" s="7">
        <f>SUM(E6:F6)</f>
        <v>460.31012200000004</v>
      </c>
      <c r="H6" s="7">
        <f>D6-G6</f>
        <v>15577.446103878774</v>
      </c>
      <c r="I6" s="14"/>
    </row>
    <row r="7" spans="1:9" ht="15.75" thickBot="1">
      <c r="A7" s="6">
        <v>1991</v>
      </c>
      <c r="B7" s="7">
        <f>'Form 1.1'!K7</f>
        <v>14710.487892659958</v>
      </c>
      <c r="C7" s="7">
        <v>1168.1522026301166</v>
      </c>
      <c r="D7" s="7">
        <f aca="true" t="shared" si="0" ref="D7:D46">B7+C7</f>
        <v>15878.640095290075</v>
      </c>
      <c r="E7" s="7">
        <v>464.72932399999996</v>
      </c>
      <c r="F7" s="7">
        <v>0</v>
      </c>
      <c r="G7" s="7">
        <f aca="true" t="shared" si="1" ref="G7:G46">SUM(E7:F7)</f>
        <v>464.72932399999996</v>
      </c>
      <c r="H7" s="7">
        <f aca="true" t="shared" si="2" ref="H7:H46">D7-G7</f>
        <v>15413.910771290075</v>
      </c>
      <c r="I7" s="14"/>
    </row>
    <row r="8" spans="1:9" ht="15.75" thickBot="1">
      <c r="A8" s="6">
        <v>1992</v>
      </c>
      <c r="B8" s="7">
        <f>'Form 1.1'!K8</f>
        <v>15530.948608000002</v>
      </c>
      <c r="C8" s="7">
        <v>1237.6711000000003</v>
      </c>
      <c r="D8" s="7">
        <f t="shared" si="0"/>
        <v>16768.619708000002</v>
      </c>
      <c r="E8" s="7">
        <v>437.398608</v>
      </c>
      <c r="F8" s="7">
        <v>0</v>
      </c>
      <c r="G8" s="7">
        <f t="shared" si="1"/>
        <v>437.398608</v>
      </c>
      <c r="H8" s="7">
        <f t="shared" si="2"/>
        <v>16331.221100000002</v>
      </c>
      <c r="I8" s="14"/>
    </row>
    <row r="9" spans="1:9" ht="15.75" thickBot="1">
      <c r="A9" s="6">
        <v>1993</v>
      </c>
      <c r="B9" s="7">
        <f>'Form 1.1'!K9</f>
        <v>15438.494638</v>
      </c>
      <c r="C9" s="7">
        <v>1232.932894</v>
      </c>
      <c r="D9" s="7">
        <f t="shared" si="0"/>
        <v>16671.427532</v>
      </c>
      <c r="E9" s="7">
        <v>402.727638</v>
      </c>
      <c r="F9" s="7">
        <v>0</v>
      </c>
      <c r="G9" s="7">
        <f t="shared" si="1"/>
        <v>402.727638</v>
      </c>
      <c r="H9" s="7">
        <f t="shared" si="2"/>
        <v>16268.699894000001</v>
      </c>
      <c r="I9" s="14"/>
    </row>
    <row r="10" spans="1:9" ht="15.75" thickBot="1">
      <c r="A10" s="6">
        <v>1994</v>
      </c>
      <c r="B10" s="7">
        <f>'Form 1.1'!K10</f>
        <v>15772.730319999997</v>
      </c>
      <c r="C10" s="7">
        <v>1261.2243699999997</v>
      </c>
      <c r="D10" s="7">
        <f t="shared" si="0"/>
        <v>17033.954689999995</v>
      </c>
      <c r="E10" s="7">
        <v>391.94532</v>
      </c>
      <c r="F10" s="7">
        <v>0</v>
      </c>
      <c r="G10" s="7">
        <f t="shared" si="1"/>
        <v>391.94532</v>
      </c>
      <c r="H10" s="7">
        <f t="shared" si="2"/>
        <v>16642.009369999996</v>
      </c>
      <c r="I10" s="14"/>
    </row>
    <row r="11" spans="1:9" ht="15.75" thickBot="1">
      <c r="A11" s="6">
        <v>1995</v>
      </c>
      <c r="B11" s="7">
        <f>'Form 1.1'!K11</f>
        <v>15915.299009999995</v>
      </c>
      <c r="C11" s="7">
        <v>1272.9130599999996</v>
      </c>
      <c r="D11" s="7">
        <f t="shared" si="0"/>
        <v>17188.212069999994</v>
      </c>
      <c r="E11" s="7">
        <v>391.96901</v>
      </c>
      <c r="F11" s="7">
        <v>0</v>
      </c>
      <c r="G11" s="7">
        <f t="shared" si="1"/>
        <v>391.96901</v>
      </c>
      <c r="H11" s="7">
        <f t="shared" si="2"/>
        <v>16796.243059999993</v>
      </c>
      <c r="I11" s="14"/>
    </row>
    <row r="12" spans="1:9" ht="15.75" thickBot="1">
      <c r="A12" s="6">
        <v>1996</v>
      </c>
      <c r="B12" s="7">
        <f>'Form 1.1'!K12</f>
        <v>16434.430841999998</v>
      </c>
      <c r="C12" s="7">
        <v>1315.725342</v>
      </c>
      <c r="D12" s="7">
        <f t="shared" si="0"/>
        <v>17750.156184</v>
      </c>
      <c r="E12" s="7">
        <v>388.999842</v>
      </c>
      <c r="F12" s="7">
        <v>0</v>
      </c>
      <c r="G12" s="7">
        <f t="shared" si="1"/>
        <v>388.999842</v>
      </c>
      <c r="H12" s="7">
        <f t="shared" si="2"/>
        <v>17361.156342</v>
      </c>
      <c r="I12" s="14"/>
    </row>
    <row r="13" spans="1:9" ht="15.75" thickBot="1">
      <c r="A13" s="6">
        <v>1997</v>
      </c>
      <c r="B13" s="7">
        <f>'Form 1.1'!K13</f>
        <v>17131.864593000006</v>
      </c>
      <c r="C13" s="7">
        <v>1373.3191080000006</v>
      </c>
      <c r="D13" s="7">
        <f t="shared" si="0"/>
        <v>18505.183701000005</v>
      </c>
      <c r="E13" s="7">
        <v>384.07059300000003</v>
      </c>
      <c r="F13" s="7">
        <v>0</v>
      </c>
      <c r="G13" s="7">
        <f t="shared" si="1"/>
        <v>384.07059300000003</v>
      </c>
      <c r="H13" s="7">
        <f t="shared" si="2"/>
        <v>18121.113108000005</v>
      </c>
      <c r="I13" s="14"/>
    </row>
    <row r="14" spans="1:9" ht="15.75" thickBot="1">
      <c r="A14" s="6">
        <v>1998</v>
      </c>
      <c r="B14" s="7">
        <f>'Form 1.1'!K14</f>
        <v>17613.758490320943</v>
      </c>
      <c r="C14" s="7">
        <v>1414.289593717682</v>
      </c>
      <c r="D14" s="7">
        <f t="shared" si="0"/>
        <v>19028.048084038626</v>
      </c>
      <c r="E14" s="7">
        <v>366.324336</v>
      </c>
      <c r="F14" s="7">
        <v>8.45931142188689E-05</v>
      </c>
      <c r="G14" s="7">
        <f t="shared" si="1"/>
        <v>366.3244205931142</v>
      </c>
      <c r="H14" s="7">
        <f t="shared" si="2"/>
        <v>18661.72366344551</v>
      </c>
      <c r="I14" s="14"/>
    </row>
    <row r="15" spans="1:9" ht="15.75" thickBot="1">
      <c r="A15" s="6">
        <v>1999</v>
      </c>
      <c r="B15" s="7">
        <f>'Form 1.1'!K15</f>
        <v>14067.146259634641</v>
      </c>
      <c r="C15" s="7">
        <v>1126.5733796326651</v>
      </c>
      <c r="D15" s="7">
        <f t="shared" si="0"/>
        <v>15193.719639267307</v>
      </c>
      <c r="E15" s="7">
        <v>328.432582</v>
      </c>
      <c r="F15" s="7">
        <v>0.0139260167740718</v>
      </c>
      <c r="G15" s="7">
        <f t="shared" si="1"/>
        <v>328.4465080167741</v>
      </c>
      <c r="H15" s="7">
        <f t="shared" si="2"/>
        <v>14865.273131250533</v>
      </c>
      <c r="I15" s="14"/>
    </row>
    <row r="16" spans="1:8" ht="15.75" thickBot="1">
      <c r="A16" s="6">
        <v>2000</v>
      </c>
      <c r="B16" s="7">
        <f>'Form 1.1'!K16</f>
        <v>15050.65208525629</v>
      </c>
      <c r="C16" s="7">
        <v>1204.6895336049454</v>
      </c>
      <c r="D16" s="7">
        <f t="shared" si="0"/>
        <v>16255.341618861235</v>
      </c>
      <c r="E16" s="7">
        <v>359.212949</v>
      </c>
      <c r="F16" s="7">
        <v>0.10336058622320507</v>
      </c>
      <c r="G16" s="7">
        <f t="shared" si="1"/>
        <v>359.3163095862232</v>
      </c>
      <c r="H16" s="7">
        <f t="shared" si="2"/>
        <v>15896.025309275012</v>
      </c>
    </row>
    <row r="17" spans="1:8" ht="15.75" thickBot="1">
      <c r="A17" s="6">
        <v>2001</v>
      </c>
      <c r="B17" s="7">
        <f>'Form 1.1'!K17</f>
        <v>14847.50986671845</v>
      </c>
      <c r="C17" s="7">
        <v>1193.0783800369304</v>
      </c>
      <c r="D17" s="7">
        <f t="shared" si="0"/>
        <v>16040.58824675538</v>
      </c>
      <c r="E17" s="7">
        <v>296.8694238568</v>
      </c>
      <c r="F17" s="7">
        <v>0.904100947867232</v>
      </c>
      <c r="G17" s="7">
        <f t="shared" si="1"/>
        <v>297.7735248046672</v>
      </c>
      <c r="H17" s="7">
        <f t="shared" si="2"/>
        <v>15742.814721950714</v>
      </c>
    </row>
    <row r="18" spans="1:8" ht="15.75" thickBot="1">
      <c r="A18" s="6">
        <v>2002</v>
      </c>
      <c r="B18" s="7">
        <f>'Form 1.1'!K18</f>
        <v>15831.595700755788</v>
      </c>
      <c r="C18" s="7">
        <v>1261.124191899252</v>
      </c>
      <c r="D18" s="7">
        <f t="shared" si="0"/>
        <v>17092.71989265504</v>
      </c>
      <c r="E18" s="7">
        <v>448.63115001999995</v>
      </c>
      <c r="F18" s="7">
        <v>3.4012348912497807</v>
      </c>
      <c r="G18" s="7">
        <f t="shared" si="1"/>
        <v>452.0323849112497</v>
      </c>
      <c r="H18" s="7">
        <f t="shared" si="2"/>
        <v>16640.68750774379</v>
      </c>
    </row>
    <row r="19" spans="1:8" ht="15.75" thickBot="1">
      <c r="A19" s="6">
        <v>2003</v>
      </c>
      <c r="B19" s="7">
        <f>'Form 1.1'!K19</f>
        <v>17335.581979698753</v>
      </c>
      <c r="C19" s="7">
        <v>1373.2298980679998</v>
      </c>
      <c r="D19" s="7">
        <f t="shared" si="0"/>
        <v>18708.81187776675</v>
      </c>
      <c r="E19" s="7">
        <v>580.3835049447999</v>
      </c>
      <c r="F19" s="7">
        <v>8.49240075395371</v>
      </c>
      <c r="G19" s="7">
        <f t="shared" si="1"/>
        <v>588.8759056987536</v>
      </c>
      <c r="H19" s="7">
        <f t="shared" si="2"/>
        <v>18119.935972067997</v>
      </c>
    </row>
    <row r="20" spans="1:8" ht="15.75" thickBot="1">
      <c r="A20" s="6">
        <v>2004</v>
      </c>
      <c r="B20" s="7">
        <f>'Form 1.1'!K20</f>
        <v>19317.664920414685</v>
      </c>
      <c r="C20" s="7">
        <v>1532.5303166100002</v>
      </c>
      <c r="D20" s="7">
        <f t="shared" si="0"/>
        <v>20850.195237024687</v>
      </c>
      <c r="E20" s="7">
        <v>612.7793514325019</v>
      </c>
      <c r="F20" s="7">
        <v>15.491463982180216</v>
      </c>
      <c r="G20" s="7">
        <f t="shared" si="1"/>
        <v>628.2708154146821</v>
      </c>
      <c r="H20" s="7">
        <f t="shared" si="2"/>
        <v>20221.924421610005</v>
      </c>
    </row>
    <row r="21" spans="1:8" ht="15.75" thickBot="1">
      <c r="A21" s="6">
        <v>2005</v>
      </c>
      <c r="B21" s="7">
        <f>'Form 1.1'!K21</f>
        <v>20078.64829614781</v>
      </c>
      <c r="C21" s="7">
        <v>1586.5170936700006</v>
      </c>
      <c r="D21" s="7">
        <f t="shared" si="0"/>
        <v>21665.165389817812</v>
      </c>
      <c r="E21" s="7">
        <v>706.531381070414</v>
      </c>
      <c r="F21" s="7">
        <v>24.347480077392454</v>
      </c>
      <c r="G21" s="7">
        <f t="shared" si="1"/>
        <v>730.8788611478064</v>
      </c>
      <c r="H21" s="7">
        <f t="shared" si="2"/>
        <v>20934.286528670007</v>
      </c>
    </row>
    <row r="22" spans="1:8" ht="15.75" thickBot="1">
      <c r="A22" s="6">
        <v>2006</v>
      </c>
      <c r="B22" s="7">
        <f>'Form 1.1'!K22</f>
        <v>20958.418023926028</v>
      </c>
      <c r="C22" s="7">
        <v>1653.3906060680006</v>
      </c>
      <c r="D22" s="7">
        <f t="shared" si="0"/>
        <v>22611.80862999403</v>
      </c>
      <c r="E22" s="7">
        <v>760.2485072420998</v>
      </c>
      <c r="F22" s="7">
        <v>34.86944268392272</v>
      </c>
      <c r="G22" s="7">
        <f t="shared" si="1"/>
        <v>795.1179499260224</v>
      </c>
      <c r="H22" s="7">
        <f t="shared" si="2"/>
        <v>21816.690680068008</v>
      </c>
    </row>
    <row r="23" spans="1:8" ht="15.75" thickBot="1">
      <c r="A23" s="6">
        <v>2007</v>
      </c>
      <c r="B23" s="7">
        <f>'Form 1.1'!K23</f>
        <v>21185.99938716487</v>
      </c>
      <c r="C23" s="7">
        <v>1666.6276945240004</v>
      </c>
      <c r="D23" s="7">
        <f t="shared" si="0"/>
        <v>22852.62708168887</v>
      </c>
      <c r="E23" s="7">
        <v>812.6393241238047</v>
      </c>
      <c r="F23" s="7">
        <v>48.63208104106191</v>
      </c>
      <c r="G23" s="7">
        <f t="shared" si="1"/>
        <v>861.2714051648667</v>
      </c>
      <c r="H23" s="7">
        <f t="shared" si="2"/>
        <v>21991.355676524003</v>
      </c>
    </row>
    <row r="24" spans="1:8" ht="15.75" thickBot="1">
      <c r="A24" s="6">
        <v>2008</v>
      </c>
      <c r="B24" s="7">
        <f>'Form 1.1'!K24</f>
        <v>21533.752038091985</v>
      </c>
      <c r="C24" s="7">
        <v>1696.2606658419998</v>
      </c>
      <c r="D24" s="7">
        <f t="shared" si="0"/>
        <v>23230.012703933986</v>
      </c>
      <c r="E24" s="7">
        <v>783.7238065894271</v>
      </c>
      <c r="F24" s="7">
        <v>63.922550502559695</v>
      </c>
      <c r="G24" s="7">
        <f t="shared" si="1"/>
        <v>847.6463570919868</v>
      </c>
      <c r="H24" s="7">
        <f t="shared" si="2"/>
        <v>22382.366346841998</v>
      </c>
    </row>
    <row r="25" spans="1:8" ht="15.75" thickBot="1">
      <c r="A25" s="6">
        <v>2009</v>
      </c>
      <c r="B25" s="7">
        <f>'Form 1.1'!K25</f>
        <v>21051.2814010994</v>
      </c>
      <c r="C25" s="7">
        <v>1656.515305694</v>
      </c>
      <c r="D25" s="7">
        <f t="shared" si="0"/>
        <v>22707.7967067934</v>
      </c>
      <c r="E25" s="7">
        <v>760.0465553657384</v>
      </c>
      <c r="F25" s="7">
        <v>89.82867873366038</v>
      </c>
      <c r="G25" s="7">
        <f t="shared" si="1"/>
        <v>849.8752340993988</v>
      </c>
      <c r="H25" s="7">
        <f t="shared" si="2"/>
        <v>21857.921472694</v>
      </c>
    </row>
    <row r="26" spans="1:8" ht="15.75" thickBot="1">
      <c r="A26" s="6">
        <v>2010</v>
      </c>
      <c r="B26" s="7">
        <f>'Form 1.1'!K26</f>
        <v>20552.11843767461</v>
      </c>
      <c r="C26" s="7">
        <v>1612.1878297907979</v>
      </c>
      <c r="D26" s="7">
        <f t="shared" si="0"/>
        <v>22164.306267465407</v>
      </c>
      <c r="E26" s="7">
        <v>765.7229892535838</v>
      </c>
      <c r="F26" s="7">
        <v>125.56825585032055</v>
      </c>
      <c r="G26" s="7">
        <f t="shared" si="1"/>
        <v>891.2912451039044</v>
      </c>
      <c r="H26" s="7">
        <f t="shared" si="2"/>
        <v>21273.015022361502</v>
      </c>
    </row>
    <row r="27" spans="1:8" ht="15.75" thickBot="1">
      <c r="A27" s="6">
        <v>2011</v>
      </c>
      <c r="B27" s="7">
        <f>'Form 1.1'!K27</f>
        <v>20543.918651064967</v>
      </c>
      <c r="C27" s="7">
        <v>1607.2059591836232</v>
      </c>
      <c r="D27" s="7">
        <f t="shared" si="0"/>
        <v>22151.12461024859</v>
      </c>
      <c r="E27" s="7">
        <v>766.421516037234</v>
      </c>
      <c r="F27" s="7">
        <v>177.42446205671965</v>
      </c>
      <c r="G27" s="7">
        <f t="shared" si="1"/>
        <v>943.8459780939537</v>
      </c>
      <c r="H27" s="7">
        <f t="shared" si="2"/>
        <v>21207.278632154637</v>
      </c>
    </row>
    <row r="28" spans="1:8" ht="15.75" thickBot="1">
      <c r="A28" s="6">
        <v>2012</v>
      </c>
      <c r="B28" s="7">
        <f>'Form 1.1'!K28</f>
        <v>21135.01704025644</v>
      </c>
      <c r="C28" s="7">
        <v>1648.8207405708047</v>
      </c>
      <c r="D28" s="7">
        <f t="shared" si="0"/>
        <v>22783.837780827245</v>
      </c>
      <c r="E28" s="7">
        <v>789.728408579338</v>
      </c>
      <c r="F28" s="7">
        <v>237.71862471607082</v>
      </c>
      <c r="G28" s="7">
        <f t="shared" si="1"/>
        <v>1027.4470332954088</v>
      </c>
      <c r="H28" s="7">
        <f t="shared" si="2"/>
        <v>21756.390747531837</v>
      </c>
    </row>
    <row r="29" spans="1:8" ht="15.75" thickBot="1">
      <c r="A29" s="6">
        <v>2013</v>
      </c>
      <c r="B29" s="7">
        <f>'Form 1.1'!K29</f>
        <v>21123.464992163772</v>
      </c>
      <c r="C29" s="7">
        <v>1632.4580024855077</v>
      </c>
      <c r="D29" s="7">
        <f t="shared" si="0"/>
        <v>22755.922994649278</v>
      </c>
      <c r="E29" s="7">
        <v>880.5610271622018</v>
      </c>
      <c r="F29" s="7">
        <v>334.879544446599</v>
      </c>
      <c r="G29" s="7">
        <f t="shared" si="1"/>
        <v>1215.4405716088008</v>
      </c>
      <c r="H29" s="7">
        <f t="shared" si="2"/>
        <v>21540.482423040477</v>
      </c>
    </row>
    <row r="30" spans="1:8" ht="15.75" thickBot="1">
      <c r="A30" s="6">
        <v>2014</v>
      </c>
      <c r="B30" s="7">
        <f>'Form 1.1'!K30</f>
        <v>21481.13212803094</v>
      </c>
      <c r="C30" s="7">
        <v>1653.6573600632832</v>
      </c>
      <c r="D30" s="7">
        <f t="shared" si="0"/>
        <v>23134.789488094222</v>
      </c>
      <c r="E30" s="7">
        <v>818.139718728759</v>
      </c>
      <c r="F30" s="7">
        <v>496.4392377987264</v>
      </c>
      <c r="G30" s="7">
        <f t="shared" si="1"/>
        <v>1314.5789565274854</v>
      </c>
      <c r="H30" s="7">
        <f t="shared" si="2"/>
        <v>21820.210531566736</v>
      </c>
    </row>
    <row r="31" spans="1:8" ht="15.75" thickBot="1">
      <c r="A31" s="6">
        <v>2015</v>
      </c>
      <c r="B31" s="7">
        <f>'Form 1.1'!K31</f>
        <v>21381.865659463692</v>
      </c>
      <c r="C31" s="7">
        <v>1620.8958158758587</v>
      </c>
      <c r="D31" s="7">
        <f t="shared" si="0"/>
        <v>23002.76147533955</v>
      </c>
      <c r="E31" s="7">
        <v>870.7746079245467</v>
      </c>
      <c r="F31" s="7">
        <v>744.0689067115998</v>
      </c>
      <c r="G31" s="7">
        <f t="shared" si="1"/>
        <v>1614.8435146361464</v>
      </c>
      <c r="H31" s="7">
        <f t="shared" si="2"/>
        <v>21387.917960703402</v>
      </c>
    </row>
    <row r="32" spans="1:8" ht="15.75" thickBot="1">
      <c r="A32" s="6">
        <v>2016</v>
      </c>
      <c r="B32" s="7">
        <f>'Form 1.1'!K32</f>
        <v>21116.60914208743</v>
      </c>
      <c r="C32" s="7">
        <v>1567.329156219634</v>
      </c>
      <c r="D32" s="7">
        <f t="shared" si="0"/>
        <v>22683.938298307065</v>
      </c>
      <c r="E32" s="7">
        <v>853.9275585675997</v>
      </c>
      <c r="F32" s="7">
        <v>1129.1487462706546</v>
      </c>
      <c r="G32" s="7">
        <f t="shared" si="1"/>
        <v>1983.0763048382541</v>
      </c>
      <c r="H32" s="7">
        <f t="shared" si="2"/>
        <v>20700.86199346881</v>
      </c>
    </row>
    <row r="33" spans="1:8" ht="15.75" thickBot="1">
      <c r="A33" s="6">
        <v>2017</v>
      </c>
      <c r="B33" s="7">
        <f>'Form 1.1'!K33</f>
        <v>20795.789942186813</v>
      </c>
      <c r="C33" s="7">
        <v>1526.9232507698491</v>
      </c>
      <c r="D33" s="7">
        <f t="shared" si="0"/>
        <v>22322.713192956664</v>
      </c>
      <c r="E33" s="7">
        <v>718.8901998565422</v>
      </c>
      <c r="F33" s="7">
        <v>1416.9597075165698</v>
      </c>
      <c r="G33" s="7">
        <f t="shared" si="1"/>
        <v>2135.849907373112</v>
      </c>
      <c r="H33" s="7">
        <f t="shared" si="2"/>
        <v>20186.863285583553</v>
      </c>
    </row>
    <row r="34" spans="1:8" ht="15.75" thickBot="1">
      <c r="A34" s="6">
        <v>2018</v>
      </c>
      <c r="B34" s="7">
        <f>'Form 1.1'!K34</f>
        <v>21296.572673709972</v>
      </c>
      <c r="C34" s="7">
        <v>1529.3821687522145</v>
      </c>
      <c r="D34" s="7">
        <f t="shared" si="0"/>
        <v>22825.954842462186</v>
      </c>
      <c r="E34" s="7">
        <v>835.7012925924012</v>
      </c>
      <c r="F34" s="7">
        <v>1750.0761313099238</v>
      </c>
      <c r="G34" s="7">
        <f t="shared" si="1"/>
        <v>2585.7774239023247</v>
      </c>
      <c r="H34" s="7">
        <f t="shared" si="2"/>
        <v>20240.177418559862</v>
      </c>
    </row>
    <row r="35" spans="1:8" ht="15.75" thickBot="1">
      <c r="A35" s="6">
        <v>2019</v>
      </c>
      <c r="B35" s="7">
        <f>'Form 1.1'!K35</f>
        <v>21817.026921633496</v>
      </c>
      <c r="C35" s="7">
        <v>1546.743417902755</v>
      </c>
      <c r="D35" s="7">
        <f t="shared" si="0"/>
        <v>23363.77033953625</v>
      </c>
      <c r="E35" s="7">
        <v>844.7726081469992</v>
      </c>
      <c r="F35" s="7">
        <v>2027.8571155351158</v>
      </c>
      <c r="G35" s="7">
        <f t="shared" si="1"/>
        <v>2872.629723682115</v>
      </c>
      <c r="H35" s="7">
        <f t="shared" si="2"/>
        <v>20491.140615854136</v>
      </c>
    </row>
    <row r="36" spans="1:8" ht="15.75" thickBot="1">
      <c r="A36" s="6">
        <v>2020</v>
      </c>
      <c r="B36" s="7">
        <f>'Form 1.1'!K36</f>
        <v>22281.53187416846</v>
      </c>
      <c r="C36" s="7">
        <v>1567.6395295624322</v>
      </c>
      <c r="D36" s="7">
        <f t="shared" si="0"/>
        <v>23849.171403730892</v>
      </c>
      <c r="E36" s="7">
        <v>848.5715254111107</v>
      </c>
      <c r="F36" s="7">
        <v>2211.1407659887727</v>
      </c>
      <c r="G36" s="7">
        <f t="shared" si="1"/>
        <v>3059.7122913998833</v>
      </c>
      <c r="H36" s="7">
        <f t="shared" si="2"/>
        <v>20789.45911233101</v>
      </c>
    </row>
    <row r="37" spans="1:8" ht="15.75" thickBot="1">
      <c r="A37" s="6">
        <v>2021</v>
      </c>
      <c r="B37" s="7">
        <f>'Form 1.1'!K37</f>
        <v>22750.20113281523</v>
      </c>
      <c r="C37" s="7">
        <v>1591.9115106402112</v>
      </c>
      <c r="D37" s="7">
        <f t="shared" si="0"/>
        <v>24342.11264345544</v>
      </c>
      <c r="E37" s="7">
        <v>852.1418260075264</v>
      </c>
      <c r="F37" s="7">
        <v>2356.7553732093393</v>
      </c>
      <c r="G37" s="7">
        <f t="shared" si="1"/>
        <v>3208.897199216866</v>
      </c>
      <c r="H37" s="7">
        <f t="shared" si="2"/>
        <v>21133.215444238573</v>
      </c>
    </row>
    <row r="38" spans="1:8" ht="15.75" thickBot="1">
      <c r="A38" s="6">
        <v>2022</v>
      </c>
      <c r="B38" s="7">
        <f>'Form 1.1'!K38</f>
        <v>23419.259546927515</v>
      </c>
      <c r="C38" s="7">
        <v>1635.2632040852002</v>
      </c>
      <c r="D38" s="7">
        <f t="shared" si="0"/>
        <v>25054.522751012715</v>
      </c>
      <c r="E38" s="7">
        <v>854.5340929572071</v>
      </c>
      <c r="F38" s="7">
        <v>2469.0677296149506</v>
      </c>
      <c r="G38" s="7">
        <f t="shared" si="1"/>
        <v>3323.6018225721577</v>
      </c>
      <c r="H38" s="7">
        <f t="shared" si="2"/>
        <v>21730.92092844056</v>
      </c>
    </row>
    <row r="39" spans="1:8" ht="15.75" thickBot="1">
      <c r="A39" s="6">
        <v>2023</v>
      </c>
      <c r="B39" s="7">
        <f>'Form 1.1'!K39</f>
        <v>23930.484699887245</v>
      </c>
      <c r="C39" s="7">
        <v>1666.9958092418851</v>
      </c>
      <c r="D39" s="7">
        <f t="shared" si="0"/>
        <v>25597.48050912913</v>
      </c>
      <c r="E39" s="7">
        <v>856.8650398120936</v>
      </c>
      <c r="F39" s="7">
        <v>2565.233730665549</v>
      </c>
      <c r="G39" s="7">
        <f t="shared" si="1"/>
        <v>3422.0987704776426</v>
      </c>
      <c r="H39" s="7">
        <f t="shared" si="2"/>
        <v>22175.38173865149</v>
      </c>
    </row>
    <row r="40" spans="1:8" ht="15.75" thickBot="1">
      <c r="A40" s="6">
        <v>2024</v>
      </c>
      <c r="B40" s="7">
        <f>'Form 1.1'!K40</f>
        <v>24458.608897820923</v>
      </c>
      <c r="C40" s="7">
        <v>1700.8240854412015</v>
      </c>
      <c r="D40" s="7">
        <f t="shared" si="0"/>
        <v>26159.432983262122</v>
      </c>
      <c r="E40" s="7">
        <v>858.8328249270157</v>
      </c>
      <c r="F40" s="7">
        <v>2652.0057428817004</v>
      </c>
      <c r="G40" s="7">
        <f t="shared" si="1"/>
        <v>3510.838567808716</v>
      </c>
      <c r="H40" s="7">
        <f t="shared" si="2"/>
        <v>22648.594415453408</v>
      </c>
    </row>
    <row r="41" spans="1:8" ht="15.75" thickBot="1">
      <c r="A41" s="6">
        <v>2025</v>
      </c>
      <c r="B41" s="7">
        <f>'Form 1.1'!K41</f>
        <v>24938.662097846656</v>
      </c>
      <c r="C41" s="7">
        <v>1731.149566039554</v>
      </c>
      <c r="D41" s="7">
        <f t="shared" si="0"/>
        <v>26669.811663886212</v>
      </c>
      <c r="E41" s="7">
        <v>860.3351039419682</v>
      </c>
      <c r="F41" s="7">
        <v>2733.3506471766655</v>
      </c>
      <c r="G41" s="7">
        <f t="shared" si="1"/>
        <v>3593.6857511186336</v>
      </c>
      <c r="H41" s="7">
        <f t="shared" si="2"/>
        <v>23076.12591276758</v>
      </c>
    </row>
    <row r="42" spans="1:8" ht="15.75" thickBot="1">
      <c r="A42" s="6">
        <v>2026</v>
      </c>
      <c r="B42" s="7">
        <f>'Form 1.1'!K42</f>
        <v>25327.759766322095</v>
      </c>
      <c r="C42" s="7">
        <v>1753.5491287652364</v>
      </c>
      <c r="D42" s="7">
        <f t="shared" si="0"/>
        <v>27081.30889508733</v>
      </c>
      <c r="E42" s="7">
        <v>861.3004489917084</v>
      </c>
      <c r="F42" s="7">
        <v>2820.972302685177</v>
      </c>
      <c r="G42" s="7">
        <f t="shared" si="1"/>
        <v>3682.2727516768855</v>
      </c>
      <c r="H42" s="7">
        <f t="shared" si="2"/>
        <v>23399.036143410445</v>
      </c>
    </row>
    <row r="43" spans="1:8" ht="15.75" thickBot="1">
      <c r="A43" s="6">
        <v>2027</v>
      </c>
      <c r="B43" s="7">
        <f>'Form 1.1'!K43</f>
        <v>25661.334515492847</v>
      </c>
      <c r="C43" s="7">
        <v>1770.4788097942667</v>
      </c>
      <c r="D43" s="7">
        <f t="shared" si="0"/>
        <v>27431.813325287112</v>
      </c>
      <c r="E43" s="7">
        <v>862.3524533532466</v>
      </c>
      <c r="F43" s="7">
        <v>2917.1839135163423</v>
      </c>
      <c r="G43" s="7">
        <f t="shared" si="1"/>
        <v>3779.536366869589</v>
      </c>
      <c r="H43" s="7">
        <f t="shared" si="2"/>
        <v>23652.276958417522</v>
      </c>
    </row>
    <row r="44" spans="1:8" ht="15.75" thickBot="1">
      <c r="A44" s="6">
        <v>2028</v>
      </c>
      <c r="B44" s="7">
        <f>'Form 1.1'!K44</f>
        <v>26006.35053024248</v>
      </c>
      <c r="C44" s="7">
        <v>1787.0790695876494</v>
      </c>
      <c r="D44" s="7">
        <f t="shared" si="0"/>
        <v>27793.429599830128</v>
      </c>
      <c r="E44" s="7">
        <v>863.3114253097842</v>
      </c>
      <c r="F44" s="7">
        <v>3025.441729005699</v>
      </c>
      <c r="G44" s="7">
        <f t="shared" si="1"/>
        <v>3888.7531543154832</v>
      </c>
      <c r="H44" s="7">
        <f t="shared" si="2"/>
        <v>23904.676445514644</v>
      </c>
    </row>
    <row r="45" spans="1:8" ht="15.75" thickBot="1">
      <c r="A45" s="6">
        <v>2029</v>
      </c>
      <c r="B45" s="7">
        <f>'Form 1.1'!K45</f>
        <v>26320.430568356187</v>
      </c>
      <c r="C45" s="7">
        <v>1799.4663750361221</v>
      </c>
      <c r="D45" s="7">
        <f t="shared" si="0"/>
        <v>28119.89694339231</v>
      </c>
      <c r="E45" s="7">
        <v>864.3030083381431</v>
      </c>
      <c r="F45" s="7">
        <v>3150.7668654839845</v>
      </c>
      <c r="G45" s="7">
        <f t="shared" si="1"/>
        <v>4015.0698738221276</v>
      </c>
      <c r="H45" s="7">
        <f t="shared" si="2"/>
        <v>24104.82706957018</v>
      </c>
    </row>
    <row r="46" spans="1:8" ht="15.75" thickBot="1">
      <c r="A46" s="6">
        <v>2030</v>
      </c>
      <c r="B46" s="7">
        <f>'Form 1.1'!K46</f>
        <v>26645.17909476276</v>
      </c>
      <c r="C46" s="7">
        <v>1810.3960917908673</v>
      </c>
      <c r="D46" s="7">
        <f t="shared" si="0"/>
        <v>28455.575186553626</v>
      </c>
      <c r="E46" s="7">
        <v>865.3266814759536</v>
      </c>
      <c r="F46" s="7">
        <v>3300.242849893327</v>
      </c>
      <c r="G46" s="7">
        <f t="shared" si="1"/>
        <v>4165.56953136928</v>
      </c>
      <c r="H46" s="7">
        <f t="shared" si="2"/>
        <v>24290.005655184345</v>
      </c>
    </row>
    <row r="47" spans="1:5" ht="15">
      <c r="A47" s="25" t="s">
        <v>0</v>
      </c>
      <c r="B47" s="25"/>
      <c r="C47" s="25"/>
      <c r="D47" s="25"/>
      <c r="E47" s="25"/>
    </row>
    <row r="48" spans="1:5" ht="13.5" customHeight="1">
      <c r="A48" s="25" t="s">
        <v>71</v>
      </c>
      <c r="B48" s="25"/>
      <c r="C48" s="25"/>
      <c r="D48" s="25"/>
      <c r="E48" s="25"/>
    </row>
    <row r="49" ht="13.5" customHeight="1">
      <c r="A49" s="4"/>
    </row>
    <row r="50" spans="1:8" ht="15.75">
      <c r="A50" s="23" t="s">
        <v>23</v>
      </c>
      <c r="B50" s="23"/>
      <c r="C50" s="23"/>
      <c r="D50" s="23"/>
      <c r="E50" s="23"/>
      <c r="F50" s="23"/>
      <c r="G50" s="23"/>
      <c r="H50" s="23"/>
    </row>
    <row r="51" spans="1:8" ht="15">
      <c r="A51" s="8" t="s">
        <v>24</v>
      </c>
      <c r="B51" s="12">
        <f>EXP((LN(B16/B6)/10))-1</f>
        <v>0.0012944392400908722</v>
      </c>
      <c r="C51" s="12">
        <f aca="true" t="shared" si="3" ref="C51:H51">EXP((LN(C16/C6)/10))-1</f>
        <v>0.0020265498687737082</v>
      </c>
      <c r="D51" s="12">
        <f t="shared" si="3"/>
        <v>0.0013484947306026118</v>
      </c>
      <c r="E51" s="12">
        <f t="shared" si="3"/>
        <v>-0.024493548613345517</v>
      </c>
      <c r="F51" s="13" t="s">
        <v>44</v>
      </c>
      <c r="G51" s="12">
        <f t="shared" si="3"/>
        <v>-0.02446548284744643</v>
      </c>
      <c r="H51" s="12">
        <f t="shared" si="3"/>
        <v>0.0020265498687737082</v>
      </c>
    </row>
    <row r="52" spans="1:8" ht="15">
      <c r="A52" s="8" t="s">
        <v>63</v>
      </c>
      <c r="B52" s="12">
        <f>EXP((LN(B33/B16)/17))-1</f>
        <v>0.019201387444285567</v>
      </c>
      <c r="C52" s="12">
        <f aca="true" t="shared" si="4" ref="C52:H52">EXP((LN(C33/C16)/17))-1</f>
        <v>0.014040769009756371</v>
      </c>
      <c r="D52" s="12">
        <f t="shared" si="4"/>
        <v>0.018832975439237565</v>
      </c>
      <c r="E52" s="12">
        <f t="shared" si="4"/>
        <v>0.04165559696951093</v>
      </c>
      <c r="F52" s="12">
        <f t="shared" si="4"/>
        <v>0.7512699287356959</v>
      </c>
      <c r="G52" s="12">
        <f t="shared" si="4"/>
        <v>0.11054185029321983</v>
      </c>
      <c r="H52" s="12">
        <f t="shared" si="4"/>
        <v>0.0141559040548771</v>
      </c>
    </row>
    <row r="53" spans="1:8" ht="15">
      <c r="A53" s="8" t="s">
        <v>64</v>
      </c>
      <c r="B53" s="12">
        <f>EXP((LN(B36/B33)/3))-1</f>
        <v>0.02326913478433479</v>
      </c>
      <c r="C53" s="12">
        <f aca="true" t="shared" si="5" ref="C53:H53">EXP((LN(C36/C33)/3))-1</f>
        <v>0.008810667479731693</v>
      </c>
      <c r="D53" s="12">
        <f t="shared" si="5"/>
        <v>0.022293121122088033</v>
      </c>
      <c r="E53" s="12">
        <f t="shared" si="5"/>
        <v>0.05683851084051117</v>
      </c>
      <c r="F53" s="12">
        <f t="shared" si="5"/>
        <v>0.15989754770299092</v>
      </c>
      <c r="G53" s="12">
        <f t="shared" si="5"/>
        <v>0.1272925070028046</v>
      </c>
      <c r="H53" s="12">
        <f t="shared" si="5"/>
        <v>0.009852898084930839</v>
      </c>
    </row>
    <row r="54" spans="1:8" ht="15">
      <c r="A54" s="8" t="s">
        <v>65</v>
      </c>
      <c r="B54" s="12">
        <f>EXP((LN(B46/B33)/13))-1</f>
        <v>0.01924889155230347</v>
      </c>
      <c r="C54" s="12">
        <f aca="true" t="shared" si="6" ref="C54:H54">EXP((LN(C46/C33)/13))-1</f>
        <v>0.013185471140738425</v>
      </c>
      <c r="D54" s="12">
        <f t="shared" si="6"/>
        <v>0.018847679639140136</v>
      </c>
      <c r="E54" s="12">
        <f t="shared" si="6"/>
        <v>0.014363599861825227</v>
      </c>
      <c r="F54" s="12">
        <f t="shared" si="6"/>
        <v>0.0671986357145391</v>
      </c>
      <c r="G54" s="12">
        <f t="shared" si="6"/>
        <v>0.052726767940330266</v>
      </c>
      <c r="H54" s="12">
        <f t="shared" si="6"/>
        <v>0.014335076909352873</v>
      </c>
    </row>
    <row r="55" ht="13.5" customHeight="1">
      <c r="A55" s="4"/>
    </row>
  </sheetData>
  <sheetProtection/>
  <mergeCells count="6">
    <mergeCell ref="A1:H1"/>
    <mergeCell ref="A2:K2"/>
    <mergeCell ref="A3:H3"/>
    <mergeCell ref="A47:E47"/>
    <mergeCell ref="A48:E48"/>
    <mergeCell ref="A50:H50"/>
  </mergeCells>
  <printOptions horizontalCentered="1"/>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P56"/>
  <sheetViews>
    <sheetView tabSelected="1" zoomScale="80" zoomScaleNormal="80" zoomScalePageLayoutView="0" workbookViewId="0" topLeftCell="A1">
      <selection activeCell="B6" sqref="B6"/>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6" width="14.28125" style="1" bestFit="1" customWidth="1"/>
    <col min="7" max="7" width="20.00390625" style="1" bestFit="1" customWidth="1"/>
    <col min="8" max="8" width="20.00390625" style="1" customWidth="1"/>
    <col min="9" max="9" width="17.140625" style="1" bestFit="1" customWidth="1"/>
    <col min="10" max="10" width="17.140625" style="1" customWidth="1"/>
    <col min="11" max="11" width="17.140625" style="1" bestFit="1" customWidth="1"/>
    <col min="12" max="16384" width="9.140625" style="1" customWidth="1"/>
  </cols>
  <sheetData>
    <row r="1" spans="1:11" ht="15.75" customHeight="1">
      <c r="A1" s="22" t="s">
        <v>66</v>
      </c>
      <c r="B1" s="22"/>
      <c r="C1" s="22"/>
      <c r="D1" s="22"/>
      <c r="E1" s="22"/>
      <c r="F1" s="22"/>
      <c r="G1" s="22"/>
      <c r="H1" s="22"/>
      <c r="I1" s="22"/>
      <c r="J1" s="22"/>
      <c r="K1" s="22"/>
    </row>
    <row r="2" spans="1:12" ht="15.75" customHeight="1">
      <c r="A2" s="24" t="s">
        <v>56</v>
      </c>
      <c r="B2" s="22"/>
      <c r="C2" s="22"/>
      <c r="D2" s="22"/>
      <c r="E2" s="22"/>
      <c r="F2" s="22"/>
      <c r="G2" s="22"/>
      <c r="H2" s="22"/>
      <c r="I2" s="22"/>
      <c r="J2" s="22"/>
      <c r="K2" s="22"/>
      <c r="L2" s="22"/>
    </row>
    <row r="3" spans="1:11" ht="15.75" customHeight="1">
      <c r="A3" s="22" t="s">
        <v>31</v>
      </c>
      <c r="B3" s="22"/>
      <c r="C3" s="22"/>
      <c r="D3" s="22"/>
      <c r="E3" s="22"/>
      <c r="F3" s="22"/>
      <c r="G3" s="22"/>
      <c r="H3" s="22"/>
      <c r="I3" s="22"/>
      <c r="J3" s="22"/>
      <c r="K3" s="22"/>
    </row>
    <row r="4" ht="13.5" customHeight="1" thickBot="1">
      <c r="A4" s="4"/>
    </row>
    <row r="5" spans="1:11" ht="27" thickBot="1">
      <c r="A5" s="5" t="s">
        <v>11</v>
      </c>
      <c r="B5" s="5" t="s">
        <v>59</v>
      </c>
      <c r="C5" s="5" t="s">
        <v>32</v>
      </c>
      <c r="D5" s="5" t="s">
        <v>27</v>
      </c>
      <c r="E5" s="5" t="s">
        <v>33</v>
      </c>
      <c r="F5" s="5" t="s">
        <v>29</v>
      </c>
      <c r="G5" s="5" t="s">
        <v>34</v>
      </c>
      <c r="H5" s="16" t="s">
        <v>49</v>
      </c>
      <c r="I5" s="5" t="s">
        <v>60</v>
      </c>
      <c r="J5" s="5" t="s">
        <v>61</v>
      </c>
      <c r="K5" s="5" t="s">
        <v>62</v>
      </c>
    </row>
    <row r="6" spans="1:11" ht="15.75" thickBot="1">
      <c r="A6" s="6">
        <v>1990</v>
      </c>
      <c r="B6" s="7">
        <v>2794.8224967299625</v>
      </c>
      <c r="C6" s="7">
        <v>260.84671528327175</v>
      </c>
      <c r="D6" s="7">
        <v>3055.6692120132343</v>
      </c>
      <c r="E6" s="7">
        <v>77.66921252921539</v>
      </c>
      <c r="F6" s="7">
        <v>0</v>
      </c>
      <c r="G6" s="7">
        <v>77.66921252921539</v>
      </c>
      <c r="H6" s="7"/>
      <c r="I6" s="7">
        <v>2977.999999484019</v>
      </c>
      <c r="J6" s="7"/>
      <c r="K6" s="20">
        <v>2977.999999484019</v>
      </c>
    </row>
    <row r="7" spans="1:11" ht="15.75" thickBot="1">
      <c r="A7" s="6">
        <v>1991</v>
      </c>
      <c r="B7" s="7">
        <v>2821.2113904656244</v>
      </c>
      <c r="C7" s="7">
        <v>263.29927007964625</v>
      </c>
      <c r="D7" s="7">
        <v>3084.5106605452706</v>
      </c>
      <c r="E7" s="7">
        <v>78.51066046930933</v>
      </c>
      <c r="F7" s="7">
        <v>0</v>
      </c>
      <c r="G7" s="7">
        <v>78.51066046930933</v>
      </c>
      <c r="H7" s="7"/>
      <c r="I7" s="7">
        <v>3006.0000000759615</v>
      </c>
      <c r="J7" s="7"/>
      <c r="K7" s="20">
        <v>3006.0000000759615</v>
      </c>
    </row>
    <row r="8" spans="1:11" ht="15.75" thickBot="1">
      <c r="A8" s="6">
        <v>1992</v>
      </c>
      <c r="B8" s="7">
        <v>3071.367048258271</v>
      </c>
      <c r="C8" s="7">
        <v>287.73722627908313</v>
      </c>
      <c r="D8" s="7">
        <v>3359.1042745373543</v>
      </c>
      <c r="E8" s="7">
        <v>74.10427451782186</v>
      </c>
      <c r="F8" s="7">
        <v>0</v>
      </c>
      <c r="G8" s="7">
        <v>74.10427451782186</v>
      </c>
      <c r="H8" s="7"/>
      <c r="I8" s="7">
        <v>3285.0000000195323</v>
      </c>
      <c r="J8" s="7"/>
      <c r="K8" s="20">
        <v>3285.0000000195323</v>
      </c>
    </row>
    <row r="9" spans="1:11" ht="15.75" thickBot="1">
      <c r="A9" s="6">
        <v>1993</v>
      </c>
      <c r="B9" s="7">
        <v>2671.0616172839395</v>
      </c>
      <c r="C9" s="7">
        <v>249.89781015191818</v>
      </c>
      <c r="D9" s="7">
        <v>2920.959427435858</v>
      </c>
      <c r="E9" s="7">
        <v>67.95942820145848</v>
      </c>
      <c r="F9" s="7">
        <v>0</v>
      </c>
      <c r="G9" s="7">
        <v>67.95942820145848</v>
      </c>
      <c r="H9" s="7"/>
      <c r="I9" s="7">
        <v>2852.999999234399</v>
      </c>
      <c r="J9" s="7"/>
      <c r="K9" s="20">
        <v>2852.999999234399</v>
      </c>
    </row>
    <row r="10" spans="1:11" ht="15.75" thickBot="1">
      <c r="A10" s="6">
        <v>1994</v>
      </c>
      <c r="B10" s="7">
        <v>3077.727606588718</v>
      </c>
      <c r="C10" s="7">
        <v>289.1386861515519</v>
      </c>
      <c r="D10" s="7">
        <v>3366.86629274027</v>
      </c>
      <c r="E10" s="7">
        <v>65.86629251005256</v>
      </c>
      <c r="F10" s="7">
        <v>0</v>
      </c>
      <c r="G10" s="7">
        <v>65.86629251005256</v>
      </c>
      <c r="H10" s="7"/>
      <c r="I10" s="7">
        <v>3301.0000002302177</v>
      </c>
      <c r="J10" s="7"/>
      <c r="K10" s="20">
        <v>3301.0000002302177</v>
      </c>
    </row>
    <row r="11" spans="1:11" ht="15.75" thickBot="1">
      <c r="A11" s="6">
        <v>1995</v>
      </c>
      <c r="B11" s="7">
        <v>3040.492358590575</v>
      </c>
      <c r="C11" s="7">
        <v>285.54744518568475</v>
      </c>
      <c r="D11" s="7">
        <v>3326.0398037762598</v>
      </c>
      <c r="E11" s="7">
        <v>66.03980457302536</v>
      </c>
      <c r="F11" s="7">
        <v>0</v>
      </c>
      <c r="G11" s="7">
        <v>66.03980457302536</v>
      </c>
      <c r="H11" s="7"/>
      <c r="I11" s="7">
        <v>3259.9999992032344</v>
      </c>
      <c r="J11" s="7"/>
      <c r="K11" s="20">
        <v>3259.9999992032344</v>
      </c>
    </row>
    <row r="12" spans="1:11" ht="15.75" thickBot="1">
      <c r="A12" s="6">
        <v>1996</v>
      </c>
      <c r="B12" s="7">
        <v>3080.7981371515148</v>
      </c>
      <c r="C12" s="7">
        <v>289.489051082718</v>
      </c>
      <c r="D12" s="7">
        <v>3370.287188234233</v>
      </c>
      <c r="E12" s="7">
        <v>65.28718837320245</v>
      </c>
      <c r="F12" s="7">
        <v>0</v>
      </c>
      <c r="G12" s="7">
        <v>65.28718837320245</v>
      </c>
      <c r="H12" s="7"/>
      <c r="I12" s="7">
        <v>3304.9999998610306</v>
      </c>
      <c r="J12" s="7"/>
      <c r="K12" s="20">
        <v>3304.9999998610306</v>
      </c>
    </row>
    <row r="13" spans="1:11" ht="15.75" thickBot="1">
      <c r="A13" s="6">
        <v>1997</v>
      </c>
      <c r="B13" s="7">
        <v>3422.9906650622106</v>
      </c>
      <c r="C13" s="7">
        <v>322.4233577327029</v>
      </c>
      <c r="D13" s="7">
        <v>3745.4140227949138</v>
      </c>
      <c r="E13" s="7">
        <v>64.41402201322151</v>
      </c>
      <c r="F13" s="7">
        <v>0</v>
      </c>
      <c r="G13" s="7">
        <v>64.41402201322151</v>
      </c>
      <c r="H13" s="7"/>
      <c r="I13" s="7">
        <v>3681.000000781692</v>
      </c>
      <c r="J13" s="7"/>
      <c r="K13" s="20">
        <v>3681.000000781692</v>
      </c>
    </row>
    <row r="14" spans="1:11" ht="15.75" thickBot="1">
      <c r="A14" s="6">
        <v>1998</v>
      </c>
      <c r="B14" s="7">
        <v>3674.46453249596</v>
      </c>
      <c r="C14" s="7">
        <v>346.86131387651267</v>
      </c>
      <c r="D14" s="7">
        <v>4021.325846372473</v>
      </c>
      <c r="E14" s="7">
        <v>61.32584628228709</v>
      </c>
      <c r="F14" s="7">
        <v>0</v>
      </c>
      <c r="G14" s="7">
        <v>61.32584628228709</v>
      </c>
      <c r="H14" s="7"/>
      <c r="I14" s="7">
        <v>3960.000000090186</v>
      </c>
      <c r="J14" s="7"/>
      <c r="K14" s="20">
        <v>3960.000000090186</v>
      </c>
    </row>
    <row r="15" spans="1:11" ht="15.75" thickBot="1">
      <c r="A15" s="6">
        <v>1999</v>
      </c>
      <c r="B15" s="7">
        <v>3345.067151172745</v>
      </c>
      <c r="C15" s="7">
        <v>315.85402859697484</v>
      </c>
      <c r="D15" s="7">
        <v>3660.92117976972</v>
      </c>
      <c r="E15" s="7">
        <v>54.91516237306623</v>
      </c>
      <c r="F15" s="7">
        <v>0.005857581190867347</v>
      </c>
      <c r="G15" s="7">
        <v>54.9210199542571</v>
      </c>
      <c r="H15" s="7"/>
      <c r="I15" s="7">
        <v>3606.0001598154627</v>
      </c>
      <c r="J15" s="7"/>
      <c r="K15" s="20">
        <v>3606.0001598154627</v>
      </c>
    </row>
    <row r="16" spans="1:11" ht="15.75" thickBot="1">
      <c r="A16" s="6">
        <v>2000</v>
      </c>
      <c r="B16" s="7">
        <v>3239.6374826575166</v>
      </c>
      <c r="C16" s="7">
        <v>305.25556502872274</v>
      </c>
      <c r="D16" s="7">
        <v>3544.8930476862392</v>
      </c>
      <c r="E16" s="7">
        <v>59.86501720847815</v>
      </c>
      <c r="F16" s="7">
        <v>0.026996399843552142</v>
      </c>
      <c r="G16" s="7">
        <v>59.892013608321705</v>
      </c>
      <c r="H16" s="7"/>
      <c r="I16" s="7">
        <v>3485.0010340779177</v>
      </c>
      <c r="J16" s="7"/>
      <c r="K16" s="20">
        <v>3485.0010340779177</v>
      </c>
    </row>
    <row r="17" spans="1:11" ht="15.75" thickBot="1">
      <c r="A17" s="6">
        <v>2001</v>
      </c>
      <c r="B17" s="7">
        <v>2999.543808778919</v>
      </c>
      <c r="C17" s="7">
        <v>282.46799998421756</v>
      </c>
      <c r="D17" s="7">
        <v>3282.0118087631363</v>
      </c>
      <c r="E17" s="7">
        <v>56.770692776686374</v>
      </c>
      <c r="F17" s="7">
        <v>0.39811616663341415</v>
      </c>
      <c r="G17" s="7">
        <v>57.16880894331979</v>
      </c>
      <c r="H17" s="7"/>
      <c r="I17" s="7">
        <v>3224.8429998198167</v>
      </c>
      <c r="J17" s="7"/>
      <c r="K17" s="20">
        <v>3224.8429998198167</v>
      </c>
    </row>
    <row r="18" spans="1:11" ht="15.75" thickBot="1">
      <c r="A18" s="6">
        <v>2002</v>
      </c>
      <c r="B18" s="7">
        <v>3313.9926775115096</v>
      </c>
      <c r="C18" s="7">
        <v>310.1631840283167</v>
      </c>
      <c r="D18" s="7">
        <v>3624.155861539826</v>
      </c>
      <c r="E18" s="7">
        <v>82.04254144190107</v>
      </c>
      <c r="F18" s="7">
        <v>1.0836357746431793</v>
      </c>
      <c r="G18" s="7">
        <v>83.12617721654425</v>
      </c>
      <c r="H18" s="7"/>
      <c r="I18" s="7">
        <v>3541.029684323282</v>
      </c>
      <c r="J18" s="7"/>
      <c r="K18" s="20">
        <v>3541.029684323282</v>
      </c>
    </row>
    <row r="19" spans="1:11" ht="15.75" thickBot="1">
      <c r="A19" s="6">
        <v>2003</v>
      </c>
      <c r="B19" s="7">
        <v>3654.199672330308</v>
      </c>
      <c r="C19" s="7">
        <v>341.4675275710117</v>
      </c>
      <c r="D19" s="7">
        <v>3995.6671999013197</v>
      </c>
      <c r="E19" s="7">
        <v>94.07252556908409</v>
      </c>
      <c r="F19" s="7">
        <v>3.173734563185686</v>
      </c>
      <c r="G19" s="7">
        <v>97.24626013226978</v>
      </c>
      <c r="H19" s="7"/>
      <c r="I19" s="7">
        <v>3898.4209397690497</v>
      </c>
      <c r="J19" s="7"/>
      <c r="K19" s="20">
        <v>3898.4209397690497</v>
      </c>
    </row>
    <row r="20" spans="1:11" ht="15.75" thickBot="1">
      <c r="A20" s="6">
        <v>2004</v>
      </c>
      <c r="B20" s="7">
        <v>3829.172274539972</v>
      </c>
      <c r="C20" s="7">
        <v>356.70420176614846</v>
      </c>
      <c r="D20" s="7">
        <v>4185.876476306121</v>
      </c>
      <c r="E20" s="7">
        <v>108.32084798173425</v>
      </c>
      <c r="F20" s="7">
        <v>5.182658160858012</v>
      </c>
      <c r="G20" s="7">
        <v>113.50350614259226</v>
      </c>
      <c r="H20" s="7"/>
      <c r="I20" s="7">
        <v>4072.3729701635284</v>
      </c>
      <c r="J20" s="7"/>
      <c r="K20" s="20">
        <v>4072.3729701635284</v>
      </c>
    </row>
    <row r="21" spans="1:11" ht="15.75" thickBot="1">
      <c r="A21" s="6">
        <v>2005</v>
      </c>
      <c r="B21" s="7">
        <v>3830.4481806762424</v>
      </c>
      <c r="C21" s="7">
        <v>356.02306011657834</v>
      </c>
      <c r="D21" s="7">
        <v>4186.471240792821</v>
      </c>
      <c r="E21" s="7">
        <v>114.1096715282945</v>
      </c>
      <c r="F21" s="7">
        <v>7.7649662669239135</v>
      </c>
      <c r="G21" s="7">
        <v>121.8746377952184</v>
      </c>
      <c r="H21" s="7"/>
      <c r="I21" s="7">
        <v>4064.5966029976025</v>
      </c>
      <c r="J21" s="7"/>
      <c r="K21" s="20">
        <v>4064.5966029976025</v>
      </c>
    </row>
    <row r="22" spans="1:11" ht="15.75" thickBot="1">
      <c r="A22" s="6">
        <v>2006</v>
      </c>
      <c r="B22" s="7">
        <v>4217.198224009262</v>
      </c>
      <c r="C22" s="7">
        <v>391.9034988967526</v>
      </c>
      <c r="D22" s="7">
        <v>4609.101722906014</v>
      </c>
      <c r="E22" s="7">
        <v>124.08451516550241</v>
      </c>
      <c r="F22" s="7">
        <v>10.78559533591979</v>
      </c>
      <c r="G22" s="7">
        <v>134.8701105014222</v>
      </c>
      <c r="H22" s="7"/>
      <c r="I22" s="7">
        <v>4474.231612404592</v>
      </c>
      <c r="J22" s="7"/>
      <c r="K22" s="20">
        <v>4474.231612404592</v>
      </c>
    </row>
    <row r="23" spans="1:11" ht="15.75" thickBot="1">
      <c r="A23" s="6">
        <v>2007</v>
      </c>
      <c r="B23" s="7">
        <v>4376.625193532639</v>
      </c>
      <c r="C23" s="7">
        <v>406.65892358777893</v>
      </c>
      <c r="D23" s="7">
        <v>4783.284117120418</v>
      </c>
      <c r="E23" s="7">
        <v>124.70119038229488</v>
      </c>
      <c r="F23" s="7">
        <v>15.893549110980704</v>
      </c>
      <c r="G23" s="7">
        <v>140.5947394932756</v>
      </c>
      <c r="H23" s="7"/>
      <c r="I23" s="7">
        <v>4642.689377627143</v>
      </c>
      <c r="J23" s="7"/>
      <c r="K23" s="20">
        <v>4642.689377627143</v>
      </c>
    </row>
    <row r="24" spans="1:11" ht="15.75" thickBot="1">
      <c r="A24" s="6">
        <v>2008</v>
      </c>
      <c r="B24" s="7">
        <v>4117.988486746859</v>
      </c>
      <c r="C24" s="7">
        <v>381.15933082505416</v>
      </c>
      <c r="D24" s="7">
        <v>4499.147817571913</v>
      </c>
      <c r="E24" s="7">
        <v>125.6554388402965</v>
      </c>
      <c r="F24" s="7">
        <v>21.923351812248235</v>
      </c>
      <c r="G24" s="7">
        <v>147.57879065254474</v>
      </c>
      <c r="H24" s="7"/>
      <c r="I24" s="7">
        <v>4351.569026919368</v>
      </c>
      <c r="J24" s="7"/>
      <c r="K24" s="20">
        <v>4351.569026919368</v>
      </c>
    </row>
    <row r="25" spans="1:11" ht="15.75" thickBot="1">
      <c r="A25" s="6">
        <v>2009</v>
      </c>
      <c r="B25" s="7">
        <v>4239.725473197118</v>
      </c>
      <c r="C25" s="7">
        <v>392.653822500037</v>
      </c>
      <c r="D25" s="7">
        <v>4632.379295697155</v>
      </c>
      <c r="E25" s="7">
        <v>120.45739694760546</v>
      </c>
      <c r="F25" s="7">
        <v>29.124091874127465</v>
      </c>
      <c r="G25" s="7">
        <v>149.58148882173293</v>
      </c>
      <c r="H25" s="7"/>
      <c r="I25" s="7">
        <v>4482.797806875422</v>
      </c>
      <c r="J25" s="7"/>
      <c r="K25" s="20">
        <v>4482.797806875422</v>
      </c>
    </row>
    <row r="26" spans="1:11" ht="15.75" thickBot="1">
      <c r="A26" s="6">
        <v>2010</v>
      </c>
      <c r="B26" s="7">
        <v>4438.340387885719</v>
      </c>
      <c r="C26" s="7">
        <v>410.63927347599304</v>
      </c>
      <c r="D26" s="7">
        <v>4848.979661361712</v>
      </c>
      <c r="E26" s="7">
        <v>119.53480920854747</v>
      </c>
      <c r="F26" s="7">
        <v>41.313146635577105</v>
      </c>
      <c r="G26" s="7">
        <v>160.84795584412458</v>
      </c>
      <c r="H26" s="7"/>
      <c r="I26" s="7">
        <v>4688.131705517587</v>
      </c>
      <c r="J26" s="7"/>
      <c r="K26" s="20">
        <v>4688.131705517587</v>
      </c>
    </row>
    <row r="27" spans="1:11" ht="15.75" thickBot="1">
      <c r="A27" s="6">
        <v>2011</v>
      </c>
      <c r="B27" s="7">
        <v>4145.812893440112</v>
      </c>
      <c r="C27" s="7">
        <v>381.6000190959757</v>
      </c>
      <c r="D27" s="7">
        <v>4527.412912536088</v>
      </c>
      <c r="E27" s="7">
        <v>112.39625147040739</v>
      </c>
      <c r="F27" s="7">
        <v>58.4164430532907</v>
      </c>
      <c r="G27" s="7">
        <v>170.8126945236981</v>
      </c>
      <c r="H27" s="7"/>
      <c r="I27" s="7">
        <v>4356.60021801239</v>
      </c>
      <c r="J27" s="7"/>
      <c r="K27" s="20">
        <v>4356.60021801239</v>
      </c>
    </row>
    <row r="28" spans="1:11" ht="15.75" thickBot="1">
      <c r="A28" s="6">
        <v>2012</v>
      </c>
      <c r="B28" s="7">
        <v>4410.819050213992</v>
      </c>
      <c r="C28" s="7">
        <v>404.85495612802293</v>
      </c>
      <c r="D28" s="7">
        <v>4815.674006342016</v>
      </c>
      <c r="E28" s="7">
        <v>117.13495977383535</v>
      </c>
      <c r="F28" s="7">
        <v>76.44496410658466</v>
      </c>
      <c r="G28" s="7">
        <v>193.57992388042</v>
      </c>
      <c r="H28" s="7"/>
      <c r="I28" s="7">
        <v>4622.0940824615955</v>
      </c>
      <c r="J28" s="7"/>
      <c r="K28" s="20">
        <v>4622.0940824615955</v>
      </c>
    </row>
    <row r="29" spans="1:11" ht="15.75" thickBot="1">
      <c r="A29" s="6">
        <v>2013</v>
      </c>
      <c r="B29" s="7">
        <v>4498.05316333064</v>
      </c>
      <c r="C29" s="7">
        <v>410.017302948254</v>
      </c>
      <c r="D29" s="7">
        <v>4908.070466278894</v>
      </c>
      <c r="E29" s="7">
        <v>121.06561143240658</v>
      </c>
      <c r="F29" s="7">
        <v>105.97397952058799</v>
      </c>
      <c r="G29" s="7">
        <v>227.03959095299456</v>
      </c>
      <c r="H29" s="7"/>
      <c r="I29" s="7">
        <v>4681.0308753259</v>
      </c>
      <c r="J29" s="7"/>
      <c r="K29" s="20">
        <v>4681.0308753259</v>
      </c>
    </row>
    <row r="30" spans="1:11" ht="15.75" thickBot="1">
      <c r="A30" s="6">
        <v>2014</v>
      </c>
      <c r="B30" s="7">
        <v>4814.304512443156</v>
      </c>
      <c r="C30" s="7">
        <v>435.01871307191686</v>
      </c>
      <c r="D30" s="7">
        <v>5249.323225515073</v>
      </c>
      <c r="E30" s="7">
        <v>119.91350329855116</v>
      </c>
      <c r="F30" s="7">
        <v>162.946081312138</v>
      </c>
      <c r="G30" s="7">
        <v>282.8595846106892</v>
      </c>
      <c r="H30" s="7">
        <v>33.72</v>
      </c>
      <c r="I30" s="7">
        <v>4932.743640904384</v>
      </c>
      <c r="J30" s="7"/>
      <c r="K30" s="20">
        <v>4932.743640904384</v>
      </c>
    </row>
    <row r="31" spans="1:11" ht="15.75" thickBot="1">
      <c r="A31" s="6">
        <v>2015</v>
      </c>
      <c r="B31" s="7">
        <v>4770.399540405395</v>
      </c>
      <c r="C31" s="7">
        <v>422.0834501193697</v>
      </c>
      <c r="D31" s="7">
        <v>5192.482990524764</v>
      </c>
      <c r="E31" s="7">
        <v>125.97050829402674</v>
      </c>
      <c r="F31" s="7">
        <v>247.72642670126817</v>
      </c>
      <c r="G31" s="7">
        <v>373.6969349952949</v>
      </c>
      <c r="H31" s="7">
        <v>30.700000000000003</v>
      </c>
      <c r="I31" s="7">
        <v>4788.086055529469</v>
      </c>
      <c r="J31" s="7"/>
      <c r="K31" s="20">
        <v>4788.086055529469</v>
      </c>
    </row>
    <row r="32" spans="1:11" ht="15.75" thickBot="1">
      <c r="A32" s="6">
        <v>2016</v>
      </c>
      <c r="B32" s="7">
        <v>4419.378022653897</v>
      </c>
      <c r="C32" s="7">
        <v>376.38811070890813</v>
      </c>
      <c r="D32" s="7">
        <v>4795.766133362805</v>
      </c>
      <c r="E32" s="7">
        <v>130.34530167236426</v>
      </c>
      <c r="F32" s="7">
        <v>368.32323443040616</v>
      </c>
      <c r="G32" s="7">
        <v>498.6685361027704</v>
      </c>
      <c r="H32" s="7">
        <v>60.92</v>
      </c>
      <c r="I32" s="7">
        <v>4236.177597260034</v>
      </c>
      <c r="J32" s="7"/>
      <c r="K32" s="20">
        <v>4236.177597260034</v>
      </c>
    </row>
    <row r="33" spans="1:11" ht="15.75" thickBot="1">
      <c r="A33" s="6">
        <v>2017</v>
      </c>
      <c r="B33" s="7">
        <v>4774.047863319938</v>
      </c>
      <c r="C33" s="7">
        <v>401.58225608759125</v>
      </c>
      <c r="D33" s="7">
        <v>5175.6301194075295</v>
      </c>
      <c r="E33" s="7">
        <v>133.47722732629097</v>
      </c>
      <c r="F33" s="7">
        <v>457.4221350812384</v>
      </c>
      <c r="G33" s="7">
        <v>590.8993624075295</v>
      </c>
      <c r="H33" s="7">
        <v>18.039153808493605</v>
      </c>
      <c r="I33" s="7">
        <v>4566.691603191507</v>
      </c>
      <c r="J33" s="7"/>
      <c r="K33" s="20">
        <v>4566.691603191507</v>
      </c>
    </row>
    <row r="34" spans="1:11" ht="15.75" thickBot="1">
      <c r="A34" s="6">
        <v>2018</v>
      </c>
      <c r="B34" s="7">
        <v>4426.361650467451</v>
      </c>
      <c r="C34" s="7">
        <v>363.1788776123158</v>
      </c>
      <c r="D34" s="7">
        <v>4789.540528079767</v>
      </c>
      <c r="E34" s="7">
        <v>152.10937451653334</v>
      </c>
      <c r="F34" s="7">
        <v>574.9919619386865</v>
      </c>
      <c r="G34" s="7">
        <v>727.1013364552198</v>
      </c>
      <c r="H34" s="7">
        <v>18.01836695032204</v>
      </c>
      <c r="I34" s="7">
        <v>4044.4208246742246</v>
      </c>
      <c r="J34" s="7">
        <v>115.3498772774451</v>
      </c>
      <c r="K34" s="20">
        <v>4159.770701951669</v>
      </c>
    </row>
    <row r="35" spans="1:16" ht="15.75" thickBot="1">
      <c r="A35" s="6">
        <v>2019</v>
      </c>
      <c r="B35" s="7">
        <v>4566.3833630038525</v>
      </c>
      <c r="C35" s="7">
        <v>368.082704184023</v>
      </c>
      <c r="D35" s="7">
        <v>4934.4660671878755</v>
      </c>
      <c r="E35" s="7">
        <v>167.28090361587303</v>
      </c>
      <c r="F35" s="7">
        <v>661.3552672832071</v>
      </c>
      <c r="G35" s="7">
        <v>828.6361708990802</v>
      </c>
      <c r="H35" s="7">
        <v>18.797708159903884</v>
      </c>
      <c r="I35" s="7">
        <v>4087.032188128892</v>
      </c>
      <c r="J35" s="7">
        <v>187.70575795327568</v>
      </c>
      <c r="K35" s="20">
        <v>4274.737946082168</v>
      </c>
      <c r="P35" s="1" t="s">
        <v>0</v>
      </c>
    </row>
    <row r="36" spans="1:11" ht="15.75" thickBot="1">
      <c r="A36" s="6">
        <v>2020</v>
      </c>
      <c r="B36" s="7">
        <v>4680.778040547627</v>
      </c>
      <c r="C36" s="7">
        <v>372.3488987933133</v>
      </c>
      <c r="D36" s="7">
        <v>5053.12693934094</v>
      </c>
      <c r="E36" s="7">
        <v>186.17805254153285</v>
      </c>
      <c r="F36" s="7">
        <v>721.130488478924</v>
      </c>
      <c r="G36" s="7">
        <v>907.3085410204569</v>
      </c>
      <c r="H36" s="7">
        <v>19.747857596467636</v>
      </c>
      <c r="I36" s="7">
        <v>4126.070540724016</v>
      </c>
      <c r="J36" s="7">
        <v>226.42145948934376</v>
      </c>
      <c r="K36" s="20">
        <v>4352.4920002133595</v>
      </c>
    </row>
    <row r="37" spans="1:11" ht="15.75" thickBot="1">
      <c r="A37" s="6">
        <v>2021</v>
      </c>
      <c r="B37" s="7">
        <v>4788.173400083519</v>
      </c>
      <c r="C37" s="7">
        <v>377.7439548079501</v>
      </c>
      <c r="D37" s="7">
        <v>5165.917354891469</v>
      </c>
      <c r="E37" s="7">
        <v>196.81051457439546</v>
      </c>
      <c r="F37" s="7">
        <v>768.6205146454295</v>
      </c>
      <c r="G37" s="7">
        <v>965.431029219825</v>
      </c>
      <c r="H37" s="7">
        <v>21.043724585865746</v>
      </c>
      <c r="I37" s="7">
        <v>4179.442601085778</v>
      </c>
      <c r="J37" s="7">
        <v>252.9161862159881</v>
      </c>
      <c r="K37" s="20">
        <v>4432.358787301766</v>
      </c>
    </row>
    <row r="38" spans="1:11" ht="15.75" thickBot="1">
      <c r="A38" s="6">
        <v>2022</v>
      </c>
      <c r="B38" s="7">
        <v>4921.366068082776</v>
      </c>
      <c r="C38" s="7">
        <v>386.51934882981004</v>
      </c>
      <c r="D38" s="7">
        <v>5307.885416912586</v>
      </c>
      <c r="E38" s="7">
        <v>207.30556147180366</v>
      </c>
      <c r="F38" s="7">
        <v>805.2495098151604</v>
      </c>
      <c r="G38" s="7">
        <v>1012.5550712869641</v>
      </c>
      <c r="H38" s="7">
        <v>22.339263803445515</v>
      </c>
      <c r="I38" s="7">
        <v>4272.991081822176</v>
      </c>
      <c r="J38" s="7">
        <v>279.9500429055406</v>
      </c>
      <c r="K38" s="20">
        <v>4552.941124727717</v>
      </c>
    </row>
    <row r="39" spans="1:11" ht="15.75" thickBot="1">
      <c r="A39" s="6">
        <v>2023</v>
      </c>
      <c r="B39" s="7">
        <v>5031.263324026837</v>
      </c>
      <c r="C39" s="7">
        <v>393.50106844318725</v>
      </c>
      <c r="D39" s="7">
        <v>5424.764392470024</v>
      </c>
      <c r="E39" s="7">
        <v>217.68725440494597</v>
      </c>
      <c r="F39" s="7">
        <v>836.6126126891971</v>
      </c>
      <c r="G39" s="7">
        <v>1054.299867094143</v>
      </c>
      <c r="H39" s="7">
        <v>23.032074252312285</v>
      </c>
      <c r="I39" s="7">
        <v>4347.432451123568</v>
      </c>
      <c r="J39" s="7">
        <v>301.65986541057373</v>
      </c>
      <c r="K39" s="20">
        <v>4649.092316534142</v>
      </c>
    </row>
    <row r="40" spans="1:11" ht="15.75" thickBot="1">
      <c r="A40" s="6">
        <v>2024</v>
      </c>
      <c r="B40" s="7">
        <v>5138.586743388232</v>
      </c>
      <c r="C40" s="7">
        <v>400.5010507773459</v>
      </c>
      <c r="D40" s="7">
        <v>5539.087794165578</v>
      </c>
      <c r="E40" s="7">
        <v>227.92179214304545</v>
      </c>
      <c r="F40" s="7">
        <v>864.9120066121121</v>
      </c>
      <c r="G40" s="7">
        <v>1092.8337987551577</v>
      </c>
      <c r="H40" s="7">
        <v>23.16510882120575</v>
      </c>
      <c r="I40" s="7">
        <v>4423.088886589215</v>
      </c>
      <c r="J40" s="7">
        <v>326.0494899797304</v>
      </c>
      <c r="K40" s="20">
        <v>4749.138376568945</v>
      </c>
    </row>
    <row r="41" spans="1:11" ht="15.75" thickBot="1">
      <c r="A41" s="6">
        <v>2025</v>
      </c>
      <c r="B41" s="7">
        <v>5241.274422291848</v>
      </c>
      <c r="C41" s="7">
        <v>407.2164727346708</v>
      </c>
      <c r="D41" s="7">
        <v>5648.490895026519</v>
      </c>
      <c r="E41" s="7">
        <v>237.99660945397255</v>
      </c>
      <c r="F41" s="7">
        <v>891.441430460561</v>
      </c>
      <c r="G41" s="7">
        <v>1129.4380399145336</v>
      </c>
      <c r="H41" s="7">
        <v>23.0691686653088</v>
      </c>
      <c r="I41" s="7">
        <v>4495.983686446676</v>
      </c>
      <c r="J41" s="7">
        <v>341.1512913542092</v>
      </c>
      <c r="K41" s="20">
        <v>4837.134977800885</v>
      </c>
    </row>
    <row r="42" spans="1:11" ht="15.75" thickBot="1">
      <c r="A42" s="6">
        <v>2026</v>
      </c>
      <c r="B42" s="7">
        <v>5331.634118509715</v>
      </c>
      <c r="C42" s="7">
        <v>412.5965357544401</v>
      </c>
      <c r="D42" s="7">
        <v>5744.230654264155</v>
      </c>
      <c r="E42" s="7">
        <v>247.9048953127007</v>
      </c>
      <c r="F42" s="7">
        <v>920.0179228350432</v>
      </c>
      <c r="G42" s="7">
        <v>1167.922818147744</v>
      </c>
      <c r="H42" s="7">
        <v>22.96054949921791</v>
      </c>
      <c r="I42" s="7">
        <v>4553.347286617193</v>
      </c>
      <c r="J42" s="7">
        <v>372.63632505904206</v>
      </c>
      <c r="K42" s="20">
        <v>4925.983611676235</v>
      </c>
    </row>
    <row r="43" spans="1:11" ht="15.75" thickBot="1">
      <c r="A43" s="6">
        <v>2027</v>
      </c>
      <c r="B43" s="7">
        <v>5415.259686061821</v>
      </c>
      <c r="C43" s="7">
        <v>417.11000321119354</v>
      </c>
      <c r="D43" s="7">
        <v>5832.369689273015</v>
      </c>
      <c r="E43" s="7">
        <v>257.7131541342007</v>
      </c>
      <c r="F43" s="7">
        <v>951.39590065682</v>
      </c>
      <c r="G43" s="7">
        <v>1209.1090547910208</v>
      </c>
      <c r="H43" s="7">
        <v>22.840444347011584</v>
      </c>
      <c r="I43" s="7">
        <v>4600.4201901349825</v>
      </c>
      <c r="J43" s="7">
        <v>380.0851514068054</v>
      </c>
      <c r="K43" s="20">
        <v>4980.505341541788</v>
      </c>
    </row>
    <row r="44" spans="1:12" ht="15.75" thickBot="1">
      <c r="A44" s="6">
        <v>2028</v>
      </c>
      <c r="B44" s="7">
        <v>5485.255838405792</v>
      </c>
      <c r="C44" s="7">
        <v>420.00240069553547</v>
      </c>
      <c r="D44" s="7">
        <v>5905.2582391013275</v>
      </c>
      <c r="E44" s="7">
        <v>267.42238770244836</v>
      </c>
      <c r="F44" s="7">
        <v>986.7025679510622</v>
      </c>
      <c r="G44" s="7">
        <v>1254.1249556535106</v>
      </c>
      <c r="H44" s="7">
        <v>22.840444347011584</v>
      </c>
      <c r="I44" s="7">
        <v>4628.292839100805</v>
      </c>
      <c r="J44" s="7">
        <v>428.2473568002024</v>
      </c>
      <c r="K44" s="20">
        <v>5056.540195901008</v>
      </c>
      <c r="L44" s="1" t="s">
        <v>0</v>
      </c>
    </row>
    <row r="45" spans="1:11" ht="15.75" thickBot="1">
      <c r="A45" s="6">
        <v>2029</v>
      </c>
      <c r="B45" s="7">
        <v>5557.264281749589</v>
      </c>
      <c r="C45" s="7">
        <v>422.64095671127325</v>
      </c>
      <c r="D45" s="7">
        <v>5979.905238460862</v>
      </c>
      <c r="E45" s="7">
        <v>277.03358777785263</v>
      </c>
      <c r="F45" s="7">
        <v>1027.575486707485</v>
      </c>
      <c r="G45" s="7">
        <v>1304.6090744853377</v>
      </c>
      <c r="H45" s="7">
        <v>22.840444347011584</v>
      </c>
      <c r="I45" s="7">
        <v>4652.455719628513</v>
      </c>
      <c r="J45" s="7">
        <v>466.7177930905782</v>
      </c>
      <c r="K45" s="20">
        <v>5119.173512719091</v>
      </c>
    </row>
    <row r="46" spans="1:11" ht="15.75" thickBot="1">
      <c r="A46" s="6">
        <v>2030</v>
      </c>
      <c r="B46" s="7">
        <v>5631.202132592112</v>
      </c>
      <c r="C46" s="7">
        <v>424.82818490418776</v>
      </c>
      <c r="D46" s="7">
        <v>6056.0303174963</v>
      </c>
      <c r="E46" s="7">
        <v>286.54773619752757</v>
      </c>
      <c r="F46" s="7">
        <v>1076.3248432889395</v>
      </c>
      <c r="G46" s="7">
        <v>1362.8725794864672</v>
      </c>
      <c r="H46" s="7">
        <v>22.840444347011584</v>
      </c>
      <c r="I46" s="7">
        <v>4670.317293662822</v>
      </c>
      <c r="J46" s="7">
        <v>512.4957941538978</v>
      </c>
      <c r="K46" s="20">
        <v>5182.813087816719</v>
      </c>
    </row>
    <row r="47" spans="1:11" ht="15">
      <c r="A47" s="25" t="s">
        <v>0</v>
      </c>
      <c r="B47" s="25"/>
      <c r="C47" s="25"/>
      <c r="D47" s="25"/>
      <c r="E47" s="25"/>
      <c r="F47" s="25"/>
      <c r="G47" s="25"/>
      <c r="H47" s="25"/>
      <c r="I47" s="25"/>
      <c r="J47" s="25"/>
      <c r="K47" s="25"/>
    </row>
    <row r="48" spans="1:11" ht="13.5" customHeight="1">
      <c r="A48" s="25" t="s">
        <v>72</v>
      </c>
      <c r="B48" s="25"/>
      <c r="C48" s="25"/>
      <c r="D48" s="25"/>
      <c r="E48" s="25"/>
      <c r="F48" s="25"/>
      <c r="G48" s="25"/>
      <c r="H48" s="25"/>
      <c r="I48" s="25"/>
      <c r="J48" s="25"/>
      <c r="K48" s="25"/>
    </row>
    <row r="49" spans="1:11" ht="13.5" customHeight="1">
      <c r="A49" s="2" t="s">
        <v>68</v>
      </c>
      <c r="B49" s="2"/>
      <c r="C49" s="2"/>
      <c r="D49" s="2"/>
      <c r="E49" s="2"/>
      <c r="F49" s="2"/>
      <c r="G49" s="2"/>
      <c r="H49" s="2"/>
      <c r="I49" s="2"/>
      <c r="J49" s="2"/>
      <c r="K49" s="2"/>
    </row>
    <row r="50" ht="13.5" customHeight="1">
      <c r="A50" s="4"/>
    </row>
    <row r="51" spans="1:11" ht="15.75">
      <c r="A51" s="23" t="s">
        <v>23</v>
      </c>
      <c r="B51" s="23"/>
      <c r="C51" s="23"/>
      <c r="D51" s="23"/>
      <c r="E51" s="23"/>
      <c r="F51" s="23"/>
      <c r="G51" s="23"/>
      <c r="H51" s="23"/>
      <c r="I51" s="23"/>
      <c r="J51" s="23"/>
      <c r="K51" s="23"/>
    </row>
    <row r="52" spans="1:11" ht="15">
      <c r="A52" s="8" t="s">
        <v>24</v>
      </c>
      <c r="B52" s="12">
        <f>EXP((LN(B16/B6)/10))-1</f>
        <v>0.01487888863412934</v>
      </c>
      <c r="C52" s="12">
        <f>EXP((LN(C16/C6)/10))-1</f>
        <v>0.015845875884065164</v>
      </c>
      <c r="D52" s="12">
        <f>EXP((LN(D16/D6)/10))-1</f>
        <v>0.014961759720737433</v>
      </c>
      <c r="E52" s="12">
        <f>EXP((LN(E16/E6)/10))-1</f>
        <v>-0.02570063169446435</v>
      </c>
      <c r="F52" s="13" t="s">
        <v>44</v>
      </c>
      <c r="G52" s="12">
        <f>EXP((LN(G16/G6)/10))-1</f>
        <v>-0.025656704137946407</v>
      </c>
      <c r="H52" s="13" t="s">
        <v>44</v>
      </c>
      <c r="I52" s="12">
        <f>EXP((LN(I16/I6)/10))-1</f>
        <v>0.015845875884065164</v>
      </c>
      <c r="J52" s="13" t="s">
        <v>44</v>
      </c>
      <c r="K52" s="12">
        <f>EXP((LN(K16/K6)/10))-1</f>
        <v>0.015845875884065164</v>
      </c>
    </row>
    <row r="53" spans="1:11" ht="15">
      <c r="A53" s="8" t="s">
        <v>75</v>
      </c>
      <c r="B53" s="12">
        <f aca="true" t="shared" si="0" ref="B53:G53">EXP((LN(B34/B16)/18))-1</f>
        <v>0.01749101343704207</v>
      </c>
      <c r="C53" s="12">
        <f t="shared" si="0"/>
        <v>0.009699299846147591</v>
      </c>
      <c r="D53" s="12">
        <f t="shared" si="0"/>
        <v>0.0168586686780261</v>
      </c>
      <c r="E53" s="12">
        <f t="shared" si="0"/>
        <v>0.05317137915957293</v>
      </c>
      <c r="F53" s="12">
        <f t="shared" si="0"/>
        <v>0.7396593591717371</v>
      </c>
      <c r="G53" s="12">
        <f t="shared" si="0"/>
        <v>0.14877448049651543</v>
      </c>
      <c r="H53" s="13" t="s">
        <v>44</v>
      </c>
      <c r="I53" s="12">
        <f>EXP((LN(I34/I16)/18))-1</f>
        <v>0.008304851995796891</v>
      </c>
      <c r="J53" s="13" t="s">
        <v>44</v>
      </c>
      <c r="K53" s="12">
        <f>EXP((LN(K34/K16)/18))-1</f>
        <v>0.009881368817903358</v>
      </c>
    </row>
    <row r="54" spans="1:11" ht="15">
      <c r="A54" s="8" t="s">
        <v>76</v>
      </c>
      <c r="B54" s="12">
        <f aca="true" t="shared" si="1" ref="B54:J54">EXP((LN(B36/B34)/2))-1</f>
        <v>0.028337270813456605</v>
      </c>
      <c r="C54" s="12">
        <f t="shared" si="1"/>
        <v>0.012545961467022027</v>
      </c>
      <c r="D54" s="12">
        <f t="shared" si="1"/>
        <v>0.02714836190024239</v>
      </c>
      <c r="E54" s="12">
        <f t="shared" si="1"/>
        <v>0.10633397951063706</v>
      </c>
      <c r="F54" s="12">
        <f t="shared" si="1"/>
        <v>0.11989174125382651</v>
      </c>
      <c r="G54" s="12">
        <f t="shared" si="1"/>
        <v>0.11706907289607082</v>
      </c>
      <c r="H54" s="12">
        <f t="shared" si="1"/>
        <v>0.04689296112006058</v>
      </c>
      <c r="I54" s="12">
        <f t="shared" si="1"/>
        <v>0.010043679504049274</v>
      </c>
      <c r="J54" s="12">
        <f t="shared" si="1"/>
        <v>0.4010389988860845</v>
      </c>
      <c r="K54" s="12">
        <f>EXP((LN(K36/K34)/2))-1</f>
        <v>0.02290262920973829</v>
      </c>
    </row>
    <row r="55" spans="1:11" ht="15">
      <c r="A55" s="8" t="s">
        <v>77</v>
      </c>
      <c r="B55" s="12">
        <f aca="true" t="shared" si="2" ref="B55:J55">EXP((LN(B46/B34)/12))-1</f>
        <v>0.020264678921195323</v>
      </c>
      <c r="C55" s="12">
        <f t="shared" si="2"/>
        <v>0.01315150754625316</v>
      </c>
      <c r="D55" s="12">
        <f t="shared" si="2"/>
        <v>0.019744055559975937</v>
      </c>
      <c r="E55" s="12">
        <f t="shared" si="2"/>
        <v>0.054192891573582536</v>
      </c>
      <c r="F55" s="12">
        <f t="shared" si="2"/>
        <v>0.05363486378824245</v>
      </c>
      <c r="G55" s="12">
        <f t="shared" si="2"/>
        <v>0.053751872187535854</v>
      </c>
      <c r="H55" s="12">
        <f t="shared" si="2"/>
        <v>0.019958324334157673</v>
      </c>
      <c r="I55" s="12">
        <f t="shared" si="2"/>
        <v>0.01206289815274375</v>
      </c>
      <c r="J55" s="12">
        <f t="shared" si="2"/>
        <v>0.13232934918977612</v>
      </c>
      <c r="K55" s="12">
        <f>EXP((LN(K46/K34)/12))-1</f>
        <v>0.018492916591584585</v>
      </c>
    </row>
    <row r="56" ht="13.5" customHeight="1">
      <c r="A56" s="4"/>
    </row>
  </sheetData>
  <sheetProtection/>
  <mergeCells count="6">
    <mergeCell ref="A1:K1"/>
    <mergeCell ref="A2:L2"/>
    <mergeCell ref="A3:K3"/>
    <mergeCell ref="A47:K47"/>
    <mergeCell ref="A48:K48"/>
    <mergeCell ref="A51:K51"/>
  </mergeCells>
  <printOptions horizontalCentered="1"/>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N18"/>
  <sheetViews>
    <sheetView zoomScale="80" zoomScaleNormal="80" zoomScalePageLayoutView="0" workbookViewId="0" topLeftCell="A1">
      <selection activeCell="A1" sqref="A1:F1"/>
    </sheetView>
  </sheetViews>
  <sheetFormatPr defaultColWidth="9.140625" defaultRowHeight="15"/>
  <cols>
    <col min="1" max="1" width="14.28125" style="1" bestFit="1" customWidth="1"/>
    <col min="2" max="2" width="17.140625" style="1" bestFit="1" customWidth="1"/>
    <col min="3" max="3" width="14.28125" style="1" bestFit="1" customWidth="1"/>
    <col min="4" max="4" width="17.140625" style="1" bestFit="1" customWidth="1"/>
    <col min="5" max="5" width="20.00390625" style="1" bestFit="1" customWidth="1"/>
    <col min="6" max="16384" width="9.140625" style="1" customWidth="1"/>
  </cols>
  <sheetData>
    <row r="1" spans="1:6" ht="15.75" customHeight="1">
      <c r="A1" s="22" t="s">
        <v>52</v>
      </c>
      <c r="B1" s="22"/>
      <c r="C1" s="22"/>
      <c r="D1" s="22"/>
      <c r="E1" s="22"/>
      <c r="F1" s="22"/>
    </row>
    <row r="2" spans="1:9" ht="15.75" customHeight="1">
      <c r="A2" s="24" t="s">
        <v>56</v>
      </c>
      <c r="B2" s="22"/>
      <c r="C2" s="22"/>
      <c r="D2" s="22"/>
      <c r="E2" s="22"/>
      <c r="F2" s="22"/>
      <c r="G2" s="22"/>
      <c r="H2" s="22"/>
      <c r="I2" s="22"/>
    </row>
    <row r="3" spans="1:6" ht="15.75" customHeight="1">
      <c r="A3" s="22" t="s">
        <v>35</v>
      </c>
      <c r="B3" s="22"/>
      <c r="C3" s="22"/>
      <c r="D3" s="22"/>
      <c r="E3" s="22"/>
      <c r="F3" s="22"/>
    </row>
    <row r="4" ht="13.5" customHeight="1" thickBot="1">
      <c r="A4" s="4"/>
    </row>
    <row r="5" spans="1:5" ht="27" thickBot="1">
      <c r="A5" s="5" t="s">
        <v>11</v>
      </c>
      <c r="B5" s="5" t="s">
        <v>36</v>
      </c>
      <c r="C5" s="5" t="s">
        <v>37</v>
      </c>
      <c r="D5" s="5" t="s">
        <v>38</v>
      </c>
      <c r="E5" s="5" t="s">
        <v>39</v>
      </c>
    </row>
    <row r="6" spans="1:14" ht="15.75" thickBot="1">
      <c r="A6" s="6">
        <v>2018</v>
      </c>
      <c r="B6" s="7">
        <f>'Form 1.4'!K34</f>
        <v>4159.770701951669</v>
      </c>
      <c r="C6" s="10">
        <v>4549.040133900964</v>
      </c>
      <c r="D6" s="10">
        <v>4599.453725680911</v>
      </c>
      <c r="E6" s="10">
        <v>4681.355498291048</v>
      </c>
      <c r="F6" s="17"/>
      <c r="G6" s="17"/>
      <c r="H6" s="17"/>
      <c r="I6" s="17"/>
      <c r="J6" s="17"/>
      <c r="L6" s="27"/>
      <c r="M6" s="27"/>
      <c r="N6" s="27"/>
    </row>
    <row r="7" spans="1:14" ht="15.75" thickBot="1">
      <c r="A7" s="6">
        <v>2019</v>
      </c>
      <c r="B7" s="7">
        <f>'Form 1.4'!K35</f>
        <v>4274.737946082168</v>
      </c>
      <c r="C7" s="10">
        <v>4674.765959939465</v>
      </c>
      <c r="D7" s="10">
        <v>4726.572876527181</v>
      </c>
      <c r="E7" s="10">
        <v>4810.738240513153</v>
      </c>
      <c r="F7" s="17"/>
      <c r="G7" s="17"/>
      <c r="H7" s="17"/>
      <c r="I7" s="17"/>
      <c r="J7" s="17"/>
      <c r="L7" s="27"/>
      <c r="M7" s="27"/>
      <c r="N7" s="27"/>
    </row>
    <row r="8" spans="1:14" ht="15.75" thickBot="1">
      <c r="A8" s="6">
        <v>2020</v>
      </c>
      <c r="B8" s="7">
        <f>'Form 1.4'!K36</f>
        <v>4352.4920002133595</v>
      </c>
      <c r="C8" s="10">
        <v>4759.796202748365</v>
      </c>
      <c r="D8" s="10">
        <v>4812.545445590355</v>
      </c>
      <c r="E8" s="10">
        <v>4898.241710031484</v>
      </c>
      <c r="F8" s="17"/>
      <c r="G8" s="17"/>
      <c r="H8" s="17"/>
      <c r="I8" s="17"/>
      <c r="J8" s="17"/>
      <c r="L8" s="27"/>
      <c r="M8" s="27"/>
      <c r="N8" s="27"/>
    </row>
    <row r="9" spans="1:14" ht="15.75" thickBot="1">
      <c r="A9" s="6">
        <v>2021</v>
      </c>
      <c r="B9" s="7">
        <f>'Form 1.4'!K37</f>
        <v>4432.358787301766</v>
      </c>
      <c r="C9" s="10">
        <v>4847.136887094362</v>
      </c>
      <c r="D9" s="10">
        <v>4900.8540610771615</v>
      </c>
      <c r="E9" s="10">
        <v>4988.122823596646</v>
      </c>
      <c r="F9" s="17"/>
      <c r="G9" s="17"/>
      <c r="H9" s="17"/>
      <c r="I9" s="17"/>
      <c r="J9" s="17"/>
      <c r="L9" s="27"/>
      <c r="M9" s="27"/>
      <c r="N9" s="27"/>
    </row>
    <row r="10" spans="1:14" ht="15.75" thickBot="1">
      <c r="A10" s="6">
        <v>2022</v>
      </c>
      <c r="B10" s="7">
        <f>'Form 1.4'!K38</f>
        <v>4552.941124727717</v>
      </c>
      <c r="C10" s="10">
        <v>4979.003264280219</v>
      </c>
      <c r="D10" s="10">
        <v>5034.1818141826125</v>
      </c>
      <c r="E10" s="10">
        <v>5123.824723713621</v>
      </c>
      <c r="F10" s="17"/>
      <c r="G10" s="17"/>
      <c r="H10" s="17"/>
      <c r="I10" s="17"/>
      <c r="J10" s="17"/>
      <c r="L10" s="27"/>
      <c r="M10" s="27"/>
      <c r="N10" s="27"/>
    </row>
    <row r="11" spans="1:14" ht="15.75" thickBot="1">
      <c r="A11" s="6">
        <v>2023</v>
      </c>
      <c r="B11" s="7">
        <f>'Form 1.4'!K39</f>
        <v>4649.092316534142</v>
      </c>
      <c r="C11" s="10">
        <v>5084.1522404592715</v>
      </c>
      <c r="D11" s="10">
        <v>5140.49607741237</v>
      </c>
      <c r="E11" s="10">
        <v>5232.032108851235</v>
      </c>
      <c r="F11" s="17"/>
      <c r="G11" s="17"/>
      <c r="H11" s="17"/>
      <c r="I11" s="17"/>
      <c r="J11" s="17"/>
      <c r="L11" s="27"/>
      <c r="M11" s="27"/>
      <c r="N11" s="27"/>
    </row>
    <row r="12" spans="1:14" ht="15.75" thickBot="1">
      <c r="A12" s="6">
        <v>2024</v>
      </c>
      <c r="B12" s="7">
        <f>'Form 1.4'!K40</f>
        <v>4749.138376568945</v>
      </c>
      <c r="C12" s="10">
        <v>5193.560564846829</v>
      </c>
      <c r="D12" s="10">
        <v>5251.116892004597</v>
      </c>
      <c r="E12" s="10">
        <v>5344.622731456116</v>
      </c>
      <c r="F12" s="17"/>
      <c r="G12" s="17"/>
      <c r="H12" s="17"/>
      <c r="I12" s="17"/>
      <c r="J12" s="17"/>
      <c r="L12" s="27"/>
      <c r="M12" s="27"/>
      <c r="N12" s="27"/>
    </row>
    <row r="13" spans="1:14" ht="15.75" thickBot="1">
      <c r="A13" s="6">
        <v>2025</v>
      </c>
      <c r="B13" s="7">
        <f>'Form 1.4'!K41</f>
        <v>4837.134977800885</v>
      </c>
      <c r="C13" s="10">
        <v>5289.791847610363</v>
      </c>
      <c r="D13" s="10">
        <v>5348.414633727142</v>
      </c>
      <c r="E13" s="10">
        <v>5443.653039260052</v>
      </c>
      <c r="F13" s="17"/>
      <c r="G13" s="17"/>
      <c r="H13" s="17"/>
      <c r="I13" s="17"/>
      <c r="J13" s="17"/>
      <c r="L13" s="27"/>
      <c r="M13" s="27"/>
      <c r="N13" s="27"/>
    </row>
    <row r="14" spans="1:14" ht="15.75" thickBot="1">
      <c r="A14" s="6">
        <v>2026</v>
      </c>
      <c r="B14" s="7">
        <f>'Form 1.4'!K42</f>
        <v>4925.983611676235</v>
      </c>
      <c r="C14" s="10">
        <v>5386.954895840789</v>
      </c>
      <c r="D14" s="10">
        <v>5446.6544669727355</v>
      </c>
      <c r="E14" s="10">
        <v>5543.642214267432</v>
      </c>
      <c r="F14" s="17"/>
      <c r="G14" s="17"/>
      <c r="H14" s="17"/>
      <c r="I14" s="17"/>
      <c r="J14" s="17"/>
      <c r="L14" s="27"/>
      <c r="M14" s="27"/>
      <c r="N14" s="27"/>
    </row>
    <row r="15" spans="1:14" ht="15.75" thickBot="1">
      <c r="A15" s="6">
        <v>2027</v>
      </c>
      <c r="B15" s="7">
        <f>'Form 1.4'!K43</f>
        <v>4980.505341541788</v>
      </c>
      <c r="C15" s="10">
        <v>5446.578744148518</v>
      </c>
      <c r="D15" s="10">
        <v>5506.9390815653205</v>
      </c>
      <c r="E15" s="10">
        <v>5605.000307818765</v>
      </c>
      <c r="F15" s="17"/>
      <c r="G15" s="17"/>
      <c r="H15" s="17"/>
      <c r="I15" s="17"/>
      <c r="J15" s="17"/>
      <c r="L15" s="27"/>
      <c r="M15" s="27"/>
      <c r="N15" s="27"/>
    </row>
    <row r="16" spans="1:14" ht="15.75" thickBot="1">
      <c r="A16" s="6">
        <v>2028</v>
      </c>
      <c r="B16" s="7">
        <f>'Form 1.4'!K44</f>
        <v>5056.540195901008</v>
      </c>
      <c r="C16" s="10">
        <v>5529.728905260314</v>
      </c>
      <c r="D16" s="10">
        <v>5591.010733399408</v>
      </c>
      <c r="E16" s="10">
        <v>5690.569010764168</v>
      </c>
      <c r="F16" s="17"/>
      <c r="G16" s="17"/>
      <c r="H16" s="17"/>
      <c r="I16" s="17"/>
      <c r="J16" s="17"/>
      <c r="L16" s="27"/>
      <c r="M16" s="27"/>
      <c r="N16" s="27"/>
    </row>
    <row r="17" spans="1:14" ht="14.25" customHeight="1" thickBot="1">
      <c r="A17" s="6">
        <v>2029</v>
      </c>
      <c r="B17" s="7">
        <f>'Form 1.4'!K45</f>
        <v>5119.173512719091</v>
      </c>
      <c r="C17" s="10">
        <v>5598.2234191024145</v>
      </c>
      <c r="D17" s="10">
        <v>5660.264320443408</v>
      </c>
      <c r="E17" s="10">
        <v>5761.0557858945795</v>
      </c>
      <c r="F17" s="17"/>
      <c r="G17" s="17"/>
      <c r="H17" s="17"/>
      <c r="I17" s="17"/>
      <c r="J17" s="17"/>
      <c r="L17" s="27"/>
      <c r="M17" s="27"/>
      <c r="N17" s="27"/>
    </row>
    <row r="18" spans="1:14" ht="15.75" thickBot="1">
      <c r="A18" s="6">
        <v>2030</v>
      </c>
      <c r="B18" s="7">
        <f>'Form 1.4'!K46</f>
        <v>5182.813087816719</v>
      </c>
      <c r="C18" s="10">
        <v>5667.818356411744</v>
      </c>
      <c r="D18" s="10">
        <v>5730.630526120611</v>
      </c>
      <c r="E18" s="10">
        <v>5832.674991888893</v>
      </c>
      <c r="F18" s="17"/>
      <c r="G18" s="17"/>
      <c r="H18" s="17"/>
      <c r="I18" s="17"/>
      <c r="J18" s="17"/>
      <c r="L18" s="27"/>
      <c r="M18" s="27"/>
      <c r="N18" s="27"/>
    </row>
  </sheetData>
  <sheetProtection/>
  <mergeCells count="3">
    <mergeCell ref="A1:F1"/>
    <mergeCell ref="A3:F3"/>
    <mergeCell ref="A2:I2"/>
  </mergeCells>
  <printOptions horizontalCentered="1"/>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55"/>
  <sheetViews>
    <sheetView zoomScale="80" zoomScaleNormal="80" zoomScalePageLayoutView="0" workbookViewId="0" topLeftCell="A1">
      <selection activeCell="E51" sqref="E51"/>
    </sheetView>
  </sheetViews>
  <sheetFormatPr defaultColWidth="9.140625" defaultRowHeight="15"/>
  <cols>
    <col min="1" max="6" width="14.28125" style="1" bestFit="1" customWidth="1"/>
    <col min="7" max="7" width="11.421875" style="1" bestFit="1" customWidth="1"/>
    <col min="8" max="8" width="14.28125" style="1" bestFit="1" customWidth="1"/>
    <col min="9" max="16384" width="9.140625" style="1" customWidth="1"/>
  </cols>
  <sheetData>
    <row r="1" spans="1:8" ht="15.75" customHeight="1">
      <c r="A1" s="22" t="s">
        <v>53</v>
      </c>
      <c r="B1" s="22"/>
      <c r="C1" s="22"/>
      <c r="D1" s="22"/>
      <c r="E1" s="22"/>
      <c r="F1" s="22"/>
      <c r="G1" s="22"/>
      <c r="H1" s="22"/>
    </row>
    <row r="2" spans="1:9" ht="15.75" customHeight="1">
      <c r="A2" s="24" t="s">
        <v>56</v>
      </c>
      <c r="B2" s="22"/>
      <c r="C2" s="22"/>
      <c r="D2" s="22"/>
      <c r="E2" s="22"/>
      <c r="F2" s="22"/>
      <c r="G2" s="22"/>
      <c r="H2" s="22"/>
      <c r="I2" s="22"/>
    </row>
    <row r="3" spans="1:8" ht="15.75" customHeight="1">
      <c r="A3" s="22" t="s">
        <v>40</v>
      </c>
      <c r="B3" s="22"/>
      <c r="C3" s="22"/>
      <c r="D3" s="22"/>
      <c r="E3" s="22"/>
      <c r="F3" s="22"/>
      <c r="G3" s="22"/>
      <c r="H3" s="22"/>
    </row>
    <row r="4" ht="13.5" customHeight="1" thickBot="1">
      <c r="A4" s="4"/>
    </row>
    <row r="5" spans="1:8" ht="27" thickBot="1">
      <c r="A5" s="5" t="s">
        <v>11</v>
      </c>
      <c r="B5" s="5" t="s">
        <v>12</v>
      </c>
      <c r="C5" s="5" t="s">
        <v>14</v>
      </c>
      <c r="D5" s="5" t="s">
        <v>16</v>
      </c>
      <c r="E5" s="5" t="s">
        <v>17</v>
      </c>
      <c r="F5" s="5" t="s">
        <v>18</v>
      </c>
      <c r="G5" s="5" t="s">
        <v>19</v>
      </c>
      <c r="H5" s="5" t="s">
        <v>21</v>
      </c>
    </row>
    <row r="6" spans="1:8" ht="15.75" thickBot="1">
      <c r="A6" s="6">
        <v>1990</v>
      </c>
      <c r="B6" s="7">
        <v>0</v>
      </c>
      <c r="C6" s="7">
        <v>170.68181700000002</v>
      </c>
      <c r="D6" s="7">
        <v>203.08453000000003</v>
      </c>
      <c r="E6" s="7">
        <v>0</v>
      </c>
      <c r="F6" s="7">
        <v>0.422911</v>
      </c>
      <c r="G6" s="7">
        <v>86.120864</v>
      </c>
      <c r="H6" s="21">
        <f>SUM(B6:G6)</f>
        <v>460.31012200000004</v>
      </c>
    </row>
    <row r="7" spans="1:8" ht="15.75" thickBot="1">
      <c r="A7" s="6">
        <v>1991</v>
      </c>
      <c r="B7" s="7">
        <v>0</v>
      </c>
      <c r="C7" s="7">
        <v>157.41170499999998</v>
      </c>
      <c r="D7" s="7">
        <v>217.318095</v>
      </c>
      <c r="E7" s="7">
        <v>0</v>
      </c>
      <c r="F7" s="7">
        <v>0.331448</v>
      </c>
      <c r="G7" s="7">
        <v>89.66807600000001</v>
      </c>
      <c r="H7" s="21">
        <f aca="true" t="shared" si="0" ref="H7:H46">SUM(B7:G7)</f>
        <v>464.729324</v>
      </c>
    </row>
    <row r="8" spans="1:8" ht="15.75" thickBot="1">
      <c r="A8" s="6">
        <v>1992</v>
      </c>
      <c r="B8" s="7">
        <v>0</v>
      </c>
      <c r="C8" s="7">
        <v>146.218951</v>
      </c>
      <c r="D8" s="7">
        <v>213.35628000000003</v>
      </c>
      <c r="E8" s="7">
        <v>0</v>
      </c>
      <c r="F8" s="7">
        <v>0.331231</v>
      </c>
      <c r="G8" s="7">
        <v>77.49214599999999</v>
      </c>
      <c r="H8" s="21">
        <f t="shared" si="0"/>
        <v>437.398608</v>
      </c>
    </row>
    <row r="9" spans="1:8" ht="15.75" thickBot="1">
      <c r="A9" s="6">
        <v>1993</v>
      </c>
      <c r="B9" s="7">
        <v>0</v>
      </c>
      <c r="C9" s="7">
        <v>148.93005</v>
      </c>
      <c r="D9" s="7">
        <v>199.293363</v>
      </c>
      <c r="E9" s="7">
        <v>0</v>
      </c>
      <c r="F9" s="7">
        <v>0.065429</v>
      </c>
      <c r="G9" s="7">
        <v>54.438796</v>
      </c>
      <c r="H9" s="21">
        <f t="shared" si="0"/>
        <v>402.727638</v>
      </c>
    </row>
    <row r="10" spans="1:8" ht="15.75" thickBot="1">
      <c r="A10" s="6">
        <v>1994</v>
      </c>
      <c r="B10" s="7">
        <v>0</v>
      </c>
      <c r="C10" s="7">
        <v>146.135737</v>
      </c>
      <c r="D10" s="7">
        <v>190.26609</v>
      </c>
      <c r="E10" s="7">
        <v>0</v>
      </c>
      <c r="F10" s="7">
        <v>0</v>
      </c>
      <c r="G10" s="7">
        <v>55.543493</v>
      </c>
      <c r="H10" s="21">
        <f t="shared" si="0"/>
        <v>391.94532000000004</v>
      </c>
    </row>
    <row r="11" spans="1:8" ht="15.75" thickBot="1">
      <c r="A11" s="6">
        <v>1995</v>
      </c>
      <c r="B11" s="7">
        <v>0</v>
      </c>
      <c r="C11" s="7">
        <v>147.869728</v>
      </c>
      <c r="D11" s="7">
        <v>192.23727399999999</v>
      </c>
      <c r="E11" s="7">
        <v>0</v>
      </c>
      <c r="F11" s="7">
        <v>0</v>
      </c>
      <c r="G11" s="7">
        <v>51.862008</v>
      </c>
      <c r="H11" s="21">
        <f t="shared" si="0"/>
        <v>391.96900999999997</v>
      </c>
    </row>
    <row r="12" spans="1:8" ht="15.75" thickBot="1">
      <c r="A12" s="6">
        <v>1996</v>
      </c>
      <c r="B12" s="7">
        <v>0</v>
      </c>
      <c r="C12" s="7">
        <v>152.280397</v>
      </c>
      <c r="D12" s="7">
        <v>179.93970400000003</v>
      </c>
      <c r="E12" s="7">
        <v>0</v>
      </c>
      <c r="F12" s="7">
        <v>0</v>
      </c>
      <c r="G12" s="7">
        <v>56.779741</v>
      </c>
      <c r="H12" s="21">
        <f t="shared" si="0"/>
        <v>388.999842</v>
      </c>
    </row>
    <row r="13" spans="1:8" ht="15.75" thickBot="1">
      <c r="A13" s="6">
        <v>1997</v>
      </c>
      <c r="B13" s="7">
        <v>0</v>
      </c>
      <c r="C13" s="7">
        <v>149.79907</v>
      </c>
      <c r="D13" s="7">
        <v>180.596895</v>
      </c>
      <c r="E13" s="7">
        <v>0</v>
      </c>
      <c r="F13" s="7">
        <v>0</v>
      </c>
      <c r="G13" s="7">
        <v>53.674628</v>
      </c>
      <c r="H13" s="21">
        <f t="shared" si="0"/>
        <v>384.070593</v>
      </c>
    </row>
    <row r="14" spans="1:8" ht="15.75" thickBot="1">
      <c r="A14" s="6">
        <v>1998</v>
      </c>
      <c r="B14" s="7">
        <v>8.45931142188689E-05</v>
      </c>
      <c r="C14" s="7">
        <v>141.88896499999998</v>
      </c>
      <c r="D14" s="7">
        <v>171.38888900000003</v>
      </c>
      <c r="E14" s="7">
        <v>0</v>
      </c>
      <c r="F14" s="7">
        <v>0</v>
      </c>
      <c r="G14" s="7">
        <v>53.046482</v>
      </c>
      <c r="H14" s="21">
        <f t="shared" si="0"/>
        <v>366.32442059311427</v>
      </c>
    </row>
    <row r="15" spans="1:8" ht="15.75" thickBot="1">
      <c r="A15" s="6">
        <v>1999</v>
      </c>
      <c r="B15" s="7">
        <v>0.0139260167740718</v>
      </c>
      <c r="C15" s="7">
        <v>136.824996</v>
      </c>
      <c r="D15" s="7">
        <v>123.97960200000001</v>
      </c>
      <c r="E15" s="7">
        <v>0</v>
      </c>
      <c r="F15" s="7">
        <v>0</v>
      </c>
      <c r="G15" s="7">
        <v>67.627984</v>
      </c>
      <c r="H15" s="21">
        <f t="shared" si="0"/>
        <v>328.44650801677403</v>
      </c>
    </row>
    <row r="16" spans="1:8" ht="15.75" thickBot="1">
      <c r="A16" s="6">
        <v>2000</v>
      </c>
      <c r="B16" s="7">
        <v>0.06643382500717407</v>
      </c>
      <c r="C16" s="7">
        <v>140.94289376121606</v>
      </c>
      <c r="D16" s="7">
        <v>126.036974</v>
      </c>
      <c r="E16" s="7">
        <v>0</v>
      </c>
      <c r="F16" s="7">
        <v>0</v>
      </c>
      <c r="G16" s="7">
        <v>92.27000799999999</v>
      </c>
      <c r="H16" s="21">
        <f t="shared" si="0"/>
        <v>359.31630958622327</v>
      </c>
    </row>
    <row r="17" spans="1:8" ht="15.75" thickBot="1">
      <c r="A17" s="6">
        <v>2001</v>
      </c>
      <c r="B17" s="7">
        <v>0.6535232813103791</v>
      </c>
      <c r="C17" s="7">
        <v>96.94749936655685</v>
      </c>
      <c r="D17" s="7">
        <v>118.30602499999999</v>
      </c>
      <c r="E17" s="7">
        <v>0</v>
      </c>
      <c r="F17" s="7">
        <v>0.027649</v>
      </c>
      <c r="G17" s="7">
        <v>81.8388281568</v>
      </c>
      <c r="H17" s="21">
        <f t="shared" si="0"/>
        <v>297.7735248046672</v>
      </c>
    </row>
    <row r="18" spans="1:8" ht="15.75" thickBot="1">
      <c r="A18" s="6">
        <v>2002</v>
      </c>
      <c r="B18" s="7">
        <v>2.5696688678718527</v>
      </c>
      <c r="C18" s="7">
        <v>236.0205332953779</v>
      </c>
      <c r="D18" s="7">
        <v>138.24198184</v>
      </c>
      <c r="E18" s="7">
        <v>0</v>
      </c>
      <c r="F18" s="7">
        <v>0.708563</v>
      </c>
      <c r="G18" s="7">
        <v>74.491637908</v>
      </c>
      <c r="H18" s="21">
        <f t="shared" si="0"/>
        <v>452.0323849112498</v>
      </c>
    </row>
    <row r="19" spans="1:8" ht="15.75" thickBot="1">
      <c r="A19" s="6">
        <v>2003</v>
      </c>
      <c r="B19" s="7">
        <v>4.500106696618948</v>
      </c>
      <c r="C19" s="7">
        <v>312.9308455366101</v>
      </c>
      <c r="D19" s="7">
        <v>168.90706080421901</v>
      </c>
      <c r="E19" s="7">
        <v>0</v>
      </c>
      <c r="F19" s="7">
        <v>0.450696</v>
      </c>
      <c r="G19" s="7">
        <v>102.08719666130565</v>
      </c>
      <c r="H19" s="21">
        <f t="shared" si="0"/>
        <v>588.8759056987537</v>
      </c>
    </row>
    <row r="20" spans="1:8" ht="15.75" thickBot="1">
      <c r="A20" s="6">
        <v>2004</v>
      </c>
      <c r="B20" s="7">
        <v>7.93373826211328</v>
      </c>
      <c r="C20" s="7">
        <v>348.8076903943759</v>
      </c>
      <c r="D20" s="7">
        <v>185.3270447474876</v>
      </c>
      <c r="E20" s="7">
        <v>0</v>
      </c>
      <c r="F20" s="7">
        <v>0.114287</v>
      </c>
      <c r="G20" s="7">
        <v>86.08805501070542</v>
      </c>
      <c r="H20" s="21">
        <f t="shared" si="0"/>
        <v>628.2708154146823</v>
      </c>
    </row>
    <row r="21" spans="1:8" ht="15.75" thickBot="1">
      <c r="A21" s="6">
        <v>2005</v>
      </c>
      <c r="B21" s="7">
        <v>11.066040454152638</v>
      </c>
      <c r="C21" s="7">
        <v>442.7351335426001</v>
      </c>
      <c r="D21" s="7">
        <v>186.20671124362815</v>
      </c>
      <c r="E21" s="7">
        <v>0</v>
      </c>
      <c r="F21" s="7">
        <v>0.35623</v>
      </c>
      <c r="G21" s="7">
        <v>90.51474590742549</v>
      </c>
      <c r="H21" s="21">
        <f t="shared" si="0"/>
        <v>730.8788611478064</v>
      </c>
    </row>
    <row r="22" spans="1:8" ht="15.75" thickBot="1">
      <c r="A22" s="6">
        <v>2006</v>
      </c>
      <c r="B22" s="7">
        <v>14.83938719216971</v>
      </c>
      <c r="C22" s="7">
        <v>473.7191408876659</v>
      </c>
      <c r="D22" s="7">
        <v>187.64015402868057</v>
      </c>
      <c r="E22" s="7">
        <v>0</v>
      </c>
      <c r="F22" s="7">
        <v>0.6980104406591711</v>
      </c>
      <c r="G22" s="7">
        <v>118.22125737684716</v>
      </c>
      <c r="H22" s="21">
        <f t="shared" si="0"/>
        <v>795.1179499260223</v>
      </c>
    </row>
    <row r="23" spans="1:8" ht="15.75" thickBot="1">
      <c r="A23" s="6">
        <v>2007</v>
      </c>
      <c r="B23" s="7">
        <v>19.69734136512629</v>
      </c>
      <c r="C23" s="7">
        <v>564.5361592116368</v>
      </c>
      <c r="D23" s="7">
        <v>165.75915870440016</v>
      </c>
      <c r="E23" s="7">
        <v>0.00295215455099354</v>
      </c>
      <c r="F23" s="7">
        <v>1.063636610784928</v>
      </c>
      <c r="G23" s="7">
        <v>110.21215711836749</v>
      </c>
      <c r="H23" s="21">
        <f t="shared" si="0"/>
        <v>861.2714051648666</v>
      </c>
    </row>
    <row r="24" spans="1:8" ht="15.75" thickBot="1">
      <c r="A24" s="6">
        <v>2008</v>
      </c>
      <c r="B24" s="7">
        <v>25.90575774110703</v>
      </c>
      <c r="C24" s="7">
        <v>597.529664292377</v>
      </c>
      <c r="D24" s="7">
        <v>164.0344883943308</v>
      </c>
      <c r="E24" s="7">
        <v>0.10017351316765966</v>
      </c>
      <c r="F24" s="7">
        <v>0.9967635828382191</v>
      </c>
      <c r="G24" s="7">
        <v>59.07950956816612</v>
      </c>
      <c r="H24" s="21">
        <f t="shared" si="0"/>
        <v>847.6463570919867</v>
      </c>
    </row>
    <row r="25" spans="1:8" ht="15.75" thickBot="1">
      <c r="A25" s="6">
        <v>2009</v>
      </c>
      <c r="B25" s="7">
        <v>35.89700424549877</v>
      </c>
      <c r="C25" s="7">
        <v>579.033004800836</v>
      </c>
      <c r="D25" s="7">
        <v>151.08165415220626</v>
      </c>
      <c r="E25" s="7">
        <v>0.13702801387735467</v>
      </c>
      <c r="F25" s="7">
        <v>4.113455978325123</v>
      </c>
      <c r="G25" s="7">
        <v>79.61308690865526</v>
      </c>
      <c r="H25" s="21">
        <f t="shared" si="0"/>
        <v>849.8752340993989</v>
      </c>
    </row>
    <row r="26" spans="1:8" ht="15.75" thickBot="1">
      <c r="A26" s="6">
        <v>2010</v>
      </c>
      <c r="B26" s="7">
        <v>60.01770671985554</v>
      </c>
      <c r="C26" s="7">
        <v>587.6354133872828</v>
      </c>
      <c r="D26" s="7">
        <v>155.25233542153293</v>
      </c>
      <c r="E26" s="7">
        <v>0.13634287380796808</v>
      </c>
      <c r="F26" s="7">
        <v>5.838364730341919</v>
      </c>
      <c r="G26" s="7">
        <v>82.41108197108335</v>
      </c>
      <c r="H26" s="21">
        <f t="shared" si="0"/>
        <v>891.2912451039047</v>
      </c>
    </row>
    <row r="27" spans="1:8" ht="15.75" thickBot="1">
      <c r="A27" s="6">
        <v>2011</v>
      </c>
      <c r="B27" s="7">
        <v>86.19632265448874</v>
      </c>
      <c r="C27" s="7">
        <v>613.7044498501732</v>
      </c>
      <c r="D27" s="7">
        <v>148.3895742289431</v>
      </c>
      <c r="E27" s="7">
        <v>0.13566115943892842</v>
      </c>
      <c r="F27" s="7">
        <v>11.217521947701131</v>
      </c>
      <c r="G27" s="7">
        <v>84.20244825320847</v>
      </c>
      <c r="H27" s="21">
        <f t="shared" si="0"/>
        <v>943.8459780939535</v>
      </c>
    </row>
    <row r="28" spans="1:8" ht="15.75" thickBot="1">
      <c r="A28" s="6">
        <v>2012</v>
      </c>
      <c r="B28" s="7">
        <v>121.1442972787476</v>
      </c>
      <c r="C28" s="7">
        <v>638.1091558247402</v>
      </c>
      <c r="D28" s="7">
        <v>143.81490475436385</v>
      </c>
      <c r="E28" s="7">
        <v>0.1349828536417334</v>
      </c>
      <c r="F28" s="7">
        <v>11.83363823695435</v>
      </c>
      <c r="G28" s="7">
        <v>112.4100543469609</v>
      </c>
      <c r="H28" s="21">
        <f t="shared" si="0"/>
        <v>1027.4470332954086</v>
      </c>
    </row>
    <row r="29" spans="1:8" ht="15.75" thickBot="1">
      <c r="A29" s="6">
        <v>2013</v>
      </c>
      <c r="B29" s="7">
        <v>189.04156777261656</v>
      </c>
      <c r="C29" s="7">
        <v>649.2783942778927</v>
      </c>
      <c r="D29" s="7">
        <v>148.86885017625397</v>
      </c>
      <c r="E29" s="7">
        <v>0.339291939373525</v>
      </c>
      <c r="F29" s="7">
        <v>13.159024667484378</v>
      </c>
      <c r="G29" s="7">
        <v>214.75344277517956</v>
      </c>
      <c r="H29" s="21">
        <f t="shared" si="0"/>
        <v>1215.4405716088008</v>
      </c>
    </row>
    <row r="30" spans="1:8" ht="15.75" thickBot="1">
      <c r="A30" s="6">
        <v>2014</v>
      </c>
      <c r="B30" s="7">
        <v>323.2336823793999</v>
      </c>
      <c r="C30" s="7">
        <v>701.402019000383</v>
      </c>
      <c r="D30" s="7">
        <v>139.0420313481396</v>
      </c>
      <c r="E30" s="7">
        <v>0.3365705596766575</v>
      </c>
      <c r="F30" s="7">
        <v>14.686004520665596</v>
      </c>
      <c r="G30" s="7">
        <v>135.87864871922056</v>
      </c>
      <c r="H30" s="21">
        <f t="shared" si="0"/>
        <v>1314.5789565274852</v>
      </c>
    </row>
    <row r="31" spans="1:8" ht="15.75" thickBot="1">
      <c r="A31" s="6">
        <v>2015</v>
      </c>
      <c r="B31" s="7">
        <v>530.1362248809934</v>
      </c>
      <c r="C31" s="7">
        <v>746.015709997457</v>
      </c>
      <c r="D31" s="7">
        <v>143.73243610260496</v>
      </c>
      <c r="E31" s="7">
        <v>0.3308918527822737</v>
      </c>
      <c r="F31" s="7">
        <v>17.256222832285253</v>
      </c>
      <c r="G31" s="7">
        <v>177.3720289700234</v>
      </c>
      <c r="H31" s="21">
        <f t="shared" si="0"/>
        <v>1614.8435146361462</v>
      </c>
    </row>
    <row r="32" spans="1:8" ht="15.75" thickBot="1">
      <c r="A32" s="6">
        <v>2016</v>
      </c>
      <c r="B32" s="7">
        <v>861.264252559388</v>
      </c>
      <c r="C32" s="7">
        <v>797.825399842651</v>
      </c>
      <c r="D32" s="7">
        <v>134.97143188051305</v>
      </c>
      <c r="E32" s="7">
        <v>0.3277414251348428</v>
      </c>
      <c r="F32" s="7">
        <v>19.319312183487646</v>
      </c>
      <c r="G32" s="7">
        <v>169.3681669470796</v>
      </c>
      <c r="H32" s="21">
        <f t="shared" si="0"/>
        <v>1983.0763048382544</v>
      </c>
    </row>
    <row r="33" spans="1:8" ht="15.75" thickBot="1">
      <c r="A33" s="6">
        <v>2017</v>
      </c>
      <c r="B33" s="7">
        <v>1088.178652099007</v>
      </c>
      <c r="C33" s="7">
        <v>733.6394717874307</v>
      </c>
      <c r="D33" s="7">
        <v>127.75087979234117</v>
      </c>
      <c r="E33" s="7">
        <v>0.32512552776644377</v>
      </c>
      <c r="F33" s="7">
        <v>19.57982581774175</v>
      </c>
      <c r="G33" s="7">
        <v>166.37595234882485</v>
      </c>
      <c r="H33" s="21">
        <f t="shared" si="0"/>
        <v>2135.849907373112</v>
      </c>
    </row>
    <row r="34" spans="1:8" ht="15.75" thickBot="1">
      <c r="A34" s="6">
        <v>2018</v>
      </c>
      <c r="B34" s="7">
        <v>1309.5489630389422</v>
      </c>
      <c r="C34" s="7">
        <v>925.5516898401439</v>
      </c>
      <c r="D34" s="7">
        <v>143.4399366098559</v>
      </c>
      <c r="E34" s="7">
        <v>0.32292629541234175</v>
      </c>
      <c r="F34" s="7">
        <v>20.666465271591846</v>
      </c>
      <c r="G34" s="7">
        <v>186.24744284637845</v>
      </c>
      <c r="H34" s="21">
        <f t="shared" si="0"/>
        <v>2585.7774239023247</v>
      </c>
    </row>
    <row r="35" spans="1:8" ht="15.75" thickBot="1">
      <c r="A35" s="6">
        <v>2019</v>
      </c>
      <c r="B35" s="7">
        <v>1505.781248320263</v>
      </c>
      <c r="C35" s="7">
        <v>999.3937954845886</v>
      </c>
      <c r="D35" s="7">
        <v>149.927870598524</v>
      </c>
      <c r="E35" s="7">
        <v>0.3109128666262877</v>
      </c>
      <c r="F35" s="7">
        <v>22.510395544662398</v>
      </c>
      <c r="G35" s="7">
        <v>194.7055008674507</v>
      </c>
      <c r="H35" s="21">
        <f t="shared" si="0"/>
        <v>2872.629723682115</v>
      </c>
    </row>
    <row r="36" spans="1:8" ht="15.75" thickBot="1">
      <c r="A36" s="6">
        <v>2020</v>
      </c>
      <c r="B36" s="7">
        <v>1650.9051062942603</v>
      </c>
      <c r="C36" s="7">
        <v>1029.3507705348445</v>
      </c>
      <c r="D36" s="7">
        <v>156.42666533944958</v>
      </c>
      <c r="E36" s="7">
        <v>0.30844641918230586</v>
      </c>
      <c r="F36" s="7">
        <v>24.276169577177466</v>
      </c>
      <c r="G36" s="7">
        <v>198.44513323496943</v>
      </c>
      <c r="H36" s="21">
        <f t="shared" si="0"/>
        <v>3059.7122913998837</v>
      </c>
    </row>
    <row r="37" spans="1:8" ht="15.75" thickBot="1">
      <c r="A37" s="6">
        <v>2021</v>
      </c>
      <c r="B37" s="7">
        <v>1757.5062868560522</v>
      </c>
      <c r="C37" s="7">
        <v>1059.888497094933</v>
      </c>
      <c r="D37" s="7">
        <v>162.9130088191999</v>
      </c>
      <c r="E37" s="7">
        <v>0.30128165421677106</v>
      </c>
      <c r="F37" s="7">
        <v>26.072810476294986</v>
      </c>
      <c r="G37" s="7">
        <v>202.21531431616867</v>
      </c>
      <c r="H37" s="21">
        <f t="shared" si="0"/>
        <v>3208.8971992168654</v>
      </c>
    </row>
    <row r="38" spans="1:8" ht="15.75" thickBot="1">
      <c r="A38" s="6">
        <v>2022</v>
      </c>
      <c r="B38" s="7">
        <v>1830.104585883327</v>
      </c>
      <c r="C38" s="7">
        <v>1090.0051553316905</v>
      </c>
      <c r="D38" s="7">
        <v>169.3671773276576</v>
      </c>
      <c r="E38" s="7">
        <v>0.29418221947361045</v>
      </c>
      <c r="F38" s="7">
        <v>27.860734947246165</v>
      </c>
      <c r="G38" s="7">
        <v>205.96998686276294</v>
      </c>
      <c r="H38" s="21">
        <f t="shared" si="0"/>
        <v>3323.6018225721577</v>
      </c>
    </row>
    <row r="39" spans="1:8" ht="15.75" thickBot="1">
      <c r="A39" s="6">
        <v>2023</v>
      </c>
      <c r="B39" s="7">
        <v>1884.9159367678276</v>
      </c>
      <c r="C39" s="7">
        <v>1121.7571775827557</v>
      </c>
      <c r="D39" s="7">
        <v>175.7893244584664</v>
      </c>
      <c r="E39" s="7">
        <v>0.2871475024642367</v>
      </c>
      <c r="F39" s="7">
        <v>29.639984150382226</v>
      </c>
      <c r="G39" s="7">
        <v>209.7092000157471</v>
      </c>
      <c r="H39" s="21">
        <f t="shared" si="0"/>
        <v>3422.0987704776435</v>
      </c>
    </row>
    <row r="40" spans="1:8" ht="15.75" thickBot="1">
      <c r="A40" s="6">
        <v>2024</v>
      </c>
      <c r="B40" s="7">
        <v>1925.4139781159613</v>
      </c>
      <c r="C40" s="7">
        <v>1158.1212077018986</v>
      </c>
      <c r="D40" s="7">
        <v>182.17960311870578</v>
      </c>
      <c r="E40" s="7">
        <v>0.2801768965470685</v>
      </c>
      <c r="F40" s="7">
        <v>31.410599062507508</v>
      </c>
      <c r="G40" s="7">
        <v>213.43300291309544</v>
      </c>
      <c r="H40" s="21">
        <f t="shared" si="0"/>
        <v>3510.838567808716</v>
      </c>
    </row>
    <row r="41" spans="1:8" ht="15.75" thickBot="1">
      <c r="A41" s="6">
        <v>2025</v>
      </c>
      <c r="B41" s="7">
        <v>1953.415180950672</v>
      </c>
      <c r="C41" s="7">
        <v>1201.1450696703391</v>
      </c>
      <c r="D41" s="7">
        <v>188.53816553149892</v>
      </c>
      <c r="E41" s="7">
        <v>0.27326980087103986</v>
      </c>
      <c r="F41" s="7">
        <v>33.17262047759032</v>
      </c>
      <c r="G41" s="7">
        <v>217.14144468766318</v>
      </c>
      <c r="H41" s="21">
        <f t="shared" si="0"/>
        <v>3593.685751118635</v>
      </c>
    </row>
    <row r="42" spans="1:8" ht="15.75" thickBot="1">
      <c r="A42" s="6">
        <v>2026</v>
      </c>
      <c r="B42" s="7">
        <v>1978.1698789960312</v>
      </c>
      <c r="C42" s="7">
        <v>1253.2106203493286</v>
      </c>
      <c r="D42" s="7">
        <v>194.86516323861565</v>
      </c>
      <c r="E42" s="7">
        <v>0.26642562031966055</v>
      </c>
      <c r="F42" s="7">
        <v>34.92608900747218</v>
      </c>
      <c r="G42" s="7">
        <v>220.8345744651182</v>
      </c>
      <c r="H42" s="21">
        <f t="shared" si="0"/>
        <v>3682.272751676885</v>
      </c>
    </row>
    <row r="43" spans="1:8" ht="15.75" thickBot="1">
      <c r="A43" s="6">
        <v>2027</v>
      </c>
      <c r="B43" s="7">
        <v>1999.0759050073461</v>
      </c>
      <c r="C43" s="7">
        <v>1317.8565845492396</v>
      </c>
      <c r="D43" s="7">
        <v>201.16074710307046</v>
      </c>
      <c r="E43" s="7">
        <v>0.25964376545562096</v>
      </c>
      <c r="F43" s="7">
        <v>36.671045082575404</v>
      </c>
      <c r="G43" s="7">
        <v>224.51244136190073</v>
      </c>
      <c r="H43" s="21">
        <f t="shared" si="0"/>
        <v>3779.536366869588</v>
      </c>
    </row>
    <row r="44" spans="1:8" ht="15.75" thickBot="1">
      <c r="A44" s="6">
        <v>2028</v>
      </c>
      <c r="B44" s="7">
        <v>2015.4007300047886</v>
      </c>
      <c r="C44" s="7">
        <v>1399.0918099106918</v>
      </c>
      <c r="D44" s="7">
        <v>207.42506731171545</v>
      </c>
      <c r="E44" s="7">
        <v>0.25292365246593673</v>
      </c>
      <c r="F44" s="7">
        <v>38.407528952609134</v>
      </c>
      <c r="G44" s="7">
        <v>228.17509448321258</v>
      </c>
      <c r="H44" s="21">
        <f t="shared" si="0"/>
        <v>3888.7531543154832</v>
      </c>
    </row>
    <row r="45" spans="1:8" ht="15.75" thickBot="1">
      <c r="A45" s="6">
        <v>2029</v>
      </c>
      <c r="B45" s="7">
        <v>2026.8846203027904</v>
      </c>
      <c r="C45" s="7">
        <v>1502.3225518300917</v>
      </c>
      <c r="D45" s="7">
        <v>213.6582733778287</v>
      </c>
      <c r="E45" s="7">
        <v>0.24626470310762727</v>
      </c>
      <c r="F45" s="7">
        <v>40.13558068727365</v>
      </c>
      <c r="G45" s="7">
        <v>231.8225829210347</v>
      </c>
      <c r="H45" s="21">
        <f t="shared" si="0"/>
        <v>4015.0698738221263</v>
      </c>
    </row>
    <row r="46" spans="1:8" ht="15.75" thickBot="1">
      <c r="A46" s="6">
        <v>2030</v>
      </c>
      <c r="B46" s="7">
        <v>2033.4987052068545</v>
      </c>
      <c r="C46" s="7">
        <v>1634.6604497449393</v>
      </c>
      <c r="D46" s="7">
        <v>219.8605141436973</v>
      </c>
      <c r="E46" s="7">
        <v>0.23966634465392417</v>
      </c>
      <c r="F46" s="7">
        <v>41.85524017696316</v>
      </c>
      <c r="G46" s="7">
        <v>235.45495575217174</v>
      </c>
      <c r="H46" s="21">
        <f t="shared" si="0"/>
        <v>4165.5695313692795</v>
      </c>
    </row>
    <row r="47" spans="1:8" ht="15">
      <c r="A47" s="18"/>
      <c r="B47" s="19"/>
      <c r="C47" s="19"/>
      <c r="D47" s="19"/>
      <c r="E47" s="19"/>
      <c r="F47" s="19"/>
      <c r="G47" s="19"/>
      <c r="H47" s="19"/>
    </row>
    <row r="48" spans="1:8" ht="15">
      <c r="A48" s="18"/>
      <c r="B48" s="19"/>
      <c r="C48" s="19"/>
      <c r="D48" s="19"/>
      <c r="E48" s="19"/>
      <c r="F48" s="19"/>
      <c r="G48" s="19"/>
      <c r="H48" s="19"/>
    </row>
    <row r="49" spans="1:10" ht="13.5" customHeight="1">
      <c r="A49" s="4"/>
      <c r="J49" s="1" t="s">
        <v>0</v>
      </c>
    </row>
    <row r="50" spans="1:8" ht="15.75">
      <c r="A50" s="26" t="s">
        <v>23</v>
      </c>
      <c r="B50" s="26"/>
      <c r="C50" s="26"/>
      <c r="D50" s="26"/>
      <c r="E50" s="26"/>
      <c r="F50" s="26"/>
      <c r="G50" s="26"/>
      <c r="H50" s="26"/>
    </row>
    <row r="51" spans="1:8" ht="15">
      <c r="A51" s="8" t="s">
        <v>24</v>
      </c>
      <c r="B51" s="13" t="s">
        <v>44</v>
      </c>
      <c r="C51" s="12">
        <f>EXP((LN(C16/C6)/10))-1</f>
        <v>-0.01896253589466046</v>
      </c>
      <c r="D51" s="12">
        <f>EXP((LN(D16/D6)/10))-1</f>
        <v>-0.04658470980564311</v>
      </c>
      <c r="E51" s="13" t="s">
        <v>44</v>
      </c>
      <c r="F51" s="13" t="s">
        <v>44</v>
      </c>
      <c r="G51" s="12">
        <f>EXP((LN(G16/G6)/10))-1</f>
        <v>0.0069205816430260025</v>
      </c>
      <c r="H51" s="12">
        <f>EXP((LN(H16/H6)/10))-1</f>
        <v>-0.02446548284744643</v>
      </c>
    </row>
    <row r="52" spans="1:8" ht="15">
      <c r="A52" s="8" t="s">
        <v>63</v>
      </c>
      <c r="B52" s="12">
        <f>EXP((LN(B33/B16)/17))-1</f>
        <v>0.7697040457330484</v>
      </c>
      <c r="C52" s="12">
        <f aca="true" t="shared" si="1" ref="C52:H52">EXP((LN(C33/C16)/17))-1</f>
        <v>0.10190334218719066</v>
      </c>
      <c r="D52" s="12">
        <f t="shared" si="1"/>
        <v>0.0007948338036398717</v>
      </c>
      <c r="E52" s="13" t="s">
        <v>44</v>
      </c>
      <c r="F52" s="13" t="s">
        <v>44</v>
      </c>
      <c r="G52" s="12">
        <f t="shared" si="1"/>
        <v>0.03528658845060928</v>
      </c>
      <c r="H52" s="12">
        <f t="shared" si="1"/>
        <v>0.11054185029321983</v>
      </c>
    </row>
    <row r="53" spans="1:8" ht="15">
      <c r="A53" s="8" t="s">
        <v>64</v>
      </c>
      <c r="B53" s="12">
        <f>EXP((LN(B36/B33)/3))-1</f>
        <v>0.1490545224668316</v>
      </c>
      <c r="C53" s="12">
        <f aca="true" t="shared" si="2" ref="C53:H53">EXP((LN(C36/C33)/3))-1</f>
        <v>0.11950722690173055</v>
      </c>
      <c r="D53" s="12">
        <f t="shared" si="2"/>
        <v>0.0698321111860567</v>
      </c>
      <c r="E53" s="12">
        <f t="shared" si="2"/>
        <v>-0.01740121933347616</v>
      </c>
      <c r="F53" s="12">
        <f t="shared" si="2"/>
        <v>0.0742955567497019</v>
      </c>
      <c r="G53" s="12">
        <f t="shared" si="2"/>
        <v>0.06051455340013123</v>
      </c>
      <c r="H53" s="12">
        <f t="shared" si="2"/>
        <v>0.1272925070028046</v>
      </c>
    </row>
    <row r="54" spans="1:8" ht="15">
      <c r="A54" s="8" t="s">
        <v>65</v>
      </c>
      <c r="B54" s="12">
        <f>EXP((LN(B46/B33)/13))-1</f>
        <v>0.049271741522421086</v>
      </c>
      <c r="C54" s="12">
        <f aca="true" t="shared" si="3" ref="C54:H54">EXP((LN(C46/C33)/13))-1</f>
        <v>0.06356733289863792</v>
      </c>
      <c r="D54" s="12">
        <f t="shared" si="3"/>
        <v>0.04264671667964692</v>
      </c>
      <c r="E54" s="12">
        <f t="shared" si="3"/>
        <v>-0.023185722923775298</v>
      </c>
      <c r="F54" s="12">
        <f t="shared" si="3"/>
        <v>0.06018114955384957</v>
      </c>
      <c r="G54" s="12">
        <f t="shared" si="3"/>
        <v>0.027073039784435426</v>
      </c>
      <c r="H54" s="12">
        <f t="shared" si="3"/>
        <v>0.052726767940330266</v>
      </c>
    </row>
    <row r="55" ht="13.5" customHeight="1">
      <c r="A55" s="4"/>
    </row>
  </sheetData>
  <sheetProtection/>
  <mergeCells count="4">
    <mergeCell ref="A50:H50"/>
    <mergeCell ref="A1:H1"/>
    <mergeCell ref="A3:H3"/>
    <mergeCell ref="A2:I2"/>
  </mergeCells>
  <printOptions horizontalCentered="1"/>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I54"/>
  <sheetViews>
    <sheetView zoomScale="80" zoomScaleNormal="80" zoomScalePageLayoutView="0" workbookViewId="0" topLeftCell="A1">
      <selection activeCell="J16" sqref="J16"/>
    </sheetView>
  </sheetViews>
  <sheetFormatPr defaultColWidth="9.140625" defaultRowHeight="15"/>
  <cols>
    <col min="1" max="1" width="14.28125" style="1" bestFit="1" customWidth="1"/>
    <col min="2" max="3" width="20.00390625" style="1" bestFit="1" customWidth="1"/>
    <col min="4" max="4" width="22.8515625" style="1" bestFit="1" customWidth="1"/>
    <col min="5" max="5" width="22.8515625" style="1" customWidth="1"/>
    <col min="6" max="16384" width="9.140625" style="1" customWidth="1"/>
  </cols>
  <sheetData>
    <row r="1" spans="2:7" ht="15.75" customHeight="1">
      <c r="B1" s="22" t="s">
        <v>54</v>
      </c>
      <c r="C1" s="22"/>
      <c r="D1" s="22"/>
      <c r="E1" s="22"/>
      <c r="F1" s="15"/>
      <c r="G1" s="15"/>
    </row>
    <row r="2" spans="2:9" ht="15.75" customHeight="1">
      <c r="B2" s="22" t="s">
        <v>56</v>
      </c>
      <c r="C2" s="22"/>
      <c r="D2" s="22"/>
      <c r="E2" s="22"/>
      <c r="F2" s="22"/>
      <c r="G2" s="15"/>
      <c r="H2" s="15"/>
      <c r="I2" s="15"/>
    </row>
    <row r="3" spans="1:7" ht="15.75" customHeight="1">
      <c r="A3" s="22" t="s">
        <v>41</v>
      </c>
      <c r="B3" s="22"/>
      <c r="C3" s="22"/>
      <c r="D3" s="22"/>
      <c r="E3" s="22"/>
      <c r="F3" s="22"/>
      <c r="G3" s="22"/>
    </row>
    <row r="4" ht="13.5" customHeight="1" thickBot="1">
      <c r="A4" s="4"/>
    </row>
    <row r="5" spans="1:5" ht="27" thickBot="1">
      <c r="A5" s="5" t="s">
        <v>11</v>
      </c>
      <c r="B5" s="5" t="s">
        <v>42</v>
      </c>
      <c r="C5" s="5" t="s">
        <v>50</v>
      </c>
      <c r="D5" s="5" t="s">
        <v>73</v>
      </c>
      <c r="E5" s="5" t="s">
        <v>67</v>
      </c>
    </row>
    <row r="6" spans="1:5" ht="15.75" thickBot="1">
      <c r="A6" s="6">
        <v>1990</v>
      </c>
      <c r="B6" s="7">
        <v>2682.6644</v>
      </c>
      <c r="C6" s="7">
        <v>948.3600489</v>
      </c>
      <c r="D6" s="7">
        <v>97295.67092214104</v>
      </c>
      <c r="E6" s="7">
        <v>1067.3247090032196</v>
      </c>
    </row>
    <row r="7" spans="1:5" ht="15.75" thickBot="1">
      <c r="A7" s="6">
        <v>1991</v>
      </c>
      <c r="B7" s="7">
        <v>2739.33500658</v>
      </c>
      <c r="C7" s="7">
        <v>963.3294559600001</v>
      </c>
      <c r="D7" s="7">
        <v>98111.38184502024</v>
      </c>
      <c r="E7" s="7">
        <v>1064.6730790222794</v>
      </c>
    </row>
    <row r="8" spans="1:5" ht="15.75" thickBot="1">
      <c r="A8" s="6">
        <v>1992</v>
      </c>
      <c r="B8" s="7">
        <v>2782.5919681600003</v>
      </c>
      <c r="C8" s="7">
        <v>978.78699772</v>
      </c>
      <c r="D8" s="7">
        <v>101007.72088549119</v>
      </c>
      <c r="E8" s="7">
        <v>1055.3385948410626</v>
      </c>
    </row>
    <row r="9" spans="1:5" ht="15.75" thickBot="1">
      <c r="A9" s="6">
        <v>1993</v>
      </c>
      <c r="B9" s="7">
        <v>2796.85961236</v>
      </c>
      <c r="C9" s="7">
        <v>990.20106182</v>
      </c>
      <c r="D9" s="7">
        <v>101029.21236986514</v>
      </c>
      <c r="E9" s="7">
        <v>1053.186390017022</v>
      </c>
    </row>
    <row r="10" spans="1:5" ht="15.75" thickBot="1">
      <c r="A10" s="6">
        <v>1994</v>
      </c>
      <c r="B10" s="7">
        <v>2815.65618796</v>
      </c>
      <c r="C10" s="7">
        <v>1000.29677234</v>
      </c>
      <c r="D10" s="7">
        <v>101995.06737699495</v>
      </c>
      <c r="E10" s="7">
        <v>1066.1337023868075</v>
      </c>
    </row>
    <row r="11" spans="1:5" ht="15.75" thickBot="1">
      <c r="A11" s="6">
        <v>1995</v>
      </c>
      <c r="B11" s="7">
        <v>2825.9076388</v>
      </c>
      <c r="C11" s="7">
        <v>1010.519455</v>
      </c>
      <c r="D11" s="7">
        <v>104800.94897267767</v>
      </c>
      <c r="E11" s="7">
        <v>1093.974204274357</v>
      </c>
    </row>
    <row r="12" spans="1:5" ht="15.75" thickBot="1">
      <c r="A12" s="6">
        <v>1996</v>
      </c>
      <c r="B12" s="7">
        <v>2844.9032857</v>
      </c>
      <c r="C12" s="7">
        <v>1020.5055400199999</v>
      </c>
      <c r="D12" s="7">
        <v>110003.44244371372</v>
      </c>
      <c r="E12" s="7">
        <v>1128.8163612173662</v>
      </c>
    </row>
    <row r="13" spans="1:5" ht="15.75" thickBot="1">
      <c r="A13" s="6">
        <v>1997</v>
      </c>
      <c r="B13" s="7">
        <v>2906.13814752</v>
      </c>
      <c r="C13" s="7">
        <v>1030.91818948</v>
      </c>
      <c r="D13" s="7">
        <v>116012.90337842745</v>
      </c>
      <c r="E13" s="7">
        <v>1181.042935326654</v>
      </c>
    </row>
    <row r="14" spans="1:5" ht="15.75" thickBot="1">
      <c r="A14" s="6">
        <v>1998</v>
      </c>
      <c r="B14" s="7">
        <v>2960.0358440799996</v>
      </c>
      <c r="C14" s="7">
        <v>1042.69200114</v>
      </c>
      <c r="D14" s="7">
        <v>126830.81083469921</v>
      </c>
      <c r="E14" s="7">
        <v>1244.5454334326223</v>
      </c>
    </row>
    <row r="15" spans="1:5" ht="15.75" thickBot="1">
      <c r="A15" s="6">
        <v>1999</v>
      </c>
      <c r="B15" s="7">
        <v>3019.23420788</v>
      </c>
      <c r="C15" s="7">
        <v>1057.1908166199999</v>
      </c>
      <c r="D15" s="7">
        <v>134828.521680712</v>
      </c>
      <c r="E15" s="7">
        <v>1297.009320572602</v>
      </c>
    </row>
    <row r="16" spans="1:5" ht="15.75" thickBot="1">
      <c r="A16" s="6">
        <v>2000</v>
      </c>
      <c r="B16" s="7">
        <v>3079.8019732999996</v>
      </c>
      <c r="C16" s="7">
        <v>1077.0757847</v>
      </c>
      <c r="D16" s="7">
        <v>144598.83010927727</v>
      </c>
      <c r="E16" s="7">
        <v>1348.1239076800794</v>
      </c>
    </row>
    <row r="17" spans="1:5" ht="15.75" thickBot="1">
      <c r="A17" s="6">
        <v>2001</v>
      </c>
      <c r="B17" s="7">
        <v>3126.8643258</v>
      </c>
      <c r="C17" s="7">
        <v>1085.63763915</v>
      </c>
      <c r="D17" s="7">
        <v>146121.0818027967</v>
      </c>
      <c r="E17" s="7">
        <v>1375.9347217685151</v>
      </c>
    </row>
    <row r="18" spans="1:5" ht="15.75" thickBot="1">
      <c r="A18" s="6">
        <v>2002</v>
      </c>
      <c r="B18" s="7">
        <v>3171.5786448000003</v>
      </c>
      <c r="C18" s="7">
        <v>1097.7353104</v>
      </c>
      <c r="D18" s="7">
        <v>149825.63278131164</v>
      </c>
      <c r="E18" s="7">
        <v>1391.2603923565375</v>
      </c>
    </row>
    <row r="19" spans="1:5" ht="15.75" thickBot="1">
      <c r="A19" s="6">
        <v>2003</v>
      </c>
      <c r="B19" s="7">
        <v>3209.5646116499997</v>
      </c>
      <c r="C19" s="7">
        <v>1110.82729775</v>
      </c>
      <c r="D19" s="7">
        <v>155847.1620613145</v>
      </c>
      <c r="E19" s="7">
        <v>1406.2671869953924</v>
      </c>
    </row>
    <row r="20" spans="1:5" ht="15.75" thickBot="1">
      <c r="A20" s="6">
        <v>2004</v>
      </c>
      <c r="B20" s="7">
        <v>3232.7255102</v>
      </c>
      <c r="C20" s="7">
        <v>1123.9322047</v>
      </c>
      <c r="D20" s="7">
        <v>165441.57563160942</v>
      </c>
      <c r="E20" s="7">
        <v>1430.5562098699372</v>
      </c>
    </row>
    <row r="21" spans="1:5" ht="15.75" thickBot="1">
      <c r="A21" s="6">
        <v>2005</v>
      </c>
      <c r="B21" s="7">
        <v>3241.7493193500004</v>
      </c>
      <c r="C21" s="7">
        <v>1137.5254043500001</v>
      </c>
      <c r="D21" s="7">
        <v>168356.24760513578</v>
      </c>
      <c r="E21" s="7">
        <v>1460.4906921002575</v>
      </c>
    </row>
    <row r="22" spans="1:5" ht="15.75" thickBot="1">
      <c r="A22" s="6">
        <v>2006</v>
      </c>
      <c r="B22" s="7">
        <v>3256.4890958</v>
      </c>
      <c r="C22" s="7">
        <v>1151.2732760000001</v>
      </c>
      <c r="D22" s="7">
        <v>172295.04214061704</v>
      </c>
      <c r="E22" s="7">
        <v>1481.8806195732911</v>
      </c>
    </row>
    <row r="23" spans="1:5" ht="15.75" thickBot="1">
      <c r="A23" s="6">
        <v>2007</v>
      </c>
      <c r="B23" s="7">
        <v>3291.0245770500005</v>
      </c>
      <c r="C23" s="7">
        <v>1160.7472704000002</v>
      </c>
      <c r="D23" s="7">
        <v>172069.55255331504</v>
      </c>
      <c r="E23" s="7">
        <v>1493.044421404376</v>
      </c>
    </row>
    <row r="24" spans="1:5" ht="15.75" thickBot="1">
      <c r="A24" s="6">
        <v>2008</v>
      </c>
      <c r="B24" s="7">
        <v>3331.942350800001</v>
      </c>
      <c r="C24" s="7">
        <v>1169.9871519000003</v>
      </c>
      <c r="D24" s="7">
        <v>172697.95682419097</v>
      </c>
      <c r="E24" s="7">
        <v>1484.6702817749322</v>
      </c>
    </row>
    <row r="25" spans="1:5" ht="15.75" thickBot="1">
      <c r="A25" s="6">
        <v>2009</v>
      </c>
      <c r="B25" s="7">
        <v>3362.0706976000006</v>
      </c>
      <c r="C25" s="7">
        <v>1177.8076174</v>
      </c>
      <c r="D25" s="7">
        <v>165387.5344561483</v>
      </c>
      <c r="E25" s="7">
        <v>1407.963684608489</v>
      </c>
    </row>
    <row r="26" spans="1:5" ht="15.75" thickBot="1">
      <c r="A26" s="6">
        <v>2010</v>
      </c>
      <c r="B26" s="7">
        <v>3389.2391212</v>
      </c>
      <c r="C26" s="7">
        <v>1180.7588164000001</v>
      </c>
      <c r="D26" s="7">
        <v>169050.216109299</v>
      </c>
      <c r="E26" s="7">
        <v>1402.7173522708683</v>
      </c>
    </row>
    <row r="27" spans="1:5" ht="15.75" thickBot="1">
      <c r="A27" s="6">
        <v>2011</v>
      </c>
      <c r="B27" s="7">
        <v>3428.65226751</v>
      </c>
      <c r="C27" s="7">
        <v>1187.57030119</v>
      </c>
      <c r="D27" s="7">
        <v>176553.509222991</v>
      </c>
      <c r="E27" s="7">
        <v>1418.9506465514935</v>
      </c>
    </row>
    <row r="28" spans="1:5" ht="15.75" thickBot="1">
      <c r="A28" s="6">
        <v>2012</v>
      </c>
      <c r="B28" s="7">
        <v>3471.64570559</v>
      </c>
      <c r="C28" s="7">
        <v>1197.2361463500001</v>
      </c>
      <c r="D28" s="7">
        <v>182307.551254449</v>
      </c>
      <c r="E28" s="7">
        <v>1452.020941546253</v>
      </c>
    </row>
    <row r="29" spans="1:5" ht="15.75" thickBot="1">
      <c r="A29" s="6">
        <v>2013</v>
      </c>
      <c r="B29" s="7">
        <v>3510.3421054150003</v>
      </c>
      <c r="C29" s="7">
        <v>1204.140655395</v>
      </c>
      <c r="D29" s="7">
        <v>184521.51782256798</v>
      </c>
      <c r="E29" s="7">
        <v>1489.1439242364359</v>
      </c>
    </row>
    <row r="30" spans="1:5" ht="15.75" thickBot="1">
      <c r="A30" s="6">
        <v>2014</v>
      </c>
      <c r="B30" s="7">
        <v>3554.3455940300005</v>
      </c>
      <c r="C30" s="7">
        <v>1212.2073426700001</v>
      </c>
      <c r="D30" s="7">
        <v>192495.77861772524</v>
      </c>
      <c r="E30" s="7">
        <v>1525.2437872321857</v>
      </c>
    </row>
    <row r="31" spans="1:5" ht="15.75" thickBot="1">
      <c r="A31" s="6">
        <v>2015</v>
      </c>
      <c r="B31" s="7">
        <v>3585.1453409250007</v>
      </c>
      <c r="C31" s="7">
        <v>1222.5480127875003</v>
      </c>
      <c r="D31" s="7">
        <v>202156.23506180083</v>
      </c>
      <c r="E31" s="7">
        <v>1571.7221175475763</v>
      </c>
    </row>
    <row r="32" spans="1:5" ht="15.75" thickBot="1">
      <c r="A32" s="6">
        <v>2016</v>
      </c>
      <c r="B32" s="7">
        <v>3610.1834789700006</v>
      </c>
      <c r="C32" s="7">
        <v>1231.4428898750002</v>
      </c>
      <c r="D32" s="7">
        <v>206146.99573984224</v>
      </c>
      <c r="E32" s="7">
        <v>1612.337313085442</v>
      </c>
    </row>
    <row r="33" spans="1:5" ht="15.75" thickBot="1">
      <c r="A33" s="6">
        <v>2017</v>
      </c>
      <c r="B33" s="7">
        <v>3638.366375510001</v>
      </c>
      <c r="C33" s="7">
        <v>1237.1011017275002</v>
      </c>
      <c r="D33" s="7">
        <v>211686.89496156757</v>
      </c>
      <c r="E33" s="7">
        <v>1646.222534852915</v>
      </c>
    </row>
    <row r="34" spans="1:5" ht="15.75" thickBot="1">
      <c r="A34" s="6">
        <v>2018</v>
      </c>
      <c r="B34" s="7">
        <v>3668.135690980001</v>
      </c>
      <c r="C34" s="7">
        <v>1263.4951017983335</v>
      </c>
      <c r="D34" s="7">
        <v>217308.3586710524</v>
      </c>
      <c r="E34" s="7">
        <v>1681.2367855762013</v>
      </c>
    </row>
    <row r="35" spans="1:5" ht="15.75" thickBot="1">
      <c r="A35" s="6">
        <v>2019</v>
      </c>
      <c r="B35" s="7">
        <v>3698.105686432501</v>
      </c>
      <c r="C35" s="7">
        <v>1282.9931337009825</v>
      </c>
      <c r="D35" s="7">
        <v>226194.6109584527</v>
      </c>
      <c r="E35" s="7">
        <v>1716.6283351891493</v>
      </c>
    </row>
    <row r="36" spans="1:5" ht="15.75" thickBot="1">
      <c r="A36" s="6">
        <v>2020</v>
      </c>
      <c r="B36" s="7">
        <v>3728.177712900001</v>
      </c>
      <c r="C36" s="7">
        <v>1301.390414693863</v>
      </c>
      <c r="D36" s="7">
        <v>231262.91730765224</v>
      </c>
      <c r="E36" s="7">
        <v>1722.073474133767</v>
      </c>
    </row>
    <row r="37" spans="1:5" ht="15.75" thickBot="1">
      <c r="A37" s="6">
        <v>2021</v>
      </c>
      <c r="B37" s="7">
        <v>3757.5607266075012</v>
      </c>
      <c r="C37" s="7">
        <v>1318.653869443749</v>
      </c>
      <c r="D37" s="7">
        <v>236433.84470396003</v>
      </c>
      <c r="E37" s="7">
        <v>1721.7797544200894</v>
      </c>
    </row>
    <row r="38" spans="1:5" ht="15.75" thickBot="1">
      <c r="A38" s="6">
        <v>2022</v>
      </c>
      <c r="B38" s="7">
        <v>3786.3802088100015</v>
      </c>
      <c r="C38" s="7">
        <v>1336.1254792489503</v>
      </c>
      <c r="D38" s="7">
        <v>243349.88172495743</v>
      </c>
      <c r="E38" s="7">
        <v>1736.87816352431</v>
      </c>
    </row>
    <row r="39" spans="1:5" ht="15.75" thickBot="1">
      <c r="A39" s="6">
        <v>2023</v>
      </c>
      <c r="B39" s="7">
        <v>3814.7238321100012</v>
      </c>
      <c r="C39" s="7">
        <v>1353.020363949629</v>
      </c>
      <c r="D39" s="7">
        <v>249781.43822225565</v>
      </c>
      <c r="E39" s="7">
        <v>1751.1453526364055</v>
      </c>
    </row>
    <row r="40" spans="1:5" ht="15.75" thickBot="1">
      <c r="A40" s="6">
        <v>2024</v>
      </c>
      <c r="B40" s="7">
        <v>3842.4119633000014</v>
      </c>
      <c r="C40" s="7">
        <v>1369.184030427258</v>
      </c>
      <c r="D40" s="7">
        <v>256006.70945581378</v>
      </c>
      <c r="E40" s="7">
        <v>1764.7731771700821</v>
      </c>
    </row>
    <row r="41" spans="1:5" ht="15.75" thickBot="1">
      <c r="A41" s="6">
        <v>2025</v>
      </c>
      <c r="B41" s="7">
        <v>3869.4412217500017</v>
      </c>
      <c r="C41" s="7">
        <v>1385.1881907204368</v>
      </c>
      <c r="D41" s="7">
        <v>262401.94124152913</v>
      </c>
      <c r="E41" s="7">
        <v>1776.395534619503</v>
      </c>
    </row>
    <row r="42" spans="1:5" ht="15.75" thickBot="1">
      <c r="A42" s="6">
        <v>2026</v>
      </c>
      <c r="B42" s="7">
        <v>3895.885238360002</v>
      </c>
      <c r="C42" s="7">
        <v>1400.4038994651344</v>
      </c>
      <c r="D42" s="7">
        <v>268867.6093186214</v>
      </c>
      <c r="E42" s="7">
        <v>1785.4725137998164</v>
      </c>
    </row>
    <row r="43" spans="1:5" ht="15.75" thickBot="1">
      <c r="A43" s="6">
        <v>2027</v>
      </c>
      <c r="B43" s="7">
        <v>3921.977168435002</v>
      </c>
      <c r="C43" s="7">
        <v>1414.9394594767045</v>
      </c>
      <c r="D43" s="7">
        <v>275724.2424987191</v>
      </c>
      <c r="E43" s="7">
        <v>1794.2291470212003</v>
      </c>
    </row>
    <row r="44" spans="1:5" ht="15.75" thickBot="1">
      <c r="A44" s="6">
        <v>2028</v>
      </c>
      <c r="B44" s="7">
        <v>3947.792757285002</v>
      </c>
      <c r="C44" s="7">
        <v>1429.155961731257</v>
      </c>
      <c r="D44" s="7">
        <v>283058.6862465198</v>
      </c>
      <c r="E44" s="7">
        <v>1804.721451475199</v>
      </c>
    </row>
    <row r="45" spans="1:5" ht="15.75" thickBot="1">
      <c r="A45" s="6">
        <v>2029</v>
      </c>
      <c r="B45" s="7">
        <v>3970.665499200002</v>
      </c>
      <c r="C45" s="7">
        <v>1442.1225355387053</v>
      </c>
      <c r="D45" s="7">
        <v>290009.229990834</v>
      </c>
      <c r="E45" s="7">
        <v>1815.1571672216116</v>
      </c>
    </row>
    <row r="46" spans="1:5" ht="15.75" customHeight="1" thickBot="1">
      <c r="A46" s="6">
        <v>2030</v>
      </c>
      <c r="B46" s="7">
        <v>3993.2357970500025</v>
      </c>
      <c r="C46" s="7">
        <v>1455.0773599012848</v>
      </c>
      <c r="D46" s="7">
        <v>297107.54469841457</v>
      </c>
      <c r="E46" s="7">
        <v>1825.870029580995</v>
      </c>
    </row>
    <row r="47" spans="1:5" ht="13.5" customHeight="1">
      <c r="A47" s="25" t="s">
        <v>0</v>
      </c>
      <c r="B47" s="25"/>
      <c r="C47" s="25"/>
      <c r="D47" s="25"/>
      <c r="E47" s="25"/>
    </row>
    <row r="48" spans="1:5" ht="15">
      <c r="A48" s="25" t="s">
        <v>71</v>
      </c>
      <c r="B48" s="25"/>
      <c r="C48" s="25"/>
      <c r="D48" s="25"/>
      <c r="E48" s="25"/>
    </row>
    <row r="49" ht="15">
      <c r="A49" s="4"/>
    </row>
    <row r="50" spans="1:5" ht="15.75">
      <c r="A50" s="23" t="s">
        <v>23</v>
      </c>
      <c r="B50" s="23"/>
      <c r="C50" s="23"/>
      <c r="D50" s="23"/>
      <c r="E50" s="23"/>
    </row>
    <row r="51" spans="1:5" ht="15">
      <c r="A51" s="8" t="s">
        <v>24</v>
      </c>
      <c r="B51" s="12">
        <f>EXP((LN(B16/B6)/10))-1</f>
        <v>0.013901217797331666</v>
      </c>
      <c r="C51" s="12">
        <f>EXP((LN(C16/C6)/10))-1</f>
        <v>0.012808415239903725</v>
      </c>
      <c r="D51" s="12">
        <f>EXP((LN(D16/D6)/10))-1</f>
        <v>0.040416248792360276</v>
      </c>
      <c r="E51" s="12">
        <f>EXP((LN(E16/E6)/10))-1</f>
        <v>0.02363075240103063</v>
      </c>
    </row>
    <row r="52" spans="1:5" ht="15">
      <c r="A52" s="8" t="s">
        <v>63</v>
      </c>
      <c r="B52" s="12">
        <f>EXP((LN(B33/B16)/17))-1</f>
        <v>0.009852304712481441</v>
      </c>
      <c r="C52" s="12">
        <f>EXP((LN(C33/C16)/17))-1</f>
        <v>0.008181585332941221</v>
      </c>
      <c r="D52" s="12">
        <f>EXP((LN(D33/D16)/17))-1</f>
        <v>0.022673521023774734</v>
      </c>
      <c r="E52" s="12">
        <f>EXP((LN(E33/E16)/17))-1</f>
        <v>0.011820454855483442</v>
      </c>
    </row>
    <row r="53" spans="1:5" ht="13.5" customHeight="1">
      <c r="A53" s="8" t="s">
        <v>64</v>
      </c>
      <c r="B53" s="12">
        <f>EXP((LN(B36/B33)/3))-1</f>
        <v>0.008161384826251172</v>
      </c>
      <c r="C53" s="12">
        <f>EXP((LN(C36/C33)/3))-1</f>
        <v>0.017030873202983354</v>
      </c>
      <c r="D53" s="12">
        <f>EXP((LN(D36/D33)/3))-1</f>
        <v>0.02992122666557373</v>
      </c>
      <c r="E53" s="12">
        <f>EXP((LN(E36/E33)/3))-1</f>
        <v>0.015128556213861222</v>
      </c>
    </row>
    <row r="54" spans="1:5" ht="15">
      <c r="A54" s="8" t="s">
        <v>65</v>
      </c>
      <c r="B54" s="12">
        <f>EXP((LN(B46/B33)/13))-1</f>
        <v>0.007184694336785924</v>
      </c>
      <c r="C54" s="12">
        <f>EXP((LN(C46/C33)/13))-1</f>
        <v>0.01256195802354676</v>
      </c>
      <c r="D54" s="12">
        <f>EXP((LN(D46/D33)/13))-1</f>
        <v>0.026418787876331784</v>
      </c>
      <c r="E54" s="12">
        <f>EXP((LN(E46/E33)/13))-1</f>
        <v>0.007999000224085506</v>
      </c>
    </row>
  </sheetData>
  <sheetProtection/>
  <mergeCells count="6">
    <mergeCell ref="A50:E50"/>
    <mergeCell ref="A3:G3"/>
    <mergeCell ref="A48:E48"/>
    <mergeCell ref="B1:E1"/>
    <mergeCell ref="B2:F2"/>
    <mergeCell ref="A47:E47"/>
  </mergeCells>
  <printOptions horizontalCentered="1"/>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F54"/>
  <sheetViews>
    <sheetView zoomScale="80" zoomScaleNormal="80" zoomScalePageLayoutView="0" workbookViewId="0" topLeftCell="A1">
      <selection activeCell="L43" sqref="L43"/>
    </sheetView>
  </sheetViews>
  <sheetFormatPr defaultColWidth="9.140625" defaultRowHeight="15"/>
  <cols>
    <col min="1" max="1" width="14.28125" style="1" bestFit="1" customWidth="1"/>
    <col min="2" max="3" width="20.00390625" style="1" bestFit="1" customWidth="1"/>
    <col min="4" max="4" width="22.8515625" style="1" bestFit="1" customWidth="1"/>
    <col min="5" max="5" width="25.7109375" style="1" bestFit="1" customWidth="1"/>
    <col min="6" max="16384" width="9.140625" style="1" customWidth="1"/>
  </cols>
  <sheetData>
    <row r="1" spans="1:5" ht="15.75" customHeight="1">
      <c r="A1" s="22" t="s">
        <v>55</v>
      </c>
      <c r="B1" s="22"/>
      <c r="C1" s="22"/>
      <c r="D1" s="22"/>
      <c r="E1" s="22"/>
    </row>
    <row r="2" spans="1:6" ht="15.75" customHeight="1">
      <c r="A2" s="22" t="s">
        <v>56</v>
      </c>
      <c r="B2" s="22"/>
      <c r="C2" s="22"/>
      <c r="D2" s="22"/>
      <c r="E2" s="22"/>
      <c r="F2" s="22"/>
    </row>
    <row r="3" spans="1:5" ht="15.75" customHeight="1">
      <c r="A3" s="22" t="s">
        <v>74</v>
      </c>
      <c r="B3" s="22"/>
      <c r="C3" s="22"/>
      <c r="D3" s="22"/>
      <c r="E3" s="22"/>
    </row>
    <row r="4" ht="13.5" customHeight="1" thickBot="1">
      <c r="A4" s="4"/>
    </row>
    <row r="5" spans="1:5" ht="15.75" thickBot="1">
      <c r="A5" s="5" t="s">
        <v>11</v>
      </c>
      <c r="B5" s="5" t="s">
        <v>12</v>
      </c>
      <c r="C5" s="5" t="s">
        <v>14</v>
      </c>
      <c r="D5" s="5" t="s">
        <v>43</v>
      </c>
      <c r="E5" s="5" t="s">
        <v>18</v>
      </c>
    </row>
    <row r="6" spans="1:5" ht="15.75" thickBot="1">
      <c r="A6" s="6">
        <v>1990</v>
      </c>
      <c r="B6" s="9">
        <v>17.1088259382914</v>
      </c>
      <c r="C6" s="9">
        <v>14.2597322778609</v>
      </c>
      <c r="D6" s="9">
        <v>11.925999178967</v>
      </c>
      <c r="E6" s="9">
        <v>13.8078130409305</v>
      </c>
    </row>
    <row r="7" spans="1:5" ht="15.75" thickBot="1">
      <c r="A7" s="6">
        <v>1991</v>
      </c>
      <c r="B7" s="9">
        <v>17.4503946261913</v>
      </c>
      <c r="C7" s="9">
        <v>14.7648114583664</v>
      </c>
      <c r="D7" s="9">
        <v>12.24845907612</v>
      </c>
      <c r="E7" s="9">
        <v>14.1971313278475</v>
      </c>
    </row>
    <row r="8" spans="1:5" ht="15.75" thickBot="1">
      <c r="A8" s="6">
        <v>1992</v>
      </c>
      <c r="B8" s="9">
        <v>17.3268901744424</v>
      </c>
      <c r="C8" s="9">
        <v>14.4828027136705</v>
      </c>
      <c r="D8" s="9">
        <v>11.8350843399667</v>
      </c>
      <c r="E8" s="9">
        <v>14.3162655404504</v>
      </c>
    </row>
    <row r="9" spans="1:5" ht="15.75" thickBot="1">
      <c r="A9" s="6">
        <v>1993</v>
      </c>
      <c r="B9" s="9">
        <v>16.9765271934581</v>
      </c>
      <c r="C9" s="9">
        <v>14.539114744831</v>
      </c>
      <c r="D9" s="9">
        <v>11.3307243694542</v>
      </c>
      <c r="E9" s="9">
        <v>15.1247652112409</v>
      </c>
    </row>
    <row r="10" spans="1:5" ht="15.75" thickBot="1">
      <c r="A10" s="6">
        <v>1994</v>
      </c>
      <c r="B10" s="9">
        <v>16.9582452501252</v>
      </c>
      <c r="C10" s="9">
        <v>14.9432695076839</v>
      </c>
      <c r="D10" s="9">
        <v>11.4900980549366</v>
      </c>
      <c r="E10" s="9">
        <v>16.5853960560048</v>
      </c>
    </row>
    <row r="11" spans="1:5" ht="15.75" thickBot="1">
      <c r="A11" s="6">
        <v>1995</v>
      </c>
      <c r="B11" s="9">
        <v>16.6783926953823</v>
      </c>
      <c r="C11" s="9">
        <v>14.8008707949288</v>
      </c>
      <c r="D11" s="9">
        <v>11.2902332860257</v>
      </c>
      <c r="E11" s="9">
        <v>16.6407513193399</v>
      </c>
    </row>
    <row r="12" spans="1:5" ht="15.75" thickBot="1">
      <c r="A12" s="6">
        <v>1996</v>
      </c>
      <c r="B12" s="9">
        <v>16.1075001641559</v>
      </c>
      <c r="C12" s="9">
        <v>14.2879699292715</v>
      </c>
      <c r="D12" s="9">
        <v>10.8163123516608</v>
      </c>
      <c r="E12" s="9">
        <v>16.2145324948618</v>
      </c>
    </row>
    <row r="13" spans="1:5" ht="15.75" thickBot="1">
      <c r="A13" s="6">
        <v>1997</v>
      </c>
      <c r="B13" s="9">
        <v>16.2462939902107</v>
      </c>
      <c r="C13" s="9">
        <v>14.2512601405828</v>
      </c>
      <c r="D13" s="9">
        <v>10.8092152101896</v>
      </c>
      <c r="E13" s="9">
        <v>16.6281917422445</v>
      </c>
    </row>
    <row r="14" spans="1:5" ht="15.75" thickBot="1">
      <c r="A14" s="6">
        <v>1998</v>
      </c>
      <c r="B14" s="9">
        <v>14.5815312396936</v>
      </c>
      <c r="C14" s="9">
        <v>13.561602252013</v>
      </c>
      <c r="D14" s="9">
        <v>10.8076791628715</v>
      </c>
      <c r="E14" s="9">
        <v>16.460414284817</v>
      </c>
    </row>
    <row r="15" spans="1:5" ht="15.75" thickBot="1">
      <c r="A15" s="6">
        <v>1999</v>
      </c>
      <c r="B15" s="9">
        <v>14.8309652410566</v>
      </c>
      <c r="C15" s="9">
        <v>13.3419710690166</v>
      </c>
      <c r="D15" s="9">
        <v>10.7449427724018</v>
      </c>
      <c r="E15" s="9">
        <v>16.138494964966</v>
      </c>
    </row>
    <row r="16" spans="1:5" ht="15.75" thickBot="1">
      <c r="A16" s="6">
        <v>2000</v>
      </c>
      <c r="B16" s="9">
        <v>16.034839816191</v>
      </c>
      <c r="C16" s="9">
        <v>16.8930434420231</v>
      </c>
      <c r="D16" s="9">
        <v>16.4114658942024</v>
      </c>
      <c r="E16" s="9">
        <v>22.6329837508171</v>
      </c>
    </row>
    <row r="17" spans="1:5" ht="15.75" thickBot="1">
      <c r="A17" s="6">
        <v>2001</v>
      </c>
      <c r="B17" s="9">
        <v>17.1196286245763</v>
      </c>
      <c r="C17" s="9">
        <v>17.5903773695607</v>
      </c>
      <c r="D17" s="9">
        <v>17.2815830633983</v>
      </c>
      <c r="E17" s="9">
        <v>23.3539489090708</v>
      </c>
    </row>
    <row r="18" spans="1:5" ht="15.75" thickBot="1">
      <c r="A18" s="6">
        <v>2002</v>
      </c>
      <c r="B18" s="9">
        <v>19.2540910469155</v>
      </c>
      <c r="C18" s="9">
        <v>18.906269051149</v>
      </c>
      <c r="D18" s="9">
        <v>14.3923497689443</v>
      </c>
      <c r="E18" s="9">
        <v>20.7788867643745</v>
      </c>
    </row>
    <row r="19" spans="1:5" ht="15.75" thickBot="1">
      <c r="A19" s="6">
        <v>2003</v>
      </c>
      <c r="B19" s="9">
        <v>18.7647245111393</v>
      </c>
      <c r="C19" s="9">
        <v>18.0122186520254</v>
      </c>
      <c r="D19" s="9">
        <v>12.8325494330457</v>
      </c>
      <c r="E19" s="9">
        <v>19.7200701077447</v>
      </c>
    </row>
    <row r="20" spans="1:5" ht="15.75" thickBot="1">
      <c r="A20" s="6">
        <v>2004</v>
      </c>
      <c r="B20" s="9">
        <v>18.0016893169795</v>
      </c>
      <c r="C20" s="9">
        <v>17.498701783066</v>
      </c>
      <c r="D20" s="9">
        <v>11.3898817325978</v>
      </c>
      <c r="E20" s="9">
        <v>18.0024986840842</v>
      </c>
    </row>
    <row r="21" spans="1:5" ht="15.75" thickBot="1">
      <c r="A21" s="6">
        <v>2005</v>
      </c>
      <c r="B21" s="9">
        <v>18.2452313496353</v>
      </c>
      <c r="C21" s="9">
        <v>16.9554539316259</v>
      </c>
      <c r="D21" s="9">
        <v>11.6036601731719</v>
      </c>
      <c r="E21" s="9">
        <v>17.245916872986</v>
      </c>
    </row>
    <row r="22" spans="1:5" ht="15.75" thickBot="1">
      <c r="A22" s="6">
        <v>2006</v>
      </c>
      <c r="B22" s="9">
        <v>20.205753919101</v>
      </c>
      <c r="C22" s="9">
        <v>17.1068952479469</v>
      </c>
      <c r="D22" s="9">
        <v>13.1103675523138</v>
      </c>
      <c r="E22" s="9">
        <v>17.9425801747678</v>
      </c>
    </row>
    <row r="23" spans="1:5" ht="15.75" thickBot="1">
      <c r="A23" s="6">
        <v>2007</v>
      </c>
      <c r="B23" s="9">
        <v>18.8212118914068</v>
      </c>
      <c r="C23" s="9">
        <v>17.08521951747</v>
      </c>
      <c r="D23" s="9">
        <v>13.8215315978276</v>
      </c>
      <c r="E23" s="9">
        <v>18.1327374587877</v>
      </c>
    </row>
    <row r="24" spans="1:5" ht="15.75" thickBot="1">
      <c r="A24" s="6">
        <v>2008</v>
      </c>
      <c r="B24" s="9">
        <v>18.5590446837902</v>
      </c>
      <c r="C24" s="9">
        <v>16.8912580226291</v>
      </c>
      <c r="D24" s="9">
        <v>13.0867074820189</v>
      </c>
      <c r="E24" s="9">
        <v>18.3684638120209</v>
      </c>
    </row>
    <row r="25" spans="1:5" ht="15.75" thickBot="1">
      <c r="A25" s="6">
        <v>2009</v>
      </c>
      <c r="B25" s="9">
        <v>20.9031472782754</v>
      </c>
      <c r="C25" s="9">
        <v>18.9740716533798</v>
      </c>
      <c r="D25" s="9">
        <v>14.7989106445876</v>
      </c>
      <c r="E25" s="9">
        <v>20.0540080820437</v>
      </c>
    </row>
    <row r="26" spans="1:5" ht="15.75" thickBot="1">
      <c r="A26" s="6">
        <v>2010</v>
      </c>
      <c r="B26" s="9">
        <v>19.3606858556477</v>
      </c>
      <c r="C26" s="9">
        <v>18.0344649179279</v>
      </c>
      <c r="D26" s="9">
        <v>14.0176525691236</v>
      </c>
      <c r="E26" s="9">
        <v>19.3626803922679</v>
      </c>
    </row>
    <row r="27" spans="1:5" ht="15.75" thickBot="1">
      <c r="A27" s="6">
        <v>2011</v>
      </c>
      <c r="B27" s="9">
        <v>19.4342157079299</v>
      </c>
      <c r="C27" s="9">
        <v>17.3339764808016</v>
      </c>
      <c r="D27" s="9">
        <v>13.0404636072105</v>
      </c>
      <c r="E27" s="9">
        <v>19.362680392268</v>
      </c>
    </row>
    <row r="28" spans="1:5" ht="15.75" thickBot="1">
      <c r="A28" s="6">
        <v>2012</v>
      </c>
      <c r="B28" s="9">
        <v>17.6413421755762</v>
      </c>
      <c r="C28" s="9">
        <v>15.7078430532864</v>
      </c>
      <c r="D28" s="9">
        <v>11.9736629914514</v>
      </c>
      <c r="E28" s="9">
        <v>19.3536167593584</v>
      </c>
    </row>
    <row r="29" spans="1:5" ht="15.75" thickBot="1">
      <c r="A29" s="6">
        <v>2013</v>
      </c>
      <c r="B29" s="9">
        <v>18.4095387009724</v>
      </c>
      <c r="C29" s="9">
        <v>16.7469474737637</v>
      </c>
      <c r="D29" s="9">
        <v>12.3481291520322</v>
      </c>
      <c r="E29" s="9">
        <v>19.4675538112575</v>
      </c>
    </row>
    <row r="30" spans="1:5" ht="15.75" thickBot="1">
      <c r="A30" s="6">
        <v>2014</v>
      </c>
      <c r="B30" s="9">
        <v>19.4494553341982</v>
      </c>
      <c r="C30" s="9">
        <v>20.7535096509128</v>
      </c>
      <c r="D30" s="9">
        <v>15.0082604883563</v>
      </c>
      <c r="E30" s="9">
        <v>20.4036089288709</v>
      </c>
    </row>
    <row r="31" spans="1:5" ht="15.75" thickBot="1">
      <c r="A31" s="6">
        <v>2015</v>
      </c>
      <c r="B31" s="9">
        <v>21.447024426077</v>
      </c>
      <c r="C31" s="9">
        <v>22.0900046745825</v>
      </c>
      <c r="D31" s="9">
        <v>15.2492987143779</v>
      </c>
      <c r="E31" s="9">
        <v>18.1520859374467</v>
      </c>
    </row>
    <row r="32" spans="1:5" ht="15.75" thickBot="1">
      <c r="A32" s="6">
        <v>2016</v>
      </c>
      <c r="B32" s="9">
        <v>21.0903699324986</v>
      </c>
      <c r="C32" s="9">
        <v>19.0897635389913</v>
      </c>
      <c r="D32" s="9">
        <v>12.9154436366299</v>
      </c>
      <c r="E32" s="9">
        <v>16.7163317857776</v>
      </c>
    </row>
    <row r="33" spans="1:5" ht="15.75" thickBot="1">
      <c r="A33" s="6">
        <v>2017</v>
      </c>
      <c r="B33" s="9">
        <v>22.0784771387683</v>
      </c>
      <c r="C33" s="9">
        <v>20.1634630503798</v>
      </c>
      <c r="D33" s="9">
        <v>13.3669251751756</v>
      </c>
      <c r="E33" s="9">
        <v>17.079657</v>
      </c>
    </row>
    <row r="34" spans="1:5" ht="15.75" thickBot="1">
      <c r="A34" s="6">
        <v>2018</v>
      </c>
      <c r="B34" s="9">
        <v>21.5993907969924</v>
      </c>
      <c r="C34" s="9">
        <v>19.5496607744487</v>
      </c>
      <c r="D34" s="9">
        <v>13.2681124836579</v>
      </c>
      <c r="E34" s="9">
        <v>16.9533985780929</v>
      </c>
    </row>
    <row r="35" spans="1:5" ht="15.75" thickBot="1">
      <c r="A35" s="6">
        <v>2019</v>
      </c>
      <c r="B35" s="9">
        <v>21.6337060608637</v>
      </c>
      <c r="C35" s="9">
        <v>19.4817229961161</v>
      </c>
      <c r="D35" s="9">
        <v>13.208587137614</v>
      </c>
      <c r="E35" s="9">
        <v>16.8773397627773</v>
      </c>
    </row>
    <row r="36" spans="1:6" ht="15.75" thickBot="1">
      <c r="A36" s="6">
        <v>2020</v>
      </c>
      <c r="B36" s="9">
        <v>21.6439446280604</v>
      </c>
      <c r="C36" s="9">
        <v>19.4342007122706</v>
      </c>
      <c r="D36" s="9">
        <v>13.2138951681082</v>
      </c>
      <c r="E36" s="9">
        <v>16.884122125886</v>
      </c>
      <c r="F36" s="1" t="s">
        <v>0</v>
      </c>
    </row>
    <row r="37" spans="1:5" ht="15.75" thickBot="1">
      <c r="A37" s="6">
        <v>2021</v>
      </c>
      <c r="B37" s="9">
        <v>22.0535175120237</v>
      </c>
      <c r="C37" s="9">
        <v>19.6903411413604</v>
      </c>
      <c r="D37" s="9">
        <v>13.3695169752532</v>
      </c>
      <c r="E37" s="9">
        <v>17.0829686858034</v>
      </c>
    </row>
    <row r="38" spans="1:5" ht="15.75" thickBot="1">
      <c r="A38" s="6">
        <v>2022</v>
      </c>
      <c r="B38" s="9">
        <v>21.350190665237</v>
      </c>
      <c r="C38" s="9">
        <v>18.7079231280168</v>
      </c>
      <c r="D38" s="9">
        <v>12.8268439666519</v>
      </c>
      <c r="E38" s="9">
        <v>16.3895654738755</v>
      </c>
    </row>
    <row r="39" spans="1:5" ht="15.75" thickBot="1">
      <c r="A39" s="6">
        <v>2023</v>
      </c>
      <c r="B39" s="9">
        <v>21.2361400584729</v>
      </c>
      <c r="C39" s="9">
        <v>18.6116006722508</v>
      </c>
      <c r="D39" s="9">
        <v>12.8421942825625</v>
      </c>
      <c r="E39" s="9">
        <v>16.4091794185304</v>
      </c>
    </row>
    <row r="40" spans="1:5" ht="15.75" thickBot="1">
      <c r="A40" s="6">
        <v>2024</v>
      </c>
      <c r="B40" s="9">
        <v>21.0353828575681</v>
      </c>
      <c r="C40" s="9">
        <v>18.4574320942515</v>
      </c>
      <c r="D40" s="9">
        <v>12.8600764402422</v>
      </c>
      <c r="E40" s="9">
        <v>16.4320284369537</v>
      </c>
    </row>
    <row r="41" spans="1:5" ht="15.75" thickBot="1">
      <c r="A41" s="6">
        <v>2025</v>
      </c>
      <c r="B41" s="9">
        <v>21.0370705156358</v>
      </c>
      <c r="C41" s="9">
        <v>18.4209548822761</v>
      </c>
      <c r="D41" s="9">
        <v>12.8925052940368</v>
      </c>
      <c r="E41" s="9">
        <v>16.4734645707283</v>
      </c>
    </row>
    <row r="42" spans="1:5" ht="15.75" thickBot="1">
      <c r="A42" s="6">
        <v>2026</v>
      </c>
      <c r="B42" s="9">
        <v>20.9935351269058</v>
      </c>
      <c r="C42" s="9">
        <v>18.3960506163554</v>
      </c>
      <c r="D42" s="9">
        <v>12.9479622610995</v>
      </c>
      <c r="E42" s="9">
        <v>16.5443249939954</v>
      </c>
    </row>
    <row r="43" spans="1:5" ht="15.75" thickBot="1">
      <c r="A43" s="6">
        <v>2027</v>
      </c>
      <c r="B43" s="9">
        <v>20.9899838529434</v>
      </c>
      <c r="C43" s="9">
        <v>18.4014096069617</v>
      </c>
      <c r="D43" s="9">
        <v>13.0135758899382</v>
      </c>
      <c r="E43" s="9">
        <v>16.6281631437871</v>
      </c>
    </row>
    <row r="44" spans="1:5" ht="15.75" thickBot="1">
      <c r="A44" s="6">
        <v>2028</v>
      </c>
      <c r="B44" s="9">
        <v>20.9677064523305</v>
      </c>
      <c r="C44" s="9">
        <v>18.3932935844401</v>
      </c>
      <c r="D44" s="9">
        <v>13.068660575618</v>
      </c>
      <c r="E44" s="9">
        <v>16.6985478826132</v>
      </c>
    </row>
    <row r="45" spans="1:5" ht="15.75" thickBot="1">
      <c r="A45" s="6">
        <v>2029</v>
      </c>
      <c r="B45" s="9">
        <v>20.5684656700163</v>
      </c>
      <c r="C45" s="9">
        <v>18.5285012142983</v>
      </c>
      <c r="D45" s="9">
        <v>13.1173232308956</v>
      </c>
      <c r="E45" s="9">
        <v>16.7607268392512</v>
      </c>
    </row>
    <row r="46" spans="1:5" ht="16.5" customHeight="1" thickBot="1">
      <c r="A46" s="6">
        <v>2030</v>
      </c>
      <c r="B46" s="9">
        <v>20.0929352772617</v>
      </c>
      <c r="C46" s="9">
        <v>18.6003626488524</v>
      </c>
      <c r="D46" s="9">
        <v>13.145501077263</v>
      </c>
      <c r="E46" s="9">
        <v>16.7967312265465</v>
      </c>
    </row>
    <row r="47" spans="1:5" ht="13.5" customHeight="1">
      <c r="A47" s="25" t="s">
        <v>0</v>
      </c>
      <c r="B47" s="25"/>
      <c r="C47" s="25"/>
      <c r="D47" s="25"/>
      <c r="E47" s="25"/>
    </row>
    <row r="48" spans="1:5" ht="15">
      <c r="A48" s="25" t="s">
        <v>71</v>
      </c>
      <c r="B48" s="25"/>
      <c r="C48" s="25"/>
      <c r="D48" s="25"/>
      <c r="E48" s="25"/>
    </row>
    <row r="49" ht="15">
      <c r="A49" s="4"/>
    </row>
    <row r="50" spans="1:5" ht="15.75">
      <c r="A50" s="23" t="s">
        <v>23</v>
      </c>
      <c r="B50" s="23"/>
      <c r="C50" s="23"/>
      <c r="D50" s="23"/>
      <c r="E50" s="23"/>
    </row>
    <row r="51" spans="1:5" ht="15">
      <c r="A51" s="8" t="s">
        <v>24</v>
      </c>
      <c r="B51" s="12">
        <f>EXP((LN(B16/B6)/10))-1</f>
        <v>-0.006462092655496465</v>
      </c>
      <c r="C51" s="12">
        <f>EXP((LN(C16/C6)/10))-1</f>
        <v>0.01709062844063647</v>
      </c>
      <c r="D51" s="12">
        <f>EXP((LN(D16/D6)/10))-1</f>
        <v>0.032441040775970986</v>
      </c>
      <c r="E51" s="12">
        <f>EXP((LN(E16/E6)/10))-1</f>
        <v>0.0506587733202859</v>
      </c>
    </row>
    <row r="52" spans="1:5" ht="15">
      <c r="A52" s="8" t="s">
        <v>63</v>
      </c>
      <c r="B52" s="12">
        <f>EXP((LN(B33/B16)/17))-1</f>
        <v>0.01899218270053815</v>
      </c>
      <c r="C52" s="12">
        <f>EXP((LN(C33/C16)/17))-1</f>
        <v>0.010464390403036372</v>
      </c>
      <c r="D52" s="12">
        <f>EXP((LN(D33/D16)/17))-1</f>
        <v>-0.011997847564533926</v>
      </c>
      <c r="E52" s="12">
        <f>EXP((LN(E33/E16)/17))-1</f>
        <v>-0.01642364819250275</v>
      </c>
    </row>
    <row r="53" spans="1:5" ht="13.5" customHeight="1">
      <c r="A53" s="8" t="s">
        <v>64</v>
      </c>
      <c r="B53" s="12">
        <f>EXP((LN(B36/B33)/3))-1</f>
        <v>-0.006603939971010275</v>
      </c>
      <c r="C53" s="12">
        <f>EXP((LN(C36/C33)/3))-1</f>
        <v>-0.012204174058604966</v>
      </c>
      <c r="D53" s="12">
        <f>EXP((LN(D36/D33)/3))-1</f>
        <v>-0.003830792078323042</v>
      </c>
      <c r="E53" s="12">
        <f>EXP((LN(E36/E33)/3))-1</f>
        <v>-0.003830792078323708</v>
      </c>
    </row>
    <row r="54" spans="1:5" ht="15">
      <c r="A54" s="8" t="s">
        <v>65</v>
      </c>
      <c r="B54" s="12">
        <f>EXP((LN(B46/B33)/13))-1</f>
        <v>-0.00722263467581874</v>
      </c>
      <c r="C54" s="12">
        <f>EXP((LN(C46/C33)/13))-1</f>
        <v>-0.006187786228708969</v>
      </c>
      <c r="D54" s="12">
        <f>EXP((LN(D46/D33)/13))-1</f>
        <v>-0.0012840832096316923</v>
      </c>
      <c r="E54" s="12">
        <f>EXP((LN(E46/E33)/13))-1</f>
        <v>-0.0012840832096316923</v>
      </c>
    </row>
  </sheetData>
  <sheetProtection/>
  <mergeCells count="6">
    <mergeCell ref="A50:E50"/>
    <mergeCell ref="A48:E48"/>
    <mergeCell ref="A2:F2"/>
    <mergeCell ref="A1:E1"/>
    <mergeCell ref="A3:E3"/>
    <mergeCell ref="A47:E47"/>
  </mergeCells>
  <printOptions horizontalCentered="1"/>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CED 2017 Revised Baseline SDGE High Demand Case</dc:title>
  <dc:subject/>
  <dc:creator>Garcia, Cary@Energy</dc:creator>
  <cp:keywords/>
  <dc:description/>
  <cp:lastModifiedBy>chris</cp:lastModifiedBy>
  <dcterms:created xsi:type="dcterms:W3CDTF">2016-12-06T18:18:16Z</dcterms:created>
  <dcterms:modified xsi:type="dcterms:W3CDTF">2019-01-07T07:18:37Z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Z5JXHV6S7NA6-3-114122</vt:lpwstr>
  </property>
  <property fmtid="{D5CDD505-2E9C-101B-9397-08002B2CF9AE}" pid="3" name="_dlc_DocIdItemGuid">
    <vt:lpwstr>3742eebd-5c94-4506-91c9-9316c19c783b</vt:lpwstr>
  </property>
  <property fmtid="{D5CDD505-2E9C-101B-9397-08002B2CF9AE}" pid="4" name="_dlc_DocIdUrl">
    <vt:lpwstr>http://efilingspinternal/_layouts/DocIdRedir.aspx?ID=Z5JXHV6S7NA6-3-114122, Z5JXHV6S7NA6-3-114122</vt:lpwstr>
  </property>
  <property fmtid="{D5CDD505-2E9C-101B-9397-08002B2CF9AE}" pid="5" name="_CopySource">
    <vt:lpwstr>http://efilingspinternal/PendingDocuments/17-IEPR-03/20180122T135457_CED_2017_Revised_Baseline_SDGE_High_Demand_Case.xls</vt:lpwstr>
  </property>
  <property fmtid="{D5CDD505-2E9C-101B-9397-08002B2CF9AE}" pid="6" name="Received From">
    <vt:lpwstr>California Energy Commission</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Docket Number">
    <vt:lpwstr>17-IEPR-03</vt:lpwstr>
  </property>
  <property fmtid="{D5CDD505-2E9C-101B-9397-08002B2CF9AE}" pid="10" name="Subject Areas">
    <vt:lpwstr>157;#CED 2018-2030 Revised Forecast Adoption 02-21-18 Business Meeting|9ba88596-079d-46b4-8c04-47f9248e8d9f;#87;#IEPR Reports|1a96db64-c85f-491f-ba69-812585a0c007</vt:lpwstr>
  </property>
  <property fmtid="{D5CDD505-2E9C-101B-9397-08002B2CF9AE}" pid="11" name="ia56c5f4991045989a786b6ecb732719">
    <vt:lpwstr>Commission Staff|33d9c16f-f938-4210-84d3-7f3ed959b9d5</vt:lpwstr>
  </property>
  <property fmtid="{D5CDD505-2E9C-101B-9397-08002B2CF9AE}" pid="12" name="Order">
    <vt:lpwstr>2573600.00000000</vt:lpwstr>
  </property>
  <property fmtid="{D5CDD505-2E9C-101B-9397-08002B2CF9AE}" pid="13" name="bfc617c42d804116a0a5feb0906d720d">
    <vt:lpwstr>CED 2018-2030 Revised Forecast Adoption 02-21-18 Business Meeting|9ba88596-079d-46b4-8c04-47f9248e8d9f;IEPR Reports|1a96db64-c85f-491f-ba69-812585a0c007</vt:lpwstr>
  </property>
  <property fmtid="{D5CDD505-2E9C-101B-9397-08002B2CF9AE}" pid="14" name="TaxCatchAll">
    <vt:lpwstr>87;#IEPR Reports|1a96db64-c85f-491f-ba69-812585a0c007;#157;#CED 2018-2030 Revised Forecast Adoption 02-21-18 Business Meeting|9ba88596-079d-46b4-8c04-47f9248e8d9f;#8;#Commission Staff|33d9c16f-f938-4210-84d3-7f3ed959b9d5;#6;#Document|6786e4f6-aafd-416d-a9</vt:lpwstr>
  </property>
  <property fmtid="{D5CDD505-2E9C-101B-9397-08002B2CF9AE}" pid="15" name="jbf85ac70d5848c6836ba15e22d94e70">
    <vt:lpwstr>Document|6786e4f6-aafd-416d-a977-1b2d5f456edf</vt:lpwstr>
  </property>
  <property fmtid="{D5CDD505-2E9C-101B-9397-08002B2CF9AE}" pid="16" name="k2a3b5fc29f742a38f72e68b777baa26">
    <vt:lpwstr>Document|f3c81208-9d0f-49cc-afc5-e227f36ec0e7</vt:lpwstr>
  </property>
  <property fmtid="{D5CDD505-2E9C-101B-9397-08002B2CF9AE}" pid="17" name="Document Type">
    <vt:lpwstr>3;#Document|f3c81208-9d0f-49cc-afc5-e227f36ec0e7</vt:lpwstr>
  </property>
  <property fmtid="{D5CDD505-2E9C-101B-9397-08002B2CF9AE}" pid="18" name="TemplateUrl">
    <vt:lpwstr/>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ies>
</file>