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325" activeTab="4"/>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<sst xmlns="http://schemas.openxmlformats.org/spreadsheetml/2006/main" count="165" uniqueCount="81">
  <si>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</si>
  <si>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</si>
  <si>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</si>
  <si>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</si>
  <si>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</si>
  <si>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</si>
  <si>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</si>
  <si>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</si>
  <si>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</si>
  <si>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</si>
  <si>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Form 1.1 - PGE Planning Area</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</si>
  <si>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</si>
  <si>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</si>
  <si>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</si>
  <si>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</si>
  <si>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</si>
  <si>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</si>
  <si>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</si>
  <si>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</si>
  <si>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</si>
  <si>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</si>
  <si>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</si>
  <si>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</si>
  <si>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</si>
  <si>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</si>
  <si>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</si>
  <si>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Form 1.1b - PGE Planning Area</t>
  </si>
  <si>
    <t>Electricity Sales by Sector (GWh)</t>
  </si>
  <si>
    <t>Total Sales</t>
  </si>
  <si>
    <t>Form 1.2 - PGE Planning Area</t>
  </si>
  <si>
    <t>Gross
Generation</t>
  </si>
  <si>
    <t>Non-PV
Self Generation</t>
  </si>
  <si>
    <t>PV</t>
  </si>
  <si>
    <t>Total
Private Supply</t>
  </si>
  <si>
    <t>Form 1.4 - PGE Planning Area</t>
  </si>
  <si>
    <t>Peak Demand (MW)</t>
  </si>
  <si>
    <t>Net Losses</t>
  </si>
  <si>
    <t>Non-PV Self
Generation</t>
  </si>
  <si>
    <t>Total Private
Supply</t>
  </si>
  <si>
    <t>Form 1.5 - PGE Planning Area</t>
  </si>
  <si>
    <t>Extreme Temperature Peak Demand (MW)</t>
  </si>
  <si>
    <t>1-in-2
Temperatures</t>
  </si>
  <si>
    <t>1-in-5
Temperatures</t>
  </si>
  <si>
    <t>1-in-10
Temperatures</t>
  </si>
  <si>
    <t>1-in-20
Temperatures</t>
  </si>
  <si>
    <t>Form 1.7a - PGE Planning Area</t>
  </si>
  <si>
    <t>Private Supply by Sector (GWh)</t>
  </si>
  <si>
    <t>Form 2.2 - PGE Planning Area</t>
  </si>
  <si>
    <t>Planning Area Economic and Demographic Assumptions</t>
  </si>
  <si>
    <t>Population
(Thousands)</t>
  </si>
  <si>
    <t>Form 2.3 - PGE Planning Area</t>
  </si>
  <si>
    <t>Industrial</t>
  </si>
  <si>
    <t>--</t>
  </si>
  <si>
    <t>Total Energy to Serve Load (GWh)</t>
  </si>
  <si>
    <t>Form 1.2:  Total Energy to Serve Load (equals sales plus line losses)</t>
  </si>
  <si>
    <t>Line
Losses</t>
  </si>
  <si>
    <t>Total Energy
to Serve Load</t>
  </si>
  <si>
    <t>Load-Modifying Demand Response</t>
  </si>
  <si>
    <t>Households (Thousands)</t>
  </si>
  <si>
    <t xml:space="preserve">  </t>
  </si>
  <si>
    <t>2000-2017</t>
  </si>
  <si>
    <t>2017-2020</t>
  </si>
  <si>
    <t>2017-2030</t>
  </si>
  <si>
    <t>Peak  End Use  Load</t>
  </si>
  <si>
    <t>Peak Shift Impact*</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</si>
  <si>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</si>
  <si>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</si>
  <si>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</si>
  <si>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</si>
  <si>
    <t>Last historic year is 2017. Consumption includes self-generation.</t>
  </si>
  <si>
    <t>Electricity Prices (2017 cents/kWh)</t>
  </si>
  <si>
    <t>Personal Income
(Millions 2017$)</t>
  </si>
  <si>
    <t>Last historic year is 2017. Sales excludes self-generation.</t>
  </si>
  <si>
    <t>Last historic year is 2017.</t>
  </si>
  <si>
    <t>California Energy Demand 2018-2030 Revised Baseline Forecast - High Demand Case</t>
  </si>
  <si>
    <t>California Energy Demand 2018-2030 Preliminary Baseline Forecast - High Demand Case</t>
  </si>
  <si>
    <t>Last historic year is weather normalized 2018. Net peak demand includes the impact of demand response programs.</t>
  </si>
  <si>
    <t>2000-2018</t>
  </si>
  <si>
    <t>2018-2020</t>
  </si>
  <si>
    <t>2018-2030</t>
  </si>
  <si>
    <t>January 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</si>
</sst>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 numFmtId="178" formatCode="[$-409]dddd\,\ mmmm\ d\,\ yyyy"/>
    <numFmt numFmtId="179" formatCode="[$-409]h:mm:ss\ AM/PM"/>
    <numFmt numFmtId="180" formatCode="0.00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180" fontId="0" fillId="33" borderId="0" xfId="0" applyNumberFormat="1" applyFont="1" applyFill="1" applyBorder="1" applyAlignment="1" applyProtection="1">
      <alignment/>
      <protection/>
    </xf>
    <xf numFmtId="174" fontId="0" fillId="33" borderId="0" xfId="42"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zoomScale="80" zoomScaleNormal="80" zoomScalePageLayoutView="0" workbookViewId="0" topLeftCell="A1">
      <selection activeCell="A3" sqref="A3"/>
    </sheetView>
  </sheetViews>
  <sheetFormatPr defaultColWidth="9.140625" defaultRowHeight="15"/>
  <cols>
    <col min="1" max="1" width="107.140625" style="1" bestFit="1" customWidth="1"/>
    <col min="2" max="16384" width="9.140625" style="1" customWidth="1"/>
  </cols>
  <sheetData>
    <row r="1" spans="1:11" ht="15.75">
      <c r="A1" s="21" t="s">
        <v>75</v>
      </c>
      <c r="B1" s="21"/>
      <c r="C1" s="21"/>
      <c r="D1" s="21"/>
      <c r="E1" s="21"/>
      <c r="F1" s="21"/>
      <c r="G1" s="21"/>
      <c r="H1" s="21"/>
      <c r="I1" s="21"/>
      <c r="J1" s="21"/>
      <c r="K1" s="21"/>
    </row>
    <row r="2" ht="15">
      <c r="A2" s="11" t="s">
        <v>80</v>
      </c>
    </row>
    <row r="3" ht="15">
      <c r="A3" s="2" t="s">
        <v>0</v>
      </c>
    </row>
    <row r="4" ht="15">
      <c r="A4" s="2" t="s">
        <v>1</v>
      </c>
    </row>
    <row r="5" ht="15">
      <c r="A5" s="2" t="s">
        <v>0</v>
      </c>
    </row>
    <row r="6" ht="15">
      <c r="A6" s="2" t="s">
        <v>2</v>
      </c>
    </row>
    <row r="7" ht="15">
      <c r="A7" s="2" t="s">
        <v>3</v>
      </c>
    </row>
    <row r="8" ht="15">
      <c r="A8" s="2" t="s">
        <v>54</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22">
      <selection activeCell="E57" sqref="E57"/>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3" t="s">
        <v>10</v>
      </c>
      <c r="B1" s="23"/>
      <c r="C1" s="23"/>
      <c r="D1" s="23"/>
      <c r="E1" s="23"/>
      <c r="F1" s="23"/>
      <c r="G1" s="23"/>
      <c r="H1" s="23"/>
      <c r="I1" s="23"/>
      <c r="J1" s="23"/>
      <c r="K1" s="23"/>
    </row>
    <row r="2" spans="1:11" ht="15.75" customHeight="1">
      <c r="A2" s="23" t="s">
        <v>74</v>
      </c>
      <c r="B2" s="23"/>
      <c r="C2" s="23"/>
      <c r="D2" s="23"/>
      <c r="E2" s="23"/>
      <c r="F2" s="23"/>
      <c r="G2" s="23"/>
      <c r="H2" s="23"/>
      <c r="I2" s="23"/>
      <c r="J2" s="23"/>
      <c r="K2" s="23"/>
    </row>
    <row r="3" spans="1:11" ht="15.75" customHeight="1">
      <c r="A3" s="23" t="s">
        <v>11</v>
      </c>
      <c r="B3" s="23"/>
      <c r="C3" s="23"/>
      <c r="D3" s="23"/>
      <c r="E3" s="23"/>
      <c r="F3" s="23"/>
      <c r="G3" s="23"/>
      <c r="H3" s="23"/>
      <c r="I3" s="23"/>
      <c r="J3" s="23"/>
      <c r="K3" s="23"/>
    </row>
    <row r="4" ht="13.5" customHeight="1" thickBot="1">
      <c r="A4" s="4"/>
    </row>
    <row r="5" spans="1:11" ht="27" thickBot="1">
      <c r="A5" s="5" t="s">
        <v>12</v>
      </c>
      <c r="B5" s="5" t="s">
        <v>13</v>
      </c>
      <c r="C5" s="5" t="s">
        <v>14</v>
      </c>
      <c r="D5" s="5" t="s">
        <v>15</v>
      </c>
      <c r="E5" s="5" t="s">
        <v>16</v>
      </c>
      <c r="F5" s="5" t="s">
        <v>17</v>
      </c>
      <c r="G5" s="5" t="s">
        <v>18</v>
      </c>
      <c r="H5" s="5" t="s">
        <v>19</v>
      </c>
      <c r="I5" s="5" t="s">
        <v>20</v>
      </c>
      <c r="J5" s="5" t="s">
        <v>21</v>
      </c>
      <c r="K5" s="5" t="s">
        <v>22</v>
      </c>
    </row>
    <row r="6" spans="1:12" ht="15.75" thickBot="1">
      <c r="A6" s="6">
        <v>1990</v>
      </c>
      <c r="B6" s="7">
        <v>24278.837154999994</v>
      </c>
      <c r="C6" s="7">
        <v>0</v>
      </c>
      <c r="D6" s="7">
        <v>24898.041624794023</v>
      </c>
      <c r="E6" s="7">
        <v>0</v>
      </c>
      <c r="F6" s="7">
        <v>19006.443867895912</v>
      </c>
      <c r="G6" s="7">
        <v>2953.5974</v>
      </c>
      <c r="H6" s="7">
        <v>9547.960514056023</v>
      </c>
      <c r="I6" s="7">
        <v>4775.097196446608</v>
      </c>
      <c r="J6" s="7">
        <v>487.0663040000002</v>
      </c>
      <c r="K6" s="7">
        <v>85947.04406219258</v>
      </c>
      <c r="L6" s="14"/>
    </row>
    <row r="7" spans="1:11" ht="15.75" thickBot="1">
      <c r="A7" s="6">
        <v>1991</v>
      </c>
      <c r="B7" s="7">
        <v>24652.214244</v>
      </c>
      <c r="C7" s="7">
        <v>0</v>
      </c>
      <c r="D7" s="7">
        <v>25168.461334866355</v>
      </c>
      <c r="E7" s="7">
        <v>0</v>
      </c>
      <c r="F7" s="7">
        <v>18630.420182034566</v>
      </c>
      <c r="G7" s="7">
        <v>2966.939911918257</v>
      </c>
      <c r="H7" s="7">
        <v>7633.64277311357</v>
      </c>
      <c r="I7" s="7">
        <v>4695.617203658896</v>
      </c>
      <c r="J7" s="7">
        <v>494.77850699999993</v>
      </c>
      <c r="K7" s="7">
        <v>84242.07415659164</v>
      </c>
    </row>
    <row r="8" spans="1:11" ht="15.75" thickBot="1">
      <c r="A8" s="6">
        <v>1992</v>
      </c>
      <c r="B8" s="7">
        <v>24497.613999999994</v>
      </c>
      <c r="C8" s="7">
        <v>0</v>
      </c>
      <c r="D8" s="7">
        <v>26271.2859683032</v>
      </c>
      <c r="E8" s="7">
        <v>0</v>
      </c>
      <c r="F8" s="7">
        <v>18660.601741576935</v>
      </c>
      <c r="G8" s="7">
        <v>2929.382703795907</v>
      </c>
      <c r="H8" s="7">
        <v>7484.0202957211095</v>
      </c>
      <c r="I8" s="7">
        <v>4653.7388484602725</v>
      </c>
      <c r="J8" s="7">
        <v>478.02788975293646</v>
      </c>
      <c r="K8" s="7">
        <v>84974.67144761035</v>
      </c>
    </row>
    <row r="9" spans="1:11" ht="15.75" thickBot="1">
      <c r="A9" s="6">
        <v>1993</v>
      </c>
      <c r="B9" s="7">
        <v>24961.06199999999</v>
      </c>
      <c r="C9" s="7">
        <v>0</v>
      </c>
      <c r="D9" s="7">
        <v>26680.38750423886</v>
      </c>
      <c r="E9" s="7">
        <v>0</v>
      </c>
      <c r="F9" s="7">
        <v>18874.700899677355</v>
      </c>
      <c r="G9" s="7">
        <v>2844.177632572734</v>
      </c>
      <c r="H9" s="7">
        <v>7426.09833491257</v>
      </c>
      <c r="I9" s="7">
        <v>4756.651954379777</v>
      </c>
      <c r="J9" s="7">
        <v>485.7650720842719</v>
      </c>
      <c r="K9" s="7">
        <v>86028.84339786554</v>
      </c>
    </row>
    <row r="10" spans="1:11" ht="15.75" thickBot="1">
      <c r="A10" s="6">
        <v>1994</v>
      </c>
      <c r="B10" s="7">
        <v>25179.175</v>
      </c>
      <c r="C10" s="7">
        <v>0</v>
      </c>
      <c r="D10" s="7">
        <v>26792.95444278611</v>
      </c>
      <c r="E10" s="7">
        <v>0</v>
      </c>
      <c r="F10" s="7">
        <v>18878.16799161361</v>
      </c>
      <c r="G10" s="7">
        <v>2419.6554124462587</v>
      </c>
      <c r="H10" s="7">
        <v>7617.9767033803055</v>
      </c>
      <c r="I10" s="7">
        <v>4663.360904885541</v>
      </c>
      <c r="J10" s="7">
        <v>485.4918998680922</v>
      </c>
      <c r="K10" s="7">
        <v>86036.78235497992</v>
      </c>
    </row>
    <row r="11" spans="1:11" ht="15.75" thickBot="1">
      <c r="A11" s="6">
        <v>1995</v>
      </c>
      <c r="B11" s="7">
        <v>25242.801999999996</v>
      </c>
      <c r="C11" s="7">
        <v>0</v>
      </c>
      <c r="D11" s="7">
        <v>27481.250893246048</v>
      </c>
      <c r="E11" s="7">
        <v>0</v>
      </c>
      <c r="F11" s="7">
        <v>19868.272713535218</v>
      </c>
      <c r="G11" s="7">
        <v>2255.9702524483178</v>
      </c>
      <c r="H11" s="7">
        <v>6468.245556569678</v>
      </c>
      <c r="I11" s="7">
        <v>4778.973316627755</v>
      </c>
      <c r="J11" s="7">
        <v>504.86616301240656</v>
      </c>
      <c r="K11" s="7">
        <v>86600.38089543943</v>
      </c>
    </row>
    <row r="12" spans="1:11" ht="15.75" thickBot="1">
      <c r="A12" s="6">
        <v>1996</v>
      </c>
      <c r="B12" s="7">
        <v>26339.272999999994</v>
      </c>
      <c r="C12" s="7">
        <v>0</v>
      </c>
      <c r="D12" s="7">
        <v>28292.07873708321</v>
      </c>
      <c r="E12" s="7">
        <v>0</v>
      </c>
      <c r="F12" s="7">
        <v>19323.156097815</v>
      </c>
      <c r="G12" s="7">
        <v>2369.6557471877127</v>
      </c>
      <c r="H12" s="7">
        <v>7637.842230623458</v>
      </c>
      <c r="I12" s="7">
        <v>4895.86594565247</v>
      </c>
      <c r="J12" s="7">
        <v>531.320493073276</v>
      </c>
      <c r="K12" s="7">
        <v>89389.19225143512</v>
      </c>
    </row>
    <row r="13" spans="1:11" ht="15.75" thickBot="1">
      <c r="A13" s="6">
        <v>1997</v>
      </c>
      <c r="B13" s="7">
        <v>26827.617999999988</v>
      </c>
      <c r="C13" s="7">
        <v>0</v>
      </c>
      <c r="D13" s="7">
        <v>29837.853940475732</v>
      </c>
      <c r="E13" s="7">
        <v>0</v>
      </c>
      <c r="F13" s="7">
        <v>20396.564314939165</v>
      </c>
      <c r="G13" s="7">
        <v>2451.3486423778377</v>
      </c>
      <c r="H13" s="7">
        <v>7839.786719719603</v>
      </c>
      <c r="I13" s="7">
        <v>4708.572713414899</v>
      </c>
      <c r="J13" s="7">
        <v>539.3684197817911</v>
      </c>
      <c r="K13" s="7">
        <v>92601.11275070903</v>
      </c>
    </row>
    <row r="14" spans="1:11" ht="15.75" thickBot="1">
      <c r="A14" s="6">
        <v>1998</v>
      </c>
      <c r="B14" s="7">
        <v>27763.213479950573</v>
      </c>
      <c r="C14" s="7">
        <v>0</v>
      </c>
      <c r="D14" s="7">
        <v>29406.8056557892</v>
      </c>
      <c r="E14" s="7">
        <v>0</v>
      </c>
      <c r="F14" s="7">
        <v>19371.288517949826</v>
      </c>
      <c r="G14" s="7">
        <v>2304.5837331346906</v>
      </c>
      <c r="H14" s="7">
        <v>5845.416894614342</v>
      </c>
      <c r="I14" s="7">
        <v>4620.1019004410555</v>
      </c>
      <c r="J14" s="7">
        <v>566.2884690393889</v>
      </c>
      <c r="K14" s="7">
        <v>89877.69865091908</v>
      </c>
    </row>
    <row r="15" spans="1:11" ht="15.75" thickBot="1">
      <c r="A15" s="6">
        <v>1999</v>
      </c>
      <c r="B15" s="7">
        <v>28675.472466813375</v>
      </c>
      <c r="C15" s="7">
        <v>0</v>
      </c>
      <c r="D15" s="7">
        <v>32070.554664020176</v>
      </c>
      <c r="E15" s="7">
        <v>0</v>
      </c>
      <c r="F15" s="7">
        <v>19287.408104048434</v>
      </c>
      <c r="G15" s="7">
        <v>2456.7482137072884</v>
      </c>
      <c r="H15" s="7">
        <v>8513.813003138162</v>
      </c>
      <c r="I15" s="7">
        <v>5612.570872734876</v>
      </c>
      <c r="J15" s="7">
        <v>486.7213351982899</v>
      </c>
      <c r="K15" s="7">
        <v>97103.28865966061</v>
      </c>
    </row>
    <row r="16" spans="1:11" ht="15.75" thickBot="1">
      <c r="A16" s="6">
        <v>2000</v>
      </c>
      <c r="B16" s="7">
        <v>29500.99763562528</v>
      </c>
      <c r="C16" s="7">
        <v>0</v>
      </c>
      <c r="D16" s="7">
        <v>33216.26081884744</v>
      </c>
      <c r="E16" s="7">
        <v>0</v>
      </c>
      <c r="F16" s="7">
        <v>19155.146630628464</v>
      </c>
      <c r="G16" s="7">
        <v>2514.074179600441</v>
      </c>
      <c r="H16" s="7">
        <v>7815.5350703904915</v>
      </c>
      <c r="I16" s="7">
        <v>5206.602447671825</v>
      </c>
      <c r="J16" s="7">
        <v>466.0320333431855</v>
      </c>
      <c r="K16" s="7">
        <v>97874.64881610715</v>
      </c>
    </row>
    <row r="17" spans="1:11" ht="15.75" thickBot="1">
      <c r="A17" s="6">
        <v>2001</v>
      </c>
      <c r="B17" s="7">
        <v>27726.245997883914</v>
      </c>
      <c r="C17" s="7">
        <v>0</v>
      </c>
      <c r="D17" s="7">
        <v>32096.873870970932</v>
      </c>
      <c r="E17" s="7">
        <v>0</v>
      </c>
      <c r="F17" s="7">
        <v>17717.565110255266</v>
      </c>
      <c r="G17" s="7">
        <v>2909.0214182167347</v>
      </c>
      <c r="H17" s="7">
        <v>8555.23557984484</v>
      </c>
      <c r="I17" s="7">
        <v>4503.1997448024495</v>
      </c>
      <c r="J17" s="7">
        <v>468.72139378154344</v>
      </c>
      <c r="K17" s="7">
        <v>93976.86311575567</v>
      </c>
    </row>
    <row r="18" spans="1:11" ht="15.75" thickBot="1">
      <c r="A18" s="6">
        <v>2002</v>
      </c>
      <c r="B18" s="7">
        <v>28457.2483317058</v>
      </c>
      <c r="C18" s="7">
        <v>0</v>
      </c>
      <c r="D18" s="7">
        <v>32717.12334110529</v>
      </c>
      <c r="E18" s="7">
        <v>0</v>
      </c>
      <c r="F18" s="7">
        <v>16785.947478451213</v>
      </c>
      <c r="G18" s="7">
        <v>2828.261134586593</v>
      </c>
      <c r="H18" s="7">
        <v>9029.87549070827</v>
      </c>
      <c r="I18" s="7">
        <v>4636.728069711652</v>
      </c>
      <c r="J18" s="7">
        <v>447.8942501316392</v>
      </c>
      <c r="K18" s="7">
        <v>94903.07809640045</v>
      </c>
    </row>
    <row r="19" spans="1:11" ht="15.75" thickBot="1">
      <c r="A19" s="6">
        <v>2003</v>
      </c>
      <c r="B19" s="7">
        <v>29719.576774924593</v>
      </c>
      <c r="C19" s="7">
        <v>0</v>
      </c>
      <c r="D19" s="7">
        <v>32892.869843971544</v>
      </c>
      <c r="E19" s="7">
        <v>0</v>
      </c>
      <c r="F19" s="7">
        <v>16588.420574511947</v>
      </c>
      <c r="G19" s="7">
        <v>3014.452945618018</v>
      </c>
      <c r="H19" s="7">
        <v>8844.113866679063</v>
      </c>
      <c r="I19" s="7">
        <v>4233.819784987022</v>
      </c>
      <c r="J19" s="7">
        <v>452.81420032494816</v>
      </c>
      <c r="K19" s="7">
        <v>95746.06799101715</v>
      </c>
    </row>
    <row r="20" spans="1:11" ht="15.75" thickBot="1">
      <c r="A20" s="6">
        <v>2004</v>
      </c>
      <c r="B20" s="7">
        <v>30299.745518175547</v>
      </c>
      <c r="C20" s="7">
        <v>0</v>
      </c>
      <c r="D20" s="7">
        <v>33901.26643095872</v>
      </c>
      <c r="E20" s="7">
        <v>0</v>
      </c>
      <c r="F20" s="7">
        <v>16849.492008445002</v>
      </c>
      <c r="G20" s="7">
        <v>3106.910995150426</v>
      </c>
      <c r="H20" s="7">
        <v>10010.011220357583</v>
      </c>
      <c r="I20" s="7">
        <v>4727.054547220451</v>
      </c>
      <c r="J20" s="7">
        <v>482.9734134187761</v>
      </c>
      <c r="K20" s="7">
        <v>99377.45413372651</v>
      </c>
    </row>
    <row r="21" spans="1:11" ht="15.75" thickBot="1">
      <c r="A21" s="6">
        <v>2005</v>
      </c>
      <c r="B21" s="7">
        <v>30901.35399431361</v>
      </c>
      <c r="C21" s="7">
        <v>0</v>
      </c>
      <c r="D21" s="7">
        <v>33984.64824452375</v>
      </c>
      <c r="E21" s="7">
        <v>0</v>
      </c>
      <c r="F21" s="7">
        <v>17041.35992134617</v>
      </c>
      <c r="G21" s="7">
        <v>3309.8719669420075</v>
      </c>
      <c r="H21" s="7">
        <v>9190.293079765164</v>
      </c>
      <c r="I21" s="7">
        <v>5043.571005275528</v>
      </c>
      <c r="J21" s="7">
        <v>484.3803864369911</v>
      </c>
      <c r="K21" s="7">
        <v>99955.47859860322</v>
      </c>
    </row>
    <row r="22" spans="1:11" ht="15.75" thickBot="1">
      <c r="A22" s="6">
        <v>2006</v>
      </c>
      <c r="B22" s="7">
        <v>32116.857666036783</v>
      </c>
      <c r="C22" s="7">
        <v>0</v>
      </c>
      <c r="D22" s="7">
        <v>34859.65876480553</v>
      </c>
      <c r="E22" s="7">
        <v>0</v>
      </c>
      <c r="F22" s="7">
        <v>17100.90749180116</v>
      </c>
      <c r="G22" s="7">
        <v>3496.9140202693634</v>
      </c>
      <c r="H22" s="7">
        <v>9709.97839261953</v>
      </c>
      <c r="I22" s="7">
        <v>5154.036679510611</v>
      </c>
      <c r="J22" s="7">
        <v>482.8276718046965</v>
      </c>
      <c r="K22" s="7">
        <v>102921.18068684767</v>
      </c>
    </row>
    <row r="23" spans="1:11" ht="15.75" thickBot="1">
      <c r="A23" s="6">
        <v>2007</v>
      </c>
      <c r="B23" s="7">
        <v>31832.30347573902</v>
      </c>
      <c r="C23" s="7">
        <v>0</v>
      </c>
      <c r="D23" s="7">
        <v>36343.41096253155</v>
      </c>
      <c r="E23" s="7">
        <v>0</v>
      </c>
      <c r="F23" s="7">
        <v>16722.03953592686</v>
      </c>
      <c r="G23" s="7">
        <v>3835.1963960226376</v>
      </c>
      <c r="H23" s="7">
        <v>11411.584808196136</v>
      </c>
      <c r="I23" s="7">
        <v>5378.155723881695</v>
      </c>
      <c r="J23" s="7">
        <v>488.14157175742</v>
      </c>
      <c r="K23" s="7">
        <v>106010.8324740553</v>
      </c>
    </row>
    <row r="24" spans="1:11" ht="15.75" thickBot="1">
      <c r="A24" s="6">
        <v>2008</v>
      </c>
      <c r="B24" s="7">
        <v>32241.02765387622</v>
      </c>
      <c r="C24" s="7">
        <v>0</v>
      </c>
      <c r="D24" s="7">
        <v>36346.752450160464</v>
      </c>
      <c r="E24" s="7">
        <v>0</v>
      </c>
      <c r="F24" s="7">
        <v>17026.555233921288</v>
      </c>
      <c r="G24" s="7">
        <v>3845.9521213724993</v>
      </c>
      <c r="H24" s="7">
        <v>9364.258819304738</v>
      </c>
      <c r="I24" s="7">
        <v>5751.291930789297</v>
      </c>
      <c r="J24" s="7">
        <v>500.49747325676634</v>
      </c>
      <c r="K24" s="7">
        <v>105076.33568268128</v>
      </c>
    </row>
    <row r="25" spans="1:11" ht="15.75" thickBot="1">
      <c r="A25" s="6">
        <v>2009</v>
      </c>
      <c r="B25" s="7">
        <v>32495.952363127002</v>
      </c>
      <c r="C25" s="7">
        <v>0</v>
      </c>
      <c r="D25" s="7">
        <v>35282.05642980524</v>
      </c>
      <c r="E25" s="7">
        <v>0</v>
      </c>
      <c r="F25" s="7">
        <v>15711.602559216262</v>
      </c>
      <c r="G25" s="7">
        <v>3934.9399005602263</v>
      </c>
      <c r="H25" s="7">
        <v>9277.83750945441</v>
      </c>
      <c r="I25" s="7">
        <v>5916.788259001764</v>
      </c>
      <c r="J25" s="7">
        <v>506.5615962190477</v>
      </c>
      <c r="K25" s="7">
        <v>103125.73861738396</v>
      </c>
    </row>
    <row r="26" spans="1:11" ht="15.75" thickBot="1">
      <c r="A26" s="6">
        <v>2010</v>
      </c>
      <c r="B26" s="7">
        <v>32131.126843229264</v>
      </c>
      <c r="C26" s="7">
        <v>0</v>
      </c>
      <c r="D26" s="7">
        <v>35065.709192786584</v>
      </c>
      <c r="E26" s="7">
        <v>0</v>
      </c>
      <c r="F26" s="7">
        <v>15614.762766868294</v>
      </c>
      <c r="G26" s="7">
        <v>3970.3646565518243</v>
      </c>
      <c r="H26" s="7">
        <v>9525.02203987843</v>
      </c>
      <c r="I26" s="7">
        <v>5578.897638391089</v>
      </c>
      <c r="J26" s="7">
        <v>505.3179514267521</v>
      </c>
      <c r="K26" s="7">
        <v>102391.20108913224</v>
      </c>
    </row>
    <row r="27" spans="1:11" ht="15.75" thickBot="1">
      <c r="A27" s="6">
        <v>2011</v>
      </c>
      <c r="B27" s="7">
        <v>32336.17817021546</v>
      </c>
      <c r="C27" s="7">
        <v>0</v>
      </c>
      <c r="D27" s="7">
        <v>35404.01412484346</v>
      </c>
      <c r="E27" s="7">
        <v>0</v>
      </c>
      <c r="F27" s="7">
        <v>15659.79238708912</v>
      </c>
      <c r="G27" s="7">
        <v>4119.402416506588</v>
      </c>
      <c r="H27" s="7">
        <v>9850.039590094726</v>
      </c>
      <c r="I27" s="7">
        <v>5747.626598941393</v>
      </c>
      <c r="J27" s="7">
        <v>494.0315499245397</v>
      </c>
      <c r="K27" s="7">
        <v>103611.08483761529</v>
      </c>
    </row>
    <row r="28" spans="1:11" ht="15.75" thickBot="1">
      <c r="A28" s="6">
        <v>2012</v>
      </c>
      <c r="B28" s="7">
        <v>32631.849621499965</v>
      </c>
      <c r="C28" s="7">
        <v>0</v>
      </c>
      <c r="D28" s="7">
        <v>36039.22200019134</v>
      </c>
      <c r="E28" s="7">
        <v>0</v>
      </c>
      <c r="F28" s="7">
        <v>15712.94242751603</v>
      </c>
      <c r="G28" s="7">
        <v>3889.899133577681</v>
      </c>
      <c r="H28" s="7">
        <v>10563.424262530754</v>
      </c>
      <c r="I28" s="7">
        <v>5892.4883406563295</v>
      </c>
      <c r="J28" s="7">
        <v>486.1050916364076</v>
      </c>
      <c r="K28" s="7">
        <v>105215.9308776085</v>
      </c>
    </row>
    <row r="29" spans="1:11" ht="15.75" thickBot="1">
      <c r="A29" s="6">
        <v>2013</v>
      </c>
      <c r="B29" s="7">
        <v>32474.95251132887</v>
      </c>
      <c r="C29" s="7">
        <v>0</v>
      </c>
      <c r="D29" s="7">
        <v>36573.57316415479</v>
      </c>
      <c r="E29" s="7">
        <v>0</v>
      </c>
      <c r="F29" s="7">
        <v>15640.88987710346</v>
      </c>
      <c r="G29" s="7">
        <v>3565.0448875793572</v>
      </c>
      <c r="H29" s="7">
        <v>10582.368955625465</v>
      </c>
      <c r="I29" s="7">
        <v>5899.491446927428</v>
      </c>
      <c r="J29" s="7">
        <v>472.5967709235891</v>
      </c>
      <c r="K29" s="7">
        <v>105208.91761364295</v>
      </c>
    </row>
    <row r="30" spans="1:11" ht="15.75" thickBot="1">
      <c r="A30" s="6">
        <v>2014</v>
      </c>
      <c r="B30" s="7">
        <v>31812.92512097535</v>
      </c>
      <c r="C30" s="7">
        <v>0</v>
      </c>
      <c r="D30" s="7">
        <v>36444.5015850976</v>
      </c>
      <c r="E30" s="7">
        <v>0</v>
      </c>
      <c r="F30" s="7">
        <v>16550.708552641525</v>
      </c>
      <c r="G30" s="7">
        <v>4928.348892416783</v>
      </c>
      <c r="H30" s="7">
        <v>9822.000508114023</v>
      </c>
      <c r="I30" s="7">
        <v>5706.093127428925</v>
      </c>
      <c r="J30" s="7">
        <v>439.7538750048633</v>
      </c>
      <c r="K30" s="7">
        <v>105704.33166167905</v>
      </c>
    </row>
    <row r="31" spans="1:11" ht="15.75" thickBot="1">
      <c r="A31" s="6">
        <v>2015</v>
      </c>
      <c r="B31" s="7">
        <v>31700.6359722571</v>
      </c>
      <c r="C31" s="7">
        <v>248.7613673858172</v>
      </c>
      <c r="D31" s="7">
        <v>36551.72715822601</v>
      </c>
      <c r="E31" s="7">
        <v>37.79238967025702</v>
      </c>
      <c r="F31" s="7">
        <v>16367.808150380326</v>
      </c>
      <c r="G31" s="7">
        <v>4979.609000354198</v>
      </c>
      <c r="H31" s="7">
        <v>9793.3812624146</v>
      </c>
      <c r="I31" s="7">
        <v>5992.463507753033</v>
      </c>
      <c r="J31" s="7">
        <v>412.95027316168046</v>
      </c>
      <c r="K31" s="7">
        <v>105798.57532454692</v>
      </c>
    </row>
    <row r="32" spans="1:11" ht="15.75" thickBot="1">
      <c r="A32" s="6">
        <v>2016</v>
      </c>
      <c r="B32" s="7">
        <v>31862.41307389814</v>
      </c>
      <c r="C32" s="7">
        <v>359.29124032249985</v>
      </c>
      <c r="D32" s="7">
        <v>36531.877355296034</v>
      </c>
      <c r="E32" s="7">
        <v>73.17887158852268</v>
      </c>
      <c r="F32" s="7">
        <v>16252.209500784636</v>
      </c>
      <c r="G32" s="7">
        <v>4653.429498508792</v>
      </c>
      <c r="H32" s="7">
        <v>11043.66749897969</v>
      </c>
      <c r="I32" s="7">
        <v>6101.750763018087</v>
      </c>
      <c r="J32" s="7">
        <v>392.0818455153022</v>
      </c>
      <c r="K32" s="7">
        <v>106837.4295360007</v>
      </c>
    </row>
    <row r="33" spans="1:12" ht="15.75" thickBot="1">
      <c r="A33" s="6">
        <v>2017</v>
      </c>
      <c r="B33" s="7">
        <v>33821.94023729097</v>
      </c>
      <c r="C33" s="7">
        <v>762.4698712669183</v>
      </c>
      <c r="D33" s="7">
        <v>36958.218656872</v>
      </c>
      <c r="E33" s="7">
        <v>223.92531518557126</v>
      </c>
      <c r="F33" s="7">
        <v>16090.718065012512</v>
      </c>
      <c r="G33" s="7">
        <v>4727.530143753281</v>
      </c>
      <c r="H33" s="7">
        <v>10847.377861752111</v>
      </c>
      <c r="I33" s="7">
        <v>5873.79782931635</v>
      </c>
      <c r="J33" s="7">
        <v>375.3346202653021</v>
      </c>
      <c r="K33" s="7">
        <v>108694.91741426251</v>
      </c>
      <c r="L33" s="14"/>
    </row>
    <row r="34" spans="1:11" ht="15.75" thickBot="1">
      <c r="A34" s="6">
        <v>2018</v>
      </c>
      <c r="B34" s="7">
        <v>34608.5141003786</v>
      </c>
      <c r="C34" s="7">
        <v>1049.8218028161637</v>
      </c>
      <c r="D34" s="7">
        <v>37821.97446287072</v>
      </c>
      <c r="E34" s="7">
        <v>316.2504133611959</v>
      </c>
      <c r="F34" s="7">
        <v>16454.898271150105</v>
      </c>
      <c r="G34" s="7">
        <v>4844.564093953941</v>
      </c>
      <c r="H34" s="7">
        <v>9490.830584913227</v>
      </c>
      <c r="I34" s="7">
        <v>6002.435917481752</v>
      </c>
      <c r="J34" s="7">
        <v>375.3483201203498</v>
      </c>
      <c r="K34" s="7">
        <v>109598.5657508687</v>
      </c>
    </row>
    <row r="35" spans="1:11" ht="15.75" thickBot="1">
      <c r="A35" s="6">
        <v>2019</v>
      </c>
      <c r="B35" s="7">
        <v>35585.59958202234</v>
      </c>
      <c r="C35" s="7">
        <v>1443.592290822894</v>
      </c>
      <c r="D35" s="7">
        <v>38681.0940112327</v>
      </c>
      <c r="E35" s="7">
        <v>430.99819826748717</v>
      </c>
      <c r="F35" s="7">
        <v>16613.42111198192</v>
      </c>
      <c r="G35" s="7">
        <v>4843.349690196307</v>
      </c>
      <c r="H35" s="7">
        <v>9540.201915303665</v>
      </c>
      <c r="I35" s="7">
        <v>6072.517735349008</v>
      </c>
      <c r="J35" s="7">
        <v>375.361789581162</v>
      </c>
      <c r="K35" s="7">
        <v>111711.54583566712</v>
      </c>
    </row>
    <row r="36" spans="1:11" ht="15.75" thickBot="1">
      <c r="A36" s="6">
        <v>2020</v>
      </c>
      <c r="B36" s="7">
        <v>36773.20087728866</v>
      </c>
      <c r="C36" s="7">
        <v>1848.8392134731678</v>
      </c>
      <c r="D36" s="7">
        <v>39853.110798976304</v>
      </c>
      <c r="E36" s="7">
        <v>547.9324662849551</v>
      </c>
      <c r="F36" s="7">
        <v>16617.56692372225</v>
      </c>
      <c r="G36" s="7">
        <v>4892.693685962006</v>
      </c>
      <c r="H36" s="7">
        <v>9610.723165966472</v>
      </c>
      <c r="I36" s="7">
        <v>6118.428618901575</v>
      </c>
      <c r="J36" s="7">
        <v>375.37490839459895</v>
      </c>
      <c r="K36" s="7">
        <v>114241.09897921185</v>
      </c>
    </row>
    <row r="37" spans="1:11" ht="15.75" thickBot="1">
      <c r="A37" s="6">
        <v>2021</v>
      </c>
      <c r="B37" s="7">
        <v>37958.7970681909</v>
      </c>
      <c r="C37" s="7">
        <v>2274.8420878424417</v>
      </c>
      <c r="D37" s="7">
        <v>40773.69776014857</v>
      </c>
      <c r="E37" s="7">
        <v>716.7275436506156</v>
      </c>
      <c r="F37" s="7">
        <v>16783.619977424918</v>
      </c>
      <c r="G37" s="7">
        <v>4910.256218793143</v>
      </c>
      <c r="H37" s="7">
        <v>9672.142808418766</v>
      </c>
      <c r="I37" s="7">
        <v>6170.483775035897</v>
      </c>
      <c r="J37" s="7">
        <v>375.3876434328552</v>
      </c>
      <c r="K37" s="7">
        <v>116644.38525144504</v>
      </c>
    </row>
    <row r="38" spans="1:11" ht="15.75" thickBot="1">
      <c r="A38" s="6">
        <v>2022</v>
      </c>
      <c r="B38" s="7">
        <v>39236.60712221488</v>
      </c>
      <c r="C38" s="7">
        <v>2738.4913831074305</v>
      </c>
      <c r="D38" s="7">
        <v>41707.551288492556</v>
      </c>
      <c r="E38" s="7">
        <v>908.3137329325011</v>
      </c>
      <c r="F38" s="7">
        <v>16956.821410007433</v>
      </c>
      <c r="G38" s="7">
        <v>4914.948181382731</v>
      </c>
      <c r="H38" s="7">
        <v>9757.74941175216</v>
      </c>
      <c r="I38" s="7">
        <v>6218.853319893016</v>
      </c>
      <c r="J38" s="7">
        <v>375.39998333897637</v>
      </c>
      <c r="K38" s="7">
        <v>119167.93071708173</v>
      </c>
    </row>
    <row r="39" spans="1:11" ht="15.75" thickBot="1">
      <c r="A39" s="6">
        <v>2023</v>
      </c>
      <c r="B39" s="7">
        <v>40537.20275214593</v>
      </c>
      <c r="C39" s="7">
        <v>3224.5689479430853</v>
      </c>
      <c r="D39" s="7">
        <v>42382.733700179546</v>
      </c>
      <c r="E39" s="7">
        <v>1115.2802921905663</v>
      </c>
      <c r="F39" s="7">
        <v>17096.24711710024</v>
      </c>
      <c r="G39" s="7">
        <v>4930.742300081802</v>
      </c>
      <c r="H39" s="7">
        <v>9842.416783058909</v>
      </c>
      <c r="I39" s="7">
        <v>6263.63351597294</v>
      </c>
      <c r="J39" s="7">
        <v>375.41192880690727</v>
      </c>
      <c r="K39" s="7">
        <v>121428.38809734627</v>
      </c>
    </row>
    <row r="40" spans="1:11" ht="15.75" thickBot="1">
      <c r="A40" s="6">
        <v>2024</v>
      </c>
      <c r="B40" s="7">
        <v>41810.457741690865</v>
      </c>
      <c r="C40" s="7">
        <v>3717.2243047433813</v>
      </c>
      <c r="D40" s="7">
        <v>43113.559793257264</v>
      </c>
      <c r="E40" s="7">
        <v>1313.0038098905384</v>
      </c>
      <c r="F40" s="7">
        <v>17199.097110487168</v>
      </c>
      <c r="G40" s="7">
        <v>4930.6423420365445</v>
      </c>
      <c r="H40" s="7">
        <v>9921.194158714796</v>
      </c>
      <c r="I40" s="7">
        <v>6305.771842925263</v>
      </c>
      <c r="J40" s="7">
        <v>375.4234919279093</v>
      </c>
      <c r="K40" s="7">
        <v>123656.1464810398</v>
      </c>
    </row>
    <row r="41" spans="1:11" ht="15.75" thickBot="1">
      <c r="A41" s="6">
        <v>2025</v>
      </c>
      <c r="B41" s="7">
        <v>43095.98173841158</v>
      </c>
      <c r="C41" s="7">
        <v>4202.936068705142</v>
      </c>
      <c r="D41" s="7">
        <v>43982.9281489143</v>
      </c>
      <c r="E41" s="7">
        <v>1496.6501521533792</v>
      </c>
      <c r="F41" s="7">
        <v>17314.231559026986</v>
      </c>
      <c r="G41" s="7">
        <v>4934.46577884094</v>
      </c>
      <c r="H41" s="7">
        <v>10002.693601756931</v>
      </c>
      <c r="I41" s="7">
        <v>6352.774202935488</v>
      </c>
      <c r="J41" s="7">
        <v>375.4348375952529</v>
      </c>
      <c r="K41" s="7">
        <v>126058.50986748148</v>
      </c>
    </row>
    <row r="42" spans="1:11" ht="15.75" thickBot="1">
      <c r="A42" s="6">
        <v>2026</v>
      </c>
      <c r="B42" s="7">
        <v>44164.07686720156</v>
      </c>
      <c r="C42" s="7">
        <v>4507.032701112203</v>
      </c>
      <c r="D42" s="7">
        <v>44607.028512827776</v>
      </c>
      <c r="E42" s="7">
        <v>1627.978981066271</v>
      </c>
      <c r="F42" s="7">
        <v>17396.77372732512</v>
      </c>
      <c r="G42" s="7">
        <v>4921.933212726097</v>
      </c>
      <c r="H42" s="7">
        <v>10096.275956328744</v>
      </c>
      <c r="I42" s="7">
        <v>6393.033724352113</v>
      </c>
      <c r="J42" s="7">
        <v>375.4456999631882</v>
      </c>
      <c r="K42" s="7">
        <v>127954.56770072458</v>
      </c>
    </row>
    <row r="43" spans="1:11" ht="15.75" thickBot="1">
      <c r="A43" s="6">
        <v>2027</v>
      </c>
      <c r="B43" s="7">
        <v>45144.11822994834</v>
      </c>
      <c r="C43" s="7">
        <v>4745.075761179905</v>
      </c>
      <c r="D43" s="7">
        <v>45123.95736292798</v>
      </c>
      <c r="E43" s="7">
        <v>1735.824380667884</v>
      </c>
      <c r="F43" s="7">
        <v>17477.433009809083</v>
      </c>
      <c r="G43" s="7">
        <v>4906.888418015837</v>
      </c>
      <c r="H43" s="7">
        <v>10197.5438392042</v>
      </c>
      <c r="I43" s="7">
        <v>6423.6605389164715</v>
      </c>
      <c r="J43" s="7">
        <v>375.4563201131926</v>
      </c>
      <c r="K43" s="7">
        <v>129649.0577189351</v>
      </c>
    </row>
    <row r="44" spans="1:11" ht="15.75" thickBot="1">
      <c r="A44" s="6">
        <v>2028</v>
      </c>
      <c r="B44" s="7">
        <v>46142.46973882961</v>
      </c>
      <c r="C44" s="7">
        <v>5009.218326387356</v>
      </c>
      <c r="D44" s="7">
        <v>45547.33976230092</v>
      </c>
      <c r="E44" s="7">
        <v>1880.4875014800725</v>
      </c>
      <c r="F44" s="7">
        <v>17595.11505786342</v>
      </c>
      <c r="G44" s="7">
        <v>4889.704969044947</v>
      </c>
      <c r="H44" s="7">
        <v>10310.285471163674</v>
      </c>
      <c r="I44" s="7">
        <v>6459.597565798995</v>
      </c>
      <c r="J44" s="7">
        <v>375.4666239313641</v>
      </c>
      <c r="K44" s="7">
        <v>131319.97918893292</v>
      </c>
    </row>
    <row r="45" spans="1:11" ht="15.75" thickBot="1">
      <c r="A45" s="6">
        <v>2029</v>
      </c>
      <c r="B45" s="7">
        <v>47166.960077372576</v>
      </c>
      <c r="C45" s="7">
        <v>5287.384044237147</v>
      </c>
      <c r="D45" s="7">
        <v>45886.918466969306</v>
      </c>
      <c r="E45" s="7">
        <v>2009.9951397549794</v>
      </c>
      <c r="F45" s="7">
        <v>17673.15863781789</v>
      </c>
      <c r="G45" s="7">
        <v>4868.561063888309</v>
      </c>
      <c r="H45" s="7">
        <v>10413.825741847204</v>
      </c>
      <c r="I45" s="7">
        <v>6508.112389155547</v>
      </c>
      <c r="J45" s="7">
        <v>375.47662178351777</v>
      </c>
      <c r="K45" s="7">
        <v>132893.01299883434</v>
      </c>
    </row>
    <row r="46" spans="1:12" ht="15.75" thickBot="1">
      <c r="A46" s="6">
        <v>2030</v>
      </c>
      <c r="B46" s="7">
        <v>48244.41471044907</v>
      </c>
      <c r="C46" s="7">
        <v>5596.850056500797</v>
      </c>
      <c r="D46" s="7">
        <v>46259.28315934759</v>
      </c>
      <c r="E46" s="7">
        <v>2138.7536735745425</v>
      </c>
      <c r="F46" s="7">
        <v>17727.494479968922</v>
      </c>
      <c r="G46" s="7">
        <v>4842.494499551667</v>
      </c>
      <c r="H46" s="7">
        <v>10509.427363864464</v>
      </c>
      <c r="I46" s="7">
        <v>6538.502683062255</v>
      </c>
      <c r="J46" s="7">
        <v>375.4862275533388</v>
      </c>
      <c r="K46" s="7">
        <v>134497.1031237973</v>
      </c>
      <c r="L46" s="14"/>
    </row>
    <row r="47" spans="1:11" ht="15">
      <c r="A47" s="24" t="s">
        <v>0</v>
      </c>
      <c r="B47" s="24"/>
      <c r="C47" s="24"/>
      <c r="D47" s="24"/>
      <c r="E47" s="24"/>
      <c r="F47" s="24"/>
      <c r="G47" s="24"/>
      <c r="H47" s="24"/>
      <c r="I47" s="24"/>
      <c r="J47" s="24"/>
      <c r="K47" s="24"/>
    </row>
    <row r="48" spans="1:11" ht="13.5" customHeight="1">
      <c r="A48" s="24" t="s">
        <v>23</v>
      </c>
      <c r="B48" s="24"/>
      <c r="C48" s="24"/>
      <c r="D48" s="24"/>
      <c r="E48" s="24"/>
      <c r="F48" s="24"/>
      <c r="G48" s="24"/>
      <c r="H48" s="24"/>
      <c r="I48" s="24"/>
      <c r="J48" s="24"/>
      <c r="K48" s="24"/>
    </row>
    <row r="49" spans="1:11" ht="13.5" customHeight="1">
      <c r="A49" s="24" t="s">
        <v>69</v>
      </c>
      <c r="B49" s="24"/>
      <c r="C49" s="24"/>
      <c r="D49" s="24"/>
      <c r="E49" s="24"/>
      <c r="F49" s="24"/>
      <c r="G49" s="24"/>
      <c r="H49" s="24"/>
      <c r="I49" s="24"/>
      <c r="J49" s="24"/>
      <c r="K49" s="24"/>
    </row>
    <row r="50" ht="13.5" customHeight="1">
      <c r="A50" s="4"/>
    </row>
    <row r="51" spans="1:11" ht="15.75">
      <c r="A51" s="22" t="s">
        <v>24</v>
      </c>
      <c r="B51" s="22"/>
      <c r="C51" s="22"/>
      <c r="D51" s="22"/>
      <c r="E51" s="22"/>
      <c r="F51" s="22"/>
      <c r="G51" s="22"/>
      <c r="H51" s="22"/>
      <c r="I51" s="22"/>
      <c r="J51" s="22"/>
      <c r="K51" s="22"/>
    </row>
    <row r="52" spans="1:11" ht="15">
      <c r="A52" s="8" t="s">
        <v>25</v>
      </c>
      <c r="B52" s="12">
        <f>EXP((LN(B16/B6)/10))-1</f>
        <v>0.019672911532496506</v>
      </c>
      <c r="C52" s="13" t="s">
        <v>52</v>
      </c>
      <c r="D52" s="12">
        <f>EXP((LN(D16/D6)/10))-1</f>
        <v>0.029244500965379894</v>
      </c>
      <c r="E52" s="13" t="s">
        <v>52</v>
      </c>
      <c r="F52" s="12">
        <f aca="true" t="shared" si="0" ref="F52:K52">EXP((LN(F16/F6)/10))-1</f>
        <v>0.0007796398079282785</v>
      </c>
      <c r="G52" s="12">
        <f t="shared" si="0"/>
        <v>-0.015982824071995694</v>
      </c>
      <c r="H52" s="12">
        <f t="shared" si="0"/>
        <v>-0.019822316866132672</v>
      </c>
      <c r="I52" s="12">
        <f t="shared" si="0"/>
        <v>0.0086888500819291</v>
      </c>
      <c r="J52" s="12">
        <f t="shared" si="0"/>
        <v>-0.004404858907351539</v>
      </c>
      <c r="K52" s="12">
        <f t="shared" si="0"/>
        <v>0.01308043272688475</v>
      </c>
    </row>
    <row r="53" spans="1:11" ht="15">
      <c r="A53" s="8" t="s">
        <v>60</v>
      </c>
      <c r="B53" s="12">
        <f>EXP((LN(B33/B16)/17))-1</f>
        <v>0.008072741468822642</v>
      </c>
      <c r="C53" s="13" t="s">
        <v>52</v>
      </c>
      <c r="D53" s="12">
        <f>EXP((LN(D33/D16)/17))-1</f>
        <v>0.006299080367087262</v>
      </c>
      <c r="E53" s="13" t="s">
        <v>52</v>
      </c>
      <c r="F53" s="12">
        <f aca="true" t="shared" si="1" ref="F53:K53">EXP((LN(F33/F16)/17))-1</f>
        <v>-0.010202238409408482</v>
      </c>
      <c r="G53" s="12">
        <f t="shared" si="1"/>
        <v>0.03784552905728611</v>
      </c>
      <c r="H53" s="12">
        <f t="shared" si="1"/>
        <v>0.019470054898416356</v>
      </c>
      <c r="I53" s="12">
        <f t="shared" si="1"/>
        <v>0.0071177938486672865</v>
      </c>
      <c r="J53" s="12">
        <f t="shared" si="1"/>
        <v>-0.012650850973746075</v>
      </c>
      <c r="K53" s="12">
        <f t="shared" si="1"/>
        <v>0.006187148222134731</v>
      </c>
    </row>
    <row r="54" spans="1:11" ht="15">
      <c r="A54" s="8" t="s">
        <v>61</v>
      </c>
      <c r="B54" s="12">
        <f aca="true" t="shared" si="2" ref="B54:K54">EXP((LN(B36/B33)/3))-1</f>
        <v>0.028279013208854398</v>
      </c>
      <c r="C54" s="12">
        <f t="shared" si="2"/>
        <v>0.3434623051148433</v>
      </c>
      <c r="D54" s="12">
        <f t="shared" si="2"/>
        <v>0.025456082265334024</v>
      </c>
      <c r="E54" s="12">
        <f t="shared" si="2"/>
        <v>0.3475388037680829</v>
      </c>
      <c r="F54" s="12">
        <f t="shared" si="2"/>
        <v>0.010797138292646391</v>
      </c>
      <c r="G54" s="12">
        <f t="shared" si="2"/>
        <v>0.011512467550190308</v>
      </c>
      <c r="H54" s="12">
        <f t="shared" si="2"/>
        <v>-0.03954482778716728</v>
      </c>
      <c r="I54" s="12">
        <f t="shared" si="2"/>
        <v>0.01369421429834805</v>
      </c>
      <c r="J54" s="12">
        <f t="shared" si="2"/>
        <v>3.5778463366442637E-05</v>
      </c>
      <c r="K54" s="12">
        <f t="shared" si="2"/>
        <v>0.0167270508320978</v>
      </c>
    </row>
    <row r="55" spans="1:11" ht="15">
      <c r="A55" s="8" t="s">
        <v>62</v>
      </c>
      <c r="B55" s="12">
        <f aca="true" t="shared" si="3" ref="B55:K55">EXP((LN(B46/B33)/13))-1</f>
        <v>0.027697431465017353</v>
      </c>
      <c r="C55" s="12">
        <f t="shared" si="3"/>
        <v>0.16571912567844072</v>
      </c>
      <c r="D55" s="12">
        <f t="shared" si="3"/>
        <v>0.01741717991392089</v>
      </c>
      <c r="E55" s="12">
        <f t="shared" si="3"/>
        <v>0.1895673734522365</v>
      </c>
      <c r="F55" s="12">
        <f t="shared" si="3"/>
        <v>0.00747969627962064</v>
      </c>
      <c r="G55" s="12">
        <f t="shared" si="3"/>
        <v>0.0018499461692902397</v>
      </c>
      <c r="H55" s="12">
        <f t="shared" si="3"/>
        <v>-0.0024317063335109745</v>
      </c>
      <c r="I55" s="12">
        <f t="shared" si="3"/>
        <v>0.008280772677685233</v>
      </c>
      <c r="J55" s="12">
        <f t="shared" si="3"/>
        <v>3.1065414379805034E-05</v>
      </c>
      <c r="K55" s="12">
        <f t="shared" si="3"/>
        <v>0.016519393633505963</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F6" sqref="F6:F33"/>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23" t="s">
        <v>26</v>
      </c>
      <c r="B1" s="23"/>
      <c r="C1" s="23"/>
      <c r="D1" s="23"/>
      <c r="E1" s="23"/>
      <c r="F1" s="23"/>
      <c r="G1" s="23"/>
      <c r="H1" s="23"/>
      <c r="I1" s="23"/>
    </row>
    <row r="2" spans="1:11" ht="15.75" customHeight="1">
      <c r="A2" s="23" t="s">
        <v>74</v>
      </c>
      <c r="B2" s="23"/>
      <c r="C2" s="23"/>
      <c r="D2" s="23"/>
      <c r="E2" s="23"/>
      <c r="F2" s="23"/>
      <c r="G2" s="23"/>
      <c r="H2" s="23"/>
      <c r="I2" s="23"/>
      <c r="J2" s="23"/>
      <c r="K2" s="23"/>
    </row>
    <row r="3" spans="1:9" ht="15.75" customHeight="1">
      <c r="A3" s="23" t="s">
        <v>27</v>
      </c>
      <c r="B3" s="23"/>
      <c r="C3" s="23"/>
      <c r="D3" s="23"/>
      <c r="E3" s="23"/>
      <c r="F3" s="23"/>
      <c r="G3" s="23"/>
      <c r="H3" s="23"/>
      <c r="I3" s="23"/>
    </row>
    <row r="4" ht="13.5" customHeight="1" thickBot="1">
      <c r="A4" s="4"/>
    </row>
    <row r="5" spans="1:9" ht="27" thickBot="1">
      <c r="A5" s="5" t="s">
        <v>12</v>
      </c>
      <c r="B5" s="5" t="s">
        <v>13</v>
      </c>
      <c r="C5" s="5" t="s">
        <v>15</v>
      </c>
      <c r="D5" s="5" t="s">
        <v>17</v>
      </c>
      <c r="E5" s="5" t="s">
        <v>18</v>
      </c>
      <c r="F5" s="5" t="s">
        <v>19</v>
      </c>
      <c r="G5" s="5" t="s">
        <v>20</v>
      </c>
      <c r="H5" s="5" t="s">
        <v>21</v>
      </c>
      <c r="I5" s="5" t="s">
        <v>28</v>
      </c>
    </row>
    <row r="6" spans="1:9" ht="15.75" thickBot="1">
      <c r="A6" s="6">
        <v>1990</v>
      </c>
      <c r="B6" s="7">
        <v>24278.837154999994</v>
      </c>
      <c r="C6" s="7">
        <v>24485.904479915265</v>
      </c>
      <c r="D6" s="7">
        <v>16835.307867895914</v>
      </c>
      <c r="E6" s="7">
        <v>1995.5144</v>
      </c>
      <c r="F6" s="7">
        <v>9547.960514056023</v>
      </c>
      <c r="G6" s="7">
        <v>4390.2543969928565</v>
      </c>
      <c r="H6" s="7">
        <v>487.0663040000002</v>
      </c>
      <c r="I6" s="7">
        <f>SUM(B6:H6)</f>
        <v>82020.84511786007</v>
      </c>
    </row>
    <row r="7" spans="1:9" ht="15.75" thickBot="1">
      <c r="A7" s="6">
        <v>1991</v>
      </c>
      <c r="B7" s="7">
        <v>24652.214244</v>
      </c>
      <c r="C7" s="7">
        <v>24729.60490585365</v>
      </c>
      <c r="D7" s="7">
        <v>16457.70618203457</v>
      </c>
      <c r="E7" s="7">
        <v>2002.581911918257</v>
      </c>
      <c r="F7" s="7">
        <v>7633.642773113568</v>
      </c>
      <c r="G7" s="7">
        <v>4493.838274577363</v>
      </c>
      <c r="H7" s="7">
        <v>494.77850699999993</v>
      </c>
      <c r="I7" s="7">
        <f aca="true" t="shared" si="0" ref="I7:I46">SUM(B7:H7)</f>
        <v>80464.3667984974</v>
      </c>
    </row>
    <row r="8" spans="1:9" ht="15.75" thickBot="1">
      <c r="A8" s="6">
        <v>1992</v>
      </c>
      <c r="B8" s="7">
        <v>24497.613999999994</v>
      </c>
      <c r="C8" s="7">
        <v>25840.48073742888</v>
      </c>
      <c r="D8" s="7">
        <v>16489.407741576935</v>
      </c>
      <c r="E8" s="7">
        <v>1998.4647037959076</v>
      </c>
      <c r="F8" s="7">
        <v>7484.020295721111</v>
      </c>
      <c r="G8" s="7">
        <v>4507.618402133074</v>
      </c>
      <c r="H8" s="7">
        <v>478.02788975293646</v>
      </c>
      <c r="I8" s="7">
        <f t="shared" si="0"/>
        <v>81295.63377040884</v>
      </c>
    </row>
    <row r="9" spans="1:9" ht="15.75" thickBot="1">
      <c r="A9" s="6">
        <v>1993</v>
      </c>
      <c r="B9" s="7">
        <v>24961.06199999999</v>
      </c>
      <c r="C9" s="7">
        <v>26232.25872161085</v>
      </c>
      <c r="D9" s="7">
        <v>15879.380899677355</v>
      </c>
      <c r="E9" s="7">
        <v>1922.0286325727336</v>
      </c>
      <c r="F9" s="7">
        <v>7426.098334912569</v>
      </c>
      <c r="G9" s="7">
        <v>4601.062748589744</v>
      </c>
      <c r="H9" s="7">
        <v>485.7650720842719</v>
      </c>
      <c r="I9" s="7">
        <f t="shared" si="0"/>
        <v>81507.65640944752</v>
      </c>
    </row>
    <row r="10" spans="1:9" ht="15.75" thickBot="1">
      <c r="A10" s="6">
        <v>1994</v>
      </c>
      <c r="B10" s="7">
        <v>25179.175</v>
      </c>
      <c r="C10" s="7">
        <v>26345.413518020716</v>
      </c>
      <c r="D10" s="7">
        <v>15772.54399161361</v>
      </c>
      <c r="E10" s="7">
        <v>1650.8964124462586</v>
      </c>
      <c r="F10" s="7">
        <v>7617.976703380306</v>
      </c>
      <c r="G10" s="7">
        <v>4513.329191304749</v>
      </c>
      <c r="H10" s="7">
        <v>485.4918998680922</v>
      </c>
      <c r="I10" s="7">
        <f t="shared" si="0"/>
        <v>81564.82671663373</v>
      </c>
    </row>
    <row r="11" spans="1:9" ht="15.75" thickBot="1">
      <c r="A11" s="6">
        <v>1995</v>
      </c>
      <c r="B11" s="7">
        <v>25242.801999999996</v>
      </c>
      <c r="C11" s="7">
        <v>27033.65464054241</v>
      </c>
      <c r="D11" s="7">
        <v>16810.292713535215</v>
      </c>
      <c r="E11" s="7">
        <v>1399.3969941471616</v>
      </c>
      <c r="F11" s="7">
        <v>6468.245556569677</v>
      </c>
      <c r="G11" s="7">
        <v>4630.250005217434</v>
      </c>
      <c r="H11" s="7">
        <v>504.86616301240656</v>
      </c>
      <c r="I11" s="7">
        <f t="shared" si="0"/>
        <v>82089.50807302429</v>
      </c>
    </row>
    <row r="12" spans="1:9" ht="15.75" thickBot="1">
      <c r="A12" s="6">
        <v>1996</v>
      </c>
      <c r="B12" s="7">
        <v>26339.272999999994</v>
      </c>
      <c r="C12" s="7">
        <v>27844.135880824295</v>
      </c>
      <c r="D12" s="7">
        <v>15819.466097815002</v>
      </c>
      <c r="E12" s="7">
        <v>1424.35032531932</v>
      </c>
      <c r="F12" s="7">
        <v>7637.842230623457</v>
      </c>
      <c r="G12" s="7">
        <v>4748.183662597037</v>
      </c>
      <c r="H12" s="7">
        <v>531.320493073276</v>
      </c>
      <c r="I12" s="7">
        <f t="shared" si="0"/>
        <v>84344.57169025237</v>
      </c>
    </row>
    <row r="13" spans="1:9" ht="15.75" thickBot="1">
      <c r="A13" s="6">
        <v>1997</v>
      </c>
      <c r="B13" s="7">
        <v>26827.617999999988</v>
      </c>
      <c r="C13" s="7">
        <v>29401.822022548462</v>
      </c>
      <c r="D13" s="7">
        <v>16844.558314939164</v>
      </c>
      <c r="E13" s="7">
        <v>1454.8363583667551</v>
      </c>
      <c r="F13" s="7">
        <v>7839.786719719603</v>
      </c>
      <c r="G13" s="7">
        <v>4567.219723453164</v>
      </c>
      <c r="H13" s="7">
        <v>539.3684197817911</v>
      </c>
      <c r="I13" s="7">
        <f t="shared" si="0"/>
        <v>87475.20955880893</v>
      </c>
    </row>
    <row r="14" spans="1:9" ht="15.75" thickBot="1">
      <c r="A14" s="6">
        <v>1998</v>
      </c>
      <c r="B14" s="7">
        <v>27763.18583600001</v>
      </c>
      <c r="C14" s="7">
        <v>28975.46210646443</v>
      </c>
      <c r="D14" s="7">
        <v>16217.467517949826</v>
      </c>
      <c r="E14" s="7">
        <v>1257.2468988452667</v>
      </c>
      <c r="F14" s="7">
        <v>5845.416894614342</v>
      </c>
      <c r="G14" s="7">
        <v>4479.911218677349</v>
      </c>
      <c r="H14" s="7">
        <v>566.2884690393889</v>
      </c>
      <c r="I14" s="7">
        <f t="shared" si="0"/>
        <v>85104.9789415906</v>
      </c>
    </row>
    <row r="15" spans="1:9" ht="15.75" thickBot="1">
      <c r="A15" s="6">
        <v>1999</v>
      </c>
      <c r="B15" s="7">
        <v>28675.153140000024</v>
      </c>
      <c r="C15" s="7">
        <v>31641.7580072697</v>
      </c>
      <c r="D15" s="7">
        <v>16194.630104048432</v>
      </c>
      <c r="E15" s="7">
        <v>1374.4750415105686</v>
      </c>
      <c r="F15" s="7">
        <v>8513.813003138162</v>
      </c>
      <c r="G15" s="7">
        <v>5469.848872734876</v>
      </c>
      <c r="H15" s="7">
        <v>486.7213351982899</v>
      </c>
      <c r="I15" s="7">
        <f t="shared" si="0"/>
        <v>92356.39950390004</v>
      </c>
    </row>
    <row r="16" spans="1:9" ht="15.75" thickBot="1">
      <c r="A16" s="6">
        <v>2000</v>
      </c>
      <c r="B16" s="7">
        <v>29500.01975600001</v>
      </c>
      <c r="C16" s="7">
        <v>32794.246685829894</v>
      </c>
      <c r="D16" s="7">
        <v>16649.937630628465</v>
      </c>
      <c r="E16" s="7">
        <v>1395.2250578990654</v>
      </c>
      <c r="F16" s="7">
        <v>7815.5350703904915</v>
      </c>
      <c r="G16" s="7">
        <v>5065.238447671825</v>
      </c>
      <c r="H16" s="7">
        <v>466.0320333431855</v>
      </c>
      <c r="I16" s="7">
        <f t="shared" si="0"/>
        <v>93686.23468176294</v>
      </c>
    </row>
    <row r="17" spans="1:9" ht="15.75" thickBot="1">
      <c r="A17" s="6">
        <v>2001</v>
      </c>
      <c r="B17" s="7">
        <v>27724.039200000007</v>
      </c>
      <c r="C17" s="7">
        <v>31874.436395120083</v>
      </c>
      <c r="D17" s="7">
        <v>14978.023110255264</v>
      </c>
      <c r="E17" s="7">
        <v>1378.4664182167346</v>
      </c>
      <c r="F17" s="7">
        <v>8555.23557984484</v>
      </c>
      <c r="G17" s="7">
        <v>4489.1867448024495</v>
      </c>
      <c r="H17" s="7">
        <v>468.72139378154344</v>
      </c>
      <c r="I17" s="7">
        <f t="shared" si="0"/>
        <v>89468.10884202091</v>
      </c>
    </row>
    <row r="18" spans="1:9" ht="15.75" thickBot="1">
      <c r="A18" s="6">
        <v>2002</v>
      </c>
      <c r="B18" s="7">
        <v>28448.69372399999</v>
      </c>
      <c r="C18" s="7">
        <v>32354.005497645023</v>
      </c>
      <c r="D18" s="7">
        <v>13992.899179941474</v>
      </c>
      <c r="E18" s="7">
        <v>1206.8411345865932</v>
      </c>
      <c r="F18" s="7">
        <v>9029.87549070827</v>
      </c>
      <c r="G18" s="7">
        <v>4615.8982715755465</v>
      </c>
      <c r="H18" s="7">
        <v>447.8942501316392</v>
      </c>
      <c r="I18" s="7">
        <f t="shared" si="0"/>
        <v>90096.10754858852</v>
      </c>
    </row>
    <row r="19" spans="1:9" ht="15.75" thickBot="1">
      <c r="A19" s="6">
        <v>2003</v>
      </c>
      <c r="B19" s="7">
        <v>29702.238896</v>
      </c>
      <c r="C19" s="7">
        <v>32534.553984245213</v>
      </c>
      <c r="D19" s="7">
        <v>13340.023228726172</v>
      </c>
      <c r="E19" s="7">
        <v>1336.1987551386462</v>
      </c>
      <c r="F19" s="7">
        <v>8844.109920096018</v>
      </c>
      <c r="G19" s="7">
        <v>4214.01371478512</v>
      </c>
      <c r="H19" s="7">
        <v>452.81420032494816</v>
      </c>
      <c r="I19" s="7">
        <f t="shared" si="0"/>
        <v>90423.95269931611</v>
      </c>
    </row>
    <row r="20" spans="1:9" ht="15.75" thickBot="1">
      <c r="A20" s="6">
        <v>2004</v>
      </c>
      <c r="B20" s="7">
        <v>30265.814150999995</v>
      </c>
      <c r="C20" s="7">
        <v>33468.89315471103</v>
      </c>
      <c r="D20" s="7">
        <v>13654.726410051873</v>
      </c>
      <c r="E20" s="7">
        <v>1423.3962644443222</v>
      </c>
      <c r="F20" s="7">
        <v>10008.036472124248</v>
      </c>
      <c r="G20" s="7">
        <v>4700.403769683309</v>
      </c>
      <c r="H20" s="7">
        <v>482.9734134187761</v>
      </c>
      <c r="I20" s="7">
        <f t="shared" si="0"/>
        <v>94004.24363543355</v>
      </c>
    </row>
    <row r="21" spans="1:9" ht="15.75" thickBot="1">
      <c r="A21" s="6">
        <v>2005</v>
      </c>
      <c r="B21" s="7">
        <v>30850.859260000005</v>
      </c>
      <c r="C21" s="7">
        <v>33451.6256379525</v>
      </c>
      <c r="D21" s="7">
        <v>13911.36377128488</v>
      </c>
      <c r="E21" s="7">
        <v>1714.0506940271248</v>
      </c>
      <c r="F21" s="7">
        <v>9186.643923907688</v>
      </c>
      <c r="G21" s="7">
        <v>5007.276297290869</v>
      </c>
      <c r="H21" s="7">
        <v>484.3803864369911</v>
      </c>
      <c r="I21" s="7">
        <f t="shared" si="0"/>
        <v>94606.19997090005</v>
      </c>
    </row>
    <row r="22" spans="1:9" ht="15.75" thickBot="1">
      <c r="A22" s="6">
        <v>2006</v>
      </c>
      <c r="B22" s="7">
        <v>32044.195924000007</v>
      </c>
      <c r="C22" s="7">
        <v>34278.080500969096</v>
      </c>
      <c r="D22" s="7">
        <v>13853.422098279938</v>
      </c>
      <c r="E22" s="7">
        <v>1925.2175924716305</v>
      </c>
      <c r="F22" s="7">
        <v>9703.169823049775</v>
      </c>
      <c r="G22" s="7">
        <v>5108.231399104459</v>
      </c>
      <c r="H22" s="7">
        <v>482.8276718046965</v>
      </c>
      <c r="I22" s="7">
        <f t="shared" si="0"/>
        <v>97395.1450096796</v>
      </c>
    </row>
    <row r="23" spans="1:9" ht="15.75" thickBot="1">
      <c r="A23" s="6">
        <v>2007</v>
      </c>
      <c r="B23" s="7">
        <v>31727.867954999994</v>
      </c>
      <c r="C23" s="7">
        <v>35713.59212851434</v>
      </c>
      <c r="D23" s="7">
        <v>13474.97647117473</v>
      </c>
      <c r="E23" s="7">
        <v>2245.9968110178997</v>
      </c>
      <c r="F23" s="7">
        <v>11400.834533363028</v>
      </c>
      <c r="G23" s="7">
        <v>5328.0464162286335</v>
      </c>
      <c r="H23" s="7">
        <v>488.14157175742</v>
      </c>
      <c r="I23" s="7">
        <f t="shared" si="0"/>
        <v>100379.45588705604</v>
      </c>
    </row>
    <row r="24" spans="1:9" ht="15.75" thickBot="1">
      <c r="A24" s="6">
        <v>2008</v>
      </c>
      <c r="B24" s="7">
        <v>32087.004915999998</v>
      </c>
      <c r="C24" s="7">
        <v>35663.33676187128</v>
      </c>
      <c r="D24" s="7">
        <v>13281.466987114416</v>
      </c>
      <c r="E24" s="7">
        <v>2313.1660040552783</v>
      </c>
      <c r="F24" s="7">
        <v>9349.002998857128</v>
      </c>
      <c r="G24" s="7">
        <v>5696.868658239665</v>
      </c>
      <c r="H24" s="7">
        <v>500.49747325676634</v>
      </c>
      <c r="I24" s="7">
        <f t="shared" si="0"/>
        <v>98891.34379939453</v>
      </c>
    </row>
    <row r="25" spans="1:9" ht="15.75" thickBot="1">
      <c r="A25" s="6">
        <v>2009</v>
      </c>
      <c r="B25" s="7">
        <v>32282.864311000034</v>
      </c>
      <c r="C25" s="7">
        <v>34521.441160268754</v>
      </c>
      <c r="D25" s="7">
        <v>12121.682955256805</v>
      </c>
      <c r="E25" s="7">
        <v>2412.7109116221104</v>
      </c>
      <c r="F25" s="7">
        <v>9253.355864672216</v>
      </c>
      <c r="G25" s="7">
        <v>5846.942868020447</v>
      </c>
      <c r="H25" s="7">
        <v>506.5615962190477</v>
      </c>
      <c r="I25" s="7">
        <f t="shared" si="0"/>
        <v>96945.55966705942</v>
      </c>
    </row>
    <row r="26" spans="1:9" ht="15.75" thickBot="1">
      <c r="A26" s="6">
        <v>2010</v>
      </c>
      <c r="B26" s="7">
        <v>31834.96697899999</v>
      </c>
      <c r="C26" s="7">
        <v>34224.52712250523</v>
      </c>
      <c r="D26" s="7">
        <v>12026.967207266334</v>
      </c>
      <c r="E26" s="7">
        <v>2547.5095559213855</v>
      </c>
      <c r="F26" s="7">
        <v>9494.29349149214</v>
      </c>
      <c r="G26" s="7">
        <v>5432.258398688031</v>
      </c>
      <c r="H26" s="7">
        <v>505.3179514267521</v>
      </c>
      <c r="I26" s="7">
        <f t="shared" si="0"/>
        <v>96065.84070629986</v>
      </c>
    </row>
    <row r="27" spans="1:9" ht="15.75" thickBot="1">
      <c r="A27" s="6">
        <v>2011</v>
      </c>
      <c r="B27" s="7">
        <v>31940.28669700001</v>
      </c>
      <c r="C27" s="7">
        <v>34365.68593081404</v>
      </c>
      <c r="D27" s="7">
        <v>12096.740270859078</v>
      </c>
      <c r="E27" s="7">
        <v>2665.853390339706</v>
      </c>
      <c r="F27" s="7">
        <v>9805.471786029048</v>
      </c>
      <c r="G27" s="7">
        <v>5563.8197398687535</v>
      </c>
      <c r="H27" s="7">
        <v>494.0315499245397</v>
      </c>
      <c r="I27" s="7">
        <f t="shared" si="0"/>
        <v>96931.88936483515</v>
      </c>
    </row>
    <row r="28" spans="1:9" ht="15.75" thickBot="1">
      <c r="A28" s="6">
        <v>2012</v>
      </c>
      <c r="B28" s="7">
        <v>32118.546169</v>
      </c>
      <c r="C28" s="7">
        <v>34953.07633051724</v>
      </c>
      <c r="D28" s="7">
        <v>12122.29214505629</v>
      </c>
      <c r="E28" s="7">
        <v>2539.5969875830383</v>
      </c>
      <c r="F28" s="7">
        <v>10478.1340979594</v>
      </c>
      <c r="G28" s="7">
        <v>5714.529663345684</v>
      </c>
      <c r="H28" s="7">
        <v>486.1050916364076</v>
      </c>
      <c r="I28" s="7">
        <f t="shared" si="0"/>
        <v>98412.28048509805</v>
      </c>
    </row>
    <row r="29" spans="1:9" ht="15.75" thickBot="1">
      <c r="A29" s="6">
        <v>2013</v>
      </c>
      <c r="B29" s="7">
        <v>31768.849739000012</v>
      </c>
      <c r="C29" s="7">
        <v>35412.70689936848</v>
      </c>
      <c r="D29" s="7">
        <v>11976.080792960849</v>
      </c>
      <c r="E29" s="7">
        <v>2303.772445363624</v>
      </c>
      <c r="F29" s="7">
        <v>10460.935518073831</v>
      </c>
      <c r="G29" s="7">
        <v>5715.747554035377</v>
      </c>
      <c r="H29" s="7">
        <v>472.5967709235891</v>
      </c>
      <c r="I29" s="7">
        <f t="shared" si="0"/>
        <v>98110.68971972576</v>
      </c>
    </row>
    <row r="30" spans="1:9" ht="15.75" thickBot="1">
      <c r="A30" s="6">
        <v>2014</v>
      </c>
      <c r="B30" s="7">
        <v>30770.13197399999</v>
      </c>
      <c r="C30" s="7">
        <v>35142.36597661077</v>
      </c>
      <c r="D30" s="7">
        <v>12401.874481031586</v>
      </c>
      <c r="E30" s="7">
        <v>2540.193690351575</v>
      </c>
      <c r="F30" s="7">
        <v>9654.434889966284</v>
      </c>
      <c r="G30" s="7">
        <v>5523.614982523055</v>
      </c>
      <c r="H30" s="7">
        <v>439.7538750048633</v>
      </c>
      <c r="I30" s="7">
        <f t="shared" si="0"/>
        <v>96472.36986948813</v>
      </c>
    </row>
    <row r="31" spans="1:9" ht="15.75" thickBot="1">
      <c r="A31" s="6">
        <v>2015</v>
      </c>
      <c r="B31" s="7">
        <v>30099.94443342292</v>
      </c>
      <c r="C31" s="7">
        <v>35318.603997748905</v>
      </c>
      <c r="D31" s="7">
        <v>12199.579819080413</v>
      </c>
      <c r="E31" s="7">
        <v>2412.395806473367</v>
      </c>
      <c r="F31" s="7">
        <v>9572.11871206799</v>
      </c>
      <c r="G31" s="7">
        <v>5765.856578158196</v>
      </c>
      <c r="H31" s="7">
        <v>412.95027316168046</v>
      </c>
      <c r="I31" s="7">
        <f t="shared" si="0"/>
        <v>95781.44962011348</v>
      </c>
    </row>
    <row r="32" spans="1:9" ht="15.75" thickBot="1">
      <c r="A32" s="6">
        <v>2016</v>
      </c>
      <c r="B32" s="7">
        <v>29553.034093299997</v>
      </c>
      <c r="C32" s="7">
        <v>35147.89706690415</v>
      </c>
      <c r="D32" s="7">
        <v>11893.787517438788</v>
      </c>
      <c r="E32" s="7">
        <v>2085.7024422996774</v>
      </c>
      <c r="F32" s="7">
        <v>10673.181580935512</v>
      </c>
      <c r="G32" s="7">
        <v>5851.9674973118645</v>
      </c>
      <c r="H32" s="7">
        <v>392.0818455153022</v>
      </c>
      <c r="I32" s="7">
        <f t="shared" si="0"/>
        <v>95597.6520437053</v>
      </c>
    </row>
    <row r="33" spans="1:9" ht="15.75" thickBot="1">
      <c r="A33" s="6">
        <v>2017</v>
      </c>
      <c r="B33" s="7">
        <v>30883.11421999922</v>
      </c>
      <c r="C33" s="7">
        <v>35258.565195134106</v>
      </c>
      <c r="D33" s="7">
        <v>11706.877383176285</v>
      </c>
      <c r="E33" s="7">
        <v>1984.8914156919864</v>
      </c>
      <c r="F33" s="7">
        <v>10406.870717019998</v>
      </c>
      <c r="G33" s="7">
        <v>5626.486396129907</v>
      </c>
      <c r="H33" s="7">
        <v>375.33462026530214</v>
      </c>
      <c r="I33" s="7">
        <f t="shared" si="0"/>
        <v>96242.13994741681</v>
      </c>
    </row>
    <row r="34" spans="1:10" ht="15.75" thickBot="1">
      <c r="A34" s="6">
        <v>2018</v>
      </c>
      <c r="B34" s="7">
        <v>31030.549384218895</v>
      </c>
      <c r="C34" s="7">
        <v>35521.81180196885</v>
      </c>
      <c r="D34" s="7">
        <v>11863.223381190632</v>
      </c>
      <c r="E34" s="7">
        <v>2023.7989275953987</v>
      </c>
      <c r="F34" s="7">
        <v>8984.978446911753</v>
      </c>
      <c r="G34" s="7">
        <v>5710.494415365224</v>
      </c>
      <c r="H34" s="7">
        <v>375.3483201203498</v>
      </c>
      <c r="I34" s="7">
        <f t="shared" si="0"/>
        <v>95510.2046773711</v>
      </c>
      <c r="J34" s="14"/>
    </row>
    <row r="35" spans="1:9" ht="15.75" thickBot="1">
      <c r="A35" s="6">
        <v>2019</v>
      </c>
      <c r="B35" s="7">
        <v>31456.61273023169</v>
      </c>
      <c r="C35" s="7">
        <v>36196.811567220575</v>
      </c>
      <c r="D35" s="7">
        <v>11957.873063013747</v>
      </c>
      <c r="E35" s="7">
        <v>2028.3121595953248</v>
      </c>
      <c r="F35" s="7">
        <v>8944.081163105298</v>
      </c>
      <c r="G35" s="7">
        <v>5782.505623365241</v>
      </c>
      <c r="H35" s="7">
        <v>375.361789581162</v>
      </c>
      <c r="I35" s="7">
        <f t="shared" si="0"/>
        <v>96741.55809611303</v>
      </c>
    </row>
    <row r="36" spans="1:9" ht="15.75" thickBot="1">
      <c r="A36" s="6">
        <v>2020</v>
      </c>
      <c r="B36" s="7">
        <v>32238.64791845686</v>
      </c>
      <c r="C36" s="7">
        <v>37240.40131234145</v>
      </c>
      <c r="D36" s="7">
        <v>11898.583768967028</v>
      </c>
      <c r="E36" s="7">
        <v>2083.450481486097</v>
      </c>
      <c r="F36" s="7">
        <v>8925.842669138534</v>
      </c>
      <c r="G36" s="7">
        <v>5830.574392085215</v>
      </c>
      <c r="H36" s="7">
        <v>375.37490839459895</v>
      </c>
      <c r="I36" s="7">
        <f t="shared" si="0"/>
        <v>98592.87545086979</v>
      </c>
    </row>
    <row r="37" spans="1:9" ht="15.75" thickBot="1">
      <c r="A37" s="6">
        <v>2021</v>
      </c>
      <c r="B37" s="7">
        <v>33127.18453212558</v>
      </c>
      <c r="C37" s="7">
        <v>38032.49173242201</v>
      </c>
      <c r="D37" s="7">
        <v>12001.495878329879</v>
      </c>
      <c r="E37" s="7">
        <v>2106.754151949457</v>
      </c>
      <c r="F37" s="7">
        <v>8898.940429007765</v>
      </c>
      <c r="G37" s="7">
        <v>5884.7171242513505</v>
      </c>
      <c r="H37" s="7">
        <v>375.3876434328552</v>
      </c>
      <c r="I37" s="7">
        <f t="shared" si="0"/>
        <v>100426.9714915189</v>
      </c>
    </row>
    <row r="38" spans="1:9" ht="15.75" thickBot="1">
      <c r="A38" s="6">
        <v>2022</v>
      </c>
      <c r="B38" s="7">
        <v>34221.000265886076</v>
      </c>
      <c r="C38" s="7">
        <v>38837.391500566155</v>
      </c>
      <c r="D38" s="7">
        <v>12111.880063482142</v>
      </c>
      <c r="E38" s="7">
        <v>2117.174213389471</v>
      </c>
      <c r="F38" s="7">
        <v>8896.66536619419</v>
      </c>
      <c r="G38" s="7">
        <v>5935.158129326545</v>
      </c>
      <c r="H38" s="7">
        <v>375.39998333897637</v>
      </c>
      <c r="I38" s="7">
        <f t="shared" si="0"/>
        <v>102494.66952218355</v>
      </c>
    </row>
    <row r="39" spans="1:9" ht="15.75" thickBot="1">
      <c r="A39" s="6">
        <v>2023</v>
      </c>
      <c r="B39" s="7">
        <v>35392.314312699214</v>
      </c>
      <c r="C39" s="7">
        <v>39386.50527615851</v>
      </c>
      <c r="D39" s="7">
        <v>12188.810682753192</v>
      </c>
      <c r="E39" s="7">
        <v>2138.683433158847</v>
      </c>
      <c r="F39" s="7">
        <v>8893.889098014548</v>
      </c>
      <c r="G39" s="7">
        <v>5981.993802636365</v>
      </c>
      <c r="H39" s="7">
        <v>375.41192880690727</v>
      </c>
      <c r="I39" s="7">
        <f t="shared" si="0"/>
        <v>104357.60853422759</v>
      </c>
    </row>
    <row r="40" spans="1:9" ht="15.75" thickBot="1">
      <c r="A40" s="6">
        <v>2024</v>
      </c>
      <c r="B40" s="7">
        <v>36588.12680123489</v>
      </c>
      <c r="C40" s="7">
        <v>39990.406451410054</v>
      </c>
      <c r="D40" s="7">
        <v>12229.486217242027</v>
      </c>
      <c r="E40" s="7">
        <v>2144.2856191816713</v>
      </c>
      <c r="F40" s="7">
        <v>8885.65868192423</v>
      </c>
      <c r="G40" s="7">
        <v>6026.171755514435</v>
      </c>
      <c r="H40" s="7">
        <v>375.4234919279093</v>
      </c>
      <c r="I40" s="7">
        <f t="shared" si="0"/>
        <v>106239.55901843519</v>
      </c>
    </row>
    <row r="41" spans="1:9" ht="15.75" thickBot="1">
      <c r="A41" s="6">
        <v>2025</v>
      </c>
      <c r="B41" s="7">
        <v>37845.833830034426</v>
      </c>
      <c r="C41" s="7">
        <v>40730.96765254447</v>
      </c>
      <c r="D41" s="7">
        <v>12282.765311716485</v>
      </c>
      <c r="E41" s="7">
        <v>2153.798283607864</v>
      </c>
      <c r="F41" s="7">
        <v>8880.584012841577</v>
      </c>
      <c r="G41" s="7">
        <v>6075.198020698883</v>
      </c>
      <c r="H41" s="7">
        <v>375.4348375952529</v>
      </c>
      <c r="I41" s="7">
        <f t="shared" si="0"/>
        <v>108344.58194903894</v>
      </c>
    </row>
    <row r="42" spans="1:9" ht="15.75" thickBot="1">
      <c r="A42" s="6">
        <v>2026</v>
      </c>
      <c r="B42" s="7">
        <v>38888.07102114044</v>
      </c>
      <c r="C42" s="7">
        <v>41220.05318855186</v>
      </c>
      <c r="D42" s="7">
        <v>12303.769713262638</v>
      </c>
      <c r="E42" s="7">
        <v>2146.9420690043034</v>
      </c>
      <c r="F42" s="7">
        <v>8888.023777539656</v>
      </c>
      <c r="G42" s="7">
        <v>6117.465855969457</v>
      </c>
      <c r="H42" s="7">
        <v>375.4456999631882</v>
      </c>
      <c r="I42" s="7">
        <f t="shared" si="0"/>
        <v>109939.77132543153</v>
      </c>
    </row>
    <row r="43" spans="1:9" ht="15.75" thickBot="1">
      <c r="A43" s="6">
        <v>2027</v>
      </c>
      <c r="B43" s="7">
        <v>39841.923787728745</v>
      </c>
      <c r="C43" s="7">
        <v>41589.76804611035</v>
      </c>
      <c r="D43" s="7">
        <v>12323.20730533791</v>
      </c>
      <c r="E43" s="7">
        <v>2137.5607898122007</v>
      </c>
      <c r="F43" s="7">
        <v>8903.578446117532</v>
      </c>
      <c r="G43" s="7">
        <v>6150.085521387316</v>
      </c>
      <c r="H43" s="7">
        <v>375.4563201131926</v>
      </c>
      <c r="I43" s="7">
        <f t="shared" si="0"/>
        <v>111321.58021660725</v>
      </c>
    </row>
    <row r="44" spans="1:11" ht="15.75" thickBot="1">
      <c r="A44" s="6">
        <v>2028</v>
      </c>
      <c r="B44" s="7">
        <v>40810.964415557755</v>
      </c>
      <c r="C44" s="7">
        <v>41849.61479450505</v>
      </c>
      <c r="D44" s="7">
        <v>12379.982234883711</v>
      </c>
      <c r="E44" s="7">
        <v>2126.0280602671132</v>
      </c>
      <c r="F44" s="7">
        <v>8931.034103323416</v>
      </c>
      <c r="G44" s="7">
        <v>6188.000063341129</v>
      </c>
      <c r="H44" s="7">
        <v>375.4666239313641</v>
      </c>
      <c r="I44" s="7">
        <f t="shared" si="0"/>
        <v>112661.09029580952</v>
      </c>
      <c r="K44" s="1" t="s">
        <v>0</v>
      </c>
    </row>
    <row r="45" spans="1:9" ht="15.75" thickBot="1">
      <c r="A45" s="6">
        <v>2029</v>
      </c>
      <c r="B45" s="7">
        <v>41800.51552485273</v>
      </c>
      <c r="C45" s="7">
        <v>42004.533422941226</v>
      </c>
      <c r="D45" s="7">
        <v>12397.431770291332</v>
      </c>
      <c r="E45" s="7">
        <v>2110.52211812982</v>
      </c>
      <c r="F45" s="7">
        <v>8949.713513355495</v>
      </c>
      <c r="G45" s="7">
        <v>6238.477192113186</v>
      </c>
      <c r="H45" s="7">
        <v>375.47662178351777</v>
      </c>
      <c r="I45" s="7">
        <f t="shared" si="0"/>
        <v>113876.67016346731</v>
      </c>
    </row>
    <row r="46" spans="1:9" ht="15.75" thickBot="1">
      <c r="A46" s="6">
        <v>2030</v>
      </c>
      <c r="B46" s="7">
        <v>42835.3166856359</v>
      </c>
      <c r="C46" s="7">
        <v>42165.40344010264</v>
      </c>
      <c r="D46" s="7">
        <v>12391.485150401095</v>
      </c>
      <c r="E46" s="7">
        <v>2090.080799878824</v>
      </c>
      <c r="F46" s="7">
        <v>8960.877273919696</v>
      </c>
      <c r="G46" s="7">
        <v>6270.8147068238895</v>
      </c>
      <c r="H46" s="7">
        <v>375.4862275533388</v>
      </c>
      <c r="I46" s="7">
        <f t="shared" si="0"/>
        <v>115089.46428431539</v>
      </c>
    </row>
    <row r="47" spans="1:9" ht="15">
      <c r="A47" s="24" t="s">
        <v>0</v>
      </c>
      <c r="B47" s="24"/>
      <c r="C47" s="24"/>
      <c r="D47" s="24"/>
      <c r="E47" s="24"/>
      <c r="F47" s="24"/>
      <c r="G47" s="24"/>
      <c r="H47" s="24"/>
      <c r="I47" s="24"/>
    </row>
    <row r="48" spans="1:9" ht="13.5" customHeight="1">
      <c r="A48" s="24" t="s">
        <v>72</v>
      </c>
      <c r="B48" s="24"/>
      <c r="C48" s="24"/>
      <c r="D48" s="24"/>
      <c r="E48" s="24"/>
      <c r="F48" s="24"/>
      <c r="G48" s="24"/>
      <c r="H48" s="24"/>
      <c r="I48" s="24"/>
    </row>
    <row r="49" ht="13.5" customHeight="1">
      <c r="A49" s="4"/>
    </row>
    <row r="50" spans="1:9" ht="15.75">
      <c r="A50" s="22" t="s">
        <v>24</v>
      </c>
      <c r="B50" s="22"/>
      <c r="C50" s="22"/>
      <c r="D50" s="22"/>
      <c r="E50" s="22"/>
      <c r="F50" s="22"/>
      <c r="G50" s="22"/>
      <c r="H50" s="22"/>
      <c r="I50" s="22"/>
    </row>
    <row r="51" spans="1:9" ht="15">
      <c r="A51" s="8" t="s">
        <v>25</v>
      </c>
      <c r="B51" s="12">
        <f aca="true" t="shared" si="1" ref="B51:I51">EXP((LN(B16/B6)/10))-1</f>
        <v>0.01966953153751949</v>
      </c>
      <c r="C51" s="12">
        <f t="shared" si="1"/>
        <v>0.02964650771696209</v>
      </c>
      <c r="D51" s="12">
        <f t="shared" si="1"/>
        <v>-0.001106574225287038</v>
      </c>
      <c r="E51" s="12">
        <f t="shared" si="1"/>
        <v>-0.03515191293203923</v>
      </c>
      <c r="F51" s="12">
        <f t="shared" si="1"/>
        <v>-0.019822316866132672</v>
      </c>
      <c r="G51" s="12">
        <f t="shared" si="1"/>
        <v>0.01440415828788666</v>
      </c>
      <c r="H51" s="12">
        <f t="shared" si="1"/>
        <v>-0.004404858907351539</v>
      </c>
      <c r="I51" s="12">
        <f t="shared" si="1"/>
        <v>0.013386593387372914</v>
      </c>
    </row>
    <row r="52" spans="1:9" ht="15">
      <c r="A52" s="8" t="s">
        <v>60</v>
      </c>
      <c r="B52" s="12">
        <f>EXP((LN(B33/B16)/17))-1</f>
        <v>0.0026988492439128375</v>
      </c>
      <c r="C52" s="12">
        <f aca="true" t="shared" si="2" ref="C52:I52">EXP((LN(C33/C16)/17))-1</f>
        <v>0.004271177347721977</v>
      </c>
      <c r="D52" s="12">
        <f t="shared" si="2"/>
        <v>-0.020506239032966556</v>
      </c>
      <c r="E52" s="12">
        <f t="shared" si="2"/>
        <v>0.020952272970858443</v>
      </c>
      <c r="F52" s="12">
        <f t="shared" si="2"/>
        <v>0.01698694749446461</v>
      </c>
      <c r="G52" s="12">
        <f t="shared" si="2"/>
        <v>0.00620055299515454</v>
      </c>
      <c r="H52" s="12">
        <f t="shared" si="2"/>
        <v>-0.012650850973746075</v>
      </c>
      <c r="I52" s="12">
        <f t="shared" si="2"/>
        <v>0.0015845503641267467</v>
      </c>
    </row>
    <row r="53" spans="1:9" ht="15">
      <c r="A53" s="8" t="s">
        <v>61</v>
      </c>
      <c r="B53" s="12">
        <f>EXP((LN(B36/B33)/3))-1</f>
        <v>0.014421808305558947</v>
      </c>
      <c r="C53" s="12">
        <f aca="true" t="shared" si="3" ref="C53:I53">EXP((LN(C36/C33)/3))-1</f>
        <v>0.018395736288846498</v>
      </c>
      <c r="D53" s="12">
        <f t="shared" si="3"/>
        <v>0.005428984610545529</v>
      </c>
      <c r="E53" s="12">
        <f t="shared" si="3"/>
        <v>0.01628490836435459</v>
      </c>
      <c r="F53" s="12">
        <f t="shared" si="3"/>
        <v>-0.04988460307941345</v>
      </c>
      <c r="G53" s="12">
        <f t="shared" si="3"/>
        <v>0.011947594951504215</v>
      </c>
      <c r="H53" s="12">
        <f t="shared" si="3"/>
        <v>3.577846336622059E-05</v>
      </c>
      <c r="I53" s="12">
        <f t="shared" si="3"/>
        <v>0.008076337389956834</v>
      </c>
    </row>
    <row r="54" spans="1:9" ht="15">
      <c r="A54" s="8" t="s">
        <v>62</v>
      </c>
      <c r="B54" s="12">
        <f>EXP((LN(B46/B33)/13))-1</f>
        <v>0.025484970104563187</v>
      </c>
      <c r="C54" s="12">
        <f aca="true" t="shared" si="4" ref="C54:I54">EXP((LN(C46/C33)/13))-1</f>
        <v>0.01385600739775672</v>
      </c>
      <c r="D54" s="12">
        <f t="shared" si="4"/>
        <v>0.004381345201913023</v>
      </c>
      <c r="E54" s="12">
        <f t="shared" si="4"/>
        <v>0.003980093096489057</v>
      </c>
      <c r="F54" s="12">
        <f t="shared" si="4"/>
        <v>-0.011441587719918211</v>
      </c>
      <c r="G54" s="12">
        <f t="shared" si="4"/>
        <v>0.008374961723422114</v>
      </c>
      <c r="H54" s="12">
        <f t="shared" si="4"/>
        <v>3.1065414379805034E-05</v>
      </c>
      <c r="I54" s="12">
        <f t="shared" si="4"/>
        <v>0.01385217753731749</v>
      </c>
    </row>
    <row r="55" ht="13.5" customHeight="1">
      <c r="A55" s="4"/>
    </row>
  </sheetData>
  <sheetProtection/>
  <mergeCells count="6">
    <mergeCell ref="A1:I1"/>
    <mergeCell ref="A3:I3"/>
    <mergeCell ref="A47:I47"/>
    <mergeCell ref="A48:I48"/>
    <mergeCell ref="A50:I50"/>
    <mergeCell ref="A2:K2"/>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L18" sqref="L18"/>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23" t="s">
        <v>29</v>
      </c>
      <c r="B1" s="23"/>
      <c r="C1" s="23"/>
      <c r="D1" s="23"/>
      <c r="E1" s="23"/>
      <c r="F1" s="23"/>
      <c r="G1" s="23"/>
      <c r="H1" s="23"/>
    </row>
    <row r="2" spans="1:10" ht="15.75" customHeight="1">
      <c r="A2" s="23" t="s">
        <v>74</v>
      </c>
      <c r="B2" s="23"/>
      <c r="C2" s="23"/>
      <c r="D2" s="23"/>
      <c r="E2" s="23"/>
      <c r="F2" s="23"/>
      <c r="G2" s="23"/>
      <c r="H2" s="23"/>
      <c r="I2" s="23"/>
      <c r="J2" s="23"/>
    </row>
    <row r="3" spans="1:8" ht="15.75" customHeight="1">
      <c r="A3" s="23" t="s">
        <v>53</v>
      </c>
      <c r="B3" s="23"/>
      <c r="C3" s="23"/>
      <c r="D3" s="23"/>
      <c r="E3" s="23"/>
      <c r="F3" s="23"/>
      <c r="G3" s="23"/>
      <c r="H3" s="23"/>
    </row>
    <row r="4" ht="13.5" customHeight="1" thickBot="1">
      <c r="A4" s="4"/>
    </row>
    <row r="5" spans="1:8" ht="27" thickBot="1">
      <c r="A5" s="5" t="s">
        <v>12</v>
      </c>
      <c r="B5" s="5" t="s">
        <v>22</v>
      </c>
      <c r="C5" s="5" t="s">
        <v>55</v>
      </c>
      <c r="D5" s="5" t="s">
        <v>30</v>
      </c>
      <c r="E5" s="5" t="s">
        <v>31</v>
      </c>
      <c r="F5" s="5" t="s">
        <v>32</v>
      </c>
      <c r="G5" s="5" t="s">
        <v>33</v>
      </c>
      <c r="H5" s="5" t="s">
        <v>56</v>
      </c>
    </row>
    <row r="6" spans="1:8" ht="15.75" thickBot="1">
      <c r="A6" s="6">
        <v>1990</v>
      </c>
      <c r="B6" s="7">
        <f>'Form 1.1'!K6</f>
        <v>85947.04406219258</v>
      </c>
      <c r="C6" s="7">
        <v>7270.554928572011</v>
      </c>
      <c r="D6" s="7">
        <f>B6+C6</f>
        <v>93217.59899076459</v>
      </c>
      <c r="E6" s="7">
        <v>3926.198944332511</v>
      </c>
      <c r="F6" s="7">
        <v>0</v>
      </c>
      <c r="G6" s="7">
        <f>SUM(E6:F6)</f>
        <v>3926.198944332511</v>
      </c>
      <c r="H6" s="7">
        <f>D6-G6</f>
        <v>89291.40004643207</v>
      </c>
    </row>
    <row r="7" spans="1:8" ht="15.75" thickBot="1">
      <c r="A7" s="6">
        <v>1991</v>
      </c>
      <c r="B7" s="7">
        <f>'Form 1.1'!K7</f>
        <v>84242.07415659164</v>
      </c>
      <c r="C7" s="7">
        <v>7204.478959642292</v>
      </c>
      <c r="D7" s="7">
        <f aca="true" t="shared" si="0" ref="D7:D46">B7+C7</f>
        <v>91446.55311623393</v>
      </c>
      <c r="E7" s="7">
        <v>3777.707358094242</v>
      </c>
      <c r="F7" s="7">
        <v>0</v>
      </c>
      <c r="G7" s="7">
        <f aca="true" t="shared" si="1" ref="G7:G46">SUM(E7:F7)</f>
        <v>3777.707358094242</v>
      </c>
      <c r="H7" s="7">
        <f aca="true" t="shared" si="2" ref="H7:H46">D7-G7</f>
        <v>87668.8457581397</v>
      </c>
    </row>
    <row r="8" spans="1:8" ht="15.75" thickBot="1">
      <c r="A8" s="6">
        <v>1992</v>
      </c>
      <c r="B8" s="7">
        <f>'Form 1.1'!K8</f>
        <v>84974.67144761035</v>
      </c>
      <c r="C8" s="7">
        <v>7291.219685703599</v>
      </c>
      <c r="D8" s="7">
        <f t="shared" si="0"/>
        <v>92265.89113331395</v>
      </c>
      <c r="E8" s="7">
        <v>3679.037677201517</v>
      </c>
      <c r="F8" s="7">
        <v>0</v>
      </c>
      <c r="G8" s="7">
        <f t="shared" si="1"/>
        <v>3679.037677201517</v>
      </c>
      <c r="H8" s="7">
        <f t="shared" si="2"/>
        <v>88586.85345611244</v>
      </c>
    </row>
    <row r="9" spans="1:8" ht="15.75" thickBot="1">
      <c r="A9" s="6">
        <v>1993</v>
      </c>
      <c r="B9" s="7">
        <f>'Form 1.1'!K9</f>
        <v>86028.84339786554</v>
      </c>
      <c r="C9" s="7">
        <v>7280.837205222868</v>
      </c>
      <c r="D9" s="7">
        <f t="shared" si="0"/>
        <v>93309.6806030884</v>
      </c>
      <c r="E9" s="7">
        <v>4521.18698841804</v>
      </c>
      <c r="F9" s="7">
        <v>0</v>
      </c>
      <c r="G9" s="7">
        <f t="shared" si="1"/>
        <v>4521.18698841804</v>
      </c>
      <c r="H9" s="7">
        <f t="shared" si="2"/>
        <v>88788.49361467037</v>
      </c>
    </row>
    <row r="10" spans="1:8" ht="15.75" thickBot="1">
      <c r="A10" s="6">
        <v>1994</v>
      </c>
      <c r="B10" s="7">
        <f>'Form 1.1'!K10</f>
        <v>86036.78235497992</v>
      </c>
      <c r="C10" s="7">
        <v>7292.980136297852</v>
      </c>
      <c r="D10" s="7">
        <f t="shared" si="0"/>
        <v>93329.76249127777</v>
      </c>
      <c r="E10" s="7">
        <v>4471.955638346189</v>
      </c>
      <c r="F10" s="7">
        <v>0</v>
      </c>
      <c r="G10" s="7">
        <f t="shared" si="1"/>
        <v>4471.955638346189</v>
      </c>
      <c r="H10" s="7">
        <f t="shared" si="2"/>
        <v>88857.80685293158</v>
      </c>
    </row>
    <row r="11" spans="1:8" ht="15.75" thickBot="1">
      <c r="A11" s="6">
        <v>1995</v>
      </c>
      <c r="B11" s="7">
        <f>'Form 1.1'!K11</f>
        <v>86600.38089543943</v>
      </c>
      <c r="C11" s="7">
        <v>7366.444954638825</v>
      </c>
      <c r="D11" s="7">
        <f t="shared" si="0"/>
        <v>93966.82585007825</v>
      </c>
      <c r="E11" s="7">
        <v>4510.872822415113</v>
      </c>
      <c r="F11" s="7">
        <v>0</v>
      </c>
      <c r="G11" s="7">
        <f t="shared" si="1"/>
        <v>4510.872822415113</v>
      </c>
      <c r="H11" s="7">
        <f t="shared" si="2"/>
        <v>89455.95302766314</v>
      </c>
    </row>
    <row r="12" spans="1:8" ht="15.75" thickBot="1">
      <c r="A12" s="6">
        <v>1996</v>
      </c>
      <c r="B12" s="7">
        <f>'Form 1.1'!K12</f>
        <v>89389.19225143512</v>
      </c>
      <c r="C12" s="7">
        <v>7526.817368319966</v>
      </c>
      <c r="D12" s="7">
        <f t="shared" si="0"/>
        <v>96916.00961975509</v>
      </c>
      <c r="E12" s="7">
        <v>5044.620561182741</v>
      </c>
      <c r="F12" s="7">
        <v>0</v>
      </c>
      <c r="G12" s="7">
        <f t="shared" si="1"/>
        <v>5044.620561182741</v>
      </c>
      <c r="H12" s="7">
        <f t="shared" si="2"/>
        <v>91871.38905857234</v>
      </c>
    </row>
    <row r="13" spans="1:8" ht="15.75" thickBot="1">
      <c r="A13" s="6">
        <v>1997</v>
      </c>
      <c r="B13" s="7">
        <f>'Form 1.1'!K13</f>
        <v>92601.11275070903</v>
      </c>
      <c r="C13" s="7">
        <v>7812.274617930255</v>
      </c>
      <c r="D13" s="7">
        <f t="shared" si="0"/>
        <v>100413.38736863928</v>
      </c>
      <c r="E13" s="7">
        <v>5125.903191900085</v>
      </c>
      <c r="F13" s="7">
        <v>0</v>
      </c>
      <c r="G13" s="7">
        <f t="shared" si="1"/>
        <v>5125.903191900085</v>
      </c>
      <c r="H13" s="7">
        <f t="shared" si="2"/>
        <v>95287.48417673919</v>
      </c>
    </row>
    <row r="14" spans="1:8" ht="15.75" thickBot="1">
      <c r="A14" s="6">
        <v>1998</v>
      </c>
      <c r="B14" s="7">
        <f>'Form 1.1'!K14</f>
        <v>89877.69865091908</v>
      </c>
      <c r="C14" s="7">
        <v>7653.4453609228285</v>
      </c>
      <c r="D14" s="7">
        <f t="shared" si="0"/>
        <v>97531.1440118419</v>
      </c>
      <c r="E14" s="7">
        <v>4772.679424407241</v>
      </c>
      <c r="F14" s="7">
        <v>0.04028492122132111</v>
      </c>
      <c r="G14" s="7">
        <f t="shared" si="1"/>
        <v>4772.719709328462</v>
      </c>
      <c r="H14" s="7">
        <f t="shared" si="2"/>
        <v>92758.42430251343</v>
      </c>
    </row>
    <row r="15" spans="1:8" ht="15.75" thickBot="1">
      <c r="A15" s="6">
        <v>1999</v>
      </c>
      <c r="B15" s="7">
        <f>'Form 1.1'!K15</f>
        <v>97103.28865966061</v>
      </c>
      <c r="C15" s="7">
        <v>8261.574352396803</v>
      </c>
      <c r="D15" s="7">
        <f t="shared" si="0"/>
        <v>105364.86301205741</v>
      </c>
      <c r="E15" s="7">
        <v>4746.474172196719</v>
      </c>
      <c r="F15" s="7">
        <v>0.414983563828107</v>
      </c>
      <c r="G15" s="7">
        <f t="shared" si="1"/>
        <v>4746.8891557605475</v>
      </c>
      <c r="H15" s="7">
        <f t="shared" si="2"/>
        <v>100617.97385629686</v>
      </c>
    </row>
    <row r="16" spans="1:8" ht="15.75" thickBot="1">
      <c r="A16" s="6">
        <v>2000</v>
      </c>
      <c r="B16" s="7">
        <f>'Form 1.1'!K16</f>
        <v>97874.64881610715</v>
      </c>
      <c r="C16" s="7">
        <v>8388.793861529668</v>
      </c>
      <c r="D16" s="7">
        <f t="shared" si="0"/>
        <v>106263.44267763682</v>
      </c>
      <c r="E16" s="7">
        <v>4187.031121701376</v>
      </c>
      <c r="F16" s="7">
        <v>1.3830126428143847</v>
      </c>
      <c r="G16" s="7">
        <f t="shared" si="1"/>
        <v>4188.414134344191</v>
      </c>
      <c r="H16" s="7">
        <f t="shared" si="2"/>
        <v>102075.02854329263</v>
      </c>
    </row>
    <row r="17" spans="1:8" ht="15.75" thickBot="1">
      <c r="A17" s="6">
        <v>2001</v>
      </c>
      <c r="B17" s="7">
        <f>'Form 1.1'!K17</f>
        <v>93976.86311575567</v>
      </c>
      <c r="C17" s="7">
        <v>7990.246409654313</v>
      </c>
      <c r="D17" s="7">
        <f t="shared" si="0"/>
        <v>101967.10952540998</v>
      </c>
      <c r="E17" s="7">
        <v>4505.767648</v>
      </c>
      <c r="F17" s="7">
        <v>2.9866257347618808</v>
      </c>
      <c r="G17" s="7">
        <f t="shared" si="1"/>
        <v>4508.754273734762</v>
      </c>
      <c r="H17" s="7">
        <f t="shared" si="2"/>
        <v>97458.35525167521</v>
      </c>
    </row>
    <row r="18" spans="1:8" ht="15.75" thickBot="1">
      <c r="A18" s="6">
        <v>2002</v>
      </c>
      <c r="B18" s="7">
        <f>'Form 1.1'!K18</f>
        <v>94903.07809640045</v>
      </c>
      <c r="C18" s="7">
        <v>8011.07518096974</v>
      </c>
      <c r="D18" s="7">
        <f t="shared" si="0"/>
        <v>102914.15327737019</v>
      </c>
      <c r="E18" s="7">
        <v>4795.091708</v>
      </c>
      <c r="F18" s="7">
        <v>11.878839811917114</v>
      </c>
      <c r="G18" s="7">
        <f t="shared" si="1"/>
        <v>4806.970547811917</v>
      </c>
      <c r="H18" s="7">
        <f t="shared" si="2"/>
        <v>98107.18272955828</v>
      </c>
    </row>
    <row r="19" spans="1:8" ht="15.75" thickBot="1">
      <c r="A19" s="6">
        <v>2003</v>
      </c>
      <c r="B19" s="7">
        <f>'Form 1.1'!K19</f>
        <v>95746.06799101715</v>
      </c>
      <c r="C19" s="7">
        <v>8015.275740187303</v>
      </c>
      <c r="D19" s="7">
        <f t="shared" si="0"/>
        <v>103761.34373120446</v>
      </c>
      <c r="E19" s="7">
        <v>5291.781148679999</v>
      </c>
      <c r="F19" s="7">
        <v>30.33414302101617</v>
      </c>
      <c r="G19" s="7">
        <f t="shared" si="1"/>
        <v>5322.115291701015</v>
      </c>
      <c r="H19" s="7">
        <f t="shared" si="2"/>
        <v>98439.22843950344</v>
      </c>
    </row>
    <row r="20" spans="1:8" ht="15.75" thickBot="1">
      <c r="A20" s="6">
        <v>2004</v>
      </c>
      <c r="B20" s="7">
        <f>'Form 1.1'!K20</f>
        <v>99377.45413372651</v>
      </c>
      <c r="C20" s="7">
        <v>8335.531005557794</v>
      </c>
      <c r="D20" s="7">
        <f t="shared" si="0"/>
        <v>107712.98513928431</v>
      </c>
      <c r="E20" s="7">
        <v>5308.820508633198</v>
      </c>
      <c r="F20" s="7">
        <v>64.38998965974673</v>
      </c>
      <c r="G20" s="7">
        <f t="shared" si="1"/>
        <v>5373.210498292945</v>
      </c>
      <c r="H20" s="7">
        <f t="shared" si="2"/>
        <v>102339.77464099137</v>
      </c>
    </row>
    <row r="21" spans="1:8" ht="15.75" thickBot="1">
      <c r="A21" s="6">
        <v>2005</v>
      </c>
      <c r="B21" s="7">
        <f>'Form 1.1'!K21</f>
        <v>99955.47859860322</v>
      </c>
      <c r="C21" s="7">
        <v>8399.06891057304</v>
      </c>
      <c r="D21" s="7">
        <f t="shared" si="0"/>
        <v>108354.54750917626</v>
      </c>
      <c r="E21" s="7">
        <v>5246.097160946866</v>
      </c>
      <c r="F21" s="7">
        <v>103.18146675629171</v>
      </c>
      <c r="G21" s="7">
        <f t="shared" si="1"/>
        <v>5349.278627703158</v>
      </c>
      <c r="H21" s="7">
        <f t="shared" si="2"/>
        <v>103005.26888147311</v>
      </c>
    </row>
    <row r="22" spans="1:8" ht="15.75" thickBot="1">
      <c r="A22" s="6">
        <v>2006</v>
      </c>
      <c r="B22" s="7">
        <f>'Form 1.1'!K22</f>
        <v>102921.18068684767</v>
      </c>
      <c r="C22" s="7">
        <v>8652.97747088096</v>
      </c>
      <c r="D22" s="7">
        <f t="shared" si="0"/>
        <v>111574.15815772863</v>
      </c>
      <c r="E22" s="7">
        <v>5368.872498297399</v>
      </c>
      <c r="F22" s="7">
        <v>157.16317887067083</v>
      </c>
      <c r="G22" s="7">
        <f t="shared" si="1"/>
        <v>5526.03567716807</v>
      </c>
      <c r="H22" s="7">
        <f t="shared" si="2"/>
        <v>106048.12248056056</v>
      </c>
    </row>
    <row r="23" spans="1:8" ht="15.75" thickBot="1">
      <c r="A23" s="6">
        <v>2007</v>
      </c>
      <c r="B23" s="7">
        <f>'Form 1.1'!K23</f>
        <v>106010.8324740553</v>
      </c>
      <c r="C23" s="7">
        <v>8874.864122271334</v>
      </c>
      <c r="D23" s="7">
        <f t="shared" si="0"/>
        <v>114885.69659632664</v>
      </c>
      <c r="E23" s="7">
        <v>5393.2125455624255</v>
      </c>
      <c r="F23" s="7">
        <v>238.16404143684827</v>
      </c>
      <c r="G23" s="7">
        <f t="shared" si="1"/>
        <v>5631.376586999274</v>
      </c>
      <c r="H23" s="7">
        <f t="shared" si="2"/>
        <v>109254.32000932736</v>
      </c>
    </row>
    <row r="24" spans="1:8" ht="15.75" thickBot="1">
      <c r="A24" s="6">
        <v>2008</v>
      </c>
      <c r="B24" s="7">
        <f>'Form 1.1'!K24</f>
        <v>105076.33568268128</v>
      </c>
      <c r="C24" s="7">
        <v>8865.55071180137</v>
      </c>
      <c r="D24" s="7">
        <f t="shared" si="0"/>
        <v>113941.88639448266</v>
      </c>
      <c r="E24" s="7">
        <v>5818.332948266802</v>
      </c>
      <c r="F24" s="7">
        <v>366.65893501994174</v>
      </c>
      <c r="G24" s="7">
        <f t="shared" si="1"/>
        <v>6184.991883286744</v>
      </c>
      <c r="H24" s="7">
        <f t="shared" si="2"/>
        <v>107756.89451119592</v>
      </c>
    </row>
    <row r="25" spans="1:8" ht="15.75" thickBot="1">
      <c r="A25" s="6">
        <v>2009</v>
      </c>
      <c r="B25" s="7">
        <f>'Form 1.1'!K25</f>
        <v>103125.73861738396</v>
      </c>
      <c r="C25" s="7">
        <v>8682.36921210176</v>
      </c>
      <c r="D25" s="7">
        <f t="shared" si="0"/>
        <v>111808.10782948573</v>
      </c>
      <c r="E25" s="7">
        <v>5640.554075584132</v>
      </c>
      <c r="F25" s="7">
        <v>539.6248747403961</v>
      </c>
      <c r="G25" s="7">
        <f t="shared" si="1"/>
        <v>6180.178950324528</v>
      </c>
      <c r="H25" s="7">
        <f t="shared" si="2"/>
        <v>105627.9288791612</v>
      </c>
    </row>
    <row r="26" spans="1:8" ht="15.75" thickBot="1">
      <c r="A26" s="6">
        <v>2010</v>
      </c>
      <c r="B26" s="7">
        <f>'Form 1.1'!K26</f>
        <v>102391.20108913224</v>
      </c>
      <c r="C26" s="7">
        <v>8547.661452374077</v>
      </c>
      <c r="D26" s="7">
        <f t="shared" si="0"/>
        <v>110938.86254150631</v>
      </c>
      <c r="E26" s="7">
        <v>5637.364828887292</v>
      </c>
      <c r="F26" s="7">
        <v>688.1082382440915</v>
      </c>
      <c r="G26" s="7">
        <f t="shared" si="1"/>
        <v>6325.473067131384</v>
      </c>
      <c r="H26" s="7">
        <f t="shared" si="2"/>
        <v>104613.38947437493</v>
      </c>
    </row>
    <row r="27" spans="1:8" ht="15.75" thickBot="1">
      <c r="A27" s="6">
        <v>2011</v>
      </c>
      <c r="B27" s="7">
        <f>'Form 1.1'!K27</f>
        <v>103611.08483761529</v>
      </c>
      <c r="C27" s="7">
        <v>8593.597589116229</v>
      </c>
      <c r="D27" s="7">
        <f t="shared" si="0"/>
        <v>112204.68242673151</v>
      </c>
      <c r="E27" s="7">
        <v>5754.48825805148</v>
      </c>
      <c r="F27" s="7">
        <v>924.9027502536095</v>
      </c>
      <c r="G27" s="7">
        <f t="shared" si="1"/>
        <v>6679.39100830509</v>
      </c>
      <c r="H27" s="7">
        <f t="shared" si="2"/>
        <v>105525.29141842642</v>
      </c>
    </row>
    <row r="28" spans="1:8" ht="15.75" thickBot="1">
      <c r="A28" s="6">
        <v>2012</v>
      </c>
      <c r="B28" s="7">
        <f>'Form 1.1'!K28</f>
        <v>105215.9308776085</v>
      </c>
      <c r="C28" s="7">
        <v>8773.471175328257</v>
      </c>
      <c r="D28" s="7">
        <f t="shared" si="0"/>
        <v>113989.40205293676</v>
      </c>
      <c r="E28" s="7">
        <v>5598.879030019526</v>
      </c>
      <c r="F28" s="7">
        <v>1205.1396875092098</v>
      </c>
      <c r="G28" s="7">
        <f t="shared" si="1"/>
        <v>6804.018717528736</v>
      </c>
      <c r="H28" s="7">
        <f t="shared" si="2"/>
        <v>107185.38333540803</v>
      </c>
    </row>
    <row r="29" spans="1:8" ht="15.75" thickBot="1">
      <c r="A29" s="6">
        <v>2013</v>
      </c>
      <c r="B29" s="7">
        <f>'Form 1.1'!K29</f>
        <v>105208.91761364295</v>
      </c>
      <c r="C29" s="7">
        <v>8786.268844047418</v>
      </c>
      <c r="D29" s="7">
        <f t="shared" si="0"/>
        <v>113995.18645769036</v>
      </c>
      <c r="E29" s="7">
        <v>5507.722787640465</v>
      </c>
      <c r="F29" s="7">
        <v>1590.8940819099714</v>
      </c>
      <c r="G29" s="7">
        <f t="shared" si="1"/>
        <v>7098.616869550437</v>
      </c>
      <c r="H29" s="7">
        <f t="shared" si="2"/>
        <v>106896.56958813993</v>
      </c>
    </row>
    <row r="30" spans="1:8" ht="15.75" thickBot="1">
      <c r="A30" s="6">
        <v>2014</v>
      </c>
      <c r="B30" s="7">
        <f>'Form 1.1'!K30</f>
        <v>105704.33166167905</v>
      </c>
      <c r="C30" s="7">
        <v>8699.746374800041</v>
      </c>
      <c r="D30" s="7">
        <f t="shared" si="0"/>
        <v>114404.0780364791</v>
      </c>
      <c r="E30" s="7">
        <v>7076.232732875913</v>
      </c>
      <c r="F30" s="7">
        <v>2156.006370703793</v>
      </c>
      <c r="G30" s="7">
        <f t="shared" si="1"/>
        <v>9232.239103579706</v>
      </c>
      <c r="H30" s="7">
        <f t="shared" si="2"/>
        <v>105171.8389328994</v>
      </c>
    </row>
    <row r="31" spans="1:8" ht="15.75" thickBot="1">
      <c r="A31" s="6">
        <v>2015</v>
      </c>
      <c r="B31" s="7">
        <f>'Form 1.1'!K31</f>
        <v>105798.57532454692</v>
      </c>
      <c r="C31" s="7">
        <v>8629.302416663515</v>
      </c>
      <c r="D31" s="7">
        <f t="shared" si="0"/>
        <v>114427.87774121044</v>
      </c>
      <c r="E31" s="7">
        <v>7059.2669644262505</v>
      </c>
      <c r="F31" s="7">
        <v>2957.717815961186</v>
      </c>
      <c r="G31" s="7">
        <f t="shared" si="1"/>
        <v>10016.984780387436</v>
      </c>
      <c r="H31" s="7">
        <f t="shared" si="2"/>
        <v>104410.892960823</v>
      </c>
    </row>
    <row r="32" spans="1:8" ht="15.75" thickBot="1">
      <c r="A32" s="6">
        <v>2016</v>
      </c>
      <c r="B32" s="7">
        <f>'Form 1.1'!K32</f>
        <v>106837.4295360007</v>
      </c>
      <c r="C32" s="7">
        <v>8518.713228584824</v>
      </c>
      <c r="D32" s="7">
        <f t="shared" si="0"/>
        <v>115356.14276458551</v>
      </c>
      <c r="E32" s="7">
        <v>7184.658976426753</v>
      </c>
      <c r="F32" s="7">
        <v>4054.8459622078135</v>
      </c>
      <c r="G32" s="7">
        <f t="shared" si="1"/>
        <v>11239.504938634567</v>
      </c>
      <c r="H32" s="7">
        <f t="shared" si="2"/>
        <v>104116.63782595095</v>
      </c>
    </row>
    <row r="33" spans="1:8" ht="15.75" thickBot="1">
      <c r="A33" s="6">
        <v>2017</v>
      </c>
      <c r="B33" s="7">
        <f>'Form 1.1'!K33</f>
        <v>108694.91741426251</v>
      </c>
      <c r="C33" s="7">
        <v>8497.975404541745</v>
      </c>
      <c r="D33" s="7">
        <f t="shared" si="0"/>
        <v>117192.89281880426</v>
      </c>
      <c r="E33" s="7">
        <v>7275.298575565175</v>
      </c>
      <c r="F33" s="7">
        <v>5177.478891280534</v>
      </c>
      <c r="G33" s="7">
        <f t="shared" si="1"/>
        <v>12452.77746684571</v>
      </c>
      <c r="H33" s="7">
        <f t="shared" si="2"/>
        <v>104740.11535195855</v>
      </c>
    </row>
    <row r="34" spans="1:8" ht="15.75" thickBot="1">
      <c r="A34" s="6">
        <v>2018</v>
      </c>
      <c r="B34" s="7">
        <f>'Form 1.1'!K34</f>
        <v>109598.5657508687</v>
      </c>
      <c r="C34" s="7">
        <v>8504.74595298557</v>
      </c>
      <c r="D34" s="7">
        <f t="shared" si="0"/>
        <v>118103.31170385427</v>
      </c>
      <c r="E34" s="7">
        <v>7855.423029310013</v>
      </c>
      <c r="F34" s="7">
        <v>6232.9380441875755</v>
      </c>
      <c r="G34" s="7">
        <f t="shared" si="1"/>
        <v>14088.361073497588</v>
      </c>
      <c r="H34" s="7">
        <f t="shared" si="2"/>
        <v>104014.95063035667</v>
      </c>
    </row>
    <row r="35" spans="1:8" ht="15.75" thickBot="1">
      <c r="A35" s="6">
        <v>2019</v>
      </c>
      <c r="B35" s="7">
        <f>'Form 1.1'!K35</f>
        <v>111711.54583566712</v>
      </c>
      <c r="C35" s="7">
        <v>8607.179467249398</v>
      </c>
      <c r="D35" s="7">
        <f t="shared" si="0"/>
        <v>120318.72530291651</v>
      </c>
      <c r="E35" s="7">
        <v>7873.837695895785</v>
      </c>
      <c r="F35" s="7">
        <v>7096.150043658277</v>
      </c>
      <c r="G35" s="7">
        <f t="shared" si="1"/>
        <v>14969.987739554063</v>
      </c>
      <c r="H35" s="7">
        <f t="shared" si="2"/>
        <v>105348.73756336245</v>
      </c>
    </row>
    <row r="36" spans="1:8" ht="15.75" thickBot="1">
      <c r="A36" s="6">
        <v>2020</v>
      </c>
      <c r="B36" s="7">
        <f>'Form 1.1'!K36</f>
        <v>114241.09897921185</v>
      </c>
      <c r="C36" s="7">
        <v>8765.515608855767</v>
      </c>
      <c r="D36" s="7">
        <f t="shared" si="0"/>
        <v>123006.61458806762</v>
      </c>
      <c r="E36" s="7">
        <v>7885.269712559969</v>
      </c>
      <c r="F36" s="7">
        <v>7762.953815782123</v>
      </c>
      <c r="G36" s="7">
        <f t="shared" si="1"/>
        <v>15648.223528342092</v>
      </c>
      <c r="H36" s="7">
        <f t="shared" si="2"/>
        <v>107358.39105972553</v>
      </c>
    </row>
    <row r="37" spans="1:8" ht="15.75" thickBot="1">
      <c r="A37" s="6">
        <v>2021</v>
      </c>
      <c r="B37" s="7">
        <f>'Form 1.1'!K37</f>
        <v>116644.38525144504</v>
      </c>
      <c r="C37" s="7">
        <v>8921.93409169856</v>
      </c>
      <c r="D37" s="7">
        <f t="shared" si="0"/>
        <v>125566.31934314361</v>
      </c>
      <c r="E37" s="7">
        <v>7893.5737899700125</v>
      </c>
      <c r="F37" s="7">
        <v>8323.839969956141</v>
      </c>
      <c r="G37" s="7">
        <f t="shared" si="1"/>
        <v>16217.413759926154</v>
      </c>
      <c r="H37" s="7">
        <f t="shared" si="2"/>
        <v>109348.90558321745</v>
      </c>
    </row>
    <row r="38" spans="1:8" ht="15.75" thickBot="1">
      <c r="A38" s="6">
        <v>2022</v>
      </c>
      <c r="B38" s="7">
        <f>'Form 1.1'!K38</f>
        <v>119167.93071708173</v>
      </c>
      <c r="C38" s="7">
        <v>9099.150082329485</v>
      </c>
      <c r="D38" s="7">
        <f t="shared" si="0"/>
        <v>128267.08079941123</v>
      </c>
      <c r="E38" s="7">
        <v>7899.8586964327815</v>
      </c>
      <c r="F38" s="7">
        <v>8773.402498465426</v>
      </c>
      <c r="G38" s="7">
        <f t="shared" si="1"/>
        <v>16673.26119489821</v>
      </c>
      <c r="H38" s="7">
        <f t="shared" si="2"/>
        <v>111593.81960451302</v>
      </c>
    </row>
    <row r="39" spans="1:8" ht="15.75" thickBot="1">
      <c r="A39" s="6">
        <v>2023</v>
      </c>
      <c r="B39" s="7">
        <f>'Form 1.1'!K39</f>
        <v>121428.38809734627</v>
      </c>
      <c r="C39" s="7">
        <v>9257.493234370704</v>
      </c>
      <c r="D39" s="7">
        <f t="shared" si="0"/>
        <v>130685.88133171697</v>
      </c>
      <c r="E39" s="7">
        <v>7901.074183287846</v>
      </c>
      <c r="F39" s="7">
        <v>9169.70537983085</v>
      </c>
      <c r="G39" s="7">
        <f t="shared" si="1"/>
        <v>17070.779563118696</v>
      </c>
      <c r="H39" s="7">
        <f t="shared" si="2"/>
        <v>113615.10176859828</v>
      </c>
    </row>
    <row r="40" spans="1:8" ht="15.75" thickBot="1">
      <c r="A40" s="6">
        <v>2024</v>
      </c>
      <c r="B40" s="7">
        <f>'Form 1.1'!K40</f>
        <v>123656.1464810398</v>
      </c>
      <c r="C40" s="7">
        <v>9417.222013091327</v>
      </c>
      <c r="D40" s="7">
        <f t="shared" si="0"/>
        <v>133073.36849413114</v>
      </c>
      <c r="E40" s="7">
        <v>7899.662377804092</v>
      </c>
      <c r="F40" s="7">
        <v>9516.9250848005</v>
      </c>
      <c r="G40" s="7">
        <f t="shared" si="1"/>
        <v>17416.58746260459</v>
      </c>
      <c r="H40" s="7">
        <f t="shared" si="2"/>
        <v>115656.78103152654</v>
      </c>
    </row>
    <row r="41" spans="1:8" ht="15.75" thickBot="1">
      <c r="A41" s="6">
        <v>2025</v>
      </c>
      <c r="B41" s="7">
        <f>'Form 1.1'!K41</f>
        <v>126058.50986748148</v>
      </c>
      <c r="C41" s="7">
        <v>9596.745033847072</v>
      </c>
      <c r="D41" s="7">
        <f t="shared" si="0"/>
        <v>135655.25490132856</v>
      </c>
      <c r="E41" s="7">
        <v>7894.352567586597</v>
      </c>
      <c r="F41" s="7">
        <v>9819.575350855936</v>
      </c>
      <c r="G41" s="7">
        <f t="shared" si="1"/>
        <v>17713.927918442532</v>
      </c>
      <c r="H41" s="7">
        <f t="shared" si="2"/>
        <v>117941.32698288604</v>
      </c>
    </row>
    <row r="42" spans="1:8" ht="15.75" thickBot="1">
      <c r="A42" s="6">
        <v>2026</v>
      </c>
      <c r="B42" s="7">
        <f>'Form 1.1'!K42</f>
        <v>127954.56770072458</v>
      </c>
      <c r="C42" s="7">
        <v>9729.935509359011</v>
      </c>
      <c r="D42" s="7">
        <f t="shared" si="0"/>
        <v>137684.50321008358</v>
      </c>
      <c r="E42" s="7">
        <v>7886.531396925203</v>
      </c>
      <c r="F42" s="7">
        <v>10128.264978367853</v>
      </c>
      <c r="G42" s="7">
        <f t="shared" si="1"/>
        <v>18014.796375293055</v>
      </c>
      <c r="H42" s="7">
        <f t="shared" si="2"/>
        <v>119669.70683479053</v>
      </c>
    </row>
    <row r="43" spans="1:8" ht="15.75" thickBot="1">
      <c r="A43" s="6">
        <v>2027</v>
      </c>
      <c r="B43" s="7">
        <f>'Form 1.1'!K43</f>
        <v>129649.0577189351</v>
      </c>
      <c r="C43" s="7">
        <v>9842.539975065461</v>
      </c>
      <c r="D43" s="7">
        <f t="shared" si="0"/>
        <v>139491.59769400058</v>
      </c>
      <c r="E43" s="7">
        <v>7878.667208167167</v>
      </c>
      <c r="F43" s="7">
        <v>10448.810294160688</v>
      </c>
      <c r="G43" s="7">
        <f t="shared" si="1"/>
        <v>18327.477502327856</v>
      </c>
      <c r="H43" s="7">
        <f t="shared" si="2"/>
        <v>121164.12019167273</v>
      </c>
    </row>
    <row r="44" spans="1:8" ht="15.75" thickBot="1">
      <c r="A44" s="6">
        <v>2028</v>
      </c>
      <c r="B44" s="7">
        <f>'Form 1.1'!K44</f>
        <v>131319.97918893292</v>
      </c>
      <c r="C44" s="7">
        <v>9949.839720338696</v>
      </c>
      <c r="D44" s="7">
        <f t="shared" si="0"/>
        <v>141269.81890927162</v>
      </c>
      <c r="E44" s="7">
        <v>7870.770038626155</v>
      </c>
      <c r="F44" s="7">
        <v>10788.11885449724</v>
      </c>
      <c r="G44" s="7">
        <f t="shared" si="1"/>
        <v>18658.888893123396</v>
      </c>
      <c r="H44" s="7">
        <f t="shared" si="2"/>
        <v>122610.93001614822</v>
      </c>
    </row>
    <row r="45" spans="1:8" ht="15.75" thickBot="1">
      <c r="A45" s="6">
        <v>2029</v>
      </c>
      <c r="B45" s="7">
        <f>'Form 1.1'!K45</f>
        <v>132893.01299883434</v>
      </c>
      <c r="C45" s="7">
        <v>10044.337806906151</v>
      </c>
      <c r="D45" s="7">
        <f t="shared" si="0"/>
        <v>142937.35080574048</v>
      </c>
      <c r="E45" s="7">
        <v>7862.834258235302</v>
      </c>
      <c r="F45" s="7">
        <v>11153.508577131744</v>
      </c>
      <c r="G45" s="7">
        <f t="shared" si="1"/>
        <v>19016.342835367046</v>
      </c>
      <c r="H45" s="7">
        <f t="shared" si="2"/>
        <v>123921.00797037344</v>
      </c>
    </row>
    <row r="46" spans="1:8" ht="15.75" thickBot="1">
      <c r="A46" s="6">
        <v>2030</v>
      </c>
      <c r="B46" s="7">
        <f>'Form 1.1'!K46</f>
        <v>134497.1031237973</v>
      </c>
      <c r="C46" s="7">
        <v>10136.741992854317</v>
      </c>
      <c r="D46" s="7">
        <f t="shared" si="0"/>
        <v>144633.84511665162</v>
      </c>
      <c r="E46" s="7">
        <v>7854.87027061144</v>
      </c>
      <c r="F46" s="7">
        <v>11552.768568870484</v>
      </c>
      <c r="G46" s="7">
        <f t="shared" si="1"/>
        <v>19407.638839481922</v>
      </c>
      <c r="H46" s="7">
        <f t="shared" si="2"/>
        <v>125226.2062771697</v>
      </c>
    </row>
    <row r="47" spans="1:5" ht="15">
      <c r="A47" s="24" t="s">
        <v>0</v>
      </c>
      <c r="B47" s="24"/>
      <c r="C47" s="24"/>
      <c r="D47" s="24"/>
      <c r="E47" s="24"/>
    </row>
    <row r="48" spans="1:5" ht="13.5" customHeight="1">
      <c r="A48" s="24" t="s">
        <v>73</v>
      </c>
      <c r="B48" s="24"/>
      <c r="C48" s="24"/>
      <c r="D48" s="24"/>
      <c r="E48" s="24"/>
    </row>
    <row r="49" ht="13.5" customHeight="1">
      <c r="A49" s="4"/>
    </row>
    <row r="50" spans="1:8" ht="15.75">
      <c r="A50" s="22" t="s">
        <v>24</v>
      </c>
      <c r="B50" s="22"/>
      <c r="C50" s="22"/>
      <c r="D50" s="22"/>
      <c r="E50" s="22"/>
      <c r="F50" s="22"/>
      <c r="G50" s="22"/>
      <c r="H50" s="22"/>
    </row>
    <row r="51" spans="1:8" ht="15">
      <c r="A51" s="8" t="s">
        <v>25</v>
      </c>
      <c r="B51" s="12">
        <f>EXP((LN(B16/B6)/10))-1</f>
        <v>0.01308043272688475</v>
      </c>
      <c r="C51" s="12">
        <f aca="true" t="shared" si="3" ref="C51:H51">EXP((LN(C16/C6)/10))-1</f>
        <v>0.014409239617894753</v>
      </c>
      <c r="D51" s="12">
        <f t="shared" si="3"/>
        <v>0.013184639338603699</v>
      </c>
      <c r="E51" s="12">
        <f t="shared" si="3"/>
        <v>0.006452745013776129</v>
      </c>
      <c r="F51" s="13" t="s">
        <v>52</v>
      </c>
      <c r="G51" s="12">
        <f t="shared" si="3"/>
        <v>0.006485984079300344</v>
      </c>
      <c r="H51" s="12">
        <f t="shared" si="3"/>
        <v>0.013470210486707046</v>
      </c>
    </row>
    <row r="52" spans="1:8" ht="15">
      <c r="A52" s="8" t="s">
        <v>60</v>
      </c>
      <c r="B52" s="12">
        <f>EXP((LN(B33/B16)/17))-1</f>
        <v>0.006187148222134731</v>
      </c>
      <c r="C52" s="12">
        <f aca="true" t="shared" si="4" ref="C52:H52">EXP((LN(C33/C16)/17))-1</f>
        <v>0.0007609479820187559</v>
      </c>
      <c r="D52" s="12">
        <f t="shared" si="4"/>
        <v>0.005775432384213852</v>
      </c>
      <c r="E52" s="12">
        <f t="shared" si="4"/>
        <v>0.033033463741356295</v>
      </c>
      <c r="F52" s="12">
        <f t="shared" si="4"/>
        <v>0.6225334466446801</v>
      </c>
      <c r="G52" s="12">
        <f t="shared" si="4"/>
        <v>0.06619409087002293</v>
      </c>
      <c r="H52" s="12">
        <f t="shared" si="4"/>
        <v>0.0015172718546407893</v>
      </c>
    </row>
    <row r="53" spans="1:8" ht="15">
      <c r="A53" s="8" t="s">
        <v>61</v>
      </c>
      <c r="B53" s="12">
        <f>EXP((LN(B36/B33)/3))-1</f>
        <v>0.0167270508320978</v>
      </c>
      <c r="C53" s="12">
        <f aca="true" t="shared" si="5" ref="C53:H53">EXP((LN(C36/C33)/3))-1</f>
        <v>0.010386029275070818</v>
      </c>
      <c r="D53" s="12">
        <f t="shared" si="5"/>
        <v>0.016269902299119288</v>
      </c>
      <c r="E53" s="12">
        <f t="shared" si="5"/>
        <v>0.0272005513385134</v>
      </c>
      <c r="F53" s="12">
        <f t="shared" si="5"/>
        <v>0.14455382695981966</v>
      </c>
      <c r="G53" s="12">
        <f t="shared" si="5"/>
        <v>0.07911137703935922</v>
      </c>
      <c r="H53" s="12">
        <f t="shared" si="5"/>
        <v>0.008264126429486263</v>
      </c>
    </row>
    <row r="54" spans="1:8" ht="15">
      <c r="A54" s="8" t="s">
        <v>62</v>
      </c>
      <c r="B54" s="12">
        <f>EXP((LN(B46/B33)/13))-1</f>
        <v>0.016519393633505963</v>
      </c>
      <c r="C54" s="12">
        <f aca="true" t="shared" si="6" ref="C54:H54">EXP((LN(C46/C33)/13))-1</f>
        <v>0.01365693054473005</v>
      </c>
      <c r="D54" s="12">
        <f t="shared" si="6"/>
        <v>0.016315053366573906</v>
      </c>
      <c r="E54" s="12">
        <f t="shared" si="6"/>
        <v>0.0059134854541125215</v>
      </c>
      <c r="F54" s="12">
        <f t="shared" si="6"/>
        <v>0.06368467647481957</v>
      </c>
      <c r="G54" s="12">
        <f t="shared" si="6"/>
        <v>0.03472174248064985</v>
      </c>
      <c r="H54" s="12">
        <f t="shared" si="6"/>
        <v>0.013836353194119244</v>
      </c>
    </row>
    <row r="55" ht="13.5" customHeight="1">
      <c r="A55" s="4"/>
    </row>
  </sheetData>
  <sheetProtection/>
  <mergeCells count="6">
    <mergeCell ref="A1:H1"/>
    <mergeCell ref="A3:H3"/>
    <mergeCell ref="A50:H50"/>
    <mergeCell ref="A47:E47"/>
    <mergeCell ref="A48:E48"/>
    <mergeCell ref="A2:J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56"/>
  <sheetViews>
    <sheetView tabSelected="1" zoomScale="80" zoomScaleNormal="80" zoomScalePageLayoutView="0" workbookViewId="0" topLeftCell="A1">
      <selection activeCell="A6" sqref="A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23" t="s">
        <v>34</v>
      </c>
      <c r="B1" s="23"/>
      <c r="C1" s="23"/>
      <c r="D1" s="23"/>
      <c r="E1" s="23"/>
      <c r="F1" s="23"/>
      <c r="G1" s="23"/>
      <c r="H1" s="23"/>
      <c r="I1" s="23"/>
      <c r="J1" s="23"/>
      <c r="K1" s="23"/>
    </row>
    <row r="2" spans="1:12" ht="15.75" customHeight="1">
      <c r="A2" s="23" t="s">
        <v>74</v>
      </c>
      <c r="B2" s="23"/>
      <c r="C2" s="23"/>
      <c r="D2" s="23"/>
      <c r="E2" s="23"/>
      <c r="F2" s="23"/>
      <c r="G2" s="23"/>
      <c r="H2" s="23"/>
      <c r="I2" s="23"/>
      <c r="J2" s="23"/>
      <c r="K2" s="23"/>
      <c r="L2" s="23"/>
    </row>
    <row r="3" spans="1:11" ht="15.75" customHeight="1">
      <c r="A3" s="23" t="s">
        <v>35</v>
      </c>
      <c r="B3" s="23"/>
      <c r="C3" s="23"/>
      <c r="D3" s="23"/>
      <c r="E3" s="23"/>
      <c r="F3" s="23"/>
      <c r="G3" s="23"/>
      <c r="H3" s="23"/>
      <c r="I3" s="23"/>
      <c r="J3" s="23"/>
      <c r="K3" s="23"/>
    </row>
    <row r="4" ht="13.5" customHeight="1" thickBot="1">
      <c r="A4" s="4"/>
    </row>
    <row r="5" spans="1:11" ht="27" thickBot="1">
      <c r="A5" s="5" t="s">
        <v>12</v>
      </c>
      <c r="B5" s="5" t="s">
        <v>63</v>
      </c>
      <c r="C5" s="5" t="s">
        <v>36</v>
      </c>
      <c r="D5" s="5" t="s">
        <v>30</v>
      </c>
      <c r="E5" s="5" t="s">
        <v>37</v>
      </c>
      <c r="F5" s="5" t="s">
        <v>32</v>
      </c>
      <c r="G5" s="5" t="s">
        <v>38</v>
      </c>
      <c r="H5" s="16" t="s">
        <v>57</v>
      </c>
      <c r="I5" s="5" t="s">
        <v>65</v>
      </c>
      <c r="J5" s="5" t="s">
        <v>64</v>
      </c>
      <c r="K5" s="5" t="s">
        <v>66</v>
      </c>
    </row>
    <row r="6" spans="1:11" ht="15.75" thickBot="1">
      <c r="A6" s="6">
        <v>1990</v>
      </c>
      <c r="B6" s="7">
        <v>15097.670786915673</v>
      </c>
      <c r="C6" s="7">
        <v>1398.572268730953</v>
      </c>
      <c r="D6" s="7">
        <v>16496.243055646624</v>
      </c>
      <c r="E6" s="7">
        <v>597.3896659780136</v>
      </c>
      <c r="F6" s="7">
        <v>0</v>
      </c>
      <c r="G6" s="7">
        <v>597.3896659780136</v>
      </c>
      <c r="H6" s="7"/>
      <c r="I6" s="7">
        <v>15898.853389668611</v>
      </c>
      <c r="J6" s="7"/>
      <c r="K6" s="20">
        <v>15898.853389668611</v>
      </c>
    </row>
    <row r="7" spans="1:11" ht="15.75" thickBot="1">
      <c r="A7" s="6">
        <v>1991</v>
      </c>
      <c r="B7" s="7">
        <v>14442.869319673899</v>
      </c>
      <c r="C7" s="7">
        <v>1338.0759738669628</v>
      </c>
      <c r="D7" s="7">
        <v>15780.94529354086</v>
      </c>
      <c r="E7" s="7">
        <v>566.2613416639748</v>
      </c>
      <c r="F7" s="7">
        <v>0</v>
      </c>
      <c r="G7" s="7">
        <v>566.2613416639748</v>
      </c>
      <c r="H7" s="7"/>
      <c r="I7" s="7">
        <v>15214.683951876887</v>
      </c>
      <c r="J7" s="7"/>
      <c r="K7" s="20">
        <v>15214.683951876887</v>
      </c>
    </row>
    <row r="8" spans="1:11" ht="15.75" thickBot="1">
      <c r="A8" s="6">
        <v>1992</v>
      </c>
      <c r="B8" s="7">
        <v>14468.479891514591</v>
      </c>
      <c r="C8" s="7">
        <v>1341.021157498634</v>
      </c>
      <c r="D8" s="7">
        <v>15809.501049013224</v>
      </c>
      <c r="E8" s="7">
        <v>561.5091956523864</v>
      </c>
      <c r="F8" s="7">
        <v>0</v>
      </c>
      <c r="G8" s="7">
        <v>561.5091956523864</v>
      </c>
      <c r="H8" s="7"/>
      <c r="I8" s="7">
        <v>15247.991853360838</v>
      </c>
      <c r="J8" s="7"/>
      <c r="K8" s="20">
        <v>15247.991853360838</v>
      </c>
    </row>
    <row r="9" spans="1:11" ht="15.75" thickBot="1">
      <c r="A9" s="6">
        <v>1993</v>
      </c>
      <c r="B9" s="7">
        <v>15374.427299235911</v>
      </c>
      <c r="C9" s="7">
        <v>1417.13298191279</v>
      </c>
      <c r="D9" s="7">
        <v>16791.5602811487</v>
      </c>
      <c r="E9" s="7">
        <v>682.7986197226144</v>
      </c>
      <c r="F9" s="7">
        <v>0</v>
      </c>
      <c r="G9" s="7">
        <v>682.7986197226144</v>
      </c>
      <c r="H9" s="7"/>
      <c r="I9" s="7">
        <v>16108.761661426086</v>
      </c>
      <c r="J9" s="7"/>
      <c r="K9" s="20">
        <v>16108.761661426086</v>
      </c>
    </row>
    <row r="10" spans="1:11" ht="15.75" thickBot="1">
      <c r="A10" s="6">
        <v>1994</v>
      </c>
      <c r="B10" s="7">
        <v>15083.406940787516</v>
      </c>
      <c r="C10" s="7">
        <v>1391.8962785057465</v>
      </c>
      <c r="D10" s="7">
        <v>16475.303219293262</v>
      </c>
      <c r="E10" s="7">
        <v>651.9504613468317</v>
      </c>
      <c r="F10" s="7">
        <v>0</v>
      </c>
      <c r="G10" s="7">
        <v>651.9504613468317</v>
      </c>
      <c r="H10" s="7"/>
      <c r="I10" s="7">
        <v>15823.35275794643</v>
      </c>
      <c r="J10" s="7"/>
      <c r="K10" s="20">
        <v>15823.35275794643</v>
      </c>
    </row>
    <row r="11" spans="1:11" ht="15.75" thickBot="1">
      <c r="A11" s="6">
        <v>1995</v>
      </c>
      <c r="B11" s="7">
        <v>15792.177985041262</v>
      </c>
      <c r="C11" s="7">
        <v>1459.8490081786226</v>
      </c>
      <c r="D11" s="7">
        <v>17252.026993219886</v>
      </c>
      <c r="E11" s="7">
        <v>660.1779007255658</v>
      </c>
      <c r="F11" s="7">
        <v>0</v>
      </c>
      <c r="G11" s="7">
        <v>660.1779007255658</v>
      </c>
      <c r="H11" s="7"/>
      <c r="I11" s="7">
        <v>16591.84909249432</v>
      </c>
      <c r="J11" s="7"/>
      <c r="K11" s="20">
        <v>16591.84909249432</v>
      </c>
    </row>
    <row r="12" spans="1:11" ht="15.75" thickBot="1">
      <c r="A12" s="6">
        <v>1996</v>
      </c>
      <c r="B12" s="7">
        <v>16752.505093100262</v>
      </c>
      <c r="C12" s="7">
        <v>1544.7397999921939</v>
      </c>
      <c r="D12" s="7">
        <v>18297.244893092455</v>
      </c>
      <c r="E12" s="7">
        <v>745.3422065828016</v>
      </c>
      <c r="F12" s="7">
        <v>0</v>
      </c>
      <c r="G12" s="7">
        <v>745.3422065828016</v>
      </c>
      <c r="H12" s="7"/>
      <c r="I12" s="7">
        <v>17551.902686509653</v>
      </c>
      <c r="J12" s="7"/>
      <c r="K12" s="20">
        <v>17551.902686509653</v>
      </c>
    </row>
    <row r="13" spans="1:11" ht="15.75" thickBot="1">
      <c r="A13" s="6">
        <v>1997</v>
      </c>
      <c r="B13" s="7">
        <v>17072.882556897755</v>
      </c>
      <c r="C13" s="7">
        <v>1575.5395531656548</v>
      </c>
      <c r="D13" s="7">
        <v>18648.42211006341</v>
      </c>
      <c r="E13" s="7">
        <v>748.1964417879136</v>
      </c>
      <c r="F13" s="7">
        <v>0</v>
      </c>
      <c r="G13" s="7">
        <v>748.1964417879136</v>
      </c>
      <c r="H13" s="7"/>
      <c r="I13" s="7">
        <v>17900.225668275496</v>
      </c>
      <c r="J13" s="7"/>
      <c r="K13" s="20">
        <v>17900.225668275496</v>
      </c>
    </row>
    <row r="14" spans="1:11" ht="15.75" thickBot="1">
      <c r="A14" s="6">
        <v>1998</v>
      </c>
      <c r="B14" s="7">
        <v>17894.412599982184</v>
      </c>
      <c r="C14" s="7">
        <v>1660.7478864348489</v>
      </c>
      <c r="D14" s="7">
        <v>19555.160486417033</v>
      </c>
      <c r="E14" s="7">
        <v>691.2725202607103</v>
      </c>
      <c r="F14" s="7">
        <v>0.017539156023881154</v>
      </c>
      <c r="G14" s="7">
        <v>691.2900594167342</v>
      </c>
      <c r="H14" s="7"/>
      <c r="I14" s="7">
        <v>18863.8704270003</v>
      </c>
      <c r="J14" s="7"/>
      <c r="K14" s="20">
        <v>18863.8704270003</v>
      </c>
    </row>
    <row r="15" spans="1:11" ht="15.75" thickBot="1">
      <c r="A15" s="6">
        <v>1999</v>
      </c>
      <c r="B15" s="7">
        <v>17780.57231315229</v>
      </c>
      <c r="C15" s="7">
        <v>1649.4273398939092</v>
      </c>
      <c r="D15" s="7">
        <v>19429.999653046198</v>
      </c>
      <c r="E15" s="7">
        <v>694.0214581110453</v>
      </c>
      <c r="F15" s="7">
        <v>0.13497984630617665</v>
      </c>
      <c r="G15" s="7">
        <v>694.1564379573514</v>
      </c>
      <c r="H15" s="7"/>
      <c r="I15" s="7">
        <v>18735.843215088848</v>
      </c>
      <c r="J15" s="7"/>
      <c r="K15" s="20">
        <v>18735.843215088848</v>
      </c>
    </row>
    <row r="16" spans="1:11" ht="15.75" thickBot="1">
      <c r="A16" s="6">
        <v>2000</v>
      </c>
      <c r="B16" s="7">
        <v>17928.67856383085</v>
      </c>
      <c r="C16" s="7">
        <v>1670.9526753565915</v>
      </c>
      <c r="D16" s="7">
        <v>19599.63123918744</v>
      </c>
      <c r="E16" s="7">
        <v>619.9414037455651</v>
      </c>
      <c r="F16" s="7">
        <v>0.41061001733479907</v>
      </c>
      <c r="G16" s="7">
        <v>620.3520137628999</v>
      </c>
      <c r="H16" s="7"/>
      <c r="I16" s="7">
        <v>18979.279225424543</v>
      </c>
      <c r="J16" s="7"/>
      <c r="K16" s="20">
        <v>18979.279225424543</v>
      </c>
    </row>
    <row r="17" spans="1:11" ht="15.75" thickBot="1">
      <c r="A17" s="6">
        <v>2001</v>
      </c>
      <c r="B17" s="7">
        <v>16928.968300007793</v>
      </c>
      <c r="C17" s="7">
        <v>1572.8345982068322</v>
      </c>
      <c r="D17" s="7">
        <v>18501.802898214624</v>
      </c>
      <c r="E17" s="7">
        <v>631.2746572860066</v>
      </c>
      <c r="F17" s="7">
        <v>0.8936612080544346</v>
      </c>
      <c r="G17" s="7">
        <v>632.168318494061</v>
      </c>
      <c r="H17" s="7"/>
      <c r="I17" s="7">
        <v>17869.634579720565</v>
      </c>
      <c r="J17" s="7"/>
      <c r="K17" s="20">
        <v>17869.634579720565</v>
      </c>
    </row>
    <row r="18" spans="1:11" ht="15.75" thickBot="1">
      <c r="A18" s="6">
        <v>2002</v>
      </c>
      <c r="B18" s="7">
        <v>17874.439346802414</v>
      </c>
      <c r="C18" s="7">
        <v>1661.1188713797796</v>
      </c>
      <c r="D18" s="7">
        <v>19535.558218182192</v>
      </c>
      <c r="E18" s="7">
        <v>663.7020401688835</v>
      </c>
      <c r="F18" s="7">
        <v>3.7901790069377133</v>
      </c>
      <c r="G18" s="7">
        <v>667.4922191758212</v>
      </c>
      <c r="H18" s="7"/>
      <c r="I18" s="7">
        <v>18868.065999006372</v>
      </c>
      <c r="J18" s="7"/>
      <c r="K18" s="20">
        <v>18868.065999006372</v>
      </c>
    </row>
    <row r="19" spans="1:11" ht="15.75" thickBot="1">
      <c r="A19" s="6">
        <v>2003</v>
      </c>
      <c r="B19" s="7">
        <v>17819.535856416293</v>
      </c>
      <c r="C19" s="7">
        <v>1651.244173192878</v>
      </c>
      <c r="D19" s="7">
        <v>19470.78002960917</v>
      </c>
      <c r="E19" s="7">
        <v>705.3221486163778</v>
      </c>
      <c r="F19" s="7">
        <v>9.067592409421312</v>
      </c>
      <c r="G19" s="7">
        <v>714.3897410257991</v>
      </c>
      <c r="H19" s="7"/>
      <c r="I19" s="7">
        <v>18756.39028858337</v>
      </c>
      <c r="J19" s="7"/>
      <c r="K19" s="20">
        <v>18756.39028858337</v>
      </c>
    </row>
    <row r="20" spans="1:11" ht="15.75" thickBot="1">
      <c r="A20" s="6">
        <v>2004</v>
      </c>
      <c r="B20" s="7">
        <v>18078.6007182636</v>
      </c>
      <c r="C20" s="7">
        <v>1673.355803663035</v>
      </c>
      <c r="D20" s="7">
        <v>19751.956521926633</v>
      </c>
      <c r="E20" s="7">
        <v>722.9355122698215</v>
      </c>
      <c r="F20" s="7">
        <v>22.56413730269394</v>
      </c>
      <c r="G20" s="7">
        <v>745.4996495725154</v>
      </c>
      <c r="H20" s="7"/>
      <c r="I20" s="7">
        <v>19006.456872354116</v>
      </c>
      <c r="J20" s="7"/>
      <c r="K20" s="20">
        <v>19006.456872354116</v>
      </c>
    </row>
    <row r="21" spans="1:11" ht="15.75" thickBot="1">
      <c r="A21" s="6">
        <v>2005</v>
      </c>
      <c r="B21" s="7">
        <v>18668.318837632276</v>
      </c>
      <c r="C21" s="7">
        <v>1728.2186808093472</v>
      </c>
      <c r="D21" s="7">
        <v>20396.537518441623</v>
      </c>
      <c r="E21" s="7">
        <v>736.9540328294145</v>
      </c>
      <c r="F21" s="7">
        <v>32.66706450031435</v>
      </c>
      <c r="G21" s="7">
        <v>769.6210973297289</v>
      </c>
      <c r="H21" s="7"/>
      <c r="I21" s="7">
        <v>19626.916421111895</v>
      </c>
      <c r="J21" s="7"/>
      <c r="K21" s="20">
        <v>19626.916421111895</v>
      </c>
    </row>
    <row r="22" spans="1:11" ht="15.75" thickBot="1">
      <c r="A22" s="6">
        <v>2006</v>
      </c>
      <c r="B22" s="7">
        <v>21590.704366418082</v>
      </c>
      <c r="C22" s="7">
        <v>2007.9720559117532</v>
      </c>
      <c r="D22" s="7">
        <v>23598.676422329834</v>
      </c>
      <c r="E22" s="7">
        <v>758.697897895143</v>
      </c>
      <c r="F22" s="7">
        <v>49.253314793525725</v>
      </c>
      <c r="G22" s="7">
        <v>807.9512126886688</v>
      </c>
      <c r="H22" s="7"/>
      <c r="I22" s="7">
        <v>22790.725209641165</v>
      </c>
      <c r="J22" s="7"/>
      <c r="K22" s="20">
        <v>22790.725209641165</v>
      </c>
    </row>
    <row r="23" spans="1:11" ht="15.75" thickBot="1">
      <c r="A23" s="6">
        <v>2007</v>
      </c>
      <c r="B23" s="7">
        <v>20185.069459103634</v>
      </c>
      <c r="C23" s="7">
        <v>1869.524693337622</v>
      </c>
      <c r="D23" s="7">
        <v>22054.594152441256</v>
      </c>
      <c r="E23" s="7">
        <v>751.8546966150002</v>
      </c>
      <c r="F23" s="7">
        <v>77.754006430677</v>
      </c>
      <c r="G23" s="7">
        <v>829.6087030456772</v>
      </c>
      <c r="H23" s="7"/>
      <c r="I23" s="7">
        <v>21224.98544939558</v>
      </c>
      <c r="J23" s="7"/>
      <c r="K23" s="20">
        <v>21224.98544939558</v>
      </c>
    </row>
    <row r="24" spans="1:11" ht="15.75" thickBot="1">
      <c r="A24" s="6">
        <v>2008</v>
      </c>
      <c r="B24" s="7">
        <v>20827.97671710121</v>
      </c>
      <c r="C24" s="7">
        <v>1922.5713306384962</v>
      </c>
      <c r="D24" s="7">
        <v>22750.548047739707</v>
      </c>
      <c r="E24" s="7">
        <v>811.4884223875235</v>
      </c>
      <c r="F24" s="7">
        <v>114.15498916217958</v>
      </c>
      <c r="G24" s="7">
        <v>925.6434115497032</v>
      </c>
      <c r="H24" s="7"/>
      <c r="I24" s="7">
        <v>21824.904636190004</v>
      </c>
      <c r="J24" s="7"/>
      <c r="K24" s="20">
        <v>21824.904636190004</v>
      </c>
    </row>
    <row r="25" spans="1:11" ht="15.75" thickBot="1">
      <c r="A25" s="6">
        <v>2009</v>
      </c>
      <c r="B25" s="7">
        <v>18753.699093959203</v>
      </c>
      <c r="C25" s="7">
        <v>1718.5226458164018</v>
      </c>
      <c r="D25" s="7">
        <v>20472.221739775607</v>
      </c>
      <c r="E25" s="7">
        <v>787.9362406928984</v>
      </c>
      <c r="F25" s="7">
        <v>167.02423660237153</v>
      </c>
      <c r="G25" s="7">
        <v>954.9604772952699</v>
      </c>
      <c r="H25" s="7"/>
      <c r="I25" s="7">
        <v>19517.261262480337</v>
      </c>
      <c r="J25" s="7"/>
      <c r="K25" s="20">
        <v>19517.261262480337</v>
      </c>
    </row>
    <row r="26" spans="1:11" ht="15.75" thickBot="1">
      <c r="A26" s="6">
        <v>2010</v>
      </c>
      <c r="B26" s="7">
        <v>20286.468116204665</v>
      </c>
      <c r="C26" s="7">
        <v>1860.5941540139697</v>
      </c>
      <c r="D26" s="7">
        <v>22147.062270218634</v>
      </c>
      <c r="E26" s="7">
        <v>804.4386300783877</v>
      </c>
      <c r="F26" s="7">
        <v>218.63614577607632</v>
      </c>
      <c r="G26" s="7">
        <v>1023.0747758544641</v>
      </c>
      <c r="H26" s="7"/>
      <c r="I26" s="7">
        <v>21123.98749436417</v>
      </c>
      <c r="J26" s="7"/>
      <c r="K26" s="20">
        <v>21123.98749436417</v>
      </c>
    </row>
    <row r="27" spans="1:11" ht="15.75" thickBot="1">
      <c r="A27" s="6">
        <v>2011</v>
      </c>
      <c r="B27" s="7">
        <v>18680.73123897454</v>
      </c>
      <c r="C27" s="7">
        <v>1696.782732890437</v>
      </c>
      <c r="D27" s="7">
        <v>20377.513971864977</v>
      </c>
      <c r="E27" s="7">
        <v>823.556220291445</v>
      </c>
      <c r="F27" s="7">
        <v>282.55921568889863</v>
      </c>
      <c r="G27" s="7">
        <v>1106.1154359803436</v>
      </c>
      <c r="H27" s="7"/>
      <c r="I27" s="7">
        <v>19271.398535884633</v>
      </c>
      <c r="J27" s="7"/>
      <c r="K27" s="20">
        <v>19271.398535884633</v>
      </c>
    </row>
    <row r="28" spans="1:11" ht="15.75" thickBot="1">
      <c r="A28" s="6">
        <v>2012</v>
      </c>
      <c r="B28" s="7">
        <v>19689.37387114257</v>
      </c>
      <c r="C28" s="7">
        <v>1784.8986116407416</v>
      </c>
      <c r="D28" s="7">
        <v>21474.27248278331</v>
      </c>
      <c r="E28" s="7">
        <v>825.4646602209659</v>
      </c>
      <c r="F28" s="7">
        <v>380.8822867902485</v>
      </c>
      <c r="G28" s="7">
        <v>1206.3469470112145</v>
      </c>
      <c r="H28" s="7"/>
      <c r="I28" s="7">
        <v>20267.925535772098</v>
      </c>
      <c r="J28" s="7"/>
      <c r="K28" s="20">
        <v>20267.925535772098</v>
      </c>
    </row>
    <row r="29" spans="1:11" ht="15.75" thickBot="1">
      <c r="A29" s="6">
        <v>2013</v>
      </c>
      <c r="B29" s="7">
        <v>20588.678997802588</v>
      </c>
      <c r="C29" s="7">
        <v>1863.5371069505693</v>
      </c>
      <c r="D29" s="7">
        <v>22452.21610475316</v>
      </c>
      <c r="E29" s="7">
        <v>806.6584890953853</v>
      </c>
      <c r="F29" s="7">
        <v>488.28744736113003</v>
      </c>
      <c r="G29" s="7">
        <v>1294.9459364565155</v>
      </c>
      <c r="H29" s="7"/>
      <c r="I29" s="7">
        <v>21157.270168296644</v>
      </c>
      <c r="J29" s="7"/>
      <c r="K29" s="20">
        <v>21157.270168296644</v>
      </c>
    </row>
    <row r="30" spans="1:11" ht="15.75" thickBot="1">
      <c r="A30" s="6">
        <v>2014</v>
      </c>
      <c r="B30" s="7">
        <v>20033.217485534104</v>
      </c>
      <c r="C30" s="7">
        <v>1772.039492921919</v>
      </c>
      <c r="D30" s="7">
        <v>21805.256978456022</v>
      </c>
      <c r="E30" s="7">
        <v>1015.7984014886613</v>
      </c>
      <c r="F30" s="7">
        <v>666.9603941287538</v>
      </c>
      <c r="G30" s="7">
        <v>1682.7587956174152</v>
      </c>
      <c r="H30" s="7">
        <v>60.1</v>
      </c>
      <c r="I30" s="7">
        <v>20062.39818283861</v>
      </c>
      <c r="J30" s="7"/>
      <c r="K30" s="20">
        <v>20062.39818283861</v>
      </c>
    </row>
    <row r="31" spans="1:11" ht="15.75" thickBot="1">
      <c r="A31" s="6">
        <v>2015</v>
      </c>
      <c r="B31" s="7">
        <v>21123.143573050816</v>
      </c>
      <c r="C31" s="7">
        <v>1854.8890581507571</v>
      </c>
      <c r="D31" s="7">
        <v>22978.032631201575</v>
      </c>
      <c r="E31" s="7">
        <v>972.5509750443539</v>
      </c>
      <c r="F31" s="7">
        <v>946.0146789264929</v>
      </c>
      <c r="G31" s="7">
        <v>1918.5656539708468</v>
      </c>
      <c r="H31" s="7">
        <v>83</v>
      </c>
      <c r="I31" s="7">
        <v>20976.466977230728</v>
      </c>
      <c r="J31" s="7"/>
      <c r="K31" s="20">
        <v>20976.466977230728</v>
      </c>
    </row>
    <row r="32" spans="1:11" ht="15.75" thickBot="1">
      <c r="A32" s="6">
        <v>2016</v>
      </c>
      <c r="B32" s="7">
        <v>21554.48743420933</v>
      </c>
      <c r="C32" s="7">
        <v>1858.560256699161</v>
      </c>
      <c r="D32" s="7">
        <v>23413.047690908494</v>
      </c>
      <c r="E32" s="7">
        <v>1058.8923999073747</v>
      </c>
      <c r="F32" s="7">
        <v>1253.1697075064826</v>
      </c>
      <c r="G32" s="7">
        <v>2312.062107413857</v>
      </c>
      <c r="H32" s="7">
        <v>47.5</v>
      </c>
      <c r="I32" s="7">
        <v>21053.485583494636</v>
      </c>
      <c r="J32" s="7"/>
      <c r="K32" s="20">
        <v>21053.485583494636</v>
      </c>
    </row>
    <row r="33" spans="1:11" ht="15.75" thickBot="1">
      <c r="A33" s="6">
        <v>2017</v>
      </c>
      <c r="B33" s="7">
        <v>22647.168774958765</v>
      </c>
      <c r="C33" s="7">
        <v>1924.439073224403</v>
      </c>
      <c r="D33" s="7">
        <v>24571.60784818317</v>
      </c>
      <c r="E33" s="7">
        <v>1110.3063964962603</v>
      </c>
      <c r="F33" s="7">
        <v>1615.2739947057748</v>
      </c>
      <c r="G33" s="7">
        <v>2725.580391202035</v>
      </c>
      <c r="H33" s="7">
        <v>61</v>
      </c>
      <c r="I33" s="7">
        <v>21785.027456981134</v>
      </c>
      <c r="J33" s="7"/>
      <c r="K33" s="20">
        <v>21785.027456981134</v>
      </c>
    </row>
    <row r="34" spans="1:11" ht="15.75" thickBot="1">
      <c r="A34" s="6">
        <v>2018</v>
      </c>
      <c r="B34" s="7">
        <v>21558.9527947205</v>
      </c>
      <c r="C34" s="7">
        <v>1791.7888913749484</v>
      </c>
      <c r="D34" s="7">
        <v>23350.741686095447</v>
      </c>
      <c r="E34" s="7">
        <v>1185.9501591454007</v>
      </c>
      <c r="F34" s="7">
        <v>1943.820299941767</v>
      </c>
      <c r="G34" s="7">
        <v>3129.7704590871676</v>
      </c>
      <c r="H34" s="7">
        <v>86</v>
      </c>
      <c r="I34" s="7">
        <v>20134.97122700828</v>
      </c>
      <c r="J34" s="7">
        <v>378.85465794302945</v>
      </c>
      <c r="K34" s="20">
        <v>20513.825884951308</v>
      </c>
    </row>
    <row r="35" spans="1:11" ht="15.75" thickBot="1">
      <c r="A35" s="6">
        <v>2019</v>
      </c>
      <c r="B35" s="7">
        <v>22038.730946096457</v>
      </c>
      <c r="C35" s="7">
        <v>1813.0346608067593</v>
      </c>
      <c r="D35" s="7">
        <v>23851.765606903216</v>
      </c>
      <c r="E35" s="7">
        <v>1208.3428659401654</v>
      </c>
      <c r="F35" s="7">
        <v>2197.8930328270994</v>
      </c>
      <c r="G35" s="7">
        <v>3406.235898767265</v>
      </c>
      <c r="H35" s="7">
        <v>99</v>
      </c>
      <c r="I35" s="7">
        <v>20346.529708135953</v>
      </c>
      <c r="J35" s="7">
        <v>476.0772424664101</v>
      </c>
      <c r="K35" s="20">
        <v>20822.606950602363</v>
      </c>
    </row>
    <row r="36" spans="1:11" ht="15.75" thickBot="1">
      <c r="A36" s="6">
        <v>2020</v>
      </c>
      <c r="B36" s="7">
        <v>22540.048438454556</v>
      </c>
      <c r="C36" s="7">
        <v>1837.56175171199</v>
      </c>
      <c r="D36" s="7">
        <v>24377.610190166546</v>
      </c>
      <c r="E36" s="7">
        <v>1264.4687088437338</v>
      </c>
      <c r="F36" s="7">
        <v>2402.909506364079</v>
      </c>
      <c r="G36" s="7">
        <v>3667.378215207813</v>
      </c>
      <c r="H36" s="7">
        <v>80</v>
      </c>
      <c r="I36" s="7">
        <v>20630.231974958733</v>
      </c>
      <c r="J36" s="7">
        <v>552.2699334761855</v>
      </c>
      <c r="K36" s="20">
        <v>21182.50190843492</v>
      </c>
    </row>
    <row r="37" spans="1:11" ht="15.75" thickBot="1">
      <c r="A37" s="6">
        <v>2021</v>
      </c>
      <c r="B37" s="7">
        <v>22997.3223087354</v>
      </c>
      <c r="C37" s="7">
        <v>1863.3636707927071</v>
      </c>
      <c r="D37" s="7">
        <v>24860.68597952811</v>
      </c>
      <c r="E37" s="7">
        <v>1294.1873236120323</v>
      </c>
      <c r="F37" s="7">
        <v>2575.1176459684893</v>
      </c>
      <c r="G37" s="7">
        <v>3869.3049695805216</v>
      </c>
      <c r="H37" s="7">
        <v>82</v>
      </c>
      <c r="I37" s="7">
        <v>20909.38100994759</v>
      </c>
      <c r="J37" s="7">
        <v>529.8438898747918</v>
      </c>
      <c r="K37" s="20">
        <v>21439.22489982238</v>
      </c>
    </row>
    <row r="38" spans="1:11" ht="15.75" thickBot="1">
      <c r="A38" s="6">
        <v>2022</v>
      </c>
      <c r="B38" s="7">
        <v>23479.933590868688</v>
      </c>
      <c r="C38" s="7">
        <v>1894.7925435360412</v>
      </c>
      <c r="D38" s="7">
        <v>25374.72613440473</v>
      </c>
      <c r="E38" s="7">
        <v>1323.3886704883505</v>
      </c>
      <c r="F38" s="7">
        <v>2713.0505138430754</v>
      </c>
      <c r="G38" s="7">
        <v>4036.439184331426</v>
      </c>
      <c r="H38" s="7">
        <v>82</v>
      </c>
      <c r="I38" s="7">
        <v>21256.286950073303</v>
      </c>
      <c r="J38" s="7">
        <v>546.254493631106</v>
      </c>
      <c r="K38" s="20">
        <v>21802.54144370441</v>
      </c>
    </row>
    <row r="39" spans="1:13" ht="15.75" thickBot="1">
      <c r="A39" s="6">
        <v>2023</v>
      </c>
      <c r="B39" s="7">
        <v>23888.794056725965</v>
      </c>
      <c r="C39" s="7">
        <v>1920.6455910943914</v>
      </c>
      <c r="D39" s="7">
        <v>25809.439647820356</v>
      </c>
      <c r="E39" s="7">
        <v>1351.614012253418</v>
      </c>
      <c r="F39" s="7">
        <v>2834.683035585791</v>
      </c>
      <c r="G39" s="7">
        <v>4186.297047839209</v>
      </c>
      <c r="H39" s="7">
        <v>83</v>
      </c>
      <c r="I39" s="7">
        <v>21540.142599981147</v>
      </c>
      <c r="J39" s="7">
        <v>599.5656071456215</v>
      </c>
      <c r="K39" s="20">
        <v>22139.70820712677</v>
      </c>
      <c r="M39" s="1" t="s">
        <v>59</v>
      </c>
    </row>
    <row r="40" spans="1:11" ht="15.75" thickBot="1">
      <c r="A40" s="6">
        <v>2024</v>
      </c>
      <c r="B40" s="7">
        <v>24306.10523471608</v>
      </c>
      <c r="C40" s="7">
        <v>1948.7534688506348</v>
      </c>
      <c r="D40" s="7">
        <v>26254.858703566715</v>
      </c>
      <c r="E40" s="7">
        <v>1379.2179106971257</v>
      </c>
      <c r="F40" s="7">
        <v>2941.207523055707</v>
      </c>
      <c r="G40" s="7">
        <v>4320.425433752833</v>
      </c>
      <c r="H40" s="7">
        <v>86</v>
      </c>
      <c r="I40" s="7">
        <v>21848.433269813882</v>
      </c>
      <c r="J40" s="7">
        <v>636.2738718858236</v>
      </c>
      <c r="K40" s="20">
        <v>22484.707141699706</v>
      </c>
    </row>
    <row r="41" spans="1:11" ht="15.75" thickBot="1">
      <c r="A41" s="6">
        <v>2025</v>
      </c>
      <c r="B41" s="7">
        <v>24756.46838517343</v>
      </c>
      <c r="C41" s="7">
        <v>1981.402723060346</v>
      </c>
      <c r="D41" s="7">
        <v>26737.871108233776</v>
      </c>
      <c r="E41" s="7">
        <v>1406.0345951856546</v>
      </c>
      <c r="F41" s="7">
        <v>3033.897116344348</v>
      </c>
      <c r="G41" s="7">
        <v>4439.931711530003</v>
      </c>
      <c r="H41" s="7">
        <v>86</v>
      </c>
      <c r="I41" s="7">
        <v>22211.939396703772</v>
      </c>
      <c r="J41" s="7">
        <v>681.759044794977</v>
      </c>
      <c r="K41" s="20">
        <v>22893.69844149875</v>
      </c>
    </row>
    <row r="42" spans="1:11" ht="15.75" thickBot="1">
      <c r="A42" s="6">
        <v>2026</v>
      </c>
      <c r="B42" s="7">
        <v>25130.816198715533</v>
      </c>
      <c r="C42" s="7">
        <v>2006.5844144028742</v>
      </c>
      <c r="D42" s="7">
        <v>27137.400613118407</v>
      </c>
      <c r="E42" s="7">
        <v>1432.255886567261</v>
      </c>
      <c r="F42" s="7">
        <v>3128.2551526855004</v>
      </c>
      <c r="G42" s="7">
        <v>4560.511039252761</v>
      </c>
      <c r="H42" s="7">
        <v>87</v>
      </c>
      <c r="I42" s="7">
        <v>22489.889573865647</v>
      </c>
      <c r="J42" s="7">
        <v>714.6166527397145</v>
      </c>
      <c r="K42" s="20">
        <v>23204.50622660536</v>
      </c>
    </row>
    <row r="43" spans="1:11" ht="15.75" thickBot="1">
      <c r="A43" s="6">
        <v>2027</v>
      </c>
      <c r="B43" s="7">
        <v>25516.75504967821</v>
      </c>
      <c r="C43" s="7">
        <v>2032.6049774439416</v>
      </c>
      <c r="D43" s="7">
        <v>27549.36002712215</v>
      </c>
      <c r="E43" s="7">
        <v>1458.2069981838913</v>
      </c>
      <c r="F43" s="7">
        <v>3226.0380941744093</v>
      </c>
      <c r="G43" s="7">
        <v>4684.2450923583</v>
      </c>
      <c r="H43" s="7">
        <v>89</v>
      </c>
      <c r="I43" s="7">
        <v>22776.11493476385</v>
      </c>
      <c r="J43" s="7">
        <v>766.3655042269311</v>
      </c>
      <c r="K43" s="20">
        <v>23542.48043899078</v>
      </c>
    </row>
    <row r="44" spans="1:12" ht="15.75" thickBot="1">
      <c r="A44" s="6">
        <v>2028</v>
      </c>
      <c r="B44" s="7">
        <v>25853.222858019944</v>
      </c>
      <c r="C44" s="7">
        <v>2053.352026820474</v>
      </c>
      <c r="D44" s="7">
        <v>27906.57488484042</v>
      </c>
      <c r="E44" s="7">
        <v>1483.8906338153058</v>
      </c>
      <c r="F44" s="7">
        <v>3329.323977431285</v>
      </c>
      <c r="G44" s="7">
        <v>4813.214611246591</v>
      </c>
      <c r="H44" s="7">
        <v>89</v>
      </c>
      <c r="I44" s="7">
        <v>23004.360273593826</v>
      </c>
      <c r="J44" s="7">
        <v>784.215757161368</v>
      </c>
      <c r="K44" s="20">
        <v>23788.576030755194</v>
      </c>
      <c r="L44" s="1" t="s">
        <v>0</v>
      </c>
    </row>
    <row r="45" spans="1:11" ht="15.75" thickBot="1">
      <c r="A45" s="6">
        <v>2029</v>
      </c>
      <c r="B45" s="7">
        <v>26176.430305075668</v>
      </c>
      <c r="C45" s="7">
        <v>2072.1393965659518</v>
      </c>
      <c r="D45" s="7">
        <v>28248.56970164162</v>
      </c>
      <c r="E45" s="7">
        <v>1509.3094702457756</v>
      </c>
      <c r="F45" s="7">
        <v>3440.292389356214</v>
      </c>
      <c r="G45" s="7">
        <v>4949.601859601989</v>
      </c>
      <c r="H45" s="7">
        <v>89</v>
      </c>
      <c r="I45" s="7">
        <v>23209.96784203963</v>
      </c>
      <c r="J45" s="7">
        <v>853.7309577076921</v>
      </c>
      <c r="K45" s="20">
        <v>24063.698799747322</v>
      </c>
    </row>
    <row r="46" spans="1:11" ht="15.75" thickBot="1">
      <c r="A46" s="6">
        <v>2030</v>
      </c>
      <c r="B46" s="7">
        <v>26519.02540436458</v>
      </c>
      <c r="C46" s="7">
        <v>2091.9246859903833</v>
      </c>
      <c r="D46" s="7">
        <v>28610.950090354963</v>
      </c>
      <c r="E46" s="7">
        <v>1534.4661575336588</v>
      </c>
      <c r="F46" s="7">
        <v>3561.2400436382386</v>
      </c>
      <c r="G46" s="7">
        <v>5095.706201171897</v>
      </c>
      <c r="H46" s="7">
        <v>89</v>
      </c>
      <c r="I46" s="7">
        <v>23426.243889183068</v>
      </c>
      <c r="J46" s="7">
        <v>946.7694852736058</v>
      </c>
      <c r="K46" s="20">
        <v>24373.013374456674</v>
      </c>
    </row>
    <row r="47" spans="1:11" ht="15">
      <c r="A47" s="24" t="s">
        <v>0</v>
      </c>
      <c r="B47" s="24"/>
      <c r="C47" s="24"/>
      <c r="D47" s="24"/>
      <c r="E47" s="24"/>
      <c r="F47" s="24"/>
      <c r="G47" s="24"/>
      <c r="H47" s="24"/>
      <c r="I47" s="24"/>
      <c r="J47" s="24"/>
      <c r="K47" s="24"/>
    </row>
    <row r="48" spans="1:11" ht="13.5" customHeight="1">
      <c r="A48" s="24" t="s">
        <v>76</v>
      </c>
      <c r="B48" s="24"/>
      <c r="C48" s="24"/>
      <c r="D48" s="24"/>
      <c r="E48" s="24"/>
      <c r="F48" s="24"/>
      <c r="G48" s="24"/>
      <c r="H48" s="24"/>
      <c r="I48" s="24"/>
      <c r="J48" s="24"/>
      <c r="K48" s="24"/>
    </row>
    <row r="49" spans="1:11" ht="13.5" customHeight="1">
      <c r="A49" s="2" t="s">
        <v>68</v>
      </c>
      <c r="B49" s="2"/>
      <c r="C49" s="2"/>
      <c r="D49" s="2"/>
      <c r="E49" s="2"/>
      <c r="F49" s="2"/>
      <c r="G49" s="2"/>
      <c r="H49" s="2"/>
      <c r="I49" s="2"/>
      <c r="J49" s="2"/>
      <c r="K49" s="2"/>
    </row>
    <row r="50" ht="13.5" customHeight="1">
      <c r="A50" s="4"/>
    </row>
    <row r="51" spans="1:11" ht="15.75">
      <c r="A51" s="22" t="s">
        <v>24</v>
      </c>
      <c r="B51" s="22"/>
      <c r="C51" s="22"/>
      <c r="D51" s="22"/>
      <c r="E51" s="22"/>
      <c r="F51" s="22"/>
      <c r="G51" s="22"/>
      <c r="H51" s="22"/>
      <c r="I51" s="22"/>
      <c r="J51" s="22"/>
      <c r="K51" s="22"/>
    </row>
    <row r="52" spans="1:11" ht="15">
      <c r="A52" s="8" t="s">
        <v>25</v>
      </c>
      <c r="B52" s="12">
        <f>EXP((LN(B16/B6)/10))-1</f>
        <v>0.017334641444662013</v>
      </c>
      <c r="C52" s="12">
        <f>EXP((LN(C16/C6)/10))-1</f>
        <v>0.017953462029590028</v>
      </c>
      <c r="D52" s="12">
        <f>EXP((LN(D16/D6)/10))-1</f>
        <v>0.017387237436362613</v>
      </c>
      <c r="E52" s="12">
        <f>EXP((LN(E16/E6)/10))-1</f>
        <v>0.003712409603284561</v>
      </c>
      <c r="F52" s="13" t="s">
        <v>52</v>
      </c>
      <c r="G52" s="12">
        <f>EXP((LN(G16/G6)/10))-1</f>
        <v>0.003778869365711257</v>
      </c>
      <c r="H52" s="13" t="s">
        <v>52</v>
      </c>
      <c r="I52" s="12">
        <f>EXP((LN(I16/I6)/10))-1</f>
        <v>0.017867835830344125</v>
      </c>
      <c r="J52" s="13"/>
      <c r="K52" s="12">
        <f>EXP((LN(K16/K6)/10))-1</f>
        <v>0.017867835830344125</v>
      </c>
    </row>
    <row r="53" spans="1:11" ht="15">
      <c r="A53" s="8" t="s">
        <v>77</v>
      </c>
      <c r="B53" s="12">
        <f aca="true" t="shared" si="0" ref="B53:G53">EXP((LN(B34/B16)/18))-1</f>
        <v>0.010296514015778913</v>
      </c>
      <c r="C53" s="12">
        <f t="shared" si="0"/>
        <v>0.003886453493985753</v>
      </c>
      <c r="D53" s="12">
        <f t="shared" si="0"/>
        <v>0.00977625594116649</v>
      </c>
      <c r="E53" s="12">
        <f t="shared" si="0"/>
        <v>0.036694698250021585</v>
      </c>
      <c r="F53" s="12">
        <f t="shared" si="0"/>
        <v>0.6002183788034681</v>
      </c>
      <c r="G53" s="12">
        <f t="shared" si="0"/>
        <v>0.0940787217260537</v>
      </c>
      <c r="H53" s="13" t="s">
        <v>52</v>
      </c>
      <c r="I53" s="12">
        <f>EXP((LN(I34/I16)/18))-1</f>
        <v>0.003289306173599904</v>
      </c>
      <c r="J53" s="13"/>
      <c r="K53" s="12">
        <f>EXP((LN(K34/K16)/18))-1</f>
        <v>0.004328857844548839</v>
      </c>
    </row>
    <row r="54" spans="1:11" ht="15">
      <c r="A54" s="8" t="s">
        <v>78</v>
      </c>
      <c r="B54" s="12">
        <f aca="true" t="shared" si="1" ref="B54:I54">EXP((LN(B36/B34)/2))-1</f>
        <v>0.022500647524777984</v>
      </c>
      <c r="C54" s="12">
        <f t="shared" si="1"/>
        <v>0.012692401609344373</v>
      </c>
      <c r="D54" s="12">
        <f t="shared" si="1"/>
        <v>0.02175135968557762</v>
      </c>
      <c r="E54" s="12">
        <f t="shared" si="1"/>
        <v>0.03257314173086279</v>
      </c>
      <c r="F54" s="12">
        <f t="shared" si="1"/>
        <v>0.11183579325296455</v>
      </c>
      <c r="G54" s="12">
        <f t="shared" si="1"/>
        <v>0.08248430175261023</v>
      </c>
      <c r="H54" s="12">
        <f t="shared" si="1"/>
        <v>-0.03551435565917582</v>
      </c>
      <c r="I54" s="12">
        <f t="shared" si="1"/>
        <v>0.012223810599965912</v>
      </c>
      <c r="J54" s="12"/>
      <c r="K54" s="12">
        <f>EXP((LN(K36/K34)/2))-1</f>
        <v>0.01616748547453639</v>
      </c>
    </row>
    <row r="55" spans="1:11" ht="15">
      <c r="A55" s="8" t="s">
        <v>79</v>
      </c>
      <c r="B55" s="12">
        <f aca="true" t="shared" si="2" ref="B55:I55">EXP((LN(B46/B34)/12))-1</f>
        <v>0.01740568059397929</v>
      </c>
      <c r="C55" s="12">
        <f t="shared" si="2"/>
        <v>0.012989476667487176</v>
      </c>
      <c r="D55" s="12">
        <f t="shared" si="2"/>
        <v>0.017074189684220364</v>
      </c>
      <c r="E55" s="12">
        <f t="shared" si="2"/>
        <v>0.02170199109900839</v>
      </c>
      <c r="F55" s="12">
        <f t="shared" si="2"/>
        <v>0.05174896803663831</v>
      </c>
      <c r="G55" s="12">
        <f t="shared" si="2"/>
        <v>0.04145615525200852</v>
      </c>
      <c r="H55" s="12">
        <f t="shared" si="2"/>
        <v>0.0028615091135772985</v>
      </c>
      <c r="I55" s="12">
        <f t="shared" si="2"/>
        <v>0.01269648813705393</v>
      </c>
      <c r="J55" s="12"/>
      <c r="K55" s="12">
        <f>EXP((LN(K46/K34)/12))-1</f>
        <v>0.014468454219222382</v>
      </c>
    </row>
    <row r="56" ht="13.5" customHeight="1">
      <c r="A56" s="4"/>
    </row>
  </sheetData>
  <sheetProtection/>
  <mergeCells count="6">
    <mergeCell ref="A1:K1"/>
    <mergeCell ref="A3:K3"/>
    <mergeCell ref="A47:K47"/>
    <mergeCell ref="A48:K48"/>
    <mergeCell ref="A51:K51"/>
    <mergeCell ref="A2:L2"/>
  </mergeCells>
  <printOptions horizontalCentered="1"/>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N18"/>
  <sheetViews>
    <sheetView zoomScale="80" zoomScaleNormal="80" zoomScalePageLayoutView="0" workbookViewId="0" topLeftCell="A1">
      <selection activeCell="F6" sqref="F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1" width="9.140625" style="1" customWidth="1"/>
    <col min="12" max="14" width="11.28125" style="1" bestFit="1" customWidth="1"/>
    <col min="15" max="16384" width="9.140625" style="1" customWidth="1"/>
  </cols>
  <sheetData>
    <row r="1" spans="1:6" ht="15.75" customHeight="1">
      <c r="A1" s="23" t="s">
        <v>39</v>
      </c>
      <c r="B1" s="23"/>
      <c r="C1" s="23"/>
      <c r="D1" s="23"/>
      <c r="E1" s="23"/>
      <c r="F1" s="23"/>
    </row>
    <row r="2" spans="1:9" ht="15.75" customHeight="1">
      <c r="A2" s="23" t="s">
        <v>74</v>
      </c>
      <c r="B2" s="23"/>
      <c r="C2" s="23"/>
      <c r="D2" s="23"/>
      <c r="E2" s="23"/>
      <c r="F2" s="23"/>
      <c r="G2" s="23"/>
      <c r="H2" s="23"/>
      <c r="I2" s="23"/>
    </row>
    <row r="3" spans="1:6" ht="15.75" customHeight="1">
      <c r="A3" s="23" t="s">
        <v>40</v>
      </c>
      <c r="B3" s="23"/>
      <c r="C3" s="23"/>
      <c r="D3" s="23"/>
      <c r="E3" s="23"/>
      <c r="F3" s="23"/>
    </row>
    <row r="4" ht="13.5" customHeight="1" thickBot="1">
      <c r="A4" s="4"/>
    </row>
    <row r="5" spans="1:5" ht="27" thickBot="1">
      <c r="A5" s="5" t="s">
        <v>12</v>
      </c>
      <c r="B5" s="5" t="s">
        <v>41</v>
      </c>
      <c r="C5" s="5" t="s">
        <v>42</v>
      </c>
      <c r="D5" s="5" t="s">
        <v>43</v>
      </c>
      <c r="E5" s="5" t="s">
        <v>44</v>
      </c>
    </row>
    <row r="6" spans="1:14" ht="15.75" thickBot="1">
      <c r="A6" s="6">
        <v>2018</v>
      </c>
      <c r="B6" s="7">
        <f>'Form 1.4'!K34</f>
        <v>20513.825884951308</v>
      </c>
      <c r="C6" s="10">
        <v>21105.104722638047</v>
      </c>
      <c r="D6" s="10">
        <v>21521.61151418118</v>
      </c>
      <c r="E6" s="10">
        <v>21760.64530019015</v>
      </c>
      <c r="F6" s="17"/>
      <c r="G6" s="17"/>
      <c r="H6" s="26"/>
      <c r="I6" s="26"/>
      <c r="J6" s="26"/>
      <c r="L6" s="27"/>
      <c r="M6" s="27"/>
      <c r="N6" s="27"/>
    </row>
    <row r="7" spans="1:14" ht="15.75" thickBot="1">
      <c r="A7" s="6">
        <v>2019</v>
      </c>
      <c r="B7" s="7">
        <f>'Form 1.4'!K35</f>
        <v>20822.606950602363</v>
      </c>
      <c r="C7" s="10">
        <v>21422.78591791981</v>
      </c>
      <c r="D7" s="10">
        <v>21845.562110971216</v>
      </c>
      <c r="E7" s="10">
        <v>22088.193914609095</v>
      </c>
      <c r="F7" s="17"/>
      <c r="G7" s="17"/>
      <c r="H7" s="26"/>
      <c r="I7" s="26"/>
      <c r="J7" s="26"/>
      <c r="L7" s="27"/>
      <c r="M7" s="27"/>
      <c r="N7" s="27"/>
    </row>
    <row r="8" spans="1:14" ht="15.75" thickBot="1">
      <c r="A8" s="6">
        <v>2020</v>
      </c>
      <c r="B8" s="7">
        <f>'Form 1.4'!K36</f>
        <v>21182.50190843492</v>
      </c>
      <c r="C8" s="10">
        <v>21793.05428310943</v>
      </c>
      <c r="D8" s="10">
        <v>22223.137679362233</v>
      </c>
      <c r="E8" s="10">
        <v>22469.963096362084</v>
      </c>
      <c r="F8" s="17"/>
      <c r="G8" s="17"/>
      <c r="H8" s="26"/>
      <c r="I8" s="26"/>
      <c r="J8" s="26"/>
      <c r="L8" s="27"/>
      <c r="M8" s="27"/>
      <c r="N8" s="27"/>
    </row>
    <row r="9" spans="1:14" ht="15.75" thickBot="1">
      <c r="A9" s="6">
        <v>2021</v>
      </c>
      <c r="B9" s="7">
        <f>'Form 1.4'!K37</f>
        <v>21439.22489982238</v>
      </c>
      <c r="C9" s="10">
        <v>22057.176911834482</v>
      </c>
      <c r="D9" s="10">
        <v>22492.472737502343</v>
      </c>
      <c r="E9" s="10">
        <v>22742.289574480656</v>
      </c>
      <c r="F9" s="17"/>
      <c r="G9" s="17"/>
      <c r="H9" s="26"/>
      <c r="I9" s="26"/>
      <c r="J9" s="26"/>
      <c r="L9" s="27"/>
      <c r="M9" s="27"/>
      <c r="N9" s="27"/>
    </row>
    <row r="10" spans="1:14" ht="15.75" thickBot="1">
      <c r="A10" s="6">
        <v>2022</v>
      </c>
      <c r="B10" s="7">
        <f>'Form 1.4'!K38</f>
        <v>21802.54144370441</v>
      </c>
      <c r="C10" s="10">
        <v>22430.965484921773</v>
      </c>
      <c r="D10" s="10">
        <v>22873.637984685218</v>
      </c>
      <c r="E10" s="10">
        <v>23127.68830446147</v>
      </c>
      <c r="F10" s="17"/>
      <c r="G10" s="17"/>
      <c r="H10" s="26"/>
      <c r="I10" s="26"/>
      <c r="J10" s="26"/>
      <c r="L10" s="27"/>
      <c r="M10" s="27"/>
      <c r="N10" s="27"/>
    </row>
    <row r="11" spans="1:14" ht="15.75" thickBot="1">
      <c r="A11" s="6">
        <v>2023</v>
      </c>
      <c r="B11" s="7">
        <f>'Form 1.4'!K39</f>
        <v>22139.70820712677</v>
      </c>
      <c r="C11" s="10">
        <v>22777.850551165902</v>
      </c>
      <c r="D11" s="10">
        <v>23227.368787440693</v>
      </c>
      <c r="E11" s="10">
        <v>23485.34788424904</v>
      </c>
      <c r="F11" s="17"/>
      <c r="G11" s="17"/>
      <c r="H11" s="26"/>
      <c r="I11" s="26"/>
      <c r="J11" s="26"/>
      <c r="L11" s="27"/>
      <c r="M11" s="27"/>
      <c r="N11" s="27"/>
    </row>
    <row r="12" spans="1:14" ht="15.75" thickBot="1">
      <c r="A12" s="6">
        <v>2024</v>
      </c>
      <c r="B12" s="7">
        <f>'Form 1.4'!K40</f>
        <v>22484.707141699706</v>
      </c>
      <c r="C12" s="10">
        <v>23132.793538602575</v>
      </c>
      <c r="D12" s="10">
        <v>23589.31653352798</v>
      </c>
      <c r="E12" s="10">
        <v>23851.31567037969</v>
      </c>
      <c r="F12" s="17"/>
      <c r="G12" s="17"/>
      <c r="H12" s="26"/>
      <c r="I12" s="26"/>
      <c r="J12" s="26"/>
      <c r="L12" s="27"/>
      <c r="M12" s="27"/>
      <c r="N12" s="27"/>
    </row>
    <row r="13" spans="1:14" ht="15.75" thickBot="1">
      <c r="A13" s="6">
        <v>2025</v>
      </c>
      <c r="B13" s="7">
        <f>'Form 1.4'!K41</f>
        <v>22893.69844149875</v>
      </c>
      <c r="C13" s="10">
        <v>23553.57337076635</v>
      </c>
      <c r="D13" s="10">
        <v>24018.40040682985</v>
      </c>
      <c r="E13" s="10">
        <v>24285.165243623826</v>
      </c>
      <c r="F13" s="17"/>
      <c r="G13" s="17"/>
      <c r="H13" s="26"/>
      <c r="I13" s="26"/>
      <c r="J13" s="26"/>
      <c r="L13" s="27"/>
      <c r="M13" s="27"/>
      <c r="N13" s="27"/>
    </row>
    <row r="14" spans="1:14" ht="15.75" thickBot="1">
      <c r="A14" s="6">
        <v>2026</v>
      </c>
      <c r="B14" s="7">
        <f>'Form 1.4'!K42</f>
        <v>23204.50622660536</v>
      </c>
      <c r="C14" s="10">
        <v>23873.339702511334</v>
      </c>
      <c r="D14" s="10">
        <v>24344.47729000914</v>
      </c>
      <c r="E14" s="10">
        <v>24614.863760427765</v>
      </c>
      <c r="F14" s="17"/>
      <c r="G14" s="17"/>
      <c r="H14" s="26"/>
      <c r="I14" s="26"/>
      <c r="J14" s="26"/>
      <c r="L14" s="27"/>
      <c r="M14" s="27"/>
      <c r="N14" s="27"/>
    </row>
    <row r="15" spans="1:14" ht="15.75" thickBot="1">
      <c r="A15" s="6">
        <v>2027</v>
      </c>
      <c r="B15" s="7">
        <f>'Form 1.4'!K43</f>
        <v>23542.48043899078</v>
      </c>
      <c r="C15" s="10">
        <v>24221.05549116771</v>
      </c>
      <c r="D15" s="10">
        <v>24699.055209387225</v>
      </c>
      <c r="E15" s="10">
        <v>24973.379865496467</v>
      </c>
      <c r="F15" s="17"/>
      <c r="G15" s="17"/>
      <c r="H15" s="26"/>
      <c r="I15" s="26"/>
      <c r="J15" s="26"/>
      <c r="L15" s="27"/>
      <c r="M15" s="27"/>
      <c r="N15" s="27"/>
    </row>
    <row r="16" spans="1:14" ht="15.75" thickBot="1">
      <c r="A16" s="6">
        <v>2028</v>
      </c>
      <c r="B16" s="7">
        <f>'Form 1.4'!K44</f>
        <v>23788.576030755194</v>
      </c>
      <c r="C16" s="10">
        <v>24474.244402153723</v>
      </c>
      <c r="D16" s="10">
        <v>24957.24077413805</v>
      </c>
      <c r="E16" s="10">
        <v>25234.43301630118</v>
      </c>
      <c r="F16" s="17"/>
      <c r="G16" s="17"/>
      <c r="H16" s="26"/>
      <c r="I16" s="26"/>
      <c r="J16" s="26"/>
      <c r="L16" s="27"/>
      <c r="M16" s="27"/>
      <c r="N16" s="27"/>
    </row>
    <row r="17" spans="1:14" ht="15.75" thickBot="1">
      <c r="A17" s="6">
        <v>2029</v>
      </c>
      <c r="B17" s="7">
        <f>'Form 1.4'!K45</f>
        <v>24063.698799747322</v>
      </c>
      <c r="C17" s="10">
        <v>24757.297153197134</v>
      </c>
      <c r="D17" s="10">
        <v>25245.879538362817</v>
      </c>
      <c r="E17" s="10">
        <v>25526.27760071075</v>
      </c>
      <c r="F17" s="17"/>
      <c r="G17" s="17"/>
      <c r="H17" s="26"/>
      <c r="I17" s="26"/>
      <c r="J17" s="26"/>
      <c r="L17" s="27"/>
      <c r="M17" s="27"/>
      <c r="N17" s="27"/>
    </row>
    <row r="18" spans="1:14" ht="16.5" customHeight="1" thickBot="1">
      <c r="A18" s="6">
        <v>2030</v>
      </c>
      <c r="B18" s="7">
        <f>'Form 1.4'!K46</f>
        <v>24373.013374456674</v>
      </c>
      <c r="C18" s="10">
        <v>25075.527235098536</v>
      </c>
      <c r="D18" s="10">
        <v>25570.38985398621</v>
      </c>
      <c r="E18" s="10">
        <v>25854.392150584503</v>
      </c>
      <c r="F18" s="17"/>
      <c r="G18" s="17"/>
      <c r="H18" s="26"/>
      <c r="I18" s="26"/>
      <c r="J18" s="26"/>
      <c r="L18" s="27"/>
      <c r="M18" s="27"/>
      <c r="N18" s="27"/>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H6" sqref="H6"/>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3" t="s">
        <v>45</v>
      </c>
      <c r="B1" s="23"/>
      <c r="C1" s="23"/>
      <c r="D1" s="23"/>
      <c r="E1" s="23"/>
      <c r="F1" s="23"/>
      <c r="G1" s="23"/>
      <c r="H1" s="23"/>
    </row>
    <row r="2" spans="1:9" ht="15.75" customHeight="1">
      <c r="A2" s="23" t="s">
        <v>74</v>
      </c>
      <c r="B2" s="23"/>
      <c r="C2" s="23"/>
      <c r="D2" s="23"/>
      <c r="E2" s="23"/>
      <c r="F2" s="23"/>
      <c r="G2" s="23"/>
      <c r="H2" s="23"/>
      <c r="I2" s="23"/>
    </row>
    <row r="3" spans="1:8" ht="15.75" customHeight="1">
      <c r="A3" s="23" t="s">
        <v>46</v>
      </c>
      <c r="B3" s="23"/>
      <c r="C3" s="23"/>
      <c r="D3" s="23"/>
      <c r="E3" s="23"/>
      <c r="F3" s="23"/>
      <c r="G3" s="23"/>
      <c r="H3" s="23"/>
    </row>
    <row r="4" ht="13.5" customHeight="1" thickBot="1">
      <c r="A4" s="4"/>
    </row>
    <row r="5" spans="1:8" ht="27" thickBot="1">
      <c r="A5" s="5" t="s">
        <v>12</v>
      </c>
      <c r="B5" s="5" t="s">
        <v>13</v>
      </c>
      <c r="C5" s="5" t="s">
        <v>15</v>
      </c>
      <c r="D5" s="5" t="s">
        <v>17</v>
      </c>
      <c r="E5" s="5" t="s">
        <v>18</v>
      </c>
      <c r="F5" s="5" t="s">
        <v>19</v>
      </c>
      <c r="G5" s="5" t="s">
        <v>20</v>
      </c>
      <c r="H5" s="5" t="s">
        <v>22</v>
      </c>
    </row>
    <row r="6" spans="1:8" ht="15.75" thickBot="1">
      <c r="A6" s="6">
        <v>1990</v>
      </c>
      <c r="B6" s="7">
        <v>0</v>
      </c>
      <c r="C6" s="7">
        <v>412.13714487875893</v>
      </c>
      <c r="D6" s="7">
        <v>1956.124</v>
      </c>
      <c r="E6" s="7">
        <v>1173.095</v>
      </c>
      <c r="F6" s="7">
        <v>0</v>
      </c>
      <c r="G6" s="7">
        <v>384.84279945375147</v>
      </c>
      <c r="H6" s="7">
        <f>SUM(B6:G6)</f>
        <v>3926.19894433251</v>
      </c>
    </row>
    <row r="7" spans="1:8" ht="15.75" thickBot="1">
      <c r="A7" s="6">
        <v>1991</v>
      </c>
      <c r="B7" s="7">
        <v>0</v>
      </c>
      <c r="C7" s="7">
        <v>438.8564290127087</v>
      </c>
      <c r="D7" s="7">
        <v>1945.6129999999998</v>
      </c>
      <c r="E7" s="7">
        <v>1191.4589999999998</v>
      </c>
      <c r="F7" s="7">
        <v>0</v>
      </c>
      <c r="G7" s="7">
        <v>201.77892908153308</v>
      </c>
      <c r="H7" s="7">
        <f aca="true" t="shared" si="0" ref="H7:H46">SUM(B7:G7)</f>
        <v>3777.7073580942415</v>
      </c>
    </row>
    <row r="8" spans="1:8" ht="15.75" thickBot="1">
      <c r="A8" s="6">
        <v>1992</v>
      </c>
      <c r="B8" s="7">
        <v>0</v>
      </c>
      <c r="C8" s="7">
        <v>430.8052308743187</v>
      </c>
      <c r="D8" s="7">
        <v>1970.9059999999997</v>
      </c>
      <c r="E8" s="7">
        <v>1131.2060000000001</v>
      </c>
      <c r="F8" s="7">
        <v>0</v>
      </c>
      <c r="G8" s="7">
        <v>146.12044632719824</v>
      </c>
      <c r="H8" s="7">
        <f t="shared" si="0"/>
        <v>3679.037677201517</v>
      </c>
    </row>
    <row r="9" spans="1:8" ht="15.75" thickBot="1">
      <c r="A9" s="6">
        <v>1993</v>
      </c>
      <c r="B9" s="7">
        <v>0</v>
      </c>
      <c r="C9" s="7">
        <v>448.1287826280069</v>
      </c>
      <c r="D9" s="7">
        <v>2795.829</v>
      </c>
      <c r="E9" s="7">
        <v>1121.6399999999999</v>
      </c>
      <c r="F9" s="7">
        <v>0</v>
      </c>
      <c r="G9" s="7">
        <v>155.58920579003328</v>
      </c>
      <c r="H9" s="7">
        <f t="shared" si="0"/>
        <v>4521.1869884180405</v>
      </c>
    </row>
    <row r="10" spans="1:8" ht="15.75" thickBot="1">
      <c r="A10" s="6">
        <v>1994</v>
      </c>
      <c r="B10" s="7">
        <v>0</v>
      </c>
      <c r="C10" s="7">
        <v>447.5409247653975</v>
      </c>
      <c r="D10" s="7">
        <v>2937.81</v>
      </c>
      <c r="E10" s="7">
        <v>936.573</v>
      </c>
      <c r="F10" s="7">
        <v>0</v>
      </c>
      <c r="G10" s="7">
        <v>150.03171358079095</v>
      </c>
      <c r="H10" s="7">
        <f t="shared" si="0"/>
        <v>4471.955638346189</v>
      </c>
    </row>
    <row r="11" spans="1:8" ht="15.75" thickBot="1">
      <c r="A11" s="6">
        <v>1995</v>
      </c>
      <c r="B11" s="7">
        <v>0</v>
      </c>
      <c r="C11" s="7">
        <v>447.5962527036365</v>
      </c>
      <c r="D11" s="7">
        <v>2926.9709999999995</v>
      </c>
      <c r="E11" s="7">
        <v>987.5822583011558</v>
      </c>
      <c r="F11" s="7">
        <v>0</v>
      </c>
      <c r="G11" s="7">
        <v>148.72331141032038</v>
      </c>
      <c r="H11" s="7">
        <f t="shared" si="0"/>
        <v>4510.872822415112</v>
      </c>
    </row>
    <row r="12" spans="1:8" ht="15.75" thickBot="1">
      <c r="A12" s="6">
        <v>1996</v>
      </c>
      <c r="B12" s="7">
        <v>0</v>
      </c>
      <c r="C12" s="7">
        <v>447.942856258915</v>
      </c>
      <c r="D12" s="7">
        <v>3383.2580000000003</v>
      </c>
      <c r="E12" s="7">
        <v>1065.737421868393</v>
      </c>
      <c r="F12" s="7">
        <v>0</v>
      </c>
      <c r="G12" s="7">
        <v>147.68228305543272</v>
      </c>
      <c r="H12" s="7">
        <f t="shared" si="0"/>
        <v>5044.620561182742</v>
      </c>
    </row>
    <row r="13" spans="1:8" ht="15.75" thickBot="1">
      <c r="A13" s="6">
        <v>1997</v>
      </c>
      <c r="B13" s="7">
        <v>0</v>
      </c>
      <c r="C13" s="7">
        <v>436.0319179272674</v>
      </c>
      <c r="D13" s="7">
        <v>3442.6040000000003</v>
      </c>
      <c r="E13" s="7">
        <v>1105.914284011083</v>
      </c>
      <c r="F13" s="7">
        <v>0</v>
      </c>
      <c r="G13" s="7">
        <v>141.3529899617348</v>
      </c>
      <c r="H13" s="7">
        <f t="shared" si="0"/>
        <v>5125.903191900086</v>
      </c>
    </row>
    <row r="14" spans="1:8" ht="15.75" thickBot="1">
      <c r="A14" s="6">
        <v>1998</v>
      </c>
      <c r="B14" s="7">
        <v>0.027643950557619437</v>
      </c>
      <c r="C14" s="7">
        <v>431.3435493247738</v>
      </c>
      <c r="D14" s="7">
        <v>3048.513</v>
      </c>
      <c r="E14" s="7">
        <v>1152.6448342894241</v>
      </c>
      <c r="F14" s="7">
        <v>0</v>
      </c>
      <c r="G14" s="7">
        <v>140.19068176370675</v>
      </c>
      <c r="H14" s="7">
        <f t="shared" si="0"/>
        <v>4772.719709328461</v>
      </c>
    </row>
    <row r="15" spans="1:8" ht="15.75" thickBot="1">
      <c r="A15" s="6">
        <v>1999</v>
      </c>
      <c r="B15" s="7">
        <v>0.31932681335369384</v>
      </c>
      <c r="C15" s="7">
        <v>428.7966567504744</v>
      </c>
      <c r="D15" s="7">
        <v>3039.677</v>
      </c>
      <c r="E15" s="7">
        <v>1135.3741721967199</v>
      </c>
      <c r="F15" s="7">
        <v>0</v>
      </c>
      <c r="G15" s="7">
        <v>142.722</v>
      </c>
      <c r="H15" s="7">
        <f t="shared" si="0"/>
        <v>4746.8891557605475</v>
      </c>
    </row>
    <row r="16" spans="1:8" ht="15.75" thickBot="1">
      <c r="A16" s="6">
        <v>2000</v>
      </c>
      <c r="B16" s="7">
        <v>0.977879625269699</v>
      </c>
      <c r="C16" s="7">
        <v>422.0141330175447</v>
      </c>
      <c r="D16" s="7">
        <v>2452.8570000000004</v>
      </c>
      <c r="E16" s="7">
        <v>1171.201121701376</v>
      </c>
      <c r="F16" s="7">
        <v>0</v>
      </c>
      <c r="G16" s="7">
        <v>141.364</v>
      </c>
      <c r="H16" s="7">
        <f t="shared" si="0"/>
        <v>4188.414134344191</v>
      </c>
    </row>
    <row r="17" spans="1:8" ht="15.75" thickBot="1">
      <c r="A17" s="6">
        <v>2001</v>
      </c>
      <c r="B17" s="7">
        <v>2.206797883909195</v>
      </c>
      <c r="C17" s="7">
        <v>222.43747585085268</v>
      </c>
      <c r="D17" s="7">
        <v>2739.5420000000004</v>
      </c>
      <c r="E17" s="7">
        <v>1530.5549999999998</v>
      </c>
      <c r="F17" s="7">
        <v>0</v>
      </c>
      <c r="G17" s="7">
        <v>14.013</v>
      </c>
      <c r="H17" s="7">
        <f t="shared" si="0"/>
        <v>4508.754273734762</v>
      </c>
    </row>
    <row r="18" spans="1:8" ht="15.75" thickBot="1">
      <c r="A18" s="6">
        <v>2002</v>
      </c>
      <c r="B18" s="7">
        <v>8.554607705806987</v>
      </c>
      <c r="C18" s="7">
        <v>363.11784346026667</v>
      </c>
      <c r="D18" s="7">
        <v>2793.0482985097374</v>
      </c>
      <c r="E18" s="7">
        <v>1621.4199999999998</v>
      </c>
      <c r="F18" s="7">
        <v>0</v>
      </c>
      <c r="G18" s="7">
        <v>20.829798136105765</v>
      </c>
      <c r="H18" s="7">
        <f t="shared" si="0"/>
        <v>4806.970547811917</v>
      </c>
    </row>
    <row r="19" spans="1:8" ht="15.75" thickBot="1">
      <c r="A19" s="6">
        <v>2003</v>
      </c>
      <c r="B19" s="7">
        <v>17.337878924594282</v>
      </c>
      <c r="C19" s="7">
        <v>358.31585972633167</v>
      </c>
      <c r="D19" s="7">
        <v>3248.397345785772</v>
      </c>
      <c r="E19" s="7">
        <v>1678.254190479371</v>
      </c>
      <c r="F19" s="7">
        <v>0.00394658304622107</v>
      </c>
      <c r="G19" s="7">
        <v>19.806070201901317</v>
      </c>
      <c r="H19" s="7">
        <f t="shared" si="0"/>
        <v>5322.115291701016</v>
      </c>
    </row>
    <row r="20" spans="1:8" ht="15.75" thickBot="1">
      <c r="A20" s="6">
        <v>2004</v>
      </c>
      <c r="B20" s="7">
        <v>33.93136717555275</v>
      </c>
      <c r="C20" s="7">
        <v>432.37327624768693</v>
      </c>
      <c r="D20" s="7">
        <v>3194.765598393128</v>
      </c>
      <c r="E20" s="7">
        <v>1683.5147307061038</v>
      </c>
      <c r="F20" s="7">
        <v>1.9747482333328434</v>
      </c>
      <c r="G20" s="7">
        <v>26.65077753714207</v>
      </c>
      <c r="H20" s="7">
        <f t="shared" si="0"/>
        <v>5373.210498292947</v>
      </c>
    </row>
    <row r="21" spans="1:8" ht="15.75" thickBot="1">
      <c r="A21" s="6">
        <v>2005</v>
      </c>
      <c r="B21" s="7">
        <v>50.49473431360092</v>
      </c>
      <c r="C21" s="7">
        <v>533.0226065712479</v>
      </c>
      <c r="D21" s="7">
        <v>3129.9961500612926</v>
      </c>
      <c r="E21" s="7">
        <v>1595.8212729148822</v>
      </c>
      <c r="F21" s="7">
        <v>3.649155857476783</v>
      </c>
      <c r="G21" s="7">
        <v>36.2947079846583</v>
      </c>
      <c r="H21" s="7">
        <f t="shared" si="0"/>
        <v>5349.278627703158</v>
      </c>
    </row>
    <row r="22" spans="1:8" ht="15.75" thickBot="1">
      <c r="A22" s="6">
        <v>2006</v>
      </c>
      <c r="B22" s="7">
        <v>72.66174203677389</v>
      </c>
      <c r="C22" s="7">
        <v>581.578263836435</v>
      </c>
      <c r="D22" s="7">
        <v>3247.4853935212222</v>
      </c>
      <c r="E22" s="7">
        <v>1571.6964277977333</v>
      </c>
      <c r="F22" s="7">
        <v>6.8085695697554485</v>
      </c>
      <c r="G22" s="7">
        <v>45.80528040615037</v>
      </c>
      <c r="H22" s="7">
        <f t="shared" si="0"/>
        <v>5526.035677168071</v>
      </c>
    </row>
    <row r="23" spans="1:8" ht="15.75" thickBot="1">
      <c r="A23" s="6">
        <v>2007</v>
      </c>
      <c r="B23" s="7">
        <v>104.43552073902532</v>
      </c>
      <c r="C23" s="7">
        <v>629.8188340172112</v>
      </c>
      <c r="D23" s="7">
        <v>3247.0630647521293</v>
      </c>
      <c r="E23" s="7">
        <v>1589.199585004738</v>
      </c>
      <c r="F23" s="7">
        <v>10.750274833108719</v>
      </c>
      <c r="G23" s="7">
        <v>50.109307653060746</v>
      </c>
      <c r="H23" s="7">
        <f t="shared" si="0"/>
        <v>5631.376586999273</v>
      </c>
    </row>
    <row r="24" spans="1:8" ht="15.75" thickBot="1">
      <c r="A24" s="6">
        <v>2008</v>
      </c>
      <c r="B24" s="7">
        <v>154.02273787622258</v>
      </c>
      <c r="C24" s="7">
        <v>683.415688289185</v>
      </c>
      <c r="D24" s="7">
        <v>3745.0882468068735</v>
      </c>
      <c r="E24" s="7">
        <v>1532.7861173172212</v>
      </c>
      <c r="F24" s="7">
        <v>15.25582044760918</v>
      </c>
      <c r="G24" s="7">
        <v>54.423272549631605</v>
      </c>
      <c r="H24" s="7">
        <f t="shared" si="0"/>
        <v>6184.991883286742</v>
      </c>
    </row>
    <row r="25" spans="1:8" ht="15.75" thickBot="1">
      <c r="A25" s="6">
        <v>2009</v>
      </c>
      <c r="B25" s="7">
        <v>213.08805212696473</v>
      </c>
      <c r="C25" s="7">
        <v>760.6152695364817</v>
      </c>
      <c r="D25" s="7">
        <v>3589.919603959458</v>
      </c>
      <c r="E25" s="7">
        <v>1522.2289889381166</v>
      </c>
      <c r="F25" s="7">
        <v>24.481644782190973</v>
      </c>
      <c r="G25" s="7">
        <v>69.84539098131769</v>
      </c>
      <c r="H25" s="7">
        <f t="shared" si="0"/>
        <v>6180.17895032453</v>
      </c>
    </row>
    <row r="26" spans="1:8" ht="15.75" thickBot="1">
      <c r="A26" s="6">
        <v>2010</v>
      </c>
      <c r="B26" s="7">
        <v>296.2725485282747</v>
      </c>
      <c r="C26" s="7">
        <v>841.182070281364</v>
      </c>
      <c r="D26" s="7">
        <v>3587.7955596019615</v>
      </c>
      <c r="E26" s="7">
        <v>1422.8551006304378</v>
      </c>
      <c r="F26" s="7">
        <v>30.72854838628838</v>
      </c>
      <c r="G26" s="7">
        <v>146.63923970305817</v>
      </c>
      <c r="H26" s="7">
        <f t="shared" si="0"/>
        <v>6325.4730671313855</v>
      </c>
    </row>
    <row r="27" spans="1:8" ht="15.75" thickBot="1">
      <c r="A27" s="6">
        <v>2011</v>
      </c>
      <c r="B27" s="7">
        <v>396.1207879404262</v>
      </c>
      <c r="C27" s="7">
        <v>1038.2944148294205</v>
      </c>
      <c r="D27" s="7">
        <v>3563.0521162300415</v>
      </c>
      <c r="E27" s="7">
        <v>1453.5490261668833</v>
      </c>
      <c r="F27" s="7">
        <v>44.56780406567725</v>
      </c>
      <c r="G27" s="7">
        <v>183.80685907263953</v>
      </c>
      <c r="H27" s="7">
        <f t="shared" si="0"/>
        <v>6679.39100830509</v>
      </c>
    </row>
    <row r="28" spans="1:8" ht="15.75" thickBot="1">
      <c r="A28" s="6">
        <v>2012</v>
      </c>
      <c r="B28" s="7">
        <v>513.7052189262508</v>
      </c>
      <c r="C28" s="7">
        <v>1086.1122282661</v>
      </c>
      <c r="D28" s="7">
        <v>3590.6502824597437</v>
      </c>
      <c r="E28" s="7">
        <v>1350.3021459946433</v>
      </c>
      <c r="F28" s="7">
        <v>85.2901645713514</v>
      </c>
      <c r="G28" s="7">
        <v>177.958677310646</v>
      </c>
      <c r="H28" s="7">
        <f t="shared" si="0"/>
        <v>6804.018717528736</v>
      </c>
    </row>
    <row r="29" spans="1:8" ht="15.75" thickBot="1">
      <c r="A29" s="6">
        <v>2013</v>
      </c>
      <c r="B29" s="7">
        <v>706.5733280066834</v>
      </c>
      <c r="C29" s="7">
        <v>1160.818463941725</v>
      </c>
      <c r="D29" s="7">
        <v>3664.7753049426105</v>
      </c>
      <c r="E29" s="7">
        <v>1261.2724422157337</v>
      </c>
      <c r="F29" s="7">
        <v>121.43343755163149</v>
      </c>
      <c r="G29" s="7">
        <v>183.74389289205115</v>
      </c>
      <c r="H29" s="7">
        <f t="shared" si="0"/>
        <v>7098.616869550435</v>
      </c>
    </row>
    <row r="30" spans="1:8" ht="15.75" thickBot="1">
      <c r="A30" s="6">
        <v>2014</v>
      </c>
      <c r="B30" s="7">
        <v>1043.2578037697574</v>
      </c>
      <c r="C30" s="7">
        <v>1302.0694810065063</v>
      </c>
      <c r="D30" s="7">
        <v>4148.713765723024</v>
      </c>
      <c r="E30" s="7">
        <v>2388.1552020652084</v>
      </c>
      <c r="F30" s="7">
        <v>167.56561814774216</v>
      </c>
      <c r="G30" s="7">
        <v>182.47723286746972</v>
      </c>
      <c r="H30" s="7">
        <f t="shared" si="0"/>
        <v>9232.239103579708</v>
      </c>
    </row>
    <row r="31" spans="1:8" ht="15.75" thickBot="1">
      <c r="A31" s="6">
        <v>2015</v>
      </c>
      <c r="B31" s="7">
        <v>1601.1494822994587</v>
      </c>
      <c r="C31" s="7">
        <v>1232.824828776462</v>
      </c>
      <c r="D31" s="7">
        <v>4167.943509235286</v>
      </c>
      <c r="E31" s="7">
        <v>2567.1992261816304</v>
      </c>
      <c r="F31" s="7">
        <v>221.2625503466093</v>
      </c>
      <c r="G31" s="7">
        <v>226.6051835479884</v>
      </c>
      <c r="H31" s="7">
        <f t="shared" si="0"/>
        <v>10016.984780387435</v>
      </c>
    </row>
    <row r="32" spans="1:8" ht="15.75" thickBot="1">
      <c r="A32" s="6">
        <v>2016</v>
      </c>
      <c r="B32" s="7">
        <v>2309.832909231586</v>
      </c>
      <c r="C32" s="7">
        <v>1383.5523498248463</v>
      </c>
      <c r="D32" s="7">
        <v>4358.138996227207</v>
      </c>
      <c r="E32" s="7">
        <v>2567.7132281869067</v>
      </c>
      <c r="F32" s="7">
        <v>370.48591804417623</v>
      </c>
      <c r="G32" s="7">
        <v>249.7815371198438</v>
      </c>
      <c r="H32" s="7">
        <f t="shared" si="0"/>
        <v>11239.504938634565</v>
      </c>
    </row>
    <row r="33" spans="1:8" ht="15.75" thickBot="1">
      <c r="A33" s="6">
        <v>2017</v>
      </c>
      <c r="B33" s="7">
        <v>2938.826017291739</v>
      </c>
      <c r="C33" s="7">
        <v>1699.6534617378902</v>
      </c>
      <c r="D33" s="7">
        <v>4383.840681836231</v>
      </c>
      <c r="E33" s="7">
        <v>2742.6387280612935</v>
      </c>
      <c r="F33" s="7">
        <v>440.5071447321119</v>
      </c>
      <c r="G33" s="7">
        <v>247.31143318644388</v>
      </c>
      <c r="H33" s="7">
        <f t="shared" si="0"/>
        <v>12452.77746684571</v>
      </c>
    </row>
    <row r="34" spans="1:8" ht="15.75" thickBot="1">
      <c r="A34" s="6">
        <v>2018</v>
      </c>
      <c r="B34" s="7">
        <v>3577.9647161597013</v>
      </c>
      <c r="C34" s="7">
        <v>2300.1626609018676</v>
      </c>
      <c r="D34" s="7">
        <v>4591.674889959474</v>
      </c>
      <c r="E34" s="7">
        <v>2820.7651663585416</v>
      </c>
      <c r="F34" s="7">
        <v>505.8521380014738</v>
      </c>
      <c r="G34" s="7">
        <v>291.9415021165281</v>
      </c>
      <c r="H34" s="7">
        <f t="shared" si="0"/>
        <v>14088.361073497586</v>
      </c>
    </row>
    <row r="35" spans="1:8" ht="15.75" thickBot="1">
      <c r="A35" s="6">
        <v>2019</v>
      </c>
      <c r="B35" s="7">
        <v>4128.986851790649</v>
      </c>
      <c r="C35" s="7">
        <v>2484.282444012124</v>
      </c>
      <c r="D35" s="7">
        <v>4655.548048968173</v>
      </c>
      <c r="E35" s="7">
        <v>2815.0375306009823</v>
      </c>
      <c r="F35" s="7">
        <v>596.1207521983671</v>
      </c>
      <c r="G35" s="7">
        <v>290.0121119837664</v>
      </c>
      <c r="H35" s="7">
        <f t="shared" si="0"/>
        <v>14969.98773955406</v>
      </c>
    </row>
    <row r="36" spans="1:8" ht="15.75" thickBot="1">
      <c r="A36" s="6">
        <v>2020</v>
      </c>
      <c r="B36" s="7">
        <v>4534.552958831804</v>
      </c>
      <c r="C36" s="7">
        <v>2612.709486634858</v>
      </c>
      <c r="D36" s="7">
        <v>4718.983154755222</v>
      </c>
      <c r="E36" s="7">
        <v>2809.2432044759094</v>
      </c>
      <c r="F36" s="7">
        <v>684.8804968279386</v>
      </c>
      <c r="G36" s="7">
        <v>287.85422681635987</v>
      </c>
      <c r="H36" s="7">
        <f t="shared" si="0"/>
        <v>15648.223528342092</v>
      </c>
    </row>
    <row r="37" spans="1:8" ht="15.75" thickBot="1">
      <c r="A37" s="6">
        <v>2021</v>
      </c>
      <c r="B37" s="7">
        <v>4831.612536065319</v>
      </c>
      <c r="C37" s="7">
        <v>2741.206027726564</v>
      </c>
      <c r="D37" s="7">
        <v>4782.124099095039</v>
      </c>
      <c r="E37" s="7">
        <v>2803.5020668436855</v>
      </c>
      <c r="F37" s="7">
        <v>773.2023794109999</v>
      </c>
      <c r="G37" s="7">
        <v>285.76665078454664</v>
      </c>
      <c r="H37" s="7">
        <f t="shared" si="0"/>
        <v>16217.413759926152</v>
      </c>
    </row>
    <row r="38" spans="1:8" ht="15.75" thickBot="1">
      <c r="A38" s="6">
        <v>2022</v>
      </c>
      <c r="B38" s="7">
        <v>5015.606856328811</v>
      </c>
      <c r="C38" s="7">
        <v>2870.159787926401</v>
      </c>
      <c r="D38" s="7">
        <v>4844.941346525293</v>
      </c>
      <c r="E38" s="7">
        <v>2797.7739679932606</v>
      </c>
      <c r="F38" s="7">
        <v>861.0840455579714</v>
      </c>
      <c r="G38" s="7">
        <v>283.69519056647107</v>
      </c>
      <c r="H38" s="7">
        <f t="shared" si="0"/>
        <v>16673.26119489821</v>
      </c>
    </row>
    <row r="39" spans="1:8" ht="15.75" thickBot="1">
      <c r="A39" s="6">
        <v>2023</v>
      </c>
      <c r="B39" s="7">
        <v>5144.888439446717</v>
      </c>
      <c r="C39" s="7">
        <v>2996.228424021036</v>
      </c>
      <c r="D39" s="7">
        <v>4907.43643434705</v>
      </c>
      <c r="E39" s="7">
        <v>2792.0588669229546</v>
      </c>
      <c r="F39" s="7">
        <v>948.5276850443607</v>
      </c>
      <c r="G39" s="7">
        <v>281.6397133365745</v>
      </c>
      <c r="H39" s="7">
        <f t="shared" si="0"/>
        <v>17070.779563118693</v>
      </c>
    </row>
    <row r="40" spans="1:8" ht="15.75" thickBot="1">
      <c r="A40" s="6">
        <v>2024</v>
      </c>
      <c r="B40" s="7">
        <v>5222.330940455975</v>
      </c>
      <c r="C40" s="7">
        <v>3123.153341847207</v>
      </c>
      <c r="D40" s="7">
        <v>4969.610893245142</v>
      </c>
      <c r="E40" s="7">
        <v>2786.356722854873</v>
      </c>
      <c r="F40" s="7">
        <v>1035.535476790566</v>
      </c>
      <c r="G40" s="7">
        <v>279.6000874108275</v>
      </c>
      <c r="H40" s="7">
        <f t="shared" si="0"/>
        <v>17416.587462604588</v>
      </c>
    </row>
    <row r="41" spans="1:8" ht="15.75" thickBot="1">
      <c r="A41" s="6">
        <v>2025</v>
      </c>
      <c r="B41" s="7">
        <v>5250.147908377156</v>
      </c>
      <c r="C41" s="7">
        <v>3251.9604963698343</v>
      </c>
      <c r="D41" s="7">
        <v>5031.466247310502</v>
      </c>
      <c r="E41" s="7">
        <v>2780.667495233077</v>
      </c>
      <c r="F41" s="7">
        <v>1122.1095889153557</v>
      </c>
      <c r="G41" s="7">
        <v>277.57618223660523</v>
      </c>
      <c r="H41" s="7">
        <f t="shared" si="0"/>
        <v>17713.92791844253</v>
      </c>
    </row>
    <row r="42" spans="1:8" ht="15.75" thickBot="1">
      <c r="A42" s="6">
        <v>2026</v>
      </c>
      <c r="B42" s="7">
        <v>5276.005846061122</v>
      </c>
      <c r="C42" s="7">
        <v>3386.9753242759202</v>
      </c>
      <c r="D42" s="7">
        <v>5093.0040140624815</v>
      </c>
      <c r="E42" s="7">
        <v>2774.9911437217934</v>
      </c>
      <c r="F42" s="7">
        <v>1208.252178789087</v>
      </c>
      <c r="G42" s="7">
        <v>275.56786838265526</v>
      </c>
      <c r="H42" s="7">
        <f t="shared" si="0"/>
        <v>18014.79637529306</v>
      </c>
    </row>
    <row r="43" spans="1:8" ht="15.75" thickBot="1">
      <c r="A43" s="6">
        <v>2027</v>
      </c>
      <c r="B43" s="7">
        <v>5302.194442219592</v>
      </c>
      <c r="C43" s="7">
        <v>3534.1893168176252</v>
      </c>
      <c r="D43" s="7">
        <v>5154.225704471172</v>
      </c>
      <c r="E43" s="7">
        <v>2769.3276282036354</v>
      </c>
      <c r="F43" s="7">
        <v>1293.9653930866677</v>
      </c>
      <c r="G43" s="7">
        <v>273.5750175291561</v>
      </c>
      <c r="H43" s="7">
        <f t="shared" si="0"/>
        <v>18327.47750232785</v>
      </c>
    </row>
    <row r="44" spans="1:8" ht="15.75" thickBot="1">
      <c r="A44" s="6">
        <v>2028</v>
      </c>
      <c r="B44" s="7">
        <v>5331.505323271856</v>
      </c>
      <c r="C44" s="7">
        <v>3697.7249677958735</v>
      </c>
      <c r="D44" s="7">
        <v>5215.132822979707</v>
      </c>
      <c r="E44" s="7">
        <v>2763.676908777834</v>
      </c>
      <c r="F44" s="7">
        <v>1379.2513678402568</v>
      </c>
      <c r="G44" s="7">
        <v>271.59750245786586</v>
      </c>
      <c r="H44" s="7">
        <f t="shared" si="0"/>
        <v>18658.888893123392</v>
      </c>
    </row>
    <row r="45" spans="1:8" ht="15.75" thickBot="1">
      <c r="A45" s="6">
        <v>2029</v>
      </c>
      <c r="B45" s="7">
        <v>5366.444552519843</v>
      </c>
      <c r="C45" s="7">
        <v>3882.3850440280844</v>
      </c>
      <c r="D45" s="7">
        <v>5275.726867526558</v>
      </c>
      <c r="E45" s="7">
        <v>2758.0389457584893</v>
      </c>
      <c r="F45" s="7">
        <v>1464.1122284917099</v>
      </c>
      <c r="G45" s="7">
        <v>269.6351970423613</v>
      </c>
      <c r="H45" s="7">
        <f t="shared" si="0"/>
        <v>19016.342835367046</v>
      </c>
    </row>
    <row r="46" spans="1:8" ht="15.75" thickBot="1">
      <c r="A46" s="6">
        <v>2030</v>
      </c>
      <c r="B46" s="7">
        <v>5409.098024813168</v>
      </c>
      <c r="C46" s="7">
        <v>4093.8797192449574</v>
      </c>
      <c r="D46" s="7">
        <v>5336.009329567826</v>
      </c>
      <c r="E46" s="7">
        <v>2752.4136996728425</v>
      </c>
      <c r="F46" s="7">
        <v>1548.5500899447693</v>
      </c>
      <c r="G46" s="7">
        <v>267.68797623836514</v>
      </c>
      <c r="H46" s="7">
        <f t="shared" si="0"/>
        <v>19407.638839481926</v>
      </c>
    </row>
    <row r="47" spans="1:8" ht="15">
      <c r="A47" s="18"/>
      <c r="B47" s="19"/>
      <c r="C47" s="19"/>
      <c r="D47" s="19"/>
      <c r="E47" s="19"/>
      <c r="F47" s="19"/>
      <c r="G47" s="19"/>
      <c r="H47" s="19"/>
    </row>
    <row r="48" spans="1:8" ht="15">
      <c r="A48" s="18"/>
      <c r="B48" s="19"/>
      <c r="C48" s="19"/>
      <c r="D48" s="19"/>
      <c r="E48" s="19"/>
      <c r="F48" s="19"/>
      <c r="G48" s="19"/>
      <c r="H48" s="19"/>
    </row>
    <row r="49" spans="1:10" ht="13.5" customHeight="1">
      <c r="A49" s="4"/>
      <c r="J49" s="1" t="s">
        <v>0</v>
      </c>
    </row>
    <row r="50" spans="1:8" ht="15.75">
      <c r="A50" s="25" t="s">
        <v>24</v>
      </c>
      <c r="B50" s="25"/>
      <c r="C50" s="25"/>
      <c r="D50" s="25"/>
      <c r="E50" s="25"/>
      <c r="F50" s="25"/>
      <c r="G50" s="25"/>
      <c r="H50" s="25"/>
    </row>
    <row r="51" spans="1:8" ht="15">
      <c r="A51" s="8" t="s">
        <v>25</v>
      </c>
      <c r="B51" s="13" t="s">
        <v>52</v>
      </c>
      <c r="C51" s="12">
        <f>EXP((LN(C16/C6)/10))-1</f>
        <v>0.0023710699669341473</v>
      </c>
      <c r="D51" s="12">
        <f>EXP((LN(D16/D6)/10))-1</f>
        <v>0.022886824981296572</v>
      </c>
      <c r="E51" s="12">
        <f>EXP((LN(E16/E6)/10))-1</f>
        <v>-0.00016156028252545251</v>
      </c>
      <c r="F51" s="13" t="s">
        <v>52</v>
      </c>
      <c r="G51" s="12">
        <f>EXP((LN(G16/G6)/10))-1</f>
        <v>-0.09529800912718633</v>
      </c>
      <c r="H51" s="12">
        <f>EXP((LN(H16/H6)/10))-1</f>
        <v>0.006485984079300344</v>
      </c>
    </row>
    <row r="52" spans="1:8" ht="15">
      <c r="A52" s="8" t="s">
        <v>60</v>
      </c>
      <c r="B52" s="12">
        <f>EXP((LN(B33/B16)/17))-1</f>
        <v>0.6017018426666843</v>
      </c>
      <c r="C52" s="12">
        <f aca="true" t="shared" si="1" ref="C52:H52">EXP((LN(C33/C16)/17))-1</f>
        <v>0.08540095478136522</v>
      </c>
      <c r="D52" s="12">
        <f t="shared" si="1"/>
        <v>0.034747216073171217</v>
      </c>
      <c r="E52" s="12">
        <f t="shared" si="1"/>
        <v>0.051326176660548395</v>
      </c>
      <c r="F52" s="13" t="s">
        <v>52</v>
      </c>
      <c r="G52" s="12">
        <f t="shared" si="1"/>
        <v>0.03344781436891742</v>
      </c>
      <c r="H52" s="12">
        <f t="shared" si="1"/>
        <v>0.06619409087002293</v>
      </c>
    </row>
    <row r="53" spans="1:8" ht="15">
      <c r="A53" s="8" t="s">
        <v>61</v>
      </c>
      <c r="B53" s="12">
        <f>EXP((LN(B36/B33)/3))-1</f>
        <v>0.15554501259838438</v>
      </c>
      <c r="C53" s="12">
        <f aca="true" t="shared" si="2" ref="C53:H53">EXP((LN(C36/C33)/3))-1</f>
        <v>0.15410036845380226</v>
      </c>
      <c r="D53" s="12">
        <f t="shared" si="2"/>
        <v>0.024860027747332536</v>
      </c>
      <c r="E53" s="12">
        <f t="shared" si="2"/>
        <v>0.008030280593494865</v>
      </c>
      <c r="F53" s="12">
        <f t="shared" si="2"/>
        <v>0.15847663960263803</v>
      </c>
      <c r="G53" s="12">
        <f t="shared" si="2"/>
        <v>0.05190407833211519</v>
      </c>
      <c r="H53" s="12">
        <f t="shared" si="2"/>
        <v>0.07911137703935922</v>
      </c>
    </row>
    <row r="54" spans="1:8" ht="15">
      <c r="A54" s="8" t="s">
        <v>62</v>
      </c>
      <c r="B54" s="12">
        <f>EXP((LN(B46/B33)/13))-1</f>
        <v>0.04804720546782093</v>
      </c>
      <c r="C54" s="12">
        <f aca="true" t="shared" si="3" ref="C54:H54">EXP((LN(C46/C33)/13))-1</f>
        <v>0.06995936485792464</v>
      </c>
      <c r="D54" s="12">
        <f t="shared" si="3"/>
        <v>0.0152343270251587</v>
      </c>
      <c r="E54" s="12">
        <f t="shared" si="3"/>
        <v>0.0002737097036447089</v>
      </c>
      <c r="F54" s="12">
        <f t="shared" si="3"/>
        <v>0.10153390529027662</v>
      </c>
      <c r="G54" s="12">
        <f t="shared" si="3"/>
        <v>0.0061088626067982155</v>
      </c>
      <c r="H54" s="12">
        <f t="shared" si="3"/>
        <v>0.03472174248064985</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5"/>
  <sheetViews>
    <sheetView zoomScale="80" zoomScaleNormal="80" zoomScalePageLayoutView="0" workbookViewId="0" topLeftCell="A13">
      <selection activeCell="K22" sqref="K22"/>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3" t="s">
        <v>47</v>
      </c>
      <c r="C1" s="23"/>
      <c r="D1" s="23"/>
      <c r="E1" s="23"/>
      <c r="F1" s="15"/>
      <c r="G1" s="15"/>
    </row>
    <row r="2" spans="2:9" ht="15.75" customHeight="1">
      <c r="B2" s="23" t="s">
        <v>74</v>
      </c>
      <c r="C2" s="23"/>
      <c r="D2" s="23"/>
      <c r="E2" s="23"/>
      <c r="F2" s="23"/>
      <c r="G2" s="15"/>
      <c r="H2" s="15"/>
      <c r="I2" s="15"/>
    </row>
    <row r="3" spans="1:7" ht="15.75" customHeight="1">
      <c r="A3" s="23" t="s">
        <v>48</v>
      </c>
      <c r="B3" s="23"/>
      <c r="C3" s="23"/>
      <c r="D3" s="23"/>
      <c r="E3" s="23"/>
      <c r="F3" s="23"/>
      <c r="G3" s="23"/>
    </row>
    <row r="4" ht="13.5" customHeight="1" thickBot="1">
      <c r="A4" s="4"/>
    </row>
    <row r="5" spans="1:5" ht="27" thickBot="1">
      <c r="A5" s="5" t="s">
        <v>12</v>
      </c>
      <c r="B5" s="5" t="s">
        <v>49</v>
      </c>
      <c r="C5" s="5" t="s">
        <v>58</v>
      </c>
      <c r="D5" s="5" t="s">
        <v>71</v>
      </c>
      <c r="E5" s="5" t="s">
        <v>67</v>
      </c>
    </row>
    <row r="6" spans="1:5" ht="15.75" thickBot="1">
      <c r="A6" s="6">
        <v>1990</v>
      </c>
      <c r="B6" s="7">
        <v>10328.448585</v>
      </c>
      <c r="C6" s="7">
        <v>3731.9976457</v>
      </c>
      <c r="D6" s="7">
        <v>394083.4602917549</v>
      </c>
      <c r="E6" s="7">
        <v>4325.207218417859</v>
      </c>
    </row>
    <row r="7" spans="1:5" ht="15.75" thickBot="1">
      <c r="A7" s="6">
        <v>1991</v>
      </c>
      <c r="B7" s="7">
        <v>10544.927543430002</v>
      </c>
      <c r="C7" s="7">
        <v>3782.2594050800003</v>
      </c>
      <c r="D7" s="7">
        <v>398433.4867219711</v>
      </c>
      <c r="E7" s="7">
        <v>4348.79680695935</v>
      </c>
    </row>
    <row r="8" spans="1:5" ht="15.75" thickBot="1">
      <c r="A8" s="6">
        <v>1992</v>
      </c>
      <c r="B8" s="7">
        <v>10734.555447515557</v>
      </c>
      <c r="C8" s="7">
        <v>3829.766409988889</v>
      </c>
      <c r="D8" s="7">
        <v>414494.05208033306</v>
      </c>
      <c r="E8" s="7">
        <v>4323.968148443368</v>
      </c>
    </row>
    <row r="9" spans="1:5" ht="15.75" thickBot="1">
      <c r="A9" s="6">
        <v>1993</v>
      </c>
      <c r="B9" s="7">
        <v>10886.329445175556</v>
      </c>
      <c r="C9" s="7">
        <v>3872.9437719977777</v>
      </c>
      <c r="D9" s="7">
        <v>419389.2765619737</v>
      </c>
      <c r="E9" s="7">
        <v>4326.318459531103</v>
      </c>
    </row>
    <row r="10" spans="1:5" ht="15.75" thickBot="1">
      <c r="A10" s="6">
        <v>1994</v>
      </c>
      <c r="B10" s="7">
        <v>10965.014600499999</v>
      </c>
      <c r="C10" s="7">
        <v>3908.3614382133337</v>
      </c>
      <c r="D10" s="7">
        <v>425789.71228305553</v>
      </c>
      <c r="E10" s="7">
        <v>4367.094426513207</v>
      </c>
    </row>
    <row r="11" spans="1:5" ht="15.75" thickBot="1">
      <c r="A11" s="6">
        <v>1995</v>
      </c>
      <c r="B11" s="7">
        <v>11055.866558105556</v>
      </c>
      <c r="C11" s="7">
        <v>3946.0866252555556</v>
      </c>
      <c r="D11" s="7">
        <v>444156.0533263206</v>
      </c>
      <c r="E11" s="7">
        <v>4476.762971691549</v>
      </c>
    </row>
    <row r="12" spans="1:5" ht="15.75" thickBot="1">
      <c r="A12" s="6">
        <v>1996</v>
      </c>
      <c r="B12" s="7">
        <v>11166.638831928889</v>
      </c>
      <c r="C12" s="7">
        <v>3980.5566070155555</v>
      </c>
      <c r="D12" s="7">
        <v>468902.69447261153</v>
      </c>
      <c r="E12" s="7">
        <v>4633.369160238907</v>
      </c>
    </row>
    <row r="13" spans="1:5" ht="15.75" thickBot="1">
      <c r="A13" s="6">
        <v>1997</v>
      </c>
      <c r="B13" s="7">
        <v>11366.984595533331</v>
      </c>
      <c r="C13" s="7">
        <v>4015.7354319133333</v>
      </c>
      <c r="D13" s="7">
        <v>494628.842726991</v>
      </c>
      <c r="E13" s="7">
        <v>4796.267101575537</v>
      </c>
    </row>
    <row r="14" spans="1:5" ht="15.75" thickBot="1">
      <c r="A14" s="6">
        <v>1998</v>
      </c>
      <c r="B14" s="7">
        <v>11508.417028857777</v>
      </c>
      <c r="C14" s="7">
        <v>4057.3343248911106</v>
      </c>
      <c r="D14" s="7">
        <v>532136.6854061072</v>
      </c>
      <c r="E14" s="7">
        <v>4959.942493471904</v>
      </c>
    </row>
    <row r="15" spans="1:5" ht="15.75" thickBot="1">
      <c r="A15" s="6">
        <v>1999</v>
      </c>
      <c r="B15" s="7">
        <v>11673.008502188888</v>
      </c>
      <c r="C15" s="7">
        <v>4103.563743861111</v>
      </c>
      <c r="D15" s="7">
        <v>568408.9454790817</v>
      </c>
      <c r="E15" s="7">
        <v>5103.996095983131</v>
      </c>
    </row>
    <row r="16" spans="1:5" ht="15.75" thickBot="1">
      <c r="A16" s="6">
        <v>2000</v>
      </c>
      <c r="B16" s="7">
        <v>11857.473119400001</v>
      </c>
      <c r="C16" s="7">
        <v>4167.915306299999</v>
      </c>
      <c r="D16" s="7">
        <v>636448.7603063076</v>
      </c>
      <c r="E16" s="7">
        <v>5320.817968894176</v>
      </c>
    </row>
    <row r="17" spans="1:5" ht="15.75" thickBot="1">
      <c r="A17" s="6">
        <v>2001</v>
      </c>
      <c r="B17" s="7">
        <v>12010.703373190001</v>
      </c>
      <c r="C17" s="7">
        <v>4196.64364434</v>
      </c>
      <c r="D17" s="7">
        <v>628460.2265713746</v>
      </c>
      <c r="E17" s="7">
        <v>5328.185047123991</v>
      </c>
    </row>
    <row r="18" spans="1:5" ht="15.75" thickBot="1">
      <c r="A18" s="6">
        <v>2002</v>
      </c>
      <c r="B18" s="7">
        <v>12112.145681940001</v>
      </c>
      <c r="C18" s="7">
        <v>4237.370803479999</v>
      </c>
      <c r="D18" s="7">
        <v>615270.3321913301</v>
      </c>
      <c r="E18" s="7">
        <v>5176.263288443344</v>
      </c>
    </row>
    <row r="19" spans="1:5" ht="15.75" thickBot="1">
      <c r="A19" s="6">
        <v>2003</v>
      </c>
      <c r="B19" s="7">
        <v>12228.74293766</v>
      </c>
      <c r="C19" s="7">
        <v>4279.44180651</v>
      </c>
      <c r="D19" s="7">
        <v>623424.775624934</v>
      </c>
      <c r="E19" s="7">
        <v>5099.28107052333</v>
      </c>
    </row>
    <row r="20" spans="1:5" ht="15.75" thickBot="1">
      <c r="A20" s="6">
        <v>2004</v>
      </c>
      <c r="B20" s="7">
        <v>12330.54165508</v>
      </c>
      <c r="C20" s="7">
        <v>4323.56040196</v>
      </c>
      <c r="D20" s="7">
        <v>647533.9471981843</v>
      </c>
      <c r="E20" s="7">
        <v>5112.360968228059</v>
      </c>
    </row>
    <row r="21" spans="1:5" ht="15.75" thickBot="1">
      <c r="A21" s="6">
        <v>2005</v>
      </c>
      <c r="B21" s="7">
        <v>12402.63769655</v>
      </c>
      <c r="C21" s="7">
        <v>4378.004599700001</v>
      </c>
      <c r="D21" s="7">
        <v>662010.3482129895</v>
      </c>
      <c r="E21" s="7">
        <v>5193.226703725353</v>
      </c>
    </row>
    <row r="22" spans="1:5" ht="15.75" thickBot="1">
      <c r="A22" s="6">
        <v>2006</v>
      </c>
      <c r="B22" s="7">
        <v>12511.47744846</v>
      </c>
      <c r="C22" s="7">
        <v>4434.140094699999</v>
      </c>
      <c r="D22" s="7">
        <v>695614.4946879345</v>
      </c>
      <c r="E22" s="7">
        <v>5286.048975119063</v>
      </c>
    </row>
    <row r="23" spans="1:5" ht="15.75" thickBot="1">
      <c r="A23" s="6">
        <v>2007</v>
      </c>
      <c r="B23" s="7">
        <v>12651.231869030002</v>
      </c>
      <c r="C23" s="7">
        <v>4481.024768949999</v>
      </c>
      <c r="D23" s="7">
        <v>711197.2016779006</v>
      </c>
      <c r="E23" s="7">
        <v>5363.206572560256</v>
      </c>
    </row>
    <row r="24" spans="1:5" ht="15.75" thickBot="1">
      <c r="A24" s="6">
        <v>2008</v>
      </c>
      <c r="B24" s="7">
        <v>12784.466128840002</v>
      </c>
      <c r="C24" s="7">
        <v>4518.805875919999</v>
      </c>
      <c r="D24" s="7">
        <v>711087.7130117143</v>
      </c>
      <c r="E24" s="7">
        <v>5343.354680825733</v>
      </c>
    </row>
    <row r="25" spans="1:5" ht="15.75" thickBot="1">
      <c r="A25" s="6">
        <v>2009</v>
      </c>
      <c r="B25" s="7">
        <v>12880.30884081</v>
      </c>
      <c r="C25" s="7">
        <v>4540.228056049999</v>
      </c>
      <c r="D25" s="7">
        <v>679955.8136232828</v>
      </c>
      <c r="E25" s="7">
        <v>5052.231650258256</v>
      </c>
    </row>
    <row r="26" spans="1:5" ht="15.75" thickBot="1">
      <c r="A26" s="6">
        <v>2010</v>
      </c>
      <c r="B26" s="7">
        <v>12977.059035200002</v>
      </c>
      <c r="C26" s="7">
        <v>4551.556162899999</v>
      </c>
      <c r="D26" s="7">
        <v>697297.7850568611</v>
      </c>
      <c r="E26" s="7">
        <v>4996.734845109305</v>
      </c>
    </row>
    <row r="27" spans="1:5" ht="15.75" thickBot="1">
      <c r="A27" s="6">
        <v>2011</v>
      </c>
      <c r="B27" s="7">
        <v>13099.159592838889</v>
      </c>
      <c r="C27" s="7">
        <v>4574.863735795278</v>
      </c>
      <c r="D27" s="7">
        <v>734093.0900753147</v>
      </c>
      <c r="E27" s="7">
        <v>5072.220102612736</v>
      </c>
    </row>
    <row r="28" spans="1:5" ht="15.75" thickBot="1">
      <c r="A28" s="6">
        <v>2012</v>
      </c>
      <c r="B28" s="7">
        <v>13235.101918767223</v>
      </c>
      <c r="C28" s="7">
        <v>4603.045737123333</v>
      </c>
      <c r="D28" s="7">
        <v>774374.3541002942</v>
      </c>
      <c r="E28" s="7">
        <v>5203.5563293568475</v>
      </c>
    </row>
    <row r="29" spans="1:5" ht="15.75" thickBot="1">
      <c r="A29" s="6">
        <v>2013</v>
      </c>
      <c r="B29" s="7">
        <v>13370.002418105</v>
      </c>
      <c r="C29" s="7">
        <v>4622.570211559167</v>
      </c>
      <c r="D29" s="7">
        <v>779900.4647057642</v>
      </c>
      <c r="E29" s="7">
        <v>5363.561935040013</v>
      </c>
    </row>
    <row r="30" spans="1:5" ht="15.75" thickBot="1">
      <c r="A30" s="6">
        <v>2014</v>
      </c>
      <c r="B30" s="7">
        <v>13513.751693409999</v>
      </c>
      <c r="C30" s="7">
        <v>4649.971799348888</v>
      </c>
      <c r="D30" s="7">
        <v>824510.4621984918</v>
      </c>
      <c r="E30" s="7">
        <v>5541.956673733013</v>
      </c>
    </row>
    <row r="31" spans="1:5" ht="15.75" thickBot="1">
      <c r="A31" s="6">
        <v>2015</v>
      </c>
      <c r="B31" s="7">
        <v>13648.228766155553</v>
      </c>
      <c r="C31" s="7">
        <v>4689.601012083333</v>
      </c>
      <c r="D31" s="7">
        <v>885741.5754298645</v>
      </c>
      <c r="E31" s="7">
        <v>5734.773570298575</v>
      </c>
    </row>
    <row r="32" spans="1:5" ht="15.75" thickBot="1">
      <c r="A32" s="6">
        <v>2016</v>
      </c>
      <c r="B32" s="7">
        <v>13754.525048095</v>
      </c>
      <c r="C32" s="7">
        <v>4722.640269231667</v>
      </c>
      <c r="D32" s="7">
        <v>912799.3923155518</v>
      </c>
      <c r="E32" s="7">
        <v>5906.6931394530675</v>
      </c>
    </row>
    <row r="33" spans="1:5" ht="15.75" thickBot="1">
      <c r="A33" s="6">
        <v>2017</v>
      </c>
      <c r="B33" s="7">
        <v>13862.98504042</v>
      </c>
      <c r="C33" s="7">
        <v>4744.475572581389</v>
      </c>
      <c r="D33" s="7">
        <v>934030.6273203068</v>
      </c>
      <c r="E33" s="7">
        <v>6046.441087550723</v>
      </c>
    </row>
    <row r="34" spans="1:5" ht="15.75" thickBot="1">
      <c r="A34" s="6">
        <v>2018</v>
      </c>
      <c r="B34" s="7">
        <v>14000.802285888887</v>
      </c>
      <c r="C34" s="7">
        <v>4822.23263507392</v>
      </c>
      <c r="D34" s="7">
        <v>964488.7455128348</v>
      </c>
      <c r="E34" s="7">
        <v>6197.321142770974</v>
      </c>
    </row>
    <row r="35" spans="1:5" ht="15.75" thickBot="1">
      <c r="A35" s="6">
        <v>2019</v>
      </c>
      <c r="B35" s="7">
        <v>14140.723534814999</v>
      </c>
      <c r="C35" s="7">
        <v>4900.354419809284</v>
      </c>
      <c r="D35" s="7">
        <v>1008018.8664279217</v>
      </c>
      <c r="E35" s="7">
        <v>6323.3517646746495</v>
      </c>
    </row>
    <row r="36" spans="1:5" ht="15.75" thickBot="1">
      <c r="A36" s="6">
        <v>2020</v>
      </c>
      <c r="B36" s="7">
        <v>14281.450728033331</v>
      </c>
      <c r="C36" s="7">
        <v>4974.197399057448</v>
      </c>
      <c r="D36" s="7">
        <v>1033873.6902758691</v>
      </c>
      <c r="E36" s="7">
        <v>6338.930364730486</v>
      </c>
    </row>
    <row r="37" spans="1:5" ht="15.75" thickBot="1">
      <c r="A37" s="6">
        <v>2021</v>
      </c>
      <c r="B37" s="7">
        <v>14422.465024028888</v>
      </c>
      <c r="C37" s="7">
        <v>5044.605201609513</v>
      </c>
      <c r="D37" s="7">
        <v>1058100.9743414505</v>
      </c>
      <c r="E37" s="7">
        <v>6332.1094724546</v>
      </c>
    </row>
    <row r="38" spans="1:5" ht="15.75" thickBot="1">
      <c r="A38" s="6">
        <v>2022</v>
      </c>
      <c r="B38" s="7">
        <v>14563.75295208333</v>
      </c>
      <c r="C38" s="7">
        <v>5116.874152617037</v>
      </c>
      <c r="D38" s="7">
        <v>1091003.5231566583</v>
      </c>
      <c r="E38" s="7">
        <v>6382.5056310199325</v>
      </c>
    </row>
    <row r="39" spans="1:5" ht="15.75" thickBot="1">
      <c r="A39" s="6">
        <v>2023</v>
      </c>
      <c r="B39" s="7">
        <v>14704.696402524443</v>
      </c>
      <c r="C39" s="7">
        <v>5187.427058026662</v>
      </c>
      <c r="D39" s="7">
        <v>1121682.8432142052</v>
      </c>
      <c r="E39" s="7">
        <v>6429.095624539901</v>
      </c>
    </row>
    <row r="40" spans="1:5" ht="15.75" thickBot="1">
      <c r="A40" s="6">
        <v>2024</v>
      </c>
      <c r="B40" s="7">
        <v>14845.280059446664</v>
      </c>
      <c r="C40" s="7">
        <v>5255.49619989868</v>
      </c>
      <c r="D40" s="7">
        <v>1151207.6186053692</v>
      </c>
      <c r="E40" s="7">
        <v>6473.196228322052</v>
      </c>
    </row>
    <row r="41" spans="1:5" ht="15.75" thickBot="1">
      <c r="A41" s="6">
        <v>2025</v>
      </c>
      <c r="B41" s="7">
        <v>14985.989187191666</v>
      </c>
      <c r="C41" s="7">
        <v>5324.109552246717</v>
      </c>
      <c r="D41" s="7">
        <v>1181901.4915648245</v>
      </c>
      <c r="E41" s="7">
        <v>6509.82859903309</v>
      </c>
    </row>
    <row r="42" spans="1:5" ht="15.75" thickBot="1">
      <c r="A42" s="6">
        <v>2026</v>
      </c>
      <c r="B42" s="7">
        <v>15125.903996068886</v>
      </c>
      <c r="C42" s="7">
        <v>5389.357290884859</v>
      </c>
      <c r="D42" s="7">
        <v>1213313.3525355808</v>
      </c>
      <c r="E42" s="7">
        <v>6537.0473841581415</v>
      </c>
    </row>
    <row r="43" spans="1:5" ht="15.75" thickBot="1">
      <c r="A43" s="6">
        <v>2027</v>
      </c>
      <c r="B43" s="7">
        <v>15265.705112529442</v>
      </c>
      <c r="C43" s="7">
        <v>5452.327051370015</v>
      </c>
      <c r="D43" s="7">
        <v>1246989.6021776244</v>
      </c>
      <c r="E43" s="7">
        <v>6563.603168430273</v>
      </c>
    </row>
    <row r="44" spans="1:5" ht="15.75" thickBot="1">
      <c r="A44" s="6">
        <v>2028</v>
      </c>
      <c r="B44" s="7">
        <v>15405.027762539998</v>
      </c>
      <c r="C44" s="7">
        <v>5514.4043384489305</v>
      </c>
      <c r="D44" s="7">
        <v>1284158.7821681798</v>
      </c>
      <c r="E44" s="7">
        <v>6597.084398471325</v>
      </c>
    </row>
    <row r="45" spans="1:5" ht="15.75" thickBot="1">
      <c r="A45" s="6">
        <v>2029</v>
      </c>
      <c r="B45" s="7">
        <v>15543.705936704999</v>
      </c>
      <c r="C45" s="7">
        <v>5575.435960380922</v>
      </c>
      <c r="D45" s="7">
        <v>1320906.2858825037</v>
      </c>
      <c r="E45" s="7">
        <v>6634.375902332695</v>
      </c>
    </row>
    <row r="46" spans="1:5" ht="15.75" thickBot="1">
      <c r="A46" s="6">
        <v>2030</v>
      </c>
      <c r="B46" s="7">
        <v>15681.367226904998</v>
      </c>
      <c r="C46" s="7">
        <v>5636.1823649562575</v>
      </c>
      <c r="D46" s="7">
        <v>1358325.6519717546</v>
      </c>
      <c r="E46" s="7">
        <v>6672.792881688455</v>
      </c>
    </row>
    <row r="47" spans="1:5" ht="15">
      <c r="A47" s="24" t="s">
        <v>0</v>
      </c>
      <c r="B47" s="24"/>
      <c r="C47" s="24"/>
      <c r="D47" s="24"/>
      <c r="E47" s="24"/>
    </row>
    <row r="48" spans="1:5" ht="13.5" customHeight="1">
      <c r="A48" s="24" t="s">
        <v>73</v>
      </c>
      <c r="B48" s="24"/>
      <c r="C48" s="24"/>
      <c r="D48" s="24"/>
      <c r="E48" s="24"/>
    </row>
    <row r="49" ht="13.5" customHeight="1">
      <c r="A49" s="4"/>
    </row>
    <row r="50" spans="1:5" ht="15.75">
      <c r="A50" s="22" t="s">
        <v>24</v>
      </c>
      <c r="B50" s="22"/>
      <c r="C50" s="22"/>
      <c r="D50" s="22"/>
      <c r="E50" s="22"/>
    </row>
    <row r="51" spans="1:5" ht="15">
      <c r="A51" s="8" t="s">
        <v>25</v>
      </c>
      <c r="B51" s="12">
        <f>EXP((LN(B16/B6)/10))-1</f>
        <v>0.013901360204801927</v>
      </c>
      <c r="C51" s="12">
        <f>EXP((LN(C16/C6)/10))-1</f>
        <v>0.011108479217554645</v>
      </c>
      <c r="D51" s="12">
        <f>EXP((LN(D16/D6)/10))-1</f>
        <v>0.04910153797318739</v>
      </c>
      <c r="E51" s="12">
        <f>EXP((LN(E16/E6)/10))-1</f>
        <v>0.02093277980282604</v>
      </c>
    </row>
    <row r="52" spans="1:5" ht="15">
      <c r="A52" s="8" t="s">
        <v>60</v>
      </c>
      <c r="B52" s="12">
        <f>EXP((LN(B33/B16)/17))-1</f>
        <v>0.00923437793375581</v>
      </c>
      <c r="C52" s="12">
        <f>EXP((LN(C33/C16)/17))-1</f>
        <v>0.00765058315391598</v>
      </c>
      <c r="D52" s="12">
        <f>EXP((LN(D33/D16)/17))-1</f>
        <v>0.02282153446081181</v>
      </c>
      <c r="E52" s="12">
        <f>EXP((LN(E33/E16)/17))-1</f>
        <v>0.0075485123889424965</v>
      </c>
    </row>
    <row r="53" spans="1:5" ht="15">
      <c r="A53" s="8" t="s">
        <v>61</v>
      </c>
      <c r="B53" s="12">
        <f>EXP((LN(B36/B33)/3))-1</f>
        <v>0.009962364511134192</v>
      </c>
      <c r="C53" s="12">
        <f>EXP((LN(C36/C33)/3))-1</f>
        <v>0.01588590265154788</v>
      </c>
      <c r="D53" s="12">
        <f>EXP((LN(D36/D33)/3))-1</f>
        <v>0.03443241740375047</v>
      </c>
      <c r="E53" s="12">
        <f>EXP((LN(E36/E33)/3))-1</f>
        <v>0.01587136411880108</v>
      </c>
    </row>
    <row r="54" spans="1:5" ht="15">
      <c r="A54" s="8" t="s">
        <v>62</v>
      </c>
      <c r="B54" s="12">
        <f>EXP((LN(B46/B33)/13))-1</f>
        <v>0.009525921282934613</v>
      </c>
      <c r="C54" s="12">
        <f>EXP((LN(C46/C33)/13))-1</f>
        <v>0.013336303112177372</v>
      </c>
      <c r="D54" s="12">
        <f>EXP((LN(D46/D33)/13))-1</f>
        <v>0.02922655641139893</v>
      </c>
      <c r="E54" s="12">
        <f>EXP((LN(E46/E33)/13))-1</f>
        <v>0.007611021248215888</v>
      </c>
    </row>
    <row r="55" ht="13.5" customHeight="1">
      <c r="A55" s="4"/>
    </row>
  </sheetData>
  <sheetProtection/>
  <mergeCells count="6">
    <mergeCell ref="A3:G3"/>
    <mergeCell ref="A47:E47"/>
    <mergeCell ref="A48:E48"/>
    <mergeCell ref="A50:E50"/>
    <mergeCell ref="B1:E1"/>
    <mergeCell ref="B2:F2"/>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22">
      <selection activeCell="I23" sqref="I23"/>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3" t="s">
        <v>50</v>
      </c>
      <c r="B1" s="23"/>
      <c r="C1" s="23"/>
      <c r="D1" s="23"/>
      <c r="E1" s="23"/>
    </row>
    <row r="2" spans="1:6" ht="15.75" customHeight="1">
      <c r="A2" s="23" t="s">
        <v>74</v>
      </c>
      <c r="B2" s="23"/>
      <c r="C2" s="23"/>
      <c r="D2" s="23"/>
      <c r="E2" s="23"/>
      <c r="F2" s="23"/>
    </row>
    <row r="3" spans="1:5" ht="15.75" customHeight="1">
      <c r="A3" s="23" t="s">
        <v>70</v>
      </c>
      <c r="B3" s="23"/>
      <c r="C3" s="23"/>
      <c r="D3" s="23"/>
      <c r="E3" s="23"/>
    </row>
    <row r="4" ht="13.5" customHeight="1" thickBot="1">
      <c r="A4" s="4"/>
    </row>
    <row r="5" spans="1:5" ht="15.75" thickBot="1">
      <c r="A5" s="5" t="s">
        <v>12</v>
      </c>
      <c r="B5" s="5" t="s">
        <v>13</v>
      </c>
      <c r="C5" s="5" t="s">
        <v>15</v>
      </c>
      <c r="D5" s="5" t="s">
        <v>51</v>
      </c>
      <c r="E5" s="5" t="s">
        <v>19</v>
      </c>
    </row>
    <row r="6" spans="1:5" ht="15.75" thickBot="1">
      <c r="A6" s="6">
        <v>1990</v>
      </c>
      <c r="B6" s="9">
        <v>17.6009275998827</v>
      </c>
      <c r="C6" s="9">
        <v>16.4693595946767</v>
      </c>
      <c r="D6" s="9">
        <v>11.1663767320705</v>
      </c>
      <c r="E6" s="9">
        <v>15.0079862835321</v>
      </c>
    </row>
    <row r="7" spans="1:5" ht="15.75" thickBot="1">
      <c r="A7" s="6">
        <v>1991</v>
      </c>
      <c r="B7" s="9">
        <v>18.9660684077168</v>
      </c>
      <c r="C7" s="9">
        <v>17.3807722430115</v>
      </c>
      <c r="D7" s="9">
        <v>11.7769962470084</v>
      </c>
      <c r="E7" s="9">
        <v>15.5245263620906</v>
      </c>
    </row>
    <row r="8" spans="1:5" ht="15.75" thickBot="1">
      <c r="A8" s="6">
        <v>1992</v>
      </c>
      <c r="B8" s="9">
        <v>18.862917610334</v>
      </c>
      <c r="C8" s="9">
        <v>17.3414138226103</v>
      </c>
      <c r="D8" s="9">
        <v>11.708103422193</v>
      </c>
      <c r="E8" s="9">
        <v>15.9049108389062</v>
      </c>
    </row>
    <row r="9" spans="1:5" ht="15.75" thickBot="1">
      <c r="A9" s="6">
        <v>1993</v>
      </c>
      <c r="B9" s="9">
        <v>19.1275349249429</v>
      </c>
      <c r="C9" s="9">
        <v>17.4950931298781</v>
      </c>
      <c r="D9" s="9">
        <v>11.312044702458</v>
      </c>
      <c r="E9" s="9">
        <v>17.3622393970071</v>
      </c>
    </row>
    <row r="10" spans="1:5" ht="15.75" thickBot="1">
      <c r="A10" s="6">
        <v>1994</v>
      </c>
      <c r="B10" s="9">
        <v>18.7401415943739</v>
      </c>
      <c r="C10" s="9">
        <v>16.9171817030047</v>
      </c>
      <c r="D10" s="9">
        <v>10.8139472765961</v>
      </c>
      <c r="E10" s="9">
        <v>16.3589576900496</v>
      </c>
    </row>
    <row r="11" spans="1:5" ht="15.75" thickBot="1">
      <c r="A11" s="6">
        <v>1995</v>
      </c>
      <c r="B11" s="9">
        <v>18.3038080200609</v>
      </c>
      <c r="C11" s="9">
        <v>16.5924552892167</v>
      </c>
      <c r="D11" s="9">
        <v>10.4098467011878</v>
      </c>
      <c r="E11" s="9">
        <v>15.7236715530626</v>
      </c>
    </row>
    <row r="12" spans="1:5" ht="15.75" thickBot="1">
      <c r="A12" s="6">
        <v>1996</v>
      </c>
      <c r="B12" s="9">
        <v>17.5414529982367</v>
      </c>
      <c r="C12" s="9">
        <v>15.2179426005265</v>
      </c>
      <c r="D12" s="9">
        <v>9.53805569115661</v>
      </c>
      <c r="E12" s="9">
        <v>15.6975789087178</v>
      </c>
    </row>
    <row r="13" spans="1:5" ht="15.75" thickBot="1">
      <c r="A13" s="6">
        <v>1997</v>
      </c>
      <c r="B13" s="9">
        <v>17.1959124347776</v>
      </c>
      <c r="C13" s="9">
        <v>14.7972820122911</v>
      </c>
      <c r="D13" s="9">
        <v>8.97615980203811</v>
      </c>
      <c r="E13" s="9">
        <v>15.4105729540254</v>
      </c>
    </row>
    <row r="14" spans="1:5" ht="15.75" thickBot="1">
      <c r="A14" s="6">
        <v>1998</v>
      </c>
      <c r="B14" s="9">
        <v>15.4466591213204</v>
      </c>
      <c r="C14" s="9">
        <v>14.1346393740558</v>
      </c>
      <c r="D14" s="9">
        <v>8.39204423256264</v>
      </c>
      <c r="E14" s="9">
        <v>16.7461084410888</v>
      </c>
    </row>
    <row r="15" spans="1:5" ht="15.75" thickBot="1">
      <c r="A15" s="6">
        <v>1999</v>
      </c>
      <c r="B15" s="9">
        <v>15.1514510369092</v>
      </c>
      <c r="C15" s="9">
        <v>14.112226404979</v>
      </c>
      <c r="D15" s="9">
        <v>9.06838636406769</v>
      </c>
      <c r="E15" s="9">
        <v>15.0222346152357</v>
      </c>
    </row>
    <row r="16" spans="1:5" ht="15.75" thickBot="1">
      <c r="A16" s="6">
        <v>2000</v>
      </c>
      <c r="B16" s="9">
        <v>14.7128692600369</v>
      </c>
      <c r="C16" s="9">
        <v>13.9268314346465</v>
      </c>
      <c r="D16" s="9">
        <v>8.77567345339884</v>
      </c>
      <c r="E16" s="9">
        <v>14.0009951698946</v>
      </c>
    </row>
    <row r="17" spans="1:5" ht="15.75" thickBot="1">
      <c r="A17" s="6">
        <v>2001</v>
      </c>
      <c r="B17" s="9">
        <v>17.0016208464837</v>
      </c>
      <c r="C17" s="9">
        <v>17.9742516914841</v>
      </c>
      <c r="D17" s="9">
        <v>12.2893684058789</v>
      </c>
      <c r="E17" s="9">
        <v>17.0006710464389</v>
      </c>
    </row>
    <row r="18" spans="1:5" ht="15.75" thickBot="1">
      <c r="A18" s="6">
        <v>2002</v>
      </c>
      <c r="B18" s="9">
        <v>17.5674807533376</v>
      </c>
      <c r="C18" s="9">
        <v>19.3729211784944</v>
      </c>
      <c r="D18" s="9">
        <v>14.1403095945719</v>
      </c>
      <c r="E18" s="9">
        <v>18.6919951492389</v>
      </c>
    </row>
    <row r="19" spans="1:5" ht="15.75" thickBot="1">
      <c r="A19" s="6">
        <v>2003</v>
      </c>
      <c r="B19" s="9">
        <v>16.4271037195067</v>
      </c>
      <c r="C19" s="9">
        <v>18.4878995968395</v>
      </c>
      <c r="D19" s="9">
        <v>13.8195139627473</v>
      </c>
      <c r="E19" s="9">
        <v>16.9611803521319</v>
      </c>
    </row>
    <row r="20" spans="1:5" ht="15.75" thickBot="1">
      <c r="A20" s="6">
        <v>2004</v>
      </c>
      <c r="B20" s="9">
        <v>16.0520768664709</v>
      </c>
      <c r="C20" s="9">
        <v>16.0133698871295</v>
      </c>
      <c r="D20" s="9">
        <v>12.8948264501388</v>
      </c>
      <c r="E20" s="9">
        <v>14.5122967707429</v>
      </c>
    </row>
    <row r="21" spans="1:5" ht="15.75" thickBot="1">
      <c r="A21" s="6">
        <v>2005</v>
      </c>
      <c r="B21" s="9">
        <v>15.8829457356431</v>
      </c>
      <c r="C21" s="9">
        <v>16.1141645834616</v>
      </c>
      <c r="D21" s="9">
        <v>12.4944911321596</v>
      </c>
      <c r="E21" s="9">
        <v>14.522468076828</v>
      </c>
    </row>
    <row r="22" spans="1:5" ht="15.75" thickBot="1">
      <c r="A22" s="6">
        <v>2006</v>
      </c>
      <c r="B22" s="9">
        <v>17.4235186452062</v>
      </c>
      <c r="C22" s="9">
        <v>16.4345021537396</v>
      </c>
      <c r="D22" s="9">
        <v>12.2703883877033</v>
      </c>
      <c r="E22" s="9">
        <v>15.1263759656507</v>
      </c>
    </row>
    <row r="23" spans="1:5" ht="15.75" thickBot="1">
      <c r="A23" s="6">
        <v>2007</v>
      </c>
      <c r="B23" s="9">
        <v>17.3350476093198</v>
      </c>
      <c r="C23" s="9">
        <v>15.8300118779416</v>
      </c>
      <c r="D23" s="9">
        <v>11.4766485828314</v>
      </c>
      <c r="E23" s="9">
        <v>14.5182449025078</v>
      </c>
    </row>
    <row r="24" spans="1:5" ht="15.75" thickBot="1">
      <c r="A24" s="6">
        <v>2008</v>
      </c>
      <c r="B24" s="9">
        <v>17.1328829296429</v>
      </c>
      <c r="C24" s="9">
        <v>15.3641084512291</v>
      </c>
      <c r="D24" s="9">
        <v>10.4405136592521</v>
      </c>
      <c r="E24" s="9">
        <v>15.1897959880696</v>
      </c>
    </row>
    <row r="25" spans="1:5" ht="15.75" thickBot="1">
      <c r="A25" s="6">
        <v>2009</v>
      </c>
      <c r="B25" s="9">
        <v>17.2488370055723</v>
      </c>
      <c r="C25" s="9">
        <v>15.3685660794648</v>
      </c>
      <c r="D25" s="9">
        <v>11.7618550234861</v>
      </c>
      <c r="E25" s="9">
        <v>15.4823345988702</v>
      </c>
    </row>
    <row r="26" spans="1:5" ht="15.75" thickBot="1">
      <c r="A26" s="6">
        <v>2010</v>
      </c>
      <c r="B26" s="9">
        <v>17.4687204569352</v>
      </c>
      <c r="C26" s="9">
        <v>15.7594760198645</v>
      </c>
      <c r="D26" s="9">
        <v>10.1264049765367</v>
      </c>
      <c r="E26" s="9">
        <v>16.8378226570983</v>
      </c>
    </row>
    <row r="27" spans="1:5" ht="15.75" thickBot="1">
      <c r="A27" s="6">
        <v>2011</v>
      </c>
      <c r="B27" s="9">
        <v>16.9912460640213</v>
      </c>
      <c r="C27" s="9">
        <v>15.5226359163579</v>
      </c>
      <c r="D27" s="9">
        <v>10.6025589445928</v>
      </c>
      <c r="E27" s="9">
        <v>16.8907742842262</v>
      </c>
    </row>
    <row r="28" spans="1:5" ht="15.75" thickBot="1">
      <c r="A28" s="6">
        <v>2012</v>
      </c>
      <c r="B28" s="9">
        <v>17.2037016295914</v>
      </c>
      <c r="C28" s="9">
        <v>15.8914931421331</v>
      </c>
      <c r="D28" s="9">
        <v>11.5825573655252</v>
      </c>
      <c r="E28" s="9">
        <v>16.2451325241682</v>
      </c>
    </row>
    <row r="29" spans="1:5" ht="15.75" thickBot="1">
      <c r="A29" s="6">
        <v>2013</v>
      </c>
      <c r="B29" s="9">
        <v>17.5010865529187</v>
      </c>
      <c r="C29" s="9">
        <v>16.9756362480959</v>
      </c>
      <c r="D29" s="9">
        <v>12.3266505156648</v>
      </c>
      <c r="E29" s="9">
        <v>15.8518733209616</v>
      </c>
    </row>
    <row r="30" spans="1:5" ht="15.75" thickBot="1">
      <c r="A30" s="6">
        <v>2014</v>
      </c>
      <c r="B30" s="9">
        <v>16.8505679758948</v>
      </c>
      <c r="C30" s="9">
        <v>18.2487376018202</v>
      </c>
      <c r="D30" s="9">
        <v>14.0563926851988</v>
      </c>
      <c r="E30" s="9">
        <v>15.7055054938239</v>
      </c>
    </row>
    <row r="31" spans="1:5" ht="15.75" thickBot="1">
      <c r="A31" s="6">
        <v>2015</v>
      </c>
      <c r="B31" s="9">
        <v>17.7267179951597</v>
      </c>
      <c r="C31" s="9">
        <v>18.8112793827218</v>
      </c>
      <c r="D31" s="9">
        <v>11.3777472989219</v>
      </c>
      <c r="E31" s="9">
        <v>15.6840734752048</v>
      </c>
    </row>
    <row r="32" spans="1:5" ht="15.75" thickBot="1">
      <c r="A32" s="6">
        <v>2016</v>
      </c>
      <c r="B32" s="9">
        <v>20.2089953977499</v>
      </c>
      <c r="C32" s="9">
        <v>18.1269430486463</v>
      </c>
      <c r="D32" s="9">
        <v>13.4006744851369</v>
      </c>
      <c r="E32" s="9">
        <v>17.4362406210479</v>
      </c>
    </row>
    <row r="33" spans="1:5" ht="15.75" thickBot="1">
      <c r="A33" s="6">
        <v>2017</v>
      </c>
      <c r="B33" s="9">
        <v>21.1698443801004</v>
      </c>
      <c r="C33" s="9">
        <v>18.8001901530919</v>
      </c>
      <c r="D33" s="9">
        <v>14.4177202469327</v>
      </c>
      <c r="E33" s="9">
        <v>18.6780201902589</v>
      </c>
    </row>
    <row r="34" spans="1:5" ht="15.75" thickBot="1">
      <c r="A34" s="6">
        <v>2018</v>
      </c>
      <c r="B34" s="9">
        <v>20.8606556418814</v>
      </c>
      <c r="C34" s="9">
        <v>19.2574217640733</v>
      </c>
      <c r="D34" s="9">
        <v>14.7371241197459</v>
      </c>
      <c r="E34" s="9">
        <v>19.0918048859718</v>
      </c>
    </row>
    <row r="35" spans="1:5" ht="15.75" thickBot="1">
      <c r="A35" s="6">
        <v>2019</v>
      </c>
      <c r="B35" s="9">
        <v>20.4924783383629</v>
      </c>
      <c r="C35" s="9">
        <v>18.3445876069267</v>
      </c>
      <c r="D35" s="9">
        <v>13.9269681783078</v>
      </c>
      <c r="E35" s="9">
        <v>18.0422555278022</v>
      </c>
    </row>
    <row r="36" spans="1:6" ht="15.75" thickBot="1">
      <c r="A36" s="6">
        <v>2020</v>
      </c>
      <c r="B36" s="9">
        <v>20.5604801422437</v>
      </c>
      <c r="C36" s="9">
        <v>18.411765295957</v>
      </c>
      <c r="D36" s="9">
        <v>13.9440536055108</v>
      </c>
      <c r="E36" s="9">
        <v>18.0643895371178</v>
      </c>
      <c r="F36" s="1" t="s">
        <v>0</v>
      </c>
    </row>
    <row r="37" spans="1:5" ht="15.75" thickBot="1">
      <c r="A37" s="6">
        <v>2021</v>
      </c>
      <c r="B37" s="9">
        <v>20.6397929365776</v>
      </c>
      <c r="C37" s="9">
        <v>18.3795712291819</v>
      </c>
      <c r="D37" s="9">
        <v>13.9939411086402</v>
      </c>
      <c r="E37" s="9">
        <v>18.1290183254931</v>
      </c>
    </row>
    <row r="38" spans="1:5" ht="15.75" thickBot="1">
      <c r="A38" s="6">
        <v>2022</v>
      </c>
      <c r="B38" s="9">
        <v>20.4010328095621</v>
      </c>
      <c r="C38" s="9">
        <v>18.2204646007675</v>
      </c>
      <c r="D38" s="9">
        <v>13.971871312017</v>
      </c>
      <c r="E38" s="9">
        <v>18.1004271127449</v>
      </c>
    </row>
    <row r="39" spans="1:5" ht="15.75" thickBot="1">
      <c r="A39" s="6">
        <v>2023</v>
      </c>
      <c r="B39" s="9">
        <v>20.4425160597283</v>
      </c>
      <c r="C39" s="9">
        <v>18.2128929096269</v>
      </c>
      <c r="D39" s="9">
        <v>13.9223410028055</v>
      </c>
      <c r="E39" s="9">
        <v>18.0362610657114</v>
      </c>
    </row>
    <row r="40" spans="1:5" ht="15.75" thickBot="1">
      <c r="A40" s="6">
        <v>2024</v>
      </c>
      <c r="B40" s="9">
        <v>20.515537377113</v>
      </c>
      <c r="C40" s="9">
        <v>18.2440660355578</v>
      </c>
      <c r="D40" s="9">
        <v>13.9726166240056</v>
      </c>
      <c r="E40" s="9">
        <v>18.1013926573757</v>
      </c>
    </row>
    <row r="41" spans="1:5" ht="15.75" thickBot="1">
      <c r="A41" s="6">
        <v>2025</v>
      </c>
      <c r="B41" s="9">
        <v>20.4842662500433</v>
      </c>
      <c r="C41" s="9">
        <v>18.2077571864238</v>
      </c>
      <c r="D41" s="9">
        <v>13.9720730660223</v>
      </c>
      <c r="E41" s="9">
        <v>18.1006884831503</v>
      </c>
    </row>
    <row r="42" spans="1:5" ht="15.75" thickBot="1">
      <c r="A42" s="6">
        <v>2026</v>
      </c>
      <c r="B42" s="9">
        <v>20.2196947791155</v>
      </c>
      <c r="C42" s="9">
        <v>17.9243868518272</v>
      </c>
      <c r="D42" s="9">
        <v>13.8347677504406</v>
      </c>
      <c r="E42" s="9">
        <v>17.9228107457034</v>
      </c>
    </row>
    <row r="43" spans="1:5" ht="15.75" thickBot="1">
      <c r="A43" s="6">
        <v>2027</v>
      </c>
      <c r="B43" s="9">
        <v>20.05151533022</v>
      </c>
      <c r="C43" s="9">
        <v>17.6265161396743</v>
      </c>
      <c r="D43" s="9">
        <v>13.6522801456126</v>
      </c>
      <c r="E43" s="9">
        <v>17.6863997799564</v>
      </c>
    </row>
    <row r="44" spans="1:5" ht="15.75" thickBot="1">
      <c r="A44" s="6">
        <v>2028</v>
      </c>
      <c r="B44" s="9">
        <v>20.0136832572057</v>
      </c>
      <c r="C44" s="9">
        <v>17.5507199667389</v>
      </c>
      <c r="D44" s="9">
        <v>13.6396507775004</v>
      </c>
      <c r="E44" s="9">
        <v>17.6700385530391</v>
      </c>
    </row>
    <row r="45" spans="1:5" ht="15.75" thickBot="1">
      <c r="A45" s="6">
        <v>2029</v>
      </c>
      <c r="B45" s="9">
        <v>19.8085350783484</v>
      </c>
      <c r="C45" s="9">
        <v>17.5850502877386</v>
      </c>
      <c r="D45" s="9">
        <v>13.6845355824811</v>
      </c>
      <c r="E45" s="9">
        <v>17.7281863932876</v>
      </c>
    </row>
    <row r="46" spans="1:5" ht="14.25" customHeight="1" thickBot="1">
      <c r="A46" s="6">
        <v>2030</v>
      </c>
      <c r="B46" s="9">
        <v>19.5594646777763</v>
      </c>
      <c r="C46" s="9">
        <v>17.5974726448286</v>
      </c>
      <c r="D46" s="9">
        <v>13.7114452855413</v>
      </c>
      <c r="E46" s="9">
        <v>17.7630476590399</v>
      </c>
    </row>
    <row r="47" spans="1:5" ht="13.5" customHeight="1">
      <c r="A47" s="24" t="s">
        <v>0</v>
      </c>
      <c r="B47" s="24"/>
      <c r="C47" s="24"/>
      <c r="D47" s="24"/>
      <c r="E47" s="24"/>
    </row>
    <row r="48" spans="1:5" ht="15">
      <c r="A48" s="24" t="s">
        <v>73</v>
      </c>
      <c r="B48" s="24"/>
      <c r="C48" s="24"/>
      <c r="D48" s="24"/>
      <c r="E48" s="24"/>
    </row>
    <row r="49" ht="15">
      <c r="A49" s="4"/>
    </row>
    <row r="50" spans="1:5" ht="15.75">
      <c r="A50" s="22" t="s">
        <v>24</v>
      </c>
      <c r="B50" s="22"/>
      <c r="C50" s="22"/>
      <c r="D50" s="22"/>
      <c r="E50" s="22"/>
    </row>
    <row r="51" spans="1:5" ht="15">
      <c r="A51" s="8" t="s">
        <v>25</v>
      </c>
      <c r="B51" s="12">
        <f>EXP((LN(B16/B6)/10))-1</f>
        <v>-0.017763243498940207</v>
      </c>
      <c r="C51" s="12">
        <f>EXP((LN(C16/C6)/10))-1</f>
        <v>-0.01662862849577118</v>
      </c>
      <c r="D51" s="12">
        <f>EXP((LN(D16/D6)/10))-1</f>
        <v>-0.02380446288427751</v>
      </c>
      <c r="E51" s="12">
        <f>EXP((LN(E16/E6)/10))-1</f>
        <v>-0.006921343171822136</v>
      </c>
    </row>
    <row r="52" spans="1:5" ht="15">
      <c r="A52" s="8" t="s">
        <v>60</v>
      </c>
      <c r="B52" s="12">
        <f>EXP((LN(B33/B16)/17))-1</f>
        <v>0.021633937273233705</v>
      </c>
      <c r="C52" s="12">
        <f>EXP((LN(C33/C16)/17))-1</f>
        <v>0.01780666289220223</v>
      </c>
      <c r="D52" s="12">
        <f>EXP((LN(D33/D16)/17))-1</f>
        <v>0.02963501277453129</v>
      </c>
      <c r="E52" s="12">
        <f>EXP((LN(E33/E16)/17))-1</f>
        <v>0.017098596400502597</v>
      </c>
    </row>
    <row r="53" spans="1:5" ht="13.5" customHeight="1">
      <c r="A53" s="8" t="s">
        <v>61</v>
      </c>
      <c r="B53" s="12">
        <f>EXP((LN(B36/B33)/3))-1</f>
        <v>-0.00968840888502498</v>
      </c>
      <c r="C53" s="12">
        <f>EXP((LN(C36/C33)/3))-1</f>
        <v>-0.006934877244836324</v>
      </c>
      <c r="D53" s="12">
        <f>EXP((LN(D36/D33)/3))-1</f>
        <v>-0.011073192561915413</v>
      </c>
      <c r="E53" s="12">
        <f>EXP((LN(E36/E33)/3))-1</f>
        <v>-0.01107319256191619</v>
      </c>
    </row>
    <row r="54" spans="1:5" ht="15">
      <c r="A54" s="8" t="s">
        <v>62</v>
      </c>
      <c r="B54" s="12">
        <f>EXP((LN(B46/B33)/13))-1</f>
        <v>-0.00606755131346437</v>
      </c>
      <c r="C54" s="12">
        <f>EXP((LN(C46/C33)/13))-1</f>
        <v>-0.005072605455067047</v>
      </c>
      <c r="D54" s="12">
        <f>EXP((LN(D46/D33)/13))-1</f>
        <v>-0.0038561701440491536</v>
      </c>
      <c r="E54" s="12">
        <f>EXP((LN(E46/E33)/13))-1</f>
        <v>-0.0038561701440493756</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PGE Mid Demand Case</dc:title>
  <dc:subject/>
  <dc:creator>Garcia, Cary@Energy</dc:creator>
  <cp:keywords/>
  <dc:description/>
  <cp:lastModifiedBy>chris</cp:lastModifiedBy>
  <dcterms:created xsi:type="dcterms:W3CDTF">2016-12-06T18:18:16Z</dcterms:created>
  <dcterms:modified xsi:type="dcterms:W3CDTF">2019-01-07T06:19:32Z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Z5JXHV6S7NA6-3-114134</vt:lpwstr>
  </property>
  <property fmtid="{D5CDD505-2E9C-101B-9397-08002B2CF9AE}" pid="3" name="_dlc_DocIdItemGuid">
    <vt:lpwstr>03469c00-6f6f-47c6-b720-9c143bc997da</vt:lpwstr>
  </property>
  <property fmtid="{D5CDD505-2E9C-101B-9397-08002B2CF9AE}" pid="4" name="_dlc_DocIdUrl">
    <vt:lpwstr>http://efilingspinternal/_layouts/DocIdRedir.aspx?ID=Z5JXHV6S7NA6-3-114134, Z5JXHV6S7NA6-3-114134</vt:lpwstr>
  </property>
  <property fmtid="{D5CDD505-2E9C-101B-9397-08002B2CF9AE}" pid="5" name="_CopySource">
    <vt:lpwstr>http://efilingspinternal/PendingDocuments/17-IEPR-03/20180122T141708_CED_2017_Revised_Baseline_PGE_Mid_Demand_Case.xls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2575100.00000000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