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75" activeTab="3"/>
  </bookViews>
  <sheets>
    <sheet name="List of Forms" sheetId="1" r:id="rId1"/>
    <sheet name="Form 1.1" sheetId="2" r:id="rId2"/>
    <sheet name="Form 1.1b" sheetId="3" r:id="rId3"/>
    <sheet name="Form 1.2" sheetId="4" r:id="rId4"/>
    <sheet name="Form 1.4" sheetId="5" r:id="rId5"/>
    <sheet name="Form 1.7a" sheetId="6" r:id="rId6"/>
    <sheet name="Form 2.2" sheetId="7" r:id="rId7"/>
  </sheets>
  <definedNames/>
  <calcPr fullCalcOnLoad="1"/>
</workbook>
</file>

<file path=xl/sharedStrings.xml><?xml version="1.0" encoding="utf-8"?>
<sst xmlns="http://schemas.openxmlformats.org/spreadsheetml/2006/main" count="140" uniqueCount="69">
  <si>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</si>
  <si>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</si>
  <si>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</si>
  <si>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</si>
  <si>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</si>
  <si>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</si>
  <si>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</si>
  <si>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</si>
  <si>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</si>
  <si>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</si>
  <si>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</si>
  <si>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</si>
  <si>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</si>
  <si>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</si>
  <si>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</si>
  <si>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</si>
  <si>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</si>
  <si>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</si>
  <si>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</si>
  <si>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</si>
  <si>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</si>
  <si>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</si>
  <si>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</si>
  <si>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</si>
  <si>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</si>
  <si>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</si>
  <si>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</si>
  <si>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</si>
  <si>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</si>
  <si>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</si>
  <si>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Net Losses</t>
  </si>
  <si>
    <t>Non-PV Self
Generation</t>
  </si>
  <si>
    <t>Total Private
Supply</t>
  </si>
  <si>
    <t>Private Supply by Sector (GWh)</t>
  </si>
  <si>
    <t>Planning Area Economic and Demographic Assumptions</t>
  </si>
  <si>
    <t>Population
(Thousands)</t>
  </si>
  <si>
    <t>--</t>
  </si>
  <si>
    <t>Total Energy to Serve Load (GWh)</t>
  </si>
  <si>
    <t>Form 1.2:  Total Energy to Serve Load (equals sales plus line losses)</t>
  </si>
  <si>
    <t>Line
Losses</t>
  </si>
  <si>
    <t>Total Energy
to Serve Load</t>
  </si>
  <si>
    <t>Load-Modifying Demand Response</t>
  </si>
  <si>
    <t>Households (Thousands)</t>
  </si>
  <si>
    <t>Form 1.1 - STATEWIDE</t>
  </si>
  <si>
    <t>Form 1.7a - STATEWIDE</t>
  </si>
  <si>
    <t>Form 2.2 - STATEWIDE</t>
  </si>
  <si>
    <t>California Energy Demand 2018-2030 Revised Baseline Forecast - High Demand Case</t>
  </si>
  <si>
    <t>Form 1.1b - Statewide</t>
  </si>
  <si>
    <t>Form 1.2 - Statewide</t>
  </si>
  <si>
    <t>Peak  End Use  Load</t>
  </si>
  <si>
    <t>Unadjusted  Net Peak Demand</t>
  </si>
  <si>
    <t>Peak Shift Impact*</t>
  </si>
  <si>
    <t>Final Net Peak Demand</t>
  </si>
  <si>
    <t>2000-2017</t>
  </si>
  <si>
    <t>2017-2020</t>
  </si>
  <si>
    <t>2017-2030</t>
  </si>
  <si>
    <t>Form 1.4 - Statewide</t>
  </si>
  <si>
    <t>Noncoincident Peak Demand (MW)</t>
  </si>
  <si>
    <t>Total Non-Agricultural Employment</t>
  </si>
  <si>
    <t>*Peak shift impact accounts for utility peaks occurring later in the day compared to the end use peak due to demand modifiers. Unadjusted net peak measures noncoincident utility demand at "traditional" peak hours.</t>
  </si>
  <si>
    <t>December 2018</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</si>
  <si>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</si>
  <si>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</si>
  <si>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</si>
  <si>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</si>
  <si>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Personal Income
(Millions 2017$)</t>
  </si>
  <si>
    <t>2000-2018</t>
  </si>
  <si>
    <t>2018-2020</t>
  </si>
  <si>
    <t>2018-2030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</si>
</sst>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34" borderId="11" xfId="0" applyNumberFormat="1" applyFont="1" applyFill="1" applyBorder="1" applyAlignment="1" applyProtection="1">
      <alignment horizontal="center" wrapText="1"/>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zoomScale="80" zoomScaleNormal="80" zoomScalePageLayoutView="0" workbookViewId="0" topLeftCell="A1">
      <selection activeCell="A18" sqref="A18"/>
    </sheetView>
  </sheetViews>
  <sheetFormatPr defaultColWidth="9.140625" defaultRowHeight="15"/>
  <cols>
    <col min="1" max="1" width="107.140625" style="1" bestFit="1" customWidth="1"/>
    <col min="2" max="16384" width="9.140625" style="1" customWidth="1"/>
  </cols>
  <sheetData>
    <row r="1" spans="1:11" ht="15.75">
      <c r="A1" s="16" t="s">
        <v>46</v>
      </c>
      <c r="B1" s="17"/>
      <c r="C1" s="17"/>
      <c r="D1" s="17"/>
      <c r="E1" s="17"/>
      <c r="F1" s="17"/>
      <c r="G1" s="17"/>
      <c r="H1" s="17"/>
      <c r="I1" s="17"/>
      <c r="J1" s="17"/>
      <c r="K1" s="17"/>
    </row>
    <row r="2" ht="15">
      <c r="A2" s="9" t="s">
        <v>60</v>
      </c>
    </row>
    <row r="3" ht="15">
      <c r="A3" s="2" t="s">
        <v>0</v>
      </c>
    </row>
    <row r="4" ht="15">
      <c r="A4" s="2" t="s">
        <v>1</v>
      </c>
    </row>
    <row r="5" ht="15">
      <c r="A5" s="2" t="s">
        <v>0</v>
      </c>
    </row>
    <row r="6" ht="15">
      <c r="A6" s="2" t="s">
        <v>2</v>
      </c>
    </row>
    <row r="7" ht="15">
      <c r="A7" s="2" t="s">
        <v>3</v>
      </c>
    </row>
    <row r="8" ht="15">
      <c r="A8" s="2" t="s">
        <v>38</v>
      </c>
    </row>
    <row r="9" ht="15">
      <c r="A9" s="2" t="s">
        <v>4</v>
      </c>
    </row>
    <row r="10" ht="15">
      <c r="A10" s="2" t="s">
        <v>5</v>
      </c>
    </row>
    <row r="11" ht="15">
      <c r="A11" s="2" t="s">
        <v>6</v>
      </c>
    </row>
    <row r="12" ht="15">
      <c r="A12" s="2" t="s">
        <v>7</v>
      </c>
    </row>
    <row r="13" ht="15">
      <c r="A13" s="2"/>
    </row>
    <row r="14" ht="15">
      <c r="A14" s="3" t="s">
        <v>8</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0">
      <selection activeCell="K46" sqref="K46"/>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19" t="s">
        <v>43</v>
      </c>
      <c r="B1" s="19"/>
      <c r="C1" s="19"/>
      <c r="D1" s="19"/>
      <c r="E1" s="19"/>
      <c r="F1" s="19"/>
      <c r="G1" s="19"/>
      <c r="H1" s="19"/>
      <c r="I1" s="19"/>
      <c r="J1" s="19"/>
      <c r="K1" s="19"/>
    </row>
    <row r="2" spans="1:11" ht="15.75" customHeight="1">
      <c r="A2" s="20" t="s">
        <v>46</v>
      </c>
      <c r="B2" s="19"/>
      <c r="C2" s="19"/>
      <c r="D2" s="19"/>
      <c r="E2" s="19"/>
      <c r="F2" s="19"/>
      <c r="G2" s="19"/>
      <c r="H2" s="19"/>
      <c r="I2" s="19"/>
      <c r="J2" s="19"/>
      <c r="K2" s="19"/>
    </row>
    <row r="3" spans="1:11" ht="15.75" customHeight="1">
      <c r="A3" s="19" t="s">
        <v>9</v>
      </c>
      <c r="B3" s="19"/>
      <c r="C3" s="19"/>
      <c r="D3" s="19"/>
      <c r="E3" s="19"/>
      <c r="F3" s="19"/>
      <c r="G3" s="19"/>
      <c r="H3" s="19"/>
      <c r="I3" s="19"/>
      <c r="J3" s="19"/>
      <c r="K3" s="19"/>
    </row>
    <row r="4" ht="13.5" customHeight="1" thickBot="1">
      <c r="A4" s="4"/>
    </row>
    <row r="5" spans="1:11" ht="27" thickBot="1">
      <c r="A5" s="5" t="s">
        <v>10</v>
      </c>
      <c r="B5" s="5" t="s">
        <v>11</v>
      </c>
      <c r="C5" s="5" t="s">
        <v>12</v>
      </c>
      <c r="D5" s="5" t="s">
        <v>13</v>
      </c>
      <c r="E5" s="5" t="s">
        <v>14</v>
      </c>
      <c r="F5" s="5" t="s">
        <v>15</v>
      </c>
      <c r="G5" s="5" t="s">
        <v>16</v>
      </c>
      <c r="H5" s="5" t="s">
        <v>17</v>
      </c>
      <c r="I5" s="5" t="s">
        <v>18</v>
      </c>
      <c r="J5" s="5" t="s">
        <v>19</v>
      </c>
      <c r="K5" s="5" t="s">
        <v>20</v>
      </c>
    </row>
    <row r="6" spans="1:12" ht="15.75" thickBot="1">
      <c r="A6" s="6">
        <v>1990</v>
      </c>
      <c r="B6" s="7">
        <v>67013.246246</v>
      </c>
      <c r="C6" s="7">
        <v>0</v>
      </c>
      <c r="D6" s="7">
        <v>72102.18637833487</v>
      </c>
      <c r="E6" s="7">
        <v>0</v>
      </c>
      <c r="F6" s="7">
        <v>46831.53719486383</v>
      </c>
      <c r="G6" s="7">
        <v>7051.879265813638</v>
      </c>
      <c r="H6" s="7">
        <v>20561.877006000006</v>
      </c>
      <c r="I6" s="7">
        <v>12438.555737645876</v>
      </c>
      <c r="J6" s="7">
        <v>1593.836386</v>
      </c>
      <c r="K6" s="7">
        <f>B6+D6+SUM(F6:J6)</f>
        <v>227593.11821465823</v>
      </c>
      <c r="L6" s="12"/>
    </row>
    <row r="7" spans="1:11" ht="15.75" thickBot="1">
      <c r="A7" s="6">
        <v>1991</v>
      </c>
      <c r="B7" s="7">
        <v>66457.59437699999</v>
      </c>
      <c r="C7" s="7">
        <v>0</v>
      </c>
      <c r="D7" s="7">
        <v>71823.53201643625</v>
      </c>
      <c r="E7" s="7">
        <v>0</v>
      </c>
      <c r="F7" s="7">
        <v>45704.231150785396</v>
      </c>
      <c r="G7" s="7">
        <v>6980.847341357456</v>
      </c>
      <c r="H7" s="7">
        <v>16099.674566000002</v>
      </c>
      <c r="I7" s="7">
        <v>12501.310499022362</v>
      </c>
      <c r="J7" s="7">
        <v>1627.4133689999999</v>
      </c>
      <c r="K7" s="7">
        <f aca="true" t="shared" si="0" ref="K7:K46">B7+D7+SUM(F7:J7)</f>
        <v>221194.60331960145</v>
      </c>
    </row>
    <row r="8" spans="1:11" ht="15.75" thickBot="1">
      <c r="A8" s="6">
        <v>1992</v>
      </c>
      <c r="B8" s="7">
        <v>67437.46601748982</v>
      </c>
      <c r="C8" s="7">
        <v>0</v>
      </c>
      <c r="D8" s="7">
        <v>75645.42787568641</v>
      </c>
      <c r="E8" s="7">
        <v>0</v>
      </c>
      <c r="F8" s="7">
        <v>45649.03295878783</v>
      </c>
      <c r="G8" s="7">
        <v>6644.581095201112</v>
      </c>
      <c r="H8" s="7">
        <v>15238.046842182062</v>
      </c>
      <c r="I8" s="7">
        <v>12679.844472867713</v>
      </c>
      <c r="J8" s="7">
        <v>1655.0387711841781</v>
      </c>
      <c r="K8" s="7">
        <f t="shared" si="0"/>
        <v>224949.4380333991</v>
      </c>
    </row>
    <row r="9" spans="1:11" ht="15.75" thickBot="1">
      <c r="A9" s="6">
        <v>1993</v>
      </c>
      <c r="B9" s="7">
        <v>66621.83543565897</v>
      </c>
      <c r="C9" s="7">
        <v>0</v>
      </c>
      <c r="D9" s="7">
        <v>75929.94826005436</v>
      </c>
      <c r="E9" s="7">
        <v>0</v>
      </c>
      <c r="F9" s="7">
        <v>45066.05653472646</v>
      </c>
      <c r="G9" s="7">
        <v>6334.7500834356715</v>
      </c>
      <c r="H9" s="7">
        <v>15688.896553341303</v>
      </c>
      <c r="I9" s="7">
        <v>12728.539905419166</v>
      </c>
      <c r="J9" s="7">
        <v>1650.038496118561</v>
      </c>
      <c r="K9" s="7">
        <f t="shared" si="0"/>
        <v>224020.0652687545</v>
      </c>
    </row>
    <row r="10" spans="1:11" ht="15.75" thickBot="1">
      <c r="A10" s="6">
        <v>1994</v>
      </c>
      <c r="B10" s="7">
        <v>68121.46947038067</v>
      </c>
      <c r="C10" s="7">
        <v>0</v>
      </c>
      <c r="D10" s="7">
        <v>76903.90962985903</v>
      </c>
      <c r="E10" s="7">
        <v>0</v>
      </c>
      <c r="F10" s="7">
        <v>45399.32795350415</v>
      </c>
      <c r="G10" s="7">
        <v>5843.354363456255</v>
      </c>
      <c r="H10" s="7">
        <v>16781.21907693304</v>
      </c>
      <c r="I10" s="7">
        <v>12649.6339072931</v>
      </c>
      <c r="J10" s="7">
        <v>1674.9356736018456</v>
      </c>
      <c r="K10" s="7">
        <f t="shared" si="0"/>
        <v>227373.8500750281</v>
      </c>
    </row>
    <row r="11" spans="1:11" ht="15.75" thickBot="1">
      <c r="A11" s="6">
        <v>1995</v>
      </c>
      <c r="B11" s="7">
        <v>68824.96327947883</v>
      </c>
      <c r="C11" s="7">
        <v>0</v>
      </c>
      <c r="D11" s="7">
        <v>77606.95025128058</v>
      </c>
      <c r="E11" s="7">
        <v>0</v>
      </c>
      <c r="F11" s="7">
        <v>46266.63385877429</v>
      </c>
      <c r="G11" s="7">
        <v>6020.5330310732725</v>
      </c>
      <c r="H11" s="7">
        <v>14087.530499174833</v>
      </c>
      <c r="I11" s="7">
        <v>12862.71970906461</v>
      </c>
      <c r="J11" s="7">
        <v>1622.6046610084732</v>
      </c>
      <c r="K11" s="7">
        <f t="shared" si="0"/>
        <v>227291.93528985488</v>
      </c>
    </row>
    <row r="12" spans="1:11" ht="15.75" thickBot="1">
      <c r="A12" s="6">
        <v>1996</v>
      </c>
      <c r="B12" s="7">
        <v>70639.07562357697</v>
      </c>
      <c r="C12" s="7">
        <v>0</v>
      </c>
      <c r="D12" s="7">
        <v>80534.51006606079</v>
      </c>
      <c r="E12" s="7">
        <v>0</v>
      </c>
      <c r="F12" s="7">
        <v>46731.47626915899</v>
      </c>
      <c r="G12" s="7">
        <v>6252.455301892415</v>
      </c>
      <c r="H12" s="7">
        <v>16631.426670988716</v>
      </c>
      <c r="I12" s="7">
        <v>13131.089927388037</v>
      </c>
      <c r="J12" s="7">
        <v>1689.8411837596207</v>
      </c>
      <c r="K12" s="7">
        <f t="shared" si="0"/>
        <v>235609.87504282553</v>
      </c>
    </row>
    <row r="13" spans="1:11" ht="15.75" thickBot="1">
      <c r="A13" s="6">
        <v>1997</v>
      </c>
      <c r="B13" s="7">
        <v>72889.68977018677</v>
      </c>
      <c r="C13" s="7">
        <v>0</v>
      </c>
      <c r="D13" s="7">
        <v>83613.18998240362</v>
      </c>
      <c r="E13" s="7">
        <v>0</v>
      </c>
      <c r="F13" s="7">
        <v>48140.264439498074</v>
      </c>
      <c r="G13" s="7">
        <v>6165.240961137586</v>
      </c>
      <c r="H13" s="7">
        <v>17246.95866838273</v>
      </c>
      <c r="I13" s="7">
        <v>13651.53305071374</v>
      </c>
      <c r="J13" s="7">
        <v>1701.6298582394982</v>
      </c>
      <c r="K13" s="7">
        <f t="shared" si="0"/>
        <v>243408.50673056202</v>
      </c>
    </row>
    <row r="14" spans="1:11" ht="15.75" thickBot="1">
      <c r="A14" s="6">
        <v>1998</v>
      </c>
      <c r="B14" s="7">
        <v>74033.5137219673</v>
      </c>
      <c r="C14" s="7">
        <v>0</v>
      </c>
      <c r="D14" s="7">
        <v>85877.50799838656</v>
      </c>
      <c r="E14" s="7">
        <v>0</v>
      </c>
      <c r="F14" s="7">
        <v>46536.91497484263</v>
      </c>
      <c r="G14" s="7">
        <v>5919.23195630866</v>
      </c>
      <c r="H14" s="7">
        <v>13260.888619142941</v>
      </c>
      <c r="I14" s="7">
        <v>13493.632922029647</v>
      </c>
      <c r="J14" s="7">
        <v>1799.326197093713</v>
      </c>
      <c r="K14" s="7">
        <f t="shared" si="0"/>
        <v>240921.01638977148</v>
      </c>
    </row>
    <row r="15" spans="1:11" ht="15.75" thickBot="1">
      <c r="A15" s="6">
        <v>1999</v>
      </c>
      <c r="B15" s="7">
        <v>73020.34698042252</v>
      </c>
      <c r="C15" s="7">
        <v>0</v>
      </c>
      <c r="D15" s="7">
        <v>88657.15452601228</v>
      </c>
      <c r="E15" s="7">
        <v>0</v>
      </c>
      <c r="F15" s="7">
        <v>47447.3485333149</v>
      </c>
      <c r="G15" s="7">
        <v>5629.491303355753</v>
      </c>
      <c r="H15" s="7">
        <v>18210.30216061937</v>
      </c>
      <c r="I15" s="7">
        <v>14471.426975953726</v>
      </c>
      <c r="J15" s="7">
        <v>1680.3142278419991</v>
      </c>
      <c r="K15" s="7">
        <f t="shared" si="0"/>
        <v>249116.38470752054</v>
      </c>
    </row>
    <row r="16" spans="1:11" ht="15.75" thickBot="1">
      <c r="A16" s="6">
        <v>2000</v>
      </c>
      <c r="B16" s="7">
        <v>76969.56021221248</v>
      </c>
      <c r="C16" s="7">
        <v>0</v>
      </c>
      <c r="D16" s="7">
        <v>92717.39056291089</v>
      </c>
      <c r="E16" s="7">
        <v>0</v>
      </c>
      <c r="F16" s="7">
        <v>47820.31416836741</v>
      </c>
      <c r="G16" s="7">
        <v>6110.518520478752</v>
      </c>
      <c r="H16" s="7">
        <v>17755.59842981084</v>
      </c>
      <c r="I16" s="7">
        <v>14372.119575506047</v>
      </c>
      <c r="J16" s="7">
        <v>1462.519837512774</v>
      </c>
      <c r="K16" s="7">
        <f t="shared" si="0"/>
        <v>257208.0213067992</v>
      </c>
    </row>
    <row r="17" spans="1:11" ht="15.75" thickBot="1">
      <c r="A17" s="6">
        <v>2001</v>
      </c>
      <c r="B17" s="7">
        <v>73118.77109846477</v>
      </c>
      <c r="C17" s="7">
        <v>0</v>
      </c>
      <c r="D17" s="7">
        <v>90807.1895362392</v>
      </c>
      <c r="E17" s="7">
        <v>0</v>
      </c>
      <c r="F17" s="7">
        <v>44359.42610199474</v>
      </c>
      <c r="G17" s="7">
        <v>5777.305951794179</v>
      </c>
      <c r="H17" s="7">
        <v>19002.6162225669</v>
      </c>
      <c r="I17" s="7">
        <v>12995.896011433142</v>
      </c>
      <c r="J17" s="7">
        <v>1513.3490632242967</v>
      </c>
      <c r="K17" s="7">
        <f t="shared" si="0"/>
        <v>247574.55398571724</v>
      </c>
    </row>
    <row r="18" spans="1:11" ht="15.75" thickBot="1">
      <c r="A18" s="6">
        <v>2002</v>
      </c>
      <c r="B18" s="7">
        <v>74979.87677615431</v>
      </c>
      <c r="C18" s="7">
        <v>0</v>
      </c>
      <c r="D18" s="7">
        <v>92720.91179049712</v>
      </c>
      <c r="E18" s="7">
        <v>0</v>
      </c>
      <c r="F18" s="7">
        <v>44710.33585713252</v>
      </c>
      <c r="G18" s="7">
        <v>5698.908087912859</v>
      </c>
      <c r="H18" s="7">
        <v>20895.136612692404</v>
      </c>
      <c r="I18" s="7">
        <v>13149.441759946521</v>
      </c>
      <c r="J18" s="7">
        <v>1481.85234238488</v>
      </c>
      <c r="K18" s="7">
        <f t="shared" si="0"/>
        <v>253636.46322672063</v>
      </c>
    </row>
    <row r="19" spans="1:11" ht="15.75" thickBot="1">
      <c r="A19" s="6">
        <v>2003</v>
      </c>
      <c r="B19" s="7">
        <v>80386.25418385808</v>
      </c>
      <c r="C19" s="7">
        <v>0</v>
      </c>
      <c r="D19" s="7">
        <v>96845.14195483238</v>
      </c>
      <c r="E19" s="7">
        <v>0</v>
      </c>
      <c r="F19" s="7">
        <v>42533.65831523127</v>
      </c>
      <c r="G19" s="7">
        <v>6268.631746081446</v>
      </c>
      <c r="H19" s="7">
        <v>19405.63713111353</v>
      </c>
      <c r="I19" s="7">
        <v>13033.817330389391</v>
      </c>
      <c r="J19" s="7">
        <v>1517.5562165839353</v>
      </c>
      <c r="K19" s="7">
        <f t="shared" si="0"/>
        <v>259990.69687809004</v>
      </c>
    </row>
    <row r="20" spans="1:11" ht="15.75" thickBot="1">
      <c r="A20" s="6">
        <v>2004</v>
      </c>
      <c r="B20" s="7">
        <v>83340.8317871018</v>
      </c>
      <c r="C20" s="7">
        <v>0</v>
      </c>
      <c r="D20" s="7">
        <v>99170.9389369329</v>
      </c>
      <c r="E20" s="7">
        <v>0</v>
      </c>
      <c r="F20" s="7">
        <v>43772.75610637799</v>
      </c>
      <c r="G20" s="7">
        <v>7125.382336630908</v>
      </c>
      <c r="H20" s="7">
        <v>21924.54733728452</v>
      </c>
      <c r="I20" s="7">
        <v>13451.259677827815</v>
      </c>
      <c r="J20" s="7">
        <v>1547.5075095684094</v>
      </c>
      <c r="K20" s="7">
        <f t="shared" si="0"/>
        <v>270333.22369172436</v>
      </c>
    </row>
    <row r="21" spans="1:11" ht="15.75" thickBot="1">
      <c r="A21" s="6">
        <v>2005</v>
      </c>
      <c r="B21" s="7">
        <v>85669.67075683222</v>
      </c>
      <c r="C21" s="7">
        <v>0</v>
      </c>
      <c r="D21" s="7">
        <v>100163.62908916762</v>
      </c>
      <c r="E21" s="7">
        <v>0</v>
      </c>
      <c r="F21" s="7">
        <v>44270.43615320082</v>
      </c>
      <c r="G21" s="7">
        <v>7335.401837167395</v>
      </c>
      <c r="H21" s="7">
        <v>19534.124544856983</v>
      </c>
      <c r="I21" s="7">
        <v>14246.616509236752</v>
      </c>
      <c r="J21" s="7">
        <v>1544.1547680313345</v>
      </c>
      <c r="K21" s="7">
        <f t="shared" si="0"/>
        <v>272764.03365849314</v>
      </c>
    </row>
    <row r="22" spans="1:11" ht="15.75" thickBot="1">
      <c r="A22" s="6">
        <v>2006</v>
      </c>
      <c r="B22" s="7">
        <v>89746.14165240689</v>
      </c>
      <c r="C22" s="7">
        <v>0</v>
      </c>
      <c r="D22" s="7">
        <v>103402.3354889097</v>
      </c>
      <c r="E22" s="7">
        <v>0</v>
      </c>
      <c r="F22" s="7">
        <v>43949.781101062916</v>
      </c>
      <c r="G22" s="7">
        <v>7635.831341819267</v>
      </c>
      <c r="H22" s="7">
        <v>20684.57935073944</v>
      </c>
      <c r="I22" s="7">
        <v>14534.507682186495</v>
      </c>
      <c r="J22" s="7">
        <v>1556.216607410005</v>
      </c>
      <c r="K22" s="7">
        <f t="shared" si="0"/>
        <v>281509.3932245347</v>
      </c>
    </row>
    <row r="23" spans="1:11" ht="15.75" thickBot="1">
      <c r="A23" s="6">
        <v>2007</v>
      </c>
      <c r="B23" s="7">
        <v>89124.35685281236</v>
      </c>
      <c r="C23" s="7">
        <v>0</v>
      </c>
      <c r="D23" s="7">
        <v>104841.63768896335</v>
      </c>
      <c r="E23" s="7">
        <v>0</v>
      </c>
      <c r="F23" s="7">
        <v>44193.8080096926</v>
      </c>
      <c r="G23" s="7">
        <v>7963.178138921963</v>
      </c>
      <c r="H23" s="7">
        <v>22778.65316954237</v>
      </c>
      <c r="I23" s="7">
        <v>14894.503080144845</v>
      </c>
      <c r="J23" s="7">
        <v>1562.2869839638863</v>
      </c>
      <c r="K23" s="7">
        <f t="shared" si="0"/>
        <v>285358.4239240414</v>
      </c>
    </row>
    <row r="24" spans="1:11" ht="15.75" thickBot="1">
      <c r="A24" s="6">
        <v>2008</v>
      </c>
      <c r="B24" s="7">
        <v>90975.61449082367</v>
      </c>
      <c r="C24" s="7">
        <v>0</v>
      </c>
      <c r="D24" s="7">
        <v>106040.34076062641</v>
      </c>
      <c r="E24" s="7">
        <v>0</v>
      </c>
      <c r="F24" s="7">
        <v>43701.46768513958</v>
      </c>
      <c r="G24" s="7">
        <v>8061.196784728178</v>
      </c>
      <c r="H24" s="7">
        <v>19542.57360574805</v>
      </c>
      <c r="I24" s="7">
        <v>15525.602795223012</v>
      </c>
      <c r="J24" s="7">
        <v>1597.8344361059183</v>
      </c>
      <c r="K24" s="7">
        <f t="shared" si="0"/>
        <v>285444.6305583948</v>
      </c>
    </row>
    <row r="25" spans="1:11" ht="15.75" thickBot="1">
      <c r="A25" s="6">
        <v>2009</v>
      </c>
      <c r="B25" s="7">
        <v>90118.58381146687</v>
      </c>
      <c r="C25" s="7">
        <v>0</v>
      </c>
      <c r="D25" s="7">
        <v>102757.23806761613</v>
      </c>
      <c r="E25" s="7">
        <v>0</v>
      </c>
      <c r="F25" s="7">
        <v>39642.60912785161</v>
      </c>
      <c r="G25" s="7">
        <v>8044.477554370101</v>
      </c>
      <c r="H25" s="7">
        <v>19355.27446266459</v>
      </c>
      <c r="I25" s="7">
        <v>15809.30338923604</v>
      </c>
      <c r="J25" s="7">
        <v>1584.7715072717076</v>
      </c>
      <c r="K25" s="7">
        <f t="shared" si="0"/>
        <v>277312.2579204771</v>
      </c>
    </row>
    <row r="26" spans="1:11" ht="15.75" thickBot="1">
      <c r="A26" s="6">
        <v>2010</v>
      </c>
      <c r="B26" s="7">
        <v>87487.70294969188</v>
      </c>
      <c r="C26" s="7">
        <v>0</v>
      </c>
      <c r="D26" s="7">
        <v>100537.86531294443</v>
      </c>
      <c r="E26" s="7">
        <v>0</v>
      </c>
      <c r="F26" s="7">
        <v>39636.70426627269</v>
      </c>
      <c r="G26" s="7">
        <v>7840.199604095515</v>
      </c>
      <c r="H26" s="7">
        <v>20124.021440653836</v>
      </c>
      <c r="I26" s="7">
        <v>15679.11597486987</v>
      </c>
      <c r="J26" s="7">
        <v>1538.986950925151</v>
      </c>
      <c r="K26" s="7">
        <f t="shared" si="0"/>
        <v>272844.59649945336</v>
      </c>
    </row>
    <row r="27" spans="1:11" ht="15.75" thickBot="1">
      <c r="A27" s="6">
        <v>2011</v>
      </c>
      <c r="B27" s="7">
        <v>88757.83452572575</v>
      </c>
      <c r="C27" s="7">
        <v>0</v>
      </c>
      <c r="D27" s="7">
        <v>100988.61295327367</v>
      </c>
      <c r="E27" s="7">
        <v>0</v>
      </c>
      <c r="F27" s="7">
        <v>40078.104022173604</v>
      </c>
      <c r="G27" s="7">
        <v>8039.938065055237</v>
      </c>
      <c r="H27" s="7">
        <v>20150.002318548628</v>
      </c>
      <c r="I27" s="7">
        <v>16257.116557953399</v>
      </c>
      <c r="J27" s="7">
        <v>1488.5377460480086</v>
      </c>
      <c r="K27" s="7">
        <f t="shared" si="0"/>
        <v>275760.1461887783</v>
      </c>
    </row>
    <row r="28" spans="1:11" ht="15.75" thickBot="1">
      <c r="A28" s="6">
        <v>2012</v>
      </c>
      <c r="B28" s="7">
        <v>91139.6473314483</v>
      </c>
      <c r="C28" s="7">
        <v>0</v>
      </c>
      <c r="D28" s="7">
        <v>103541.09989535261</v>
      </c>
      <c r="E28" s="7">
        <v>0</v>
      </c>
      <c r="F28" s="7">
        <v>40273.64781974382</v>
      </c>
      <c r="G28" s="7">
        <v>7691.620030853731</v>
      </c>
      <c r="H28" s="7">
        <v>21004.058751114433</v>
      </c>
      <c r="I28" s="7">
        <v>16151.307544938189</v>
      </c>
      <c r="J28" s="7">
        <v>1445.4853873526554</v>
      </c>
      <c r="K28" s="7">
        <f t="shared" si="0"/>
        <v>281246.86676080374</v>
      </c>
    </row>
    <row r="29" spans="1:11" ht="15.75" thickBot="1">
      <c r="A29" s="6">
        <v>2013</v>
      </c>
      <c r="B29" s="7">
        <v>90038.29513683383</v>
      </c>
      <c r="C29" s="7">
        <v>0</v>
      </c>
      <c r="D29" s="7">
        <v>103439.34244702997</v>
      </c>
      <c r="E29" s="7">
        <v>0</v>
      </c>
      <c r="F29" s="7">
        <v>40305.72656214367</v>
      </c>
      <c r="G29" s="7">
        <v>7584.627339058294</v>
      </c>
      <c r="H29" s="7">
        <v>20641.837259497195</v>
      </c>
      <c r="I29" s="7">
        <v>15979.852670863847</v>
      </c>
      <c r="J29" s="7">
        <v>1365.5684618745643</v>
      </c>
      <c r="K29" s="7">
        <f t="shared" si="0"/>
        <v>279355.2498773014</v>
      </c>
    </row>
    <row r="30" spans="1:11" ht="15.75" thickBot="1">
      <c r="A30" s="6">
        <v>2014</v>
      </c>
      <c r="B30" s="7">
        <v>90069.60851449064</v>
      </c>
      <c r="C30" s="7">
        <v>0</v>
      </c>
      <c r="D30" s="7">
        <v>106205.56572394542</v>
      </c>
      <c r="E30" s="7">
        <v>0</v>
      </c>
      <c r="F30" s="7">
        <v>41184.02470804759</v>
      </c>
      <c r="G30" s="7">
        <v>9065.722120981907</v>
      </c>
      <c r="H30" s="7">
        <v>18747.16297796649</v>
      </c>
      <c r="I30" s="7">
        <v>15324.879725397115</v>
      </c>
      <c r="J30" s="7">
        <v>1349.5777379244917</v>
      </c>
      <c r="K30" s="7">
        <f t="shared" si="0"/>
        <v>281946.54150875367</v>
      </c>
    </row>
    <row r="31" spans="1:11" ht="15.75" thickBot="1">
      <c r="A31" s="6">
        <v>2015</v>
      </c>
      <c r="B31" s="7">
        <v>89835.73579687701</v>
      </c>
      <c r="C31" s="7">
        <v>599.6446461807262</v>
      </c>
      <c r="D31" s="7">
        <v>104860.04662399708</v>
      </c>
      <c r="E31" s="7">
        <v>90.26295438096732</v>
      </c>
      <c r="F31" s="7">
        <v>41660.153911312016</v>
      </c>
      <c r="G31" s="7">
        <v>9424.31048744454</v>
      </c>
      <c r="H31" s="7">
        <v>19022.88337532281</v>
      </c>
      <c r="I31" s="7">
        <v>15171.07946884985</v>
      </c>
      <c r="J31" s="7">
        <v>1414.7740337156708</v>
      </c>
      <c r="K31" s="7">
        <f t="shared" si="0"/>
        <v>281388.983697519</v>
      </c>
    </row>
    <row r="32" spans="1:11" ht="15.75" thickBot="1">
      <c r="A32" s="6">
        <v>2016</v>
      </c>
      <c r="B32" s="7">
        <v>89773.02446751473</v>
      </c>
      <c r="C32" s="7">
        <v>860.8808077662852</v>
      </c>
      <c r="D32" s="7">
        <v>104327.27109478491</v>
      </c>
      <c r="E32" s="7">
        <v>175.0676927582343</v>
      </c>
      <c r="F32" s="7">
        <v>41666.02668150375</v>
      </c>
      <c r="G32" s="7">
        <v>9070.878249251426</v>
      </c>
      <c r="H32" s="7">
        <v>21349.865764015238</v>
      </c>
      <c r="I32" s="7">
        <v>15483.642014963807</v>
      </c>
      <c r="J32" s="7">
        <v>1400.2988436094447</v>
      </c>
      <c r="K32" s="7">
        <f t="shared" si="0"/>
        <v>283071.0071156433</v>
      </c>
    </row>
    <row r="33" spans="1:11" ht="15.75" thickBot="1">
      <c r="A33" s="6">
        <v>2017</v>
      </c>
      <c r="B33" s="7">
        <v>93675.09260986588</v>
      </c>
      <c r="C33" s="7">
        <v>1742.3624727075035</v>
      </c>
      <c r="D33" s="7">
        <v>104223.5669191133</v>
      </c>
      <c r="E33" s="7">
        <v>549.3749519931994</v>
      </c>
      <c r="F33" s="7">
        <v>41222.31087780249</v>
      </c>
      <c r="G33" s="7">
        <v>9095.68575238343</v>
      </c>
      <c r="H33" s="7">
        <v>21988.63665119756</v>
      </c>
      <c r="I33" s="7">
        <v>15296.743699436533</v>
      </c>
      <c r="J33" s="7">
        <v>1383.7078012432771</v>
      </c>
      <c r="K33" s="7">
        <f t="shared" si="0"/>
        <v>286885.7443110425</v>
      </c>
    </row>
    <row r="34" spans="1:11" ht="15.75" thickBot="1">
      <c r="A34" s="6">
        <v>2018</v>
      </c>
      <c r="B34" s="7">
        <v>95366.12285547261</v>
      </c>
      <c r="C34" s="7">
        <v>2411.274550882533</v>
      </c>
      <c r="D34" s="7">
        <v>106085.45091138122</v>
      </c>
      <c r="E34" s="7">
        <v>762.284781796715</v>
      </c>
      <c r="F34" s="7">
        <v>42060.134571732786</v>
      </c>
      <c r="G34" s="7">
        <v>9309.918596845238</v>
      </c>
      <c r="H34" s="7">
        <v>18805.90534494945</v>
      </c>
      <c r="I34" s="7">
        <v>15582.93544883123</v>
      </c>
      <c r="J34" s="7">
        <v>1383.744126126454</v>
      </c>
      <c r="K34" s="7">
        <f t="shared" si="0"/>
        <v>288594.211855339</v>
      </c>
    </row>
    <row r="35" spans="1:11" ht="15.75" thickBot="1">
      <c r="A35" s="6">
        <v>2019</v>
      </c>
      <c r="B35" s="7">
        <v>98040.0293590358</v>
      </c>
      <c r="C35" s="7">
        <v>3333.6054147890995</v>
      </c>
      <c r="D35" s="7">
        <v>108400.66563525311</v>
      </c>
      <c r="E35" s="7">
        <v>1027.8689823616648</v>
      </c>
      <c r="F35" s="7">
        <v>42553.48449362978</v>
      </c>
      <c r="G35" s="7">
        <v>9328.657916575905</v>
      </c>
      <c r="H35" s="7">
        <v>18925.98967041057</v>
      </c>
      <c r="I35" s="7">
        <v>15799.985840371673</v>
      </c>
      <c r="J35" s="7">
        <v>1383.7800617877144</v>
      </c>
      <c r="K35" s="7">
        <f t="shared" si="0"/>
        <v>294432.59297706455</v>
      </c>
    </row>
    <row r="36" spans="1:11" ht="15.75" thickBot="1">
      <c r="A36" s="6">
        <v>2020</v>
      </c>
      <c r="B36" s="7">
        <v>101089.87240519088</v>
      </c>
      <c r="C36" s="7">
        <v>4281.896378452372</v>
      </c>
      <c r="D36" s="7">
        <v>110974.42899029737</v>
      </c>
      <c r="E36" s="7">
        <v>1302.4067817116018</v>
      </c>
      <c r="F36" s="7">
        <v>42520.573632319436</v>
      </c>
      <c r="G36" s="7">
        <v>9410.23603487431</v>
      </c>
      <c r="H36" s="7">
        <v>19076.75525329409</v>
      </c>
      <c r="I36" s="7">
        <v>15957.76671633669</v>
      </c>
      <c r="J36" s="7">
        <v>1383.8153908354711</v>
      </c>
      <c r="K36" s="7">
        <f t="shared" si="0"/>
        <v>300413.44842314825</v>
      </c>
    </row>
    <row r="37" spans="1:11" ht="15.75" thickBot="1">
      <c r="A37" s="6">
        <v>2021</v>
      </c>
      <c r="B37" s="7">
        <v>104281.63781403002</v>
      </c>
      <c r="C37" s="7">
        <v>5282.161382287025</v>
      </c>
      <c r="D37" s="7">
        <v>113285.59468192456</v>
      </c>
      <c r="E37" s="7">
        <v>1701.7973467240893</v>
      </c>
      <c r="F37" s="7">
        <v>43173.86104429075</v>
      </c>
      <c r="G37" s="7">
        <v>9439.036418736203</v>
      </c>
      <c r="H37" s="7">
        <v>19214.205709830327</v>
      </c>
      <c r="I37" s="7">
        <v>16111.323052852189</v>
      </c>
      <c r="J37" s="7">
        <v>1383.8495345648655</v>
      </c>
      <c r="K37" s="7">
        <f t="shared" si="0"/>
        <v>306889.50825622893</v>
      </c>
    </row>
    <row r="38" spans="1:11" ht="15.75" thickBot="1">
      <c r="A38" s="6">
        <v>2022</v>
      </c>
      <c r="B38" s="7">
        <v>107804.5075585389</v>
      </c>
      <c r="C38" s="7">
        <v>6382.12348914008</v>
      </c>
      <c r="D38" s="7">
        <v>115710.86051090728</v>
      </c>
      <c r="E38" s="7">
        <v>2154.874256094202</v>
      </c>
      <c r="F38" s="7">
        <v>43643.10728338431</v>
      </c>
      <c r="G38" s="7">
        <v>9448.131857329068</v>
      </c>
      <c r="H38" s="7">
        <v>19386.22784051283</v>
      </c>
      <c r="I38" s="7">
        <v>16257.547706663456</v>
      </c>
      <c r="J38" s="7">
        <v>1383.8828529988045</v>
      </c>
      <c r="K38" s="7">
        <f t="shared" si="0"/>
        <v>313634.26561033464</v>
      </c>
    </row>
    <row r="39" spans="1:11" ht="15.75" thickBot="1">
      <c r="A39" s="6">
        <v>2023</v>
      </c>
      <c r="B39" s="7">
        <v>111412.02028517475</v>
      </c>
      <c r="C39" s="7">
        <v>7534.519191568606</v>
      </c>
      <c r="D39" s="7">
        <v>117680.8717269793</v>
      </c>
      <c r="E39" s="7">
        <v>2641.6066080743512</v>
      </c>
      <c r="F39" s="7">
        <v>44075.25169728229</v>
      </c>
      <c r="G39" s="7">
        <v>9486.256533245423</v>
      </c>
      <c r="H39" s="7">
        <v>19556.96175431527</v>
      </c>
      <c r="I39" s="7">
        <v>16397.073108101828</v>
      </c>
      <c r="J39" s="7">
        <v>1383.9152683414895</v>
      </c>
      <c r="K39" s="7">
        <f t="shared" si="0"/>
        <v>319992.35037344036</v>
      </c>
    </row>
    <row r="40" spans="1:11" ht="15.75" thickBot="1">
      <c r="A40" s="6">
        <v>2024</v>
      </c>
      <c r="B40" s="7">
        <v>114986.84433819573</v>
      </c>
      <c r="C40" s="7">
        <v>8709.084037051509</v>
      </c>
      <c r="D40" s="7">
        <v>119585.6809915422</v>
      </c>
      <c r="E40" s="7">
        <v>3108.6612883212238</v>
      </c>
      <c r="F40" s="7">
        <v>44393.00511800182</v>
      </c>
      <c r="G40" s="7">
        <v>9482.87155240486</v>
      </c>
      <c r="H40" s="7">
        <v>19718.35942816292</v>
      </c>
      <c r="I40" s="7">
        <v>16528.093584366197</v>
      </c>
      <c r="J40" s="7">
        <v>1383.9467921026444</v>
      </c>
      <c r="K40" s="7">
        <f t="shared" si="0"/>
        <v>326078.80180477636</v>
      </c>
    </row>
    <row r="41" spans="1:11" ht="15.75" thickBot="1">
      <c r="A41" s="6">
        <v>2025</v>
      </c>
      <c r="B41" s="7">
        <v>118481.83372638727</v>
      </c>
      <c r="C41" s="7">
        <v>9880.720523768312</v>
      </c>
      <c r="D41" s="7">
        <v>121516.78825145029</v>
      </c>
      <c r="E41" s="7">
        <v>3549.15370236762</v>
      </c>
      <c r="F41" s="7">
        <v>44650.9130445249</v>
      </c>
      <c r="G41" s="7">
        <v>9473.092891283608</v>
      </c>
      <c r="H41" s="7">
        <v>19884.19449568923</v>
      </c>
      <c r="I41" s="7">
        <v>16662.353819065338</v>
      </c>
      <c r="J41" s="7">
        <v>1383.977527614739</v>
      </c>
      <c r="K41" s="7">
        <f t="shared" si="0"/>
        <v>332053.15375601535</v>
      </c>
    </row>
    <row r="42" spans="1:11" ht="15.75" thickBot="1">
      <c r="A42" s="6">
        <v>2026</v>
      </c>
      <c r="B42" s="7">
        <v>121525.93977482265</v>
      </c>
      <c r="C42" s="7">
        <v>10637.269533742608</v>
      </c>
      <c r="D42" s="7">
        <v>123068.95257742962</v>
      </c>
      <c r="E42" s="7">
        <v>3871.505340417572</v>
      </c>
      <c r="F42" s="7">
        <v>44859.12243700937</v>
      </c>
      <c r="G42" s="7">
        <v>9438.041871906911</v>
      </c>
      <c r="H42" s="7">
        <v>20065.2548267002</v>
      </c>
      <c r="I42" s="7">
        <v>16784.31765219656</v>
      </c>
      <c r="J42" s="7">
        <v>1384.0073383265678</v>
      </c>
      <c r="K42" s="7">
        <f t="shared" si="0"/>
        <v>337125.6364783919</v>
      </c>
    </row>
    <row r="43" spans="1:11" ht="15.75" thickBot="1">
      <c r="A43" s="6">
        <v>2027</v>
      </c>
      <c r="B43" s="7">
        <v>124365.79425011408</v>
      </c>
      <c r="C43" s="7">
        <v>11243.129027458119</v>
      </c>
      <c r="D43" s="7">
        <v>124347.41671957629</v>
      </c>
      <c r="E43" s="7">
        <v>4141.48575675607</v>
      </c>
      <c r="F43" s="7">
        <v>45058.176735502566</v>
      </c>
      <c r="G43" s="7">
        <v>9399.257259710355</v>
      </c>
      <c r="H43" s="7">
        <v>20254.85075695656</v>
      </c>
      <c r="I43" s="7">
        <v>16875.845012957976</v>
      </c>
      <c r="J43" s="7">
        <v>1384.0363360219278</v>
      </c>
      <c r="K43" s="7">
        <f t="shared" si="0"/>
        <v>341685.37707083975</v>
      </c>
    </row>
    <row r="44" spans="1:11" ht="15.75" thickBot="1">
      <c r="A44" s="6">
        <v>2028</v>
      </c>
      <c r="B44" s="7">
        <v>127249.71970664254</v>
      </c>
      <c r="C44" s="7">
        <v>11911.620778223534</v>
      </c>
      <c r="D44" s="7">
        <v>125494.86612743216</v>
      </c>
      <c r="E44" s="7">
        <v>4504.447104196389</v>
      </c>
      <c r="F44" s="7">
        <v>45393.92063875983</v>
      </c>
      <c r="G44" s="7">
        <v>9364.284135636242</v>
      </c>
      <c r="H44" s="7">
        <v>20459.432718964305</v>
      </c>
      <c r="I44" s="7">
        <v>16983.041722983082</v>
      </c>
      <c r="J44" s="7">
        <v>1384.064573995739</v>
      </c>
      <c r="K44" s="7">
        <f t="shared" si="0"/>
        <v>346329.3296244139</v>
      </c>
    </row>
    <row r="45" spans="1:11" ht="15.75" thickBot="1">
      <c r="A45" s="6">
        <v>2029</v>
      </c>
      <c r="B45" s="7">
        <v>130181.10196480004</v>
      </c>
      <c r="C45" s="7">
        <v>12610.965891522565</v>
      </c>
      <c r="D45" s="7">
        <v>126370.36516688764</v>
      </c>
      <c r="E45" s="7">
        <v>4829.797601388007</v>
      </c>
      <c r="F45" s="7">
        <v>45631.28242437545</v>
      </c>
      <c r="G45" s="7">
        <v>9322.837754255754</v>
      </c>
      <c r="H45" s="7">
        <v>20651.858719257347</v>
      </c>
      <c r="I45" s="7">
        <v>17105.62803657224</v>
      </c>
      <c r="J45" s="7">
        <v>1384.0920001364832</v>
      </c>
      <c r="K45" s="7">
        <f t="shared" si="0"/>
        <v>350647.16606628493</v>
      </c>
    </row>
    <row r="46" spans="1:11" ht="15.75" thickBot="1">
      <c r="A46" s="6">
        <v>2030</v>
      </c>
      <c r="B46" s="7">
        <v>133247.2391422961</v>
      </c>
      <c r="C46" s="7">
        <v>13382.46461578893</v>
      </c>
      <c r="D46" s="7">
        <v>127300.41146909693</v>
      </c>
      <c r="E46" s="7">
        <v>5153.960619647182</v>
      </c>
      <c r="F46" s="7">
        <v>45810.60735290128</v>
      </c>
      <c r="G46" s="7">
        <v>9273.809864996512</v>
      </c>
      <c r="H46" s="7">
        <v>20831.115105910725</v>
      </c>
      <c r="I46" s="7">
        <v>17203.397616274724</v>
      </c>
      <c r="J46" s="7">
        <v>1384.1185292517437</v>
      </c>
      <c r="K46" s="7">
        <f t="shared" si="0"/>
        <v>355050.699080728</v>
      </c>
    </row>
    <row r="47" spans="1:11" ht="15">
      <c r="A47" s="21" t="s">
        <v>0</v>
      </c>
      <c r="B47" s="21"/>
      <c r="C47" s="21"/>
      <c r="D47" s="21"/>
      <c r="E47" s="21"/>
      <c r="F47" s="21"/>
      <c r="G47" s="21"/>
      <c r="H47" s="21"/>
      <c r="I47" s="21"/>
      <c r="J47" s="21"/>
      <c r="K47" s="21"/>
    </row>
    <row r="48" spans="1:11" ht="13.5" customHeight="1">
      <c r="A48" s="21" t="s">
        <v>21</v>
      </c>
      <c r="B48" s="21"/>
      <c r="C48" s="21"/>
      <c r="D48" s="21"/>
      <c r="E48" s="21"/>
      <c r="F48" s="21"/>
      <c r="G48" s="21"/>
      <c r="H48" s="21"/>
      <c r="I48" s="21"/>
      <c r="J48" s="21"/>
      <c r="K48" s="21"/>
    </row>
    <row r="49" spans="1:11" ht="13.5" customHeight="1">
      <c r="A49" s="21" t="s">
        <v>61</v>
      </c>
      <c r="B49" s="21"/>
      <c r="C49" s="21"/>
      <c r="D49" s="21"/>
      <c r="E49" s="21"/>
      <c r="F49" s="21"/>
      <c r="G49" s="21"/>
      <c r="H49" s="21"/>
      <c r="I49" s="21"/>
      <c r="J49" s="21"/>
      <c r="K49" s="21"/>
    </row>
    <row r="50" ht="13.5" customHeight="1">
      <c r="A50" s="4"/>
    </row>
    <row r="51" spans="1:11" ht="15.75">
      <c r="A51" s="18" t="s">
        <v>22</v>
      </c>
      <c r="B51" s="18"/>
      <c r="C51" s="18"/>
      <c r="D51" s="18"/>
      <c r="E51" s="18"/>
      <c r="F51" s="18"/>
      <c r="G51" s="18"/>
      <c r="H51" s="18"/>
      <c r="I51" s="18"/>
      <c r="J51" s="18"/>
      <c r="K51" s="18"/>
    </row>
    <row r="52" spans="1:11" ht="15">
      <c r="A52" s="8" t="s">
        <v>23</v>
      </c>
      <c r="B52" s="10">
        <f>EXP((LN(B16/B6)/10))-1</f>
        <v>0.01394835475335432</v>
      </c>
      <c r="C52" s="11" t="s">
        <v>36</v>
      </c>
      <c r="D52" s="10">
        <f>EXP((LN(D16/D6)/10))-1</f>
        <v>0.02546602595873293</v>
      </c>
      <c r="E52" s="11" t="s">
        <v>36</v>
      </c>
      <c r="F52" s="10">
        <f aca="true" t="shared" si="1" ref="F52:K52">EXP((LN(F16/F6)/10))-1</f>
        <v>0.0020915526672149465</v>
      </c>
      <c r="G52" s="10">
        <f t="shared" si="1"/>
        <v>-0.014226090123686919</v>
      </c>
      <c r="H52" s="10">
        <f t="shared" si="1"/>
        <v>-0.014566650649419421</v>
      </c>
      <c r="I52" s="10">
        <f t="shared" si="1"/>
        <v>0.014553810923073396</v>
      </c>
      <c r="J52" s="10">
        <f t="shared" si="1"/>
        <v>-0.008561447009361678</v>
      </c>
      <c r="K52" s="10">
        <f t="shared" si="1"/>
        <v>0.012307695251625672</v>
      </c>
    </row>
    <row r="53" spans="1:11" ht="15">
      <c r="A53" s="8" t="s">
        <v>53</v>
      </c>
      <c r="B53" s="10">
        <f>EXP((LN(B33/B16)/17))-1</f>
        <v>0.01162126183600165</v>
      </c>
      <c r="C53" s="11" t="s">
        <v>36</v>
      </c>
      <c r="D53" s="10">
        <f>EXP((LN(D33/D16)/17))-1</f>
        <v>0.006905037556131921</v>
      </c>
      <c r="E53" s="11" t="s">
        <v>36</v>
      </c>
      <c r="F53" s="10">
        <f aca="true" t="shared" si="2" ref="F53:K53">EXP((LN(F33/F16)/17))-1</f>
        <v>-0.008695555166469804</v>
      </c>
      <c r="G53" s="10">
        <f t="shared" si="2"/>
        <v>0.02367524001341481</v>
      </c>
      <c r="H53" s="10">
        <f t="shared" si="2"/>
        <v>0.012657372203399797</v>
      </c>
      <c r="I53" s="10">
        <f t="shared" si="2"/>
        <v>0.0036743684953495226</v>
      </c>
      <c r="J53" s="10">
        <f t="shared" si="2"/>
        <v>-0.0032531766521899375</v>
      </c>
      <c r="K53" s="10">
        <f t="shared" si="2"/>
        <v>0.006444136683804835</v>
      </c>
    </row>
    <row r="54" spans="1:11" ht="15">
      <c r="A54" s="8" t="s">
        <v>54</v>
      </c>
      <c r="B54" s="10">
        <f aca="true" t="shared" si="3" ref="B54:K54">EXP((LN(B36/B33)/3))-1</f>
        <v>0.025717674560818304</v>
      </c>
      <c r="C54" s="10">
        <f t="shared" si="3"/>
        <v>0.3494782259260176</v>
      </c>
      <c r="D54" s="10">
        <f t="shared" si="3"/>
        <v>0.02114087844054735</v>
      </c>
      <c r="E54" s="10">
        <f t="shared" si="3"/>
        <v>0.33339635878396523</v>
      </c>
      <c r="F54" s="10">
        <f t="shared" si="3"/>
        <v>0.01038973848337732</v>
      </c>
      <c r="G54" s="10">
        <f t="shared" si="3"/>
        <v>0.011397066856451366</v>
      </c>
      <c r="H54" s="10">
        <f t="shared" si="3"/>
        <v>-0.04624813174644249</v>
      </c>
      <c r="I54" s="10">
        <f t="shared" si="3"/>
        <v>0.014201792902803323</v>
      </c>
      <c r="J54" s="10">
        <f t="shared" si="3"/>
        <v>2.591751516956009E-05</v>
      </c>
      <c r="K54" s="10">
        <f t="shared" si="3"/>
        <v>0.015477100093242102</v>
      </c>
    </row>
    <row r="55" spans="1:11" ht="15">
      <c r="A55" s="8" t="s">
        <v>55</v>
      </c>
      <c r="B55" s="10">
        <f aca="true" t="shared" si="4" ref="B55:K55">EXP((LN(B46/B33)/13))-1</f>
        <v>0.027476394177352814</v>
      </c>
      <c r="C55" s="10">
        <f t="shared" si="4"/>
        <v>0.16978893028946218</v>
      </c>
      <c r="D55" s="10">
        <f t="shared" si="4"/>
        <v>0.015504463330979767</v>
      </c>
      <c r="E55" s="10">
        <f t="shared" si="4"/>
        <v>0.18792814619101983</v>
      </c>
      <c r="F55" s="10">
        <f t="shared" si="4"/>
        <v>0.008151197731588677</v>
      </c>
      <c r="G55" s="10">
        <f t="shared" si="4"/>
        <v>0.001492965353797171</v>
      </c>
      <c r="H55" s="10">
        <f t="shared" si="4"/>
        <v>-0.0041512072482390305</v>
      </c>
      <c r="I55" s="10">
        <f t="shared" si="4"/>
        <v>0.009076864408179341</v>
      </c>
      <c r="J55" s="10">
        <f t="shared" si="4"/>
        <v>2.2830061788159384E-05</v>
      </c>
      <c r="K55" s="10">
        <f t="shared" si="4"/>
        <v>0.016533385334136508</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6">
      <selection activeCell="C34" sqref="C34:C46"/>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19" t="s">
        <v>47</v>
      </c>
      <c r="B1" s="19"/>
      <c r="C1" s="19"/>
      <c r="D1" s="19"/>
      <c r="E1" s="19"/>
      <c r="F1" s="19"/>
      <c r="G1" s="19"/>
      <c r="H1" s="19"/>
      <c r="I1" s="19"/>
    </row>
    <row r="2" spans="1:11" ht="15.75" customHeight="1">
      <c r="A2" s="20" t="s">
        <v>46</v>
      </c>
      <c r="B2" s="19"/>
      <c r="C2" s="19"/>
      <c r="D2" s="19"/>
      <c r="E2" s="19"/>
      <c r="F2" s="19"/>
      <c r="G2" s="19"/>
      <c r="H2" s="19"/>
      <c r="I2" s="19"/>
      <c r="J2" s="19"/>
      <c r="K2" s="19"/>
    </row>
    <row r="3" spans="1:9" ht="15.75" customHeight="1">
      <c r="A3" s="19" t="s">
        <v>24</v>
      </c>
      <c r="B3" s="19"/>
      <c r="C3" s="19"/>
      <c r="D3" s="19"/>
      <c r="E3" s="19"/>
      <c r="F3" s="19"/>
      <c r="G3" s="19"/>
      <c r="H3" s="19"/>
      <c r="I3" s="19"/>
    </row>
    <row r="4" ht="13.5" customHeight="1" thickBot="1">
      <c r="A4" s="4"/>
    </row>
    <row r="5" spans="1:9" ht="27" thickBot="1">
      <c r="A5" s="5" t="s">
        <v>10</v>
      </c>
      <c r="B5" s="5" t="s">
        <v>11</v>
      </c>
      <c r="C5" s="5" t="s">
        <v>13</v>
      </c>
      <c r="D5" s="5" t="s">
        <v>15</v>
      </c>
      <c r="E5" s="5" t="s">
        <v>16</v>
      </c>
      <c r="F5" s="5" t="s">
        <v>17</v>
      </c>
      <c r="G5" s="5" t="s">
        <v>18</v>
      </c>
      <c r="H5" s="5" t="s">
        <v>19</v>
      </c>
      <c r="I5" s="5" t="s">
        <v>25</v>
      </c>
    </row>
    <row r="6" spans="1:9" ht="15.75" thickBot="1">
      <c r="A6" s="6">
        <v>1990</v>
      </c>
      <c r="B6" s="7">
        <v>67013.246246</v>
      </c>
      <c r="C6" s="7">
        <v>71306.73641645611</v>
      </c>
      <c r="D6" s="7">
        <v>41269.942664863825</v>
      </c>
      <c r="E6" s="7">
        <v>5837.3405665482705</v>
      </c>
      <c r="F6" s="7">
        <v>20561.454095</v>
      </c>
      <c r="G6" s="7">
        <v>11776.241074192123</v>
      </c>
      <c r="H6" s="7">
        <v>1593.836386</v>
      </c>
      <c r="I6" s="7">
        <f>SUM(B6:H6)</f>
        <v>219358.79744906034</v>
      </c>
    </row>
    <row r="7" spans="1:9" ht="15.75" thickBot="1">
      <c r="A7" s="6">
        <v>1991</v>
      </c>
      <c r="B7" s="7">
        <v>66457.59437699999</v>
      </c>
      <c r="C7" s="7">
        <v>71044.16188242355</v>
      </c>
      <c r="D7" s="7">
        <v>39982.47905578538</v>
      </c>
      <c r="E7" s="7">
        <v>5738.621974076861</v>
      </c>
      <c r="F7" s="7">
        <v>16099.343118000003</v>
      </c>
      <c r="G7" s="7">
        <v>11978.918493940826</v>
      </c>
      <c r="H7" s="7">
        <v>1627.4133689999999</v>
      </c>
      <c r="I7" s="7">
        <f aca="true" t="shared" si="0" ref="I7:I46">SUM(B7:H7)</f>
        <v>212928.53227022657</v>
      </c>
    </row>
    <row r="8" spans="1:9" ht="15.75" thickBot="1">
      <c r="A8" s="6">
        <v>1992</v>
      </c>
      <c r="B8" s="7">
        <v>67437.46194600001</v>
      </c>
      <c r="C8" s="7">
        <v>74829.37419366918</v>
      </c>
      <c r="D8" s="7">
        <v>40026.51267878783</v>
      </c>
      <c r="E8" s="7">
        <v>5434.432827100901</v>
      </c>
      <c r="F8" s="7">
        <v>15237.715611182062</v>
      </c>
      <c r="G8" s="7">
        <v>12251.495880540517</v>
      </c>
      <c r="H8" s="7">
        <v>1655.0387711841781</v>
      </c>
      <c r="I8" s="7">
        <f t="shared" si="0"/>
        <v>216872.0319084647</v>
      </c>
    </row>
    <row r="9" spans="1:9" ht="15.75" thickBot="1">
      <c r="A9" s="6">
        <v>1993</v>
      </c>
      <c r="B9" s="7">
        <v>66621.828826</v>
      </c>
      <c r="C9" s="7">
        <v>75096.20600488874</v>
      </c>
      <c r="D9" s="7">
        <v>38547.12917172647</v>
      </c>
      <c r="E9" s="7">
        <v>5205.657220807282</v>
      </c>
      <c r="F9" s="7">
        <v>15688.831124341308</v>
      </c>
      <c r="G9" s="7">
        <v>12249.652903629134</v>
      </c>
      <c r="H9" s="7">
        <v>1650.038496118561</v>
      </c>
      <c r="I9" s="7">
        <f t="shared" si="0"/>
        <v>215059.3437475115</v>
      </c>
    </row>
    <row r="10" spans="1:9" ht="15.75" thickBot="1">
      <c r="A10" s="6">
        <v>1994</v>
      </c>
      <c r="B10" s="7">
        <v>68121.194339</v>
      </c>
      <c r="C10" s="7">
        <v>75883.08599487206</v>
      </c>
      <c r="D10" s="7">
        <v>38625.13286350415</v>
      </c>
      <c r="E10" s="7">
        <v>4859.134378612587</v>
      </c>
      <c r="F10" s="7">
        <v>16781.21907693304</v>
      </c>
      <c r="G10" s="7">
        <v>12141.43870071231</v>
      </c>
      <c r="H10" s="7">
        <v>1674.9356736018456</v>
      </c>
      <c r="I10" s="7">
        <f t="shared" si="0"/>
        <v>218086.141027236</v>
      </c>
    </row>
    <row r="11" spans="1:9" ht="15.75" thickBot="1">
      <c r="A11" s="6">
        <v>1995</v>
      </c>
      <c r="B11" s="7">
        <v>68824.393084</v>
      </c>
      <c r="C11" s="7">
        <v>76558.70181445965</v>
      </c>
      <c r="D11" s="7">
        <v>39533.17758477428</v>
      </c>
      <c r="E11" s="7">
        <v>4989.086281699983</v>
      </c>
      <c r="F11" s="7">
        <v>14087.530499174834</v>
      </c>
      <c r="G11" s="7">
        <v>12359.51438965429</v>
      </c>
      <c r="H11" s="7">
        <v>1622.6046610084732</v>
      </c>
      <c r="I11" s="7">
        <f t="shared" si="0"/>
        <v>217975.00831477152</v>
      </c>
    </row>
    <row r="12" spans="1:9" ht="15.75" thickBot="1">
      <c r="A12" s="6">
        <v>1996</v>
      </c>
      <c r="B12" s="7">
        <v>70638.26670600001</v>
      </c>
      <c r="C12" s="7">
        <v>79552.94133845565</v>
      </c>
      <c r="D12" s="7">
        <v>39492.94756515898</v>
      </c>
      <c r="E12" s="7">
        <v>5132.377684656368</v>
      </c>
      <c r="F12" s="7">
        <v>16631.42667098872</v>
      </c>
      <c r="G12" s="7">
        <v>12624.007903332606</v>
      </c>
      <c r="H12" s="7">
        <v>1689.8411837596207</v>
      </c>
      <c r="I12" s="7">
        <f t="shared" si="0"/>
        <v>225761.80905235198</v>
      </c>
    </row>
    <row r="13" spans="1:9" ht="15.75" thickBot="1">
      <c r="A13" s="6">
        <v>1997</v>
      </c>
      <c r="B13" s="7">
        <v>72888.679391</v>
      </c>
      <c r="C13" s="7">
        <v>82612.76344304053</v>
      </c>
      <c r="D13" s="7">
        <v>40840.27154449808</v>
      </c>
      <c r="E13" s="7">
        <v>4979.745735683337</v>
      </c>
      <c r="F13" s="7">
        <v>17246.958668382733</v>
      </c>
      <c r="G13" s="7">
        <v>13150.961432752003</v>
      </c>
      <c r="H13" s="7">
        <v>1701.6298582394982</v>
      </c>
      <c r="I13" s="7">
        <f t="shared" si="0"/>
        <v>233421.01007359615</v>
      </c>
    </row>
    <row r="14" spans="1:9" ht="15.75" thickBot="1">
      <c r="A14" s="6">
        <v>1998</v>
      </c>
      <c r="B14" s="7">
        <v>74032.35438100001</v>
      </c>
      <c r="C14" s="7">
        <v>84892.2689400197</v>
      </c>
      <c r="D14" s="7">
        <v>39645.386085842634</v>
      </c>
      <c r="E14" s="7">
        <v>4667.454455022585</v>
      </c>
      <c r="F14" s="7">
        <v>13260.888619142941</v>
      </c>
      <c r="G14" s="7">
        <v>13003.47875826594</v>
      </c>
      <c r="H14" s="7">
        <v>1799.326197093713</v>
      </c>
      <c r="I14" s="7">
        <f t="shared" si="0"/>
        <v>231301.15743638747</v>
      </c>
    </row>
    <row r="15" spans="1:9" ht="15.75" thickBot="1">
      <c r="A15" s="6">
        <v>1999</v>
      </c>
      <c r="B15" s="7">
        <v>73018.64250700004</v>
      </c>
      <c r="C15" s="7">
        <v>87664.48024882712</v>
      </c>
      <c r="D15" s="7">
        <v>40603.53093131489</v>
      </c>
      <c r="E15" s="7">
        <v>4326.532472778014</v>
      </c>
      <c r="F15" s="7">
        <v>18210.30216061937</v>
      </c>
      <c r="G15" s="7">
        <v>13932.210991953727</v>
      </c>
      <c r="H15" s="7">
        <v>1680.3142278419991</v>
      </c>
      <c r="I15" s="7">
        <f t="shared" si="0"/>
        <v>239436.01354033517</v>
      </c>
    </row>
    <row r="16" spans="1:9" ht="15.75" thickBot="1">
      <c r="A16" s="6">
        <v>2000</v>
      </c>
      <c r="B16" s="7">
        <v>76966.59959292188</v>
      </c>
      <c r="C16" s="7">
        <v>91740.13228937877</v>
      </c>
      <c r="D16" s="7">
        <v>41809.70819436741</v>
      </c>
      <c r="E16" s="7">
        <v>4800.555299867399</v>
      </c>
      <c r="F16" s="7">
        <v>17755.598429810838</v>
      </c>
      <c r="G16" s="7">
        <v>13812.949567506046</v>
      </c>
      <c r="H16" s="7">
        <v>1462.519837512774</v>
      </c>
      <c r="I16" s="7">
        <f t="shared" si="0"/>
        <v>248348.0632113651</v>
      </c>
    </row>
    <row r="17" spans="1:9" ht="15.75" thickBot="1">
      <c r="A17" s="6">
        <v>2001</v>
      </c>
      <c r="B17" s="7">
        <v>73112.60219733162</v>
      </c>
      <c r="C17" s="7">
        <v>90149.80578017997</v>
      </c>
      <c r="D17" s="7">
        <v>38382.81107699474</v>
      </c>
      <c r="E17" s="7">
        <v>3748.9239517941787</v>
      </c>
      <c r="F17" s="7">
        <v>19002.5885735669</v>
      </c>
      <c r="G17" s="7">
        <v>12717.079183276343</v>
      </c>
      <c r="H17" s="7">
        <v>1513.3490632242967</v>
      </c>
      <c r="I17" s="7">
        <f t="shared" si="0"/>
        <v>238627.15982636806</v>
      </c>
    </row>
    <row r="18" spans="1:9" ht="15.75" thickBot="1">
      <c r="A18" s="6">
        <v>2002</v>
      </c>
      <c r="B18" s="7">
        <v>74960.45911811353</v>
      </c>
      <c r="C18" s="7">
        <v>91688.69644688534</v>
      </c>
      <c r="D18" s="7">
        <v>37793.72657678279</v>
      </c>
      <c r="E18" s="7">
        <v>3432.423680712858</v>
      </c>
      <c r="F18" s="7">
        <v>20894.428049692404</v>
      </c>
      <c r="G18" s="7">
        <v>12781.128473502416</v>
      </c>
      <c r="H18" s="7">
        <v>1481.85234238488</v>
      </c>
      <c r="I18" s="7">
        <f t="shared" si="0"/>
        <v>243032.7146880742</v>
      </c>
    </row>
    <row r="19" spans="1:9" ht="15.75" thickBot="1">
      <c r="A19" s="6">
        <v>2003</v>
      </c>
      <c r="B19" s="7">
        <v>80349.21299677162</v>
      </c>
      <c r="C19" s="7">
        <v>95680.38971114377</v>
      </c>
      <c r="D19" s="7">
        <v>35160.45181667839</v>
      </c>
      <c r="E19" s="7">
        <v>3560.196577338931</v>
      </c>
      <c r="F19" s="7">
        <v>19402.035685805502</v>
      </c>
      <c r="G19" s="7">
        <v>12629.237863566006</v>
      </c>
      <c r="H19" s="7">
        <v>1517.5562165839353</v>
      </c>
      <c r="I19" s="7">
        <f t="shared" si="0"/>
        <v>248299.08086788814</v>
      </c>
    </row>
    <row r="20" spans="1:9" ht="15.75" thickBot="1">
      <c r="A20" s="6">
        <v>2004</v>
      </c>
      <c r="B20" s="7">
        <v>83274.26925220482</v>
      </c>
      <c r="C20" s="7">
        <v>97814.38887248792</v>
      </c>
      <c r="D20" s="7">
        <v>36492.114079181745</v>
      </c>
      <c r="E20" s="7">
        <v>4285.264704619241</v>
      </c>
      <c r="F20" s="7">
        <v>21919.13927965583</v>
      </c>
      <c r="G20" s="7">
        <v>13002.515725791822</v>
      </c>
      <c r="H20" s="7">
        <v>1547.5075095684094</v>
      </c>
      <c r="I20" s="7">
        <f t="shared" si="0"/>
        <v>258335.1994235098</v>
      </c>
    </row>
    <row r="21" spans="1:9" ht="15.75" thickBot="1">
      <c r="A21" s="6">
        <v>2005</v>
      </c>
      <c r="B21" s="7">
        <v>85575.7844246037</v>
      </c>
      <c r="C21" s="7">
        <v>98594.78069325541</v>
      </c>
      <c r="D21" s="7">
        <v>37079.09745747749</v>
      </c>
      <c r="E21" s="7">
        <v>4469.656744329984</v>
      </c>
      <c r="F21" s="7">
        <v>19521.644198942304</v>
      </c>
      <c r="G21" s="7">
        <v>13810.148375959645</v>
      </c>
      <c r="H21" s="7">
        <v>1544.1547680313345</v>
      </c>
      <c r="I21" s="7">
        <f t="shared" si="0"/>
        <v>260595.26666259987</v>
      </c>
    </row>
    <row r="22" spans="1:9" ht="15.75" thickBot="1">
      <c r="A22" s="6">
        <v>2006</v>
      </c>
      <c r="B22" s="7">
        <v>89617.92847852</v>
      </c>
      <c r="C22" s="7">
        <v>101725.31198656755</v>
      </c>
      <c r="D22" s="7">
        <v>36763.125053451615</v>
      </c>
      <c r="E22" s="7">
        <v>4691.745761884944</v>
      </c>
      <c r="F22" s="7">
        <v>20665.994915144383</v>
      </c>
      <c r="G22" s="7">
        <v>14077.95683177914</v>
      </c>
      <c r="H22" s="7">
        <v>1556.216607410005</v>
      </c>
      <c r="I22" s="7">
        <f t="shared" si="0"/>
        <v>269098.2796347576</v>
      </c>
    </row>
    <row r="23" spans="1:9" ht="15.75" thickBot="1">
      <c r="A23" s="6">
        <v>2007</v>
      </c>
      <c r="B23" s="7">
        <v>88945.69724380429</v>
      </c>
      <c r="C23" s="7">
        <v>102948.51148879401</v>
      </c>
      <c r="D23" s="7">
        <v>37063.46262981175</v>
      </c>
      <c r="E23" s="7">
        <v>5031.7221688485415</v>
      </c>
      <c r="F23" s="7">
        <v>22754.76256028027</v>
      </c>
      <c r="G23" s="7">
        <v>14448.240726778111</v>
      </c>
      <c r="H23" s="7">
        <v>1562.2869839638863</v>
      </c>
      <c r="I23" s="7">
        <f t="shared" si="0"/>
        <v>272754.6838022808</v>
      </c>
    </row>
    <row r="24" spans="1:9" ht="15.75" thickBot="1">
      <c r="A24" s="6">
        <v>2008</v>
      </c>
      <c r="B24" s="7">
        <v>90713.70172735745</v>
      </c>
      <c r="C24" s="7">
        <v>103919.28048599591</v>
      </c>
      <c r="D24" s="7">
        <v>36069.23826586575</v>
      </c>
      <c r="E24" s="7">
        <v>5158.6269815243195</v>
      </c>
      <c r="F24" s="7">
        <v>19509.86530250369</v>
      </c>
      <c r="G24" s="7">
        <v>15132.830175471347</v>
      </c>
      <c r="H24" s="7">
        <v>1597.8344361059183</v>
      </c>
      <c r="I24" s="7">
        <f t="shared" si="0"/>
        <v>272101.37737482437</v>
      </c>
    </row>
    <row r="25" spans="1:9" ht="15.75" thickBot="1">
      <c r="A25" s="6">
        <v>2009</v>
      </c>
      <c r="B25" s="7">
        <v>89739.47116394067</v>
      </c>
      <c r="C25" s="7">
        <v>100411.13445026148</v>
      </c>
      <c r="D25" s="7">
        <v>32237.861723980728</v>
      </c>
      <c r="E25" s="7">
        <v>5197.955324110646</v>
      </c>
      <c r="F25" s="7">
        <v>19301.558758722942</v>
      </c>
      <c r="G25" s="7">
        <v>15340.15033447536</v>
      </c>
      <c r="H25" s="7">
        <v>1584.7715072717076</v>
      </c>
      <c r="I25" s="7">
        <f t="shared" si="0"/>
        <v>263812.9032627635</v>
      </c>
    </row>
    <row r="26" spans="1:9" ht="15.75" thickBot="1">
      <c r="A26" s="6">
        <v>2010</v>
      </c>
      <c r="B26" s="7">
        <v>86937.01795485194</v>
      </c>
      <c r="C26" s="7">
        <v>98027.1684577601</v>
      </c>
      <c r="D26" s="7">
        <v>32070.796075462178</v>
      </c>
      <c r="E26" s="7">
        <v>5108.140549501014</v>
      </c>
      <c r="F26" s="7">
        <v>20061.477696686543</v>
      </c>
      <c r="G26" s="7">
        <v>15120.615559496993</v>
      </c>
      <c r="H26" s="7">
        <v>1538.986950925151</v>
      </c>
      <c r="I26" s="7">
        <f t="shared" si="0"/>
        <v>258864.20324468394</v>
      </c>
    </row>
    <row r="27" spans="1:9" ht="15.75" thickBot="1">
      <c r="A27" s="6">
        <v>2011</v>
      </c>
      <c r="B27" s="7">
        <v>87998.04872257511</v>
      </c>
      <c r="C27" s="7">
        <v>98153.82769168828</v>
      </c>
      <c r="D27" s="7">
        <v>32411.967174204034</v>
      </c>
      <c r="E27" s="7">
        <v>5240.580001574776</v>
      </c>
      <c r="F27" s="7">
        <v>20063.827913423072</v>
      </c>
      <c r="G27" s="7">
        <v>15519.827839731508</v>
      </c>
      <c r="H27" s="7">
        <v>1488.5377460480086</v>
      </c>
      <c r="I27" s="7">
        <f t="shared" si="0"/>
        <v>260876.61708924477</v>
      </c>
    </row>
    <row r="28" spans="1:9" ht="15.75" thickBot="1">
      <c r="A28" s="6">
        <v>2012</v>
      </c>
      <c r="B28" s="7">
        <v>90085.76035522655</v>
      </c>
      <c r="C28" s="7">
        <v>100493.34277573533</v>
      </c>
      <c r="D28" s="7">
        <v>32683.161752351494</v>
      </c>
      <c r="E28" s="7">
        <v>5138.381069344717</v>
      </c>
      <c r="F28" s="7">
        <v>20869.48011046841</v>
      </c>
      <c r="G28" s="7">
        <v>15343.746062275797</v>
      </c>
      <c r="H28" s="7">
        <v>1445.4853873526554</v>
      </c>
      <c r="I28" s="7">
        <f t="shared" si="0"/>
        <v>266059.35751275497</v>
      </c>
    </row>
    <row r="29" spans="1:9" ht="15.75" thickBot="1">
      <c r="A29" s="6">
        <v>2013</v>
      </c>
      <c r="B29" s="7">
        <v>88494.58466216439</v>
      </c>
      <c r="C29" s="7">
        <v>100112.99173780771</v>
      </c>
      <c r="D29" s="7">
        <v>32504.9647806221</v>
      </c>
      <c r="E29" s="7">
        <v>5064.585691938947</v>
      </c>
      <c r="F29" s="7">
        <v>20448.48373862962</v>
      </c>
      <c r="G29" s="7">
        <v>15053.997853731371</v>
      </c>
      <c r="H29" s="7">
        <v>1365.5684618745643</v>
      </c>
      <c r="I29" s="7">
        <f t="shared" si="0"/>
        <v>263045.1769267687</v>
      </c>
    </row>
    <row r="30" spans="1:9" ht="15.75" thickBot="1">
      <c r="A30" s="6">
        <v>2014</v>
      </c>
      <c r="B30" s="7">
        <v>87677.90096372052</v>
      </c>
      <c r="C30" s="7">
        <v>102590.47398423095</v>
      </c>
      <c r="D30" s="7">
        <v>33034.37957042021</v>
      </c>
      <c r="E30" s="7">
        <v>5373.93175841046</v>
      </c>
      <c r="F30" s="7">
        <v>18500.67388828017</v>
      </c>
      <c r="G30" s="7">
        <v>14456.774156282645</v>
      </c>
      <c r="H30" s="7">
        <v>1349.5777379244917</v>
      </c>
      <c r="I30" s="7">
        <f t="shared" si="0"/>
        <v>262983.7120592695</v>
      </c>
    </row>
    <row r="31" spans="1:9" ht="15.75" thickBot="1">
      <c r="A31" s="6">
        <v>2015</v>
      </c>
      <c r="B31" s="7">
        <v>86115.43226682537</v>
      </c>
      <c r="C31" s="7">
        <v>101153.36172212928</v>
      </c>
      <c r="D31" s="7">
        <v>33288.17568532429</v>
      </c>
      <c r="E31" s="7">
        <v>5680.829589984124</v>
      </c>
      <c r="F31" s="7">
        <v>18723.33107448895</v>
      </c>
      <c r="G31" s="7">
        <v>14282.79067509944</v>
      </c>
      <c r="H31" s="7">
        <v>1414.7740337156708</v>
      </c>
      <c r="I31" s="7">
        <f t="shared" si="0"/>
        <v>260658.69504756713</v>
      </c>
    </row>
    <row r="32" spans="1:9" ht="15.75" thickBot="1">
      <c r="A32" s="6">
        <v>2016</v>
      </c>
      <c r="B32" s="7">
        <v>84272.84211734807</v>
      </c>
      <c r="C32" s="7">
        <v>100244.2505094268</v>
      </c>
      <c r="D32" s="7">
        <v>32979.64505482163</v>
      </c>
      <c r="E32" s="7">
        <v>5559.788151983513</v>
      </c>
      <c r="F32" s="7">
        <v>20896.630458189204</v>
      </c>
      <c r="G32" s="7">
        <v>14528.440838737633</v>
      </c>
      <c r="H32" s="7">
        <v>1400.2988436094447</v>
      </c>
      <c r="I32" s="7">
        <f t="shared" si="0"/>
        <v>259881.89597411628</v>
      </c>
    </row>
    <row r="33" spans="1:9" ht="15.75" thickBot="1">
      <c r="A33" s="6">
        <v>2017</v>
      </c>
      <c r="B33" s="7">
        <v>86693.3570927</v>
      </c>
      <c r="C33" s="7">
        <v>99576.04244479201</v>
      </c>
      <c r="D33" s="7">
        <v>32327.269971122267</v>
      </c>
      <c r="E33" s="7">
        <v>5390.156604480001</v>
      </c>
      <c r="F33" s="7">
        <v>21451.654842030002</v>
      </c>
      <c r="G33" s="7">
        <v>14291.284430285767</v>
      </c>
      <c r="H33" s="7">
        <v>1383.707801243277</v>
      </c>
      <c r="I33" s="7">
        <f t="shared" si="0"/>
        <v>261113.47318665334</v>
      </c>
    </row>
    <row r="34" spans="1:10" ht="15.75" thickBot="1">
      <c r="A34" s="6">
        <v>2018</v>
      </c>
      <c r="B34" s="7">
        <v>86973.34429745897</v>
      </c>
      <c r="C34" s="7">
        <v>100045.91791744185</v>
      </c>
      <c r="D34" s="7">
        <v>32635.399537260575</v>
      </c>
      <c r="E34" s="7">
        <v>5568.896571933916</v>
      </c>
      <c r="F34" s="7">
        <v>18185.278073321286</v>
      </c>
      <c r="G34" s="7">
        <v>14413.374485084782</v>
      </c>
      <c r="H34" s="7">
        <v>1383.744126126454</v>
      </c>
      <c r="I34" s="7">
        <f t="shared" si="0"/>
        <v>259205.95500862785</v>
      </c>
      <c r="J34" s="12"/>
    </row>
    <row r="35" spans="1:9" ht="15.75" thickBot="1">
      <c r="A35" s="6">
        <v>2019</v>
      </c>
      <c r="B35" s="7">
        <v>88438.3483866631</v>
      </c>
      <c r="C35" s="7">
        <v>101960.05217520577</v>
      </c>
      <c r="D35" s="7">
        <v>33034.83085513959</v>
      </c>
      <c r="E35" s="7">
        <v>5595.460213843454</v>
      </c>
      <c r="F35" s="7">
        <v>18208.753966156957</v>
      </c>
      <c r="G35" s="7">
        <v>14602.203668592088</v>
      </c>
      <c r="H35" s="7">
        <v>1383.7800617877144</v>
      </c>
      <c r="I35" s="7">
        <f t="shared" si="0"/>
        <v>263223.42932738864</v>
      </c>
    </row>
    <row r="36" spans="1:9" ht="15.75" thickBot="1">
      <c r="A36" s="6">
        <v>2020</v>
      </c>
      <c r="B36" s="7">
        <v>90556.19140919563</v>
      </c>
      <c r="C36" s="7">
        <v>104282.42380884878</v>
      </c>
      <c r="D36" s="7">
        <v>32909.00002058521</v>
      </c>
      <c r="E36" s="7">
        <v>5684.967124719126</v>
      </c>
      <c r="F36" s="7">
        <v>18265.884738169243</v>
      </c>
      <c r="G36" s="7">
        <v>14736.753915179694</v>
      </c>
      <c r="H36" s="7">
        <v>1383.8153908354711</v>
      </c>
      <c r="I36" s="7">
        <f t="shared" si="0"/>
        <v>267819.0364075331</v>
      </c>
    </row>
    <row r="37" spans="1:9" ht="15.75" thickBot="1">
      <c r="A37" s="6">
        <v>2021</v>
      </c>
      <c r="B37" s="7">
        <v>92972.55136634142</v>
      </c>
      <c r="C37" s="7">
        <v>106340.32928167885</v>
      </c>
      <c r="D37" s="7">
        <v>33469.52312747588</v>
      </c>
      <c r="E37" s="7">
        <v>5721.614871855125</v>
      </c>
      <c r="F37" s="7">
        <v>18310.08606321346</v>
      </c>
      <c r="G37" s="7">
        <v>14867.034590573445</v>
      </c>
      <c r="H37" s="7">
        <v>1383.8495345648655</v>
      </c>
      <c r="I37" s="7">
        <f t="shared" si="0"/>
        <v>273064.98883570306</v>
      </c>
    </row>
    <row r="38" spans="1:9" ht="15.75" thickBot="1">
      <c r="A38" s="6">
        <v>2022</v>
      </c>
      <c r="B38" s="7">
        <v>95885.28359549069</v>
      </c>
      <c r="C38" s="7">
        <v>108514.53498875732</v>
      </c>
      <c r="D38" s="7">
        <v>33846.499238845485</v>
      </c>
      <c r="E38" s="7">
        <v>5738.537973657563</v>
      </c>
      <c r="F38" s="7">
        <v>18389.322645148623</v>
      </c>
      <c r="G38" s="7">
        <v>14990.083367686626</v>
      </c>
      <c r="H38" s="7">
        <v>1383.8828529988045</v>
      </c>
      <c r="I38" s="7">
        <f t="shared" si="0"/>
        <v>278748.1446625851</v>
      </c>
    </row>
    <row r="39" spans="1:9" ht="15.75" thickBot="1">
      <c r="A39" s="6">
        <v>2023</v>
      </c>
      <c r="B39" s="7">
        <v>99012.07226765978</v>
      </c>
      <c r="C39" s="7">
        <v>110234.42669196043</v>
      </c>
      <c r="D39" s="7">
        <v>34186.86529552837</v>
      </c>
      <c r="E39" s="7">
        <v>5784.470690379177</v>
      </c>
      <c r="F39" s="7">
        <v>18467.732296807997</v>
      </c>
      <c r="G39" s="7">
        <v>15106.532327320414</v>
      </c>
      <c r="H39" s="7">
        <v>1383.9152683414895</v>
      </c>
      <c r="I39" s="7">
        <f t="shared" si="0"/>
        <v>284176.0148379977</v>
      </c>
    </row>
    <row r="40" spans="1:9" ht="15.75" thickBot="1">
      <c r="A40" s="6">
        <v>2024</v>
      </c>
      <c r="B40" s="7">
        <v>102226.37721541386</v>
      </c>
      <c r="C40" s="7">
        <v>111881.55567316635</v>
      </c>
      <c r="D40" s="7">
        <v>34413.3297334461</v>
      </c>
      <c r="E40" s="7">
        <v>5788.874205075205</v>
      </c>
      <c r="F40" s="7">
        <v>18537.264710275416</v>
      </c>
      <c r="G40" s="7">
        <v>15214.575447567358</v>
      </c>
      <c r="H40" s="7">
        <v>1383.9467921026444</v>
      </c>
      <c r="I40" s="7">
        <f t="shared" si="0"/>
        <v>289445.9237770469</v>
      </c>
    </row>
    <row r="41" spans="1:9" ht="15.75" thickBot="1">
      <c r="A41" s="6">
        <v>2025</v>
      </c>
      <c r="B41" s="7">
        <v>105437.29560751253</v>
      </c>
      <c r="C41" s="7">
        <v>113537.22035111077</v>
      </c>
      <c r="D41" s="7">
        <v>34580.43566619714</v>
      </c>
      <c r="E41" s="7">
        <v>5786.864570837604</v>
      </c>
      <c r="F41" s="7">
        <v>18611.691245586833</v>
      </c>
      <c r="G41" s="7">
        <v>15325.957063363485</v>
      </c>
      <c r="H41" s="7">
        <v>1383.977527614739</v>
      </c>
      <c r="I41" s="7">
        <f t="shared" si="0"/>
        <v>294663.44203222304</v>
      </c>
    </row>
    <row r="42" spans="1:9" ht="15.75" thickBot="1">
      <c r="A42" s="6">
        <v>2026</v>
      </c>
      <c r="B42" s="7">
        <v>108193.42852579059</v>
      </c>
      <c r="C42" s="7">
        <v>114789.8974975074</v>
      </c>
      <c r="D42" s="7">
        <v>34698.327679227514</v>
      </c>
      <c r="E42" s="7">
        <v>5759.5631857920525</v>
      </c>
      <c r="F42" s="7">
        <v>18701.79751014009</v>
      </c>
      <c r="G42" s="7">
        <v>15425.140666476591</v>
      </c>
      <c r="H42" s="7">
        <v>1384.0073383265678</v>
      </c>
      <c r="I42" s="7">
        <f t="shared" si="0"/>
        <v>298952.16240326077</v>
      </c>
    </row>
    <row r="43" spans="1:9" ht="15.75" thickBot="1">
      <c r="A43" s="6">
        <v>2027</v>
      </c>
      <c r="B43" s="7">
        <v>110742.871922916</v>
      </c>
      <c r="C43" s="7">
        <v>115731.38329303001</v>
      </c>
      <c r="D43" s="7">
        <v>34807.54684850437</v>
      </c>
      <c r="E43" s="7">
        <v>5728.508890963843</v>
      </c>
      <c r="F43" s="7">
        <v>18800.891588422637</v>
      </c>
      <c r="G43" s="7">
        <v>15493.985838327933</v>
      </c>
      <c r="H43" s="7">
        <v>1384.0363360219278</v>
      </c>
      <c r="I43" s="7">
        <f t="shared" si="0"/>
        <v>302689.22471818666</v>
      </c>
    </row>
    <row r="44" spans="1:11" ht="15.75" thickBot="1">
      <c r="A44" s="6">
        <v>2028</v>
      </c>
      <c r="B44" s="7">
        <v>113332.38694210541</v>
      </c>
      <c r="C44" s="7">
        <v>116493.2816638218</v>
      </c>
      <c r="D44" s="7">
        <v>35053.93551929443</v>
      </c>
      <c r="E44" s="7">
        <v>5701.246842378789</v>
      </c>
      <c r="F44" s="7">
        <v>18915.4216727479</v>
      </c>
      <c r="G44" s="7">
        <v>15578.598053236206</v>
      </c>
      <c r="H44" s="7">
        <v>1384.064573995739</v>
      </c>
      <c r="I44" s="7">
        <f t="shared" si="0"/>
        <v>306458.9352675802</v>
      </c>
      <c r="K44" s="1" t="s">
        <v>0</v>
      </c>
    </row>
    <row r="45" spans="1:9" ht="15.75" thickBot="1">
      <c r="A45" s="6">
        <v>2029</v>
      </c>
      <c r="B45" s="7">
        <v>115961.86225373612</v>
      </c>
      <c r="C45" s="7">
        <v>116919.80594789697</v>
      </c>
      <c r="D45" s="7">
        <v>35202.419626254894</v>
      </c>
      <c r="E45" s="7">
        <v>5667.492369189875</v>
      </c>
      <c r="F45" s="7">
        <v>19018.243540484036</v>
      </c>
      <c r="G45" s="7">
        <v>15678.697218658115</v>
      </c>
      <c r="H45" s="7">
        <v>1384.0920001364832</v>
      </c>
      <c r="I45" s="7">
        <f t="shared" si="0"/>
        <v>309832.6129563565</v>
      </c>
    </row>
    <row r="46" spans="1:9" ht="15.75" thickBot="1">
      <c r="A46" s="6">
        <v>2030</v>
      </c>
      <c r="B46" s="7">
        <v>118715.14346281726</v>
      </c>
      <c r="C46" s="7">
        <v>117317.64708338001</v>
      </c>
      <c r="D46" s="7">
        <v>35293.34209751219</v>
      </c>
      <c r="E46" s="7">
        <v>5626.137294909253</v>
      </c>
      <c r="F46" s="7">
        <v>19108.341321513504</v>
      </c>
      <c r="G46" s="7">
        <v>15754.07665077946</v>
      </c>
      <c r="H46" s="7">
        <v>1384.1185292517437</v>
      </c>
      <c r="I46" s="7">
        <f t="shared" si="0"/>
        <v>313198.80644016346</v>
      </c>
    </row>
    <row r="47" spans="1:9" ht="15">
      <c r="A47" s="21" t="s">
        <v>0</v>
      </c>
      <c r="B47" s="21"/>
      <c r="C47" s="21"/>
      <c r="D47" s="21"/>
      <c r="E47" s="21"/>
      <c r="F47" s="21"/>
      <c r="G47" s="21"/>
      <c r="H47" s="21"/>
      <c r="I47" s="21"/>
    </row>
    <row r="48" spans="1:9" ht="13.5" customHeight="1">
      <c r="A48" s="21" t="s">
        <v>62</v>
      </c>
      <c r="B48" s="21"/>
      <c r="C48" s="21"/>
      <c r="D48" s="21"/>
      <c r="E48" s="21"/>
      <c r="F48" s="21"/>
      <c r="G48" s="21"/>
      <c r="H48" s="21"/>
      <c r="I48" s="21"/>
    </row>
    <row r="49" ht="13.5" customHeight="1">
      <c r="A49" s="4"/>
    </row>
    <row r="50" spans="1:9" ht="15.75">
      <c r="A50" s="18" t="s">
        <v>22</v>
      </c>
      <c r="B50" s="18"/>
      <c r="C50" s="18"/>
      <c r="D50" s="18"/>
      <c r="E50" s="18"/>
      <c r="F50" s="18"/>
      <c r="G50" s="18"/>
      <c r="H50" s="18"/>
      <c r="I50" s="18"/>
    </row>
    <row r="51" spans="1:9" ht="15">
      <c r="A51" s="8" t="s">
        <v>23</v>
      </c>
      <c r="B51" s="10">
        <f aca="true" t="shared" si="1" ref="B51:I51">EXP((LN(B16/B6)/10))-1</f>
        <v>0.013944454553051377</v>
      </c>
      <c r="C51" s="10">
        <f t="shared" si="1"/>
        <v>0.025517038107906398</v>
      </c>
      <c r="D51" s="10">
        <f t="shared" si="1"/>
        <v>0.001300255752799906</v>
      </c>
      <c r="E51" s="10">
        <f t="shared" si="1"/>
        <v>-0.019364424592549945</v>
      </c>
      <c r="F51" s="10">
        <f t="shared" si="1"/>
        <v>-0.014564623814429911</v>
      </c>
      <c r="G51" s="10">
        <f t="shared" si="1"/>
        <v>0.016080165727970552</v>
      </c>
      <c r="H51" s="10">
        <f t="shared" si="1"/>
        <v>-0.008561447009361678</v>
      </c>
      <c r="I51" s="10">
        <f t="shared" si="1"/>
        <v>0.012489602610033845</v>
      </c>
    </row>
    <row r="52" spans="1:9" ht="15">
      <c r="A52" s="8" t="s">
        <v>53</v>
      </c>
      <c r="B52" s="10">
        <f>EXP((LN(B33/B16)/17))-1</f>
        <v>0.007024895222131677</v>
      </c>
      <c r="C52" s="10">
        <f aca="true" t="shared" si="2" ref="C52:I52">EXP((LN(C33/C16)/17))-1</f>
        <v>0.004832915561310047</v>
      </c>
      <c r="D52" s="10">
        <f t="shared" si="2"/>
        <v>-0.015016546566808842</v>
      </c>
      <c r="E52" s="10">
        <f t="shared" si="2"/>
        <v>0.006837554796125689</v>
      </c>
      <c r="F52" s="10">
        <f t="shared" si="2"/>
        <v>0.011185680649556717</v>
      </c>
      <c r="G52" s="10">
        <f t="shared" si="2"/>
        <v>0.002004556114384215</v>
      </c>
      <c r="H52" s="10">
        <f t="shared" si="2"/>
        <v>-0.0032531766521899375</v>
      </c>
      <c r="I52" s="10">
        <f t="shared" si="2"/>
        <v>0.002952811756842255</v>
      </c>
    </row>
    <row r="53" spans="1:9" ht="15">
      <c r="A53" s="8" t="s">
        <v>54</v>
      </c>
      <c r="B53" s="10">
        <f>EXP((LN(B36/B33)/3))-1</f>
        <v>0.014637188387686795</v>
      </c>
      <c r="C53" s="10">
        <f aca="true" t="shared" si="3" ref="C53:I53">EXP((LN(C36/C33)/3))-1</f>
        <v>0.015512838710074695</v>
      </c>
      <c r="D53" s="10">
        <f t="shared" si="3"/>
        <v>0.005962717191377864</v>
      </c>
      <c r="E53" s="10">
        <f t="shared" si="3"/>
        <v>0.017908774611640643</v>
      </c>
      <c r="F53" s="10">
        <f t="shared" si="3"/>
        <v>-0.052178321923179616</v>
      </c>
      <c r="G53" s="10">
        <f t="shared" si="3"/>
        <v>0.010284111219543535</v>
      </c>
      <c r="H53" s="10">
        <f t="shared" si="3"/>
        <v>2.5917515169782135E-05</v>
      </c>
      <c r="I53" s="10">
        <f t="shared" si="3"/>
        <v>0.008487966618174081</v>
      </c>
    </row>
    <row r="54" spans="1:9" ht="15">
      <c r="A54" s="8" t="s">
        <v>55</v>
      </c>
      <c r="B54" s="10">
        <f>EXP((LN(B46/B33)/13))-1</f>
        <v>0.02447546404243095</v>
      </c>
      <c r="C54" s="10">
        <f aca="true" t="shared" si="4" ref="C54:I54">EXP((LN(C46/C33)/13))-1</f>
        <v>0.012692457966591464</v>
      </c>
      <c r="D54" s="10">
        <f t="shared" si="4"/>
        <v>0.006775403077020625</v>
      </c>
      <c r="E54" s="10">
        <f t="shared" si="4"/>
        <v>0.0033014898197534226</v>
      </c>
      <c r="F54" s="10">
        <f t="shared" si="4"/>
        <v>-0.008858745952205704</v>
      </c>
      <c r="G54" s="10">
        <f t="shared" si="4"/>
        <v>0.0075242657583707295</v>
      </c>
      <c r="H54" s="10">
        <f t="shared" si="4"/>
        <v>2.2830061788159384E-05</v>
      </c>
      <c r="I54" s="10">
        <f t="shared" si="4"/>
        <v>0.01408933811918267</v>
      </c>
    </row>
    <row r="55" ht="13.5" customHeight="1">
      <c r="A55" s="4"/>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55"/>
  <sheetViews>
    <sheetView tabSelected="1" zoomScale="80" zoomScaleNormal="80" zoomScalePageLayoutView="0" workbookViewId="0" topLeftCell="A1">
      <selection activeCell="G46" sqref="G4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19" t="s">
        <v>48</v>
      </c>
      <c r="B1" s="19"/>
      <c r="C1" s="19"/>
      <c r="D1" s="19"/>
      <c r="E1" s="19"/>
      <c r="F1" s="19"/>
      <c r="G1" s="19"/>
      <c r="H1" s="19"/>
    </row>
    <row r="2" spans="1:10" ht="15.75" customHeight="1">
      <c r="A2" s="20" t="s">
        <v>46</v>
      </c>
      <c r="B2" s="19"/>
      <c r="C2" s="19"/>
      <c r="D2" s="19"/>
      <c r="E2" s="19"/>
      <c r="F2" s="19"/>
      <c r="G2" s="19"/>
      <c r="H2" s="19"/>
      <c r="I2" s="19"/>
      <c r="J2" s="19"/>
    </row>
    <row r="3" spans="1:8" ht="15.75" customHeight="1">
      <c r="A3" s="19" t="s">
        <v>37</v>
      </c>
      <c r="B3" s="19"/>
      <c r="C3" s="19"/>
      <c r="D3" s="19"/>
      <c r="E3" s="19"/>
      <c r="F3" s="19"/>
      <c r="G3" s="19"/>
      <c r="H3" s="19"/>
    </row>
    <row r="4" ht="13.5" customHeight="1" thickBot="1">
      <c r="A4" s="4"/>
    </row>
    <row r="5" spans="1:8" ht="27" thickBot="1">
      <c r="A5" s="5" t="s">
        <v>10</v>
      </c>
      <c r="B5" s="5" t="s">
        <v>20</v>
      </c>
      <c r="C5" s="5" t="s">
        <v>39</v>
      </c>
      <c r="D5" s="5" t="s">
        <v>26</v>
      </c>
      <c r="E5" s="5" t="s">
        <v>27</v>
      </c>
      <c r="F5" s="5" t="s">
        <v>28</v>
      </c>
      <c r="G5" s="5" t="s">
        <v>29</v>
      </c>
      <c r="H5" s="5" t="s">
        <v>40</v>
      </c>
    </row>
    <row r="6" spans="1:8" ht="15.75" thickBot="1">
      <c r="A6" s="6">
        <v>1990</v>
      </c>
      <c r="B6" s="7">
        <f>'Form 1.1'!K6</f>
        <v>227593.11821465823</v>
      </c>
      <c r="C6" s="7">
        <v>18216.831017916433</v>
      </c>
      <c r="D6" s="7">
        <f>B6+C6</f>
        <v>245809.94923257467</v>
      </c>
      <c r="E6" s="7">
        <v>8234.320765597877</v>
      </c>
      <c r="F6" s="7">
        <v>0</v>
      </c>
      <c r="G6" s="7">
        <f>E6+F6</f>
        <v>8234.320765597877</v>
      </c>
      <c r="H6" s="7">
        <f>D6-G6</f>
        <v>237575.6284669768</v>
      </c>
    </row>
    <row r="7" spans="1:8" ht="15.75" thickBot="1">
      <c r="A7" s="6">
        <v>1991</v>
      </c>
      <c r="B7" s="7">
        <f>'Form 1.1'!K7</f>
        <v>221194.60331960145</v>
      </c>
      <c r="C7" s="7">
        <v>17836.141226647684</v>
      </c>
      <c r="D7" s="7">
        <f aca="true" t="shared" si="0" ref="D7:D46">B7+C7</f>
        <v>239030.74454624913</v>
      </c>
      <c r="E7" s="7">
        <v>8266.071049374836</v>
      </c>
      <c r="F7" s="7">
        <v>0</v>
      </c>
      <c r="G7" s="7">
        <f aca="true" t="shared" si="1" ref="G7:G46">E7+F7</f>
        <v>8266.071049374836</v>
      </c>
      <c r="H7" s="7">
        <f aca="true" t="shared" si="2" ref="H7:H46">D7-G7</f>
        <v>230764.67349687428</v>
      </c>
    </row>
    <row r="8" spans="1:8" ht="15.75" thickBot="1">
      <c r="A8" s="6">
        <v>1992</v>
      </c>
      <c r="B8" s="7">
        <f>'Form 1.1'!K8</f>
        <v>224949.4380333991</v>
      </c>
      <c r="C8" s="7">
        <v>18185.407465374887</v>
      </c>
      <c r="D8" s="7">
        <f t="shared" si="0"/>
        <v>243134.845498774</v>
      </c>
      <c r="E8" s="7">
        <v>8077.392553301726</v>
      </c>
      <c r="F8" s="7">
        <v>0.01357163270972386</v>
      </c>
      <c r="G8" s="7">
        <f t="shared" si="1"/>
        <v>8077.406124934436</v>
      </c>
      <c r="H8" s="7">
        <f t="shared" si="2"/>
        <v>235057.43937383956</v>
      </c>
    </row>
    <row r="9" spans="1:8" ht="15.75" thickBot="1">
      <c r="A9" s="6">
        <v>1993</v>
      </c>
      <c r="B9" s="7">
        <f>'Form 1.1'!K9</f>
        <v>224020.0652687545</v>
      </c>
      <c r="C9" s="7">
        <v>18001.9755572734</v>
      </c>
      <c r="D9" s="7">
        <f t="shared" si="0"/>
        <v>242022.0408260279</v>
      </c>
      <c r="E9" s="7">
        <v>8960.69948904643</v>
      </c>
      <c r="F9" s="7">
        <v>0.022032196574908562</v>
      </c>
      <c r="G9" s="7">
        <f t="shared" si="1"/>
        <v>8960.721521243006</v>
      </c>
      <c r="H9" s="7">
        <f t="shared" si="2"/>
        <v>233061.31930478488</v>
      </c>
    </row>
    <row r="10" spans="1:8" ht="15.75" thickBot="1">
      <c r="A10" s="6">
        <v>1994</v>
      </c>
      <c r="B10" s="7">
        <f>'Form 1.1'!K10</f>
        <v>227373.8500750281</v>
      </c>
      <c r="C10" s="7">
        <v>18159.31309627046</v>
      </c>
      <c r="D10" s="7">
        <f t="shared" si="0"/>
        <v>245533.16317129857</v>
      </c>
      <c r="E10" s="7">
        <v>9286.791943189855</v>
      </c>
      <c r="F10" s="7">
        <v>0.9171046022505931</v>
      </c>
      <c r="G10" s="7">
        <f t="shared" si="1"/>
        <v>9287.709047792107</v>
      </c>
      <c r="H10" s="7">
        <f t="shared" si="2"/>
        <v>236245.45412350647</v>
      </c>
    </row>
    <row r="11" spans="1:8" ht="15.75" thickBot="1">
      <c r="A11" s="6">
        <v>1995</v>
      </c>
      <c r="B11" s="7">
        <f>'Form 1.1'!K11</f>
        <v>227291.93528985488</v>
      </c>
      <c r="C11" s="7">
        <v>18246.40602537226</v>
      </c>
      <c r="D11" s="7">
        <f t="shared" si="0"/>
        <v>245538.34131522715</v>
      </c>
      <c r="E11" s="7">
        <v>9315.026323487245</v>
      </c>
      <c r="F11" s="7">
        <v>1.900651596137294</v>
      </c>
      <c r="G11" s="7">
        <f t="shared" si="1"/>
        <v>9316.926975083383</v>
      </c>
      <c r="H11" s="7">
        <f t="shared" si="2"/>
        <v>236221.41434014376</v>
      </c>
    </row>
    <row r="12" spans="1:8" ht="15.75" thickBot="1">
      <c r="A12" s="6">
        <v>1996</v>
      </c>
      <c r="B12" s="7">
        <f>'Form 1.1'!K12</f>
        <v>235609.87504282553</v>
      </c>
      <c r="C12" s="7">
        <v>18805.430809161862</v>
      </c>
      <c r="D12" s="7">
        <f t="shared" si="0"/>
        <v>254415.3058519874</v>
      </c>
      <c r="E12" s="7">
        <v>9845.369598550396</v>
      </c>
      <c r="F12" s="7">
        <v>2.69639192320017</v>
      </c>
      <c r="G12" s="7">
        <f t="shared" si="1"/>
        <v>9848.065990473597</v>
      </c>
      <c r="H12" s="7">
        <f t="shared" si="2"/>
        <v>244567.23986151378</v>
      </c>
    </row>
    <row r="13" spans="1:8" ht="15.75" thickBot="1">
      <c r="A13" s="6">
        <v>1997</v>
      </c>
      <c r="B13" s="7">
        <f>'Form 1.1'!K13</f>
        <v>243408.50673056202</v>
      </c>
      <c r="C13" s="7">
        <v>19428.793900699693</v>
      </c>
      <c r="D13" s="7">
        <f t="shared" si="0"/>
        <v>262837.3006312617</v>
      </c>
      <c r="E13" s="7">
        <v>9984.12872634325</v>
      </c>
      <c r="F13" s="7">
        <v>3.3679306226037644</v>
      </c>
      <c r="G13" s="7">
        <f t="shared" si="1"/>
        <v>9987.496656965854</v>
      </c>
      <c r="H13" s="7">
        <f t="shared" si="2"/>
        <v>252849.80397429588</v>
      </c>
    </row>
    <row r="14" spans="1:8" ht="15.75" thickBot="1">
      <c r="A14" s="6">
        <v>1998</v>
      </c>
      <c r="B14" s="7">
        <f>'Form 1.1'!K14</f>
        <v>240921.01638977148</v>
      </c>
      <c r="C14" s="7">
        <v>19312.78439739332</v>
      </c>
      <c r="D14" s="7">
        <f t="shared" si="0"/>
        <v>260233.8007871648</v>
      </c>
      <c r="E14" s="7">
        <v>9616.023427403892</v>
      </c>
      <c r="F14" s="7">
        <v>3.8355259800469375</v>
      </c>
      <c r="G14" s="7">
        <f t="shared" si="1"/>
        <v>9619.858953383939</v>
      </c>
      <c r="H14" s="7">
        <f t="shared" si="2"/>
        <v>250613.94183378087</v>
      </c>
    </row>
    <row r="15" spans="1:8" ht="15.75" thickBot="1">
      <c r="A15" s="6">
        <v>1999</v>
      </c>
      <c r="B15" s="7">
        <f>'Form 1.1'!K15</f>
        <v>249116.38470752054</v>
      </c>
      <c r="C15" s="7">
        <v>19907.919066161336</v>
      </c>
      <c r="D15" s="7">
        <f t="shared" si="0"/>
        <v>269024.30377368187</v>
      </c>
      <c r="E15" s="7">
        <v>9675.227412577737</v>
      </c>
      <c r="F15" s="7">
        <v>5.143754607619668</v>
      </c>
      <c r="G15" s="7">
        <f t="shared" si="1"/>
        <v>9680.371167185356</v>
      </c>
      <c r="H15" s="7">
        <f t="shared" si="2"/>
        <v>259343.9326064965</v>
      </c>
    </row>
    <row r="16" spans="1:8" ht="15.75" thickBot="1">
      <c r="A16" s="6">
        <v>2000</v>
      </c>
      <c r="B16" s="7">
        <f>'Form 1.1'!K16</f>
        <v>257208.0213067992</v>
      </c>
      <c r="C16" s="7">
        <v>20644.392763942174</v>
      </c>
      <c r="D16" s="7">
        <f t="shared" si="0"/>
        <v>277852.4140707414</v>
      </c>
      <c r="E16" s="7">
        <v>8852.188169611352</v>
      </c>
      <c r="F16" s="7">
        <v>7.76992582276026</v>
      </c>
      <c r="G16" s="7">
        <f t="shared" si="1"/>
        <v>8859.958095434113</v>
      </c>
      <c r="H16" s="7">
        <f t="shared" si="2"/>
        <v>268992.45597530727</v>
      </c>
    </row>
    <row r="17" spans="1:8" ht="15.75" thickBot="1">
      <c r="A17" s="6">
        <v>2001</v>
      </c>
      <c r="B17" s="7">
        <f>'Form 1.1'!K17</f>
        <v>247574.55398571724</v>
      </c>
      <c r="C17" s="7">
        <v>19821.30062618861</v>
      </c>
      <c r="D17" s="7">
        <f t="shared" si="0"/>
        <v>267395.8546119059</v>
      </c>
      <c r="E17" s="7">
        <v>8933.2320718568</v>
      </c>
      <c r="F17" s="7">
        <v>14.162087492370034</v>
      </c>
      <c r="G17" s="7">
        <f t="shared" si="1"/>
        <v>8947.39415934917</v>
      </c>
      <c r="H17" s="7">
        <f t="shared" si="2"/>
        <v>258448.4604525567</v>
      </c>
    </row>
    <row r="18" spans="1:8" ht="15.75" thickBot="1">
      <c r="A18" s="6">
        <v>2002</v>
      </c>
      <c r="B18" s="7">
        <f>'Form 1.1'!K18</f>
        <v>253636.46322672063</v>
      </c>
      <c r="C18" s="7">
        <v>20066.68695188704</v>
      </c>
      <c r="D18" s="7">
        <f t="shared" si="0"/>
        <v>273703.15017860767</v>
      </c>
      <c r="E18" s="7">
        <v>10568.195452099997</v>
      </c>
      <c r="F18" s="7">
        <v>35.55308654637479</v>
      </c>
      <c r="G18" s="7">
        <f t="shared" si="1"/>
        <v>10603.748538646372</v>
      </c>
      <c r="H18" s="7">
        <f t="shared" si="2"/>
        <v>263099.4016399613</v>
      </c>
    </row>
    <row r="19" spans="1:8" ht="15.75" thickBot="1">
      <c r="A19" s="6">
        <v>2003</v>
      </c>
      <c r="B19" s="7">
        <f>'Form 1.1'!K19</f>
        <v>259990.69687809004</v>
      </c>
      <c r="C19" s="7">
        <v>20480.23312779666</v>
      </c>
      <c r="D19" s="7">
        <f t="shared" si="0"/>
        <v>280470.9300058867</v>
      </c>
      <c r="E19" s="7">
        <v>11613.910537364</v>
      </c>
      <c r="F19" s="7">
        <v>77.70547283781396</v>
      </c>
      <c r="G19" s="7">
        <f t="shared" si="1"/>
        <v>11691.616010201813</v>
      </c>
      <c r="H19" s="7">
        <f t="shared" si="2"/>
        <v>268779.3139956849</v>
      </c>
    </row>
    <row r="20" spans="1:8" ht="15.75" thickBot="1">
      <c r="A20" s="6">
        <v>2004</v>
      </c>
      <c r="B20" s="7">
        <f>'Form 1.1'!K20</f>
        <v>270333.22369172436</v>
      </c>
      <c r="C20" s="7">
        <v>21267.761565282242</v>
      </c>
      <c r="D20" s="7">
        <f t="shared" si="0"/>
        <v>291600.9852570066</v>
      </c>
      <c r="E20" s="7">
        <v>11851.21984784751</v>
      </c>
      <c r="F20" s="7">
        <v>146.8044203669851</v>
      </c>
      <c r="G20" s="7">
        <f t="shared" si="1"/>
        <v>11998.024268214494</v>
      </c>
      <c r="H20" s="7">
        <f t="shared" si="2"/>
        <v>279602.9609887921</v>
      </c>
    </row>
    <row r="21" spans="1:8" ht="15.75" thickBot="1">
      <c r="A21" s="6">
        <v>2005</v>
      </c>
      <c r="B21" s="7">
        <f>'Form 1.1'!K21</f>
        <v>272764.03365849314</v>
      </c>
      <c r="C21" s="7">
        <v>21499.544552684554</v>
      </c>
      <c r="D21" s="7">
        <f t="shared" si="0"/>
        <v>294263.57821117766</v>
      </c>
      <c r="E21" s="7">
        <v>11949.140455441271</v>
      </c>
      <c r="F21" s="7">
        <v>219.6265404519951</v>
      </c>
      <c r="G21" s="7">
        <f t="shared" si="1"/>
        <v>12168.766995893266</v>
      </c>
      <c r="H21" s="7">
        <f t="shared" si="2"/>
        <v>282094.8112152844</v>
      </c>
    </row>
    <row r="22" spans="1:8" ht="15.75" thickBot="1">
      <c r="A22" s="6">
        <v>2006</v>
      </c>
      <c r="B22" s="7">
        <f>'Form 1.1'!K22</f>
        <v>281509.3932245347</v>
      </c>
      <c r="C22" s="7">
        <v>22200.895212305848</v>
      </c>
      <c r="D22" s="7">
        <f t="shared" si="0"/>
        <v>303710.2884368405</v>
      </c>
      <c r="E22" s="7">
        <v>12094.951854029248</v>
      </c>
      <c r="F22" s="7">
        <v>316.1617357478334</v>
      </c>
      <c r="G22" s="7">
        <f t="shared" si="1"/>
        <v>12411.113589777082</v>
      </c>
      <c r="H22" s="7">
        <f t="shared" si="2"/>
        <v>291299.17484706343</v>
      </c>
    </row>
    <row r="23" spans="1:8" ht="15.75" thickBot="1">
      <c r="A23" s="6">
        <v>2007</v>
      </c>
      <c r="B23" s="7">
        <f>'Form 1.1'!K23</f>
        <v>285358.4239240414</v>
      </c>
      <c r="C23" s="7">
        <v>22478.113292223705</v>
      </c>
      <c r="D23" s="7">
        <f t="shared" si="0"/>
        <v>307836.5372162651</v>
      </c>
      <c r="E23" s="7">
        <v>12154.905389811083</v>
      </c>
      <c r="F23" s="7">
        <v>448.8347319493979</v>
      </c>
      <c r="G23" s="7">
        <f t="shared" si="1"/>
        <v>12603.740121760482</v>
      </c>
      <c r="H23" s="7">
        <f t="shared" si="2"/>
        <v>295232.79709450464</v>
      </c>
    </row>
    <row r="24" spans="1:8" ht="15.75" thickBot="1">
      <c r="A24" s="6">
        <v>2008</v>
      </c>
      <c r="B24" s="7">
        <f>'Form 1.1'!K24</f>
        <v>285444.6305583948</v>
      </c>
      <c r="C24" s="7">
        <v>22615.096437953307</v>
      </c>
      <c r="D24" s="7">
        <f t="shared" si="0"/>
        <v>308059.7269963481</v>
      </c>
      <c r="E24" s="7">
        <v>12645.936384099832</v>
      </c>
      <c r="F24" s="7">
        <v>697.3167994706272</v>
      </c>
      <c r="G24" s="7">
        <f t="shared" si="1"/>
        <v>13343.25318357046</v>
      </c>
      <c r="H24" s="7">
        <f t="shared" si="2"/>
        <v>294716.47381277767</v>
      </c>
    </row>
    <row r="25" spans="1:8" ht="15.75" thickBot="1">
      <c r="A25" s="6">
        <v>2009</v>
      </c>
      <c r="B25" s="7">
        <f>'Form 1.1'!K25</f>
        <v>277312.2579204771</v>
      </c>
      <c r="C25" s="7">
        <v>21930.797377052517</v>
      </c>
      <c r="D25" s="7">
        <f t="shared" si="0"/>
        <v>299243.0552975296</v>
      </c>
      <c r="E25" s="7">
        <v>12488.201522141042</v>
      </c>
      <c r="F25" s="7">
        <v>1011.1531355724616</v>
      </c>
      <c r="G25" s="7">
        <f t="shared" si="1"/>
        <v>13499.354657713504</v>
      </c>
      <c r="H25" s="7">
        <f t="shared" si="2"/>
        <v>285743.7006398161</v>
      </c>
    </row>
    <row r="26" spans="1:8" ht="15.75" thickBot="1">
      <c r="A26" s="6">
        <v>2010</v>
      </c>
      <c r="B26" s="7">
        <f>'Form 1.1'!K26</f>
        <v>272844.59649945336</v>
      </c>
      <c r="C26" s="7">
        <v>21426.800012489286</v>
      </c>
      <c r="D26" s="7">
        <f t="shared" si="0"/>
        <v>294271.3965119426</v>
      </c>
      <c r="E26" s="7">
        <v>12655.896322710709</v>
      </c>
      <c r="F26" s="7">
        <v>1324.6785566776239</v>
      </c>
      <c r="G26" s="7">
        <f t="shared" si="1"/>
        <v>13980.574879388332</v>
      </c>
      <c r="H26" s="7">
        <f t="shared" si="2"/>
        <v>280290.8216325543</v>
      </c>
    </row>
    <row r="27" spans="1:8" ht="15.75" thickBot="1">
      <c r="A27" s="6">
        <v>2011</v>
      </c>
      <c r="B27" s="7">
        <f>'Form 1.1'!K27</f>
        <v>275760.1461887783</v>
      </c>
      <c r="C27" s="7">
        <v>21544.50543191471</v>
      </c>
      <c r="D27" s="7">
        <f t="shared" si="0"/>
        <v>297304.651620693</v>
      </c>
      <c r="E27" s="7">
        <v>13069.434735574705</v>
      </c>
      <c r="F27" s="7">
        <v>1814.4398586262596</v>
      </c>
      <c r="G27" s="7">
        <f t="shared" si="1"/>
        <v>14883.874594200965</v>
      </c>
      <c r="H27" s="7">
        <f t="shared" si="2"/>
        <v>282420.777026492</v>
      </c>
    </row>
    <row r="28" spans="1:8" ht="15.75" thickBot="1">
      <c r="A28" s="6">
        <v>2012</v>
      </c>
      <c r="B28" s="7">
        <f>'Form 1.1'!K28</f>
        <v>281246.86676080374</v>
      </c>
      <c r="C28" s="7">
        <v>22031.058849995</v>
      </c>
      <c r="D28" s="7">
        <f t="shared" si="0"/>
        <v>303277.92561079876</v>
      </c>
      <c r="E28" s="7">
        <v>12719.99472056463</v>
      </c>
      <c r="F28" s="7">
        <v>2468.141771844188</v>
      </c>
      <c r="G28" s="7">
        <f t="shared" si="1"/>
        <v>15188.136492408818</v>
      </c>
      <c r="H28" s="7">
        <f t="shared" si="2"/>
        <v>288089.78911838995</v>
      </c>
    </row>
    <row r="29" spans="1:8" ht="15.75" thickBot="1">
      <c r="A29" s="6">
        <v>2013</v>
      </c>
      <c r="B29" s="7">
        <f>'Form 1.1'!K29</f>
        <v>279355.2498773014</v>
      </c>
      <c r="C29" s="7">
        <v>21821.48843560707</v>
      </c>
      <c r="D29" s="7">
        <f t="shared" si="0"/>
        <v>301176.73831290845</v>
      </c>
      <c r="E29" s="7">
        <v>12966.914930304052</v>
      </c>
      <c r="F29" s="7">
        <v>3343.8788150218693</v>
      </c>
      <c r="G29" s="7">
        <f t="shared" si="1"/>
        <v>16310.793745325922</v>
      </c>
      <c r="H29" s="7">
        <f t="shared" si="2"/>
        <v>284865.9445675825</v>
      </c>
    </row>
    <row r="30" spans="1:8" ht="15.75" thickBot="1">
      <c r="A30" s="6">
        <v>2014</v>
      </c>
      <c r="B30" s="7">
        <f>'Form 1.1'!K30</f>
        <v>281946.54150875367</v>
      </c>
      <c r="C30" s="7">
        <v>21955.723879399295</v>
      </c>
      <c r="D30" s="7">
        <f t="shared" si="0"/>
        <v>303902.26538815297</v>
      </c>
      <c r="E30" s="7">
        <v>14338.80476907045</v>
      </c>
      <c r="F30" s="7">
        <v>4624.6142417163355</v>
      </c>
      <c r="G30" s="7">
        <f t="shared" si="1"/>
        <v>18963.419010786783</v>
      </c>
      <c r="H30" s="7">
        <f t="shared" si="2"/>
        <v>284938.84637736616</v>
      </c>
    </row>
    <row r="31" spans="1:8" ht="15.75" thickBot="1">
      <c r="A31" s="6">
        <v>2015</v>
      </c>
      <c r="B31" s="7">
        <f>'Form 1.1'!K31</f>
        <v>281388.983697519</v>
      </c>
      <c r="C31" s="7">
        <v>21743.970862360922</v>
      </c>
      <c r="D31" s="7">
        <f t="shared" si="0"/>
        <v>303132.9545598799</v>
      </c>
      <c r="E31" s="7">
        <v>14323.964795279799</v>
      </c>
      <c r="F31" s="7">
        <v>6406.077368049408</v>
      </c>
      <c r="G31" s="7">
        <f t="shared" si="1"/>
        <v>20730.042163329206</v>
      </c>
      <c r="H31" s="7">
        <f t="shared" si="2"/>
        <v>282402.9123965507</v>
      </c>
    </row>
    <row r="32" spans="1:8" ht="15.75" thickBot="1">
      <c r="A32" s="6">
        <v>2016</v>
      </c>
      <c r="B32" s="7">
        <f>'Form 1.1'!K32</f>
        <v>283071.0071156433</v>
      </c>
      <c r="C32" s="7">
        <v>21534.171034224513</v>
      </c>
      <c r="D32" s="7">
        <f t="shared" si="0"/>
        <v>304605.1781498678</v>
      </c>
      <c r="E32" s="7">
        <v>14279.252481635418</v>
      </c>
      <c r="F32" s="7">
        <v>8908.835215631398</v>
      </c>
      <c r="G32" s="7">
        <f t="shared" si="1"/>
        <v>23188.087697266816</v>
      </c>
      <c r="H32" s="7">
        <f t="shared" si="2"/>
        <v>281417.09045260097</v>
      </c>
    </row>
    <row r="33" spans="1:8" ht="15.75" thickBot="1">
      <c r="A33" s="6">
        <v>2017</v>
      </c>
      <c r="B33" s="7">
        <f>'Form 1.1'!K33</f>
        <v>286885.7443110425</v>
      </c>
      <c r="C33" s="7">
        <v>21446.681646472443</v>
      </c>
      <c r="D33" s="7">
        <f t="shared" si="0"/>
        <v>308332.4259575149</v>
      </c>
      <c r="E33" s="7">
        <v>14407.804929546051</v>
      </c>
      <c r="F33" s="7">
        <v>11272.160908420934</v>
      </c>
      <c r="G33" s="7">
        <f t="shared" si="1"/>
        <v>25679.965837966985</v>
      </c>
      <c r="H33" s="7">
        <f t="shared" si="2"/>
        <v>282652.4601195479</v>
      </c>
    </row>
    <row r="34" spans="1:8" ht="15.75" thickBot="1">
      <c r="A34" s="6">
        <v>2018</v>
      </c>
      <c r="B34" s="7">
        <f>'Form 1.1'!K34</f>
        <v>288594.211855339</v>
      </c>
      <c r="C34" s="7">
        <v>21424.22087526095</v>
      </c>
      <c r="D34" s="7">
        <f t="shared" si="0"/>
        <v>310018.43273059995</v>
      </c>
      <c r="E34" s="7">
        <v>15885.422782865244</v>
      </c>
      <c r="F34" s="7">
        <v>13502.834063845954</v>
      </c>
      <c r="G34" s="7">
        <f t="shared" si="1"/>
        <v>29388.2568467112</v>
      </c>
      <c r="H34" s="7">
        <f t="shared" si="2"/>
        <v>280630.17588388873</v>
      </c>
    </row>
    <row r="35" spans="1:8" ht="15.75" thickBot="1">
      <c r="A35" s="6">
        <v>2019</v>
      </c>
      <c r="B35" s="7">
        <f>'Form 1.1'!K35</f>
        <v>294432.59297706455</v>
      </c>
      <c r="C35" s="7">
        <v>21741.332297809742</v>
      </c>
      <c r="D35" s="7">
        <f t="shared" si="0"/>
        <v>316173.9252748743</v>
      </c>
      <c r="E35" s="7">
        <v>15911.21345593969</v>
      </c>
      <c r="F35" s="7">
        <v>15297.95019373623</v>
      </c>
      <c r="G35" s="7">
        <f t="shared" si="1"/>
        <v>31209.16364967592</v>
      </c>
      <c r="H35" s="7">
        <f t="shared" si="2"/>
        <v>284964.7616251984</v>
      </c>
    </row>
    <row r="36" spans="1:8" ht="15.75" thickBot="1">
      <c r="A36" s="6">
        <v>2020</v>
      </c>
      <c r="B36" s="7">
        <f>'Form 1.1'!K36</f>
        <v>300413.44842314825</v>
      </c>
      <c r="C36" s="7">
        <v>22108.81469941739</v>
      </c>
      <c r="D36" s="7">
        <f t="shared" si="0"/>
        <v>322522.26312256564</v>
      </c>
      <c r="E36" s="7">
        <v>15921.066942643414</v>
      </c>
      <c r="F36" s="7">
        <v>16673.3450729717</v>
      </c>
      <c r="G36" s="7">
        <f t="shared" si="1"/>
        <v>32594.412015615115</v>
      </c>
      <c r="H36" s="7">
        <f t="shared" si="2"/>
        <v>289927.85110695055</v>
      </c>
    </row>
    <row r="37" spans="1:8" ht="15.75" thickBot="1">
      <c r="A37" s="6">
        <v>2021</v>
      </c>
      <c r="B37" s="7">
        <f>'Form 1.1'!K37</f>
        <v>306889.50825622893</v>
      </c>
      <c r="C37" s="7">
        <v>22523.945183741547</v>
      </c>
      <c r="D37" s="7">
        <f t="shared" si="0"/>
        <v>329413.4534399705</v>
      </c>
      <c r="E37" s="7">
        <v>15927.793258482441</v>
      </c>
      <c r="F37" s="7">
        <v>17896.726162043447</v>
      </c>
      <c r="G37" s="7">
        <f t="shared" si="1"/>
        <v>33824.51942052589</v>
      </c>
      <c r="H37" s="7">
        <f t="shared" si="2"/>
        <v>295588.9340194446</v>
      </c>
    </row>
    <row r="38" spans="1:8" ht="15.75" thickBot="1">
      <c r="A38" s="6">
        <v>2022</v>
      </c>
      <c r="B38" s="7">
        <f>'Form 1.1'!K38</f>
        <v>313634.26561033464</v>
      </c>
      <c r="C38" s="7">
        <v>22978.406804506416</v>
      </c>
      <c r="D38" s="7">
        <f t="shared" si="0"/>
        <v>336612.6724148411</v>
      </c>
      <c r="E38" s="7">
        <v>15929.580068029449</v>
      </c>
      <c r="F38" s="7">
        <v>18956.54087972006</v>
      </c>
      <c r="G38" s="7">
        <f t="shared" si="1"/>
        <v>34886.120947749514</v>
      </c>
      <c r="H38" s="7">
        <f t="shared" si="2"/>
        <v>301726.55146709154</v>
      </c>
    </row>
    <row r="39" spans="1:8" ht="15.75" thickBot="1">
      <c r="A39" s="6">
        <v>2023</v>
      </c>
      <c r="B39" s="7">
        <f>'Form 1.1'!K39</f>
        <v>319992.35037344036</v>
      </c>
      <c r="C39" s="7">
        <v>23394.22105187239</v>
      </c>
      <c r="D39" s="7">
        <f t="shared" si="0"/>
        <v>343386.5714253128</v>
      </c>
      <c r="E39" s="7">
        <v>15925.090337952865</v>
      </c>
      <c r="F39" s="7">
        <v>19891.24519748983</v>
      </c>
      <c r="G39" s="7">
        <f t="shared" si="1"/>
        <v>35816.33553544269</v>
      </c>
      <c r="H39" s="7">
        <f t="shared" si="2"/>
        <v>307570.2358898701</v>
      </c>
    </row>
    <row r="40" spans="1:8" ht="15.75" thickBot="1">
      <c r="A40" s="6">
        <v>2024</v>
      </c>
      <c r="B40" s="7">
        <f>'Form 1.1'!K40</f>
        <v>326078.80180477636</v>
      </c>
      <c r="C40" s="7">
        <v>23810.099751585232</v>
      </c>
      <c r="D40" s="7">
        <f t="shared" si="0"/>
        <v>349888.9015563616</v>
      </c>
      <c r="E40" s="7">
        <v>15913.509566558992</v>
      </c>
      <c r="F40" s="7">
        <v>20719.36846117046</v>
      </c>
      <c r="G40" s="7">
        <f t="shared" si="1"/>
        <v>36632.87802772945</v>
      </c>
      <c r="H40" s="7">
        <f t="shared" si="2"/>
        <v>313256.0235286321</v>
      </c>
    </row>
    <row r="41" spans="1:8" ht="15.75" thickBot="1">
      <c r="A41" s="6">
        <v>2025</v>
      </c>
      <c r="B41" s="7">
        <f>'Form 1.1'!K41</f>
        <v>332053.15375601535</v>
      </c>
      <c r="C41" s="7">
        <v>24220.12874107731</v>
      </c>
      <c r="D41" s="7">
        <f t="shared" si="0"/>
        <v>356273.2824970927</v>
      </c>
      <c r="E41" s="7">
        <v>15898.761563132068</v>
      </c>
      <c r="F41" s="7">
        <v>21490.950160660243</v>
      </c>
      <c r="G41" s="7">
        <f t="shared" si="1"/>
        <v>37389.71172379231</v>
      </c>
      <c r="H41" s="7">
        <f t="shared" si="2"/>
        <v>318883.57077330037</v>
      </c>
    </row>
    <row r="42" spans="1:8" ht="15.75" thickBot="1">
      <c r="A42" s="6">
        <v>2026</v>
      </c>
      <c r="B42" s="7">
        <f>'Form 1.1'!K42</f>
        <v>337125.6364783919</v>
      </c>
      <c r="C42" s="7">
        <v>24561.905742513758</v>
      </c>
      <c r="D42" s="7">
        <f t="shared" si="0"/>
        <v>361687.54222090566</v>
      </c>
      <c r="E42" s="7">
        <v>15879.583588558487</v>
      </c>
      <c r="F42" s="7">
        <v>22293.890486572604</v>
      </c>
      <c r="G42" s="7">
        <f t="shared" si="1"/>
        <v>38173.47407513109</v>
      </c>
      <c r="H42" s="7">
        <f t="shared" si="2"/>
        <v>323514.06814577454</v>
      </c>
    </row>
    <row r="43" spans="1:8" ht="15.75" thickBot="1">
      <c r="A43" s="6">
        <v>2027</v>
      </c>
      <c r="B43" s="7">
        <f>'Form 1.1'!K43</f>
        <v>341685.37707083975</v>
      </c>
      <c r="C43" s="7">
        <v>24844.67158662394</v>
      </c>
      <c r="D43" s="7">
        <f t="shared" si="0"/>
        <v>366530.0486574637</v>
      </c>
      <c r="E43" s="7">
        <v>15860.459087776995</v>
      </c>
      <c r="F43" s="7">
        <v>23135.693264875965</v>
      </c>
      <c r="G43" s="7">
        <f t="shared" si="1"/>
        <v>38996.15235265296</v>
      </c>
      <c r="H43" s="7">
        <f t="shared" si="2"/>
        <v>327533.8963048107</v>
      </c>
    </row>
    <row r="44" spans="1:8" ht="15.75" thickBot="1">
      <c r="A44" s="6">
        <v>2028</v>
      </c>
      <c r="B44" s="7">
        <f>'Form 1.1'!K44</f>
        <v>346329.3296244139</v>
      </c>
      <c r="C44" s="7">
        <v>25126.21827334863</v>
      </c>
      <c r="D44" s="7">
        <f t="shared" si="0"/>
        <v>371455.54789776256</v>
      </c>
      <c r="E44" s="7">
        <v>15841.2132161661</v>
      </c>
      <c r="F44" s="7">
        <v>24029.181140667515</v>
      </c>
      <c r="G44" s="7">
        <f t="shared" si="1"/>
        <v>39870.39435683361</v>
      </c>
      <c r="H44" s="7">
        <f t="shared" si="2"/>
        <v>331585.15354092896</v>
      </c>
    </row>
    <row r="45" spans="1:8" ht="15.75" thickBot="1">
      <c r="A45" s="6">
        <v>2029</v>
      </c>
      <c r="B45" s="7">
        <f>'Form 1.1'!K45</f>
        <v>350647.16606628493</v>
      </c>
      <c r="C45" s="7">
        <v>25370.09398031694</v>
      </c>
      <c r="D45" s="7">
        <f t="shared" si="0"/>
        <v>376017.2600466019</v>
      </c>
      <c r="E45" s="7">
        <v>15821.861265678635</v>
      </c>
      <c r="F45" s="7">
        <v>24992.691844249806</v>
      </c>
      <c r="G45" s="7">
        <f t="shared" si="1"/>
        <v>40814.55310992844</v>
      </c>
      <c r="H45" s="7">
        <f t="shared" si="2"/>
        <v>335202.70693667344</v>
      </c>
    </row>
    <row r="46" spans="1:8" ht="15.75" thickBot="1">
      <c r="A46" s="6">
        <v>2030</v>
      </c>
      <c r="B46" s="7">
        <f>'Form 1.1'!K46</f>
        <v>355050.699080728</v>
      </c>
      <c r="C46" s="7">
        <v>25608.01951059373</v>
      </c>
      <c r="D46" s="7">
        <f t="shared" si="0"/>
        <v>380658.7185913217</v>
      </c>
      <c r="E46" s="7">
        <v>15802.514789831468</v>
      </c>
      <c r="F46" s="7">
        <v>26049.377850733155</v>
      </c>
      <c r="G46" s="7">
        <f t="shared" si="1"/>
        <v>41851.89264056462</v>
      </c>
      <c r="H46" s="7">
        <f t="shared" si="2"/>
        <v>338806.82595075713</v>
      </c>
    </row>
    <row r="47" ht="15">
      <c r="A47" s="1" t="s">
        <v>0</v>
      </c>
    </row>
    <row r="48" ht="13.5" customHeight="1">
      <c r="A48" s="1" t="s">
        <v>63</v>
      </c>
    </row>
    <row r="49" ht="13.5" customHeight="1">
      <c r="A49" s="4"/>
    </row>
    <row r="50" spans="1:8" ht="15.75">
      <c r="A50" s="18" t="s">
        <v>22</v>
      </c>
      <c r="B50" s="18"/>
      <c r="C50" s="18"/>
      <c r="D50" s="18"/>
      <c r="E50" s="18"/>
      <c r="F50" s="18"/>
      <c r="G50" s="18"/>
      <c r="H50" s="18"/>
    </row>
    <row r="51" spans="1:8" ht="15">
      <c r="A51" s="8" t="s">
        <v>23</v>
      </c>
      <c r="B51" s="10">
        <f>EXP((LN(B16/B6)/10))-1</f>
        <v>0.012307695251625672</v>
      </c>
      <c r="C51" s="10">
        <f aca="true" t="shared" si="3" ref="C51:H51">EXP((LN(C16/C6)/10))-1</f>
        <v>0.012588354377357502</v>
      </c>
      <c r="D51" s="10">
        <f t="shared" si="3"/>
        <v>0.012328518775840402</v>
      </c>
      <c r="E51" s="10">
        <f t="shared" si="3"/>
        <v>0.007261618650413526</v>
      </c>
      <c r="F51" s="11" t="s">
        <v>36</v>
      </c>
      <c r="G51" s="10">
        <f t="shared" si="3"/>
        <v>0.00734999520038726</v>
      </c>
      <c r="H51" s="10">
        <f t="shared" si="3"/>
        <v>0.012497177770170564</v>
      </c>
    </row>
    <row r="52" spans="1:8" ht="15">
      <c r="A52" s="8" t="s">
        <v>53</v>
      </c>
      <c r="B52" s="10">
        <f>EXP((LN(B33/B16)/17))-1</f>
        <v>0.006444136683804835</v>
      </c>
      <c r="C52" s="10">
        <f aca="true" t="shared" si="4" ref="C52:H52">EXP((LN(C33/C16)/17))-1</f>
        <v>0.0022452335899634246</v>
      </c>
      <c r="D52" s="10">
        <f t="shared" si="4"/>
        <v>0.006141631062671182</v>
      </c>
      <c r="E52" s="10">
        <f t="shared" si="4"/>
        <v>0.029067711819912745</v>
      </c>
      <c r="F52" s="10">
        <f t="shared" si="4"/>
        <v>0.5345318271687101</v>
      </c>
      <c r="G52" s="10">
        <f t="shared" si="4"/>
        <v>0.06459897946816406</v>
      </c>
      <c r="H52" s="10">
        <f t="shared" si="4"/>
        <v>0.002918058228844167</v>
      </c>
    </row>
    <row r="53" spans="1:8" ht="15">
      <c r="A53" s="8" t="s">
        <v>54</v>
      </c>
      <c r="B53" s="10">
        <f>EXP((LN(B36/B33)/3))-1</f>
        <v>0.015477100093242102</v>
      </c>
      <c r="C53" s="10">
        <f aca="true" t="shared" si="5" ref="C53:H53">EXP((LN(C36/C33)/3))-1</f>
        <v>0.010187022183243633</v>
      </c>
      <c r="D53" s="10">
        <f t="shared" si="5"/>
        <v>0.01511091961365052</v>
      </c>
      <c r="E53" s="10">
        <f t="shared" si="5"/>
        <v>0.033851390474913146</v>
      </c>
      <c r="F53" s="10">
        <f t="shared" si="5"/>
        <v>0.13938855559562446</v>
      </c>
      <c r="G53" s="10">
        <f t="shared" si="5"/>
        <v>0.08272019275567133</v>
      </c>
      <c r="H53" s="10">
        <f t="shared" si="5"/>
        <v>0.008507321956712222</v>
      </c>
    </row>
    <row r="54" spans="1:8" ht="15">
      <c r="A54" s="8" t="s">
        <v>55</v>
      </c>
      <c r="B54" s="10">
        <f>EXP((LN(B46/B33)/13))-1</f>
        <v>0.016533385334136508</v>
      </c>
      <c r="C54" s="10">
        <f aca="true" t="shared" si="6" ref="C54:H54">EXP((LN(C46/C33)/13))-1</f>
        <v>0.013734668249377968</v>
      </c>
      <c r="D54" s="10">
        <f t="shared" si="6"/>
        <v>0.01634168173124384</v>
      </c>
      <c r="E54" s="10">
        <f t="shared" si="6"/>
        <v>0.0071329361792733526</v>
      </c>
      <c r="F54" s="10">
        <f t="shared" si="6"/>
        <v>0.06655648246558421</v>
      </c>
      <c r="G54" s="10">
        <f t="shared" si="6"/>
        <v>0.038285942113862825</v>
      </c>
      <c r="H54" s="10">
        <f t="shared" si="6"/>
        <v>0.014036992639852475</v>
      </c>
    </row>
    <row r="55" ht="13.5" customHeight="1">
      <c r="A55" s="4"/>
    </row>
  </sheetData>
  <sheetProtection/>
  <mergeCells count="4">
    <mergeCell ref="A1:H1"/>
    <mergeCell ref="A2:J2"/>
    <mergeCell ref="A3:H3"/>
    <mergeCell ref="A50:H50"/>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zoomScale="80" zoomScaleNormal="80" zoomScalePageLayoutView="0" workbookViewId="0" topLeftCell="A1">
      <selection activeCell="K46" sqref="K6:K4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19" t="s">
        <v>56</v>
      </c>
      <c r="B1" s="19"/>
      <c r="C1" s="19"/>
      <c r="D1" s="19"/>
      <c r="E1" s="19"/>
      <c r="F1" s="19"/>
      <c r="G1" s="19"/>
      <c r="H1" s="19"/>
      <c r="I1" s="19"/>
      <c r="J1" s="19"/>
      <c r="K1" s="19"/>
    </row>
    <row r="2" spans="1:12" ht="15.75" customHeight="1">
      <c r="A2" s="20" t="s">
        <v>46</v>
      </c>
      <c r="B2" s="19"/>
      <c r="C2" s="19"/>
      <c r="D2" s="19"/>
      <c r="E2" s="19"/>
      <c r="F2" s="19"/>
      <c r="G2" s="19"/>
      <c r="H2" s="19"/>
      <c r="I2" s="19"/>
      <c r="J2" s="19"/>
      <c r="K2" s="19"/>
      <c r="L2" s="19"/>
    </row>
    <row r="3" spans="1:11" ht="15.75" customHeight="1">
      <c r="A3" s="19" t="s">
        <v>57</v>
      </c>
      <c r="B3" s="19"/>
      <c r="C3" s="19"/>
      <c r="D3" s="19"/>
      <c r="E3" s="19"/>
      <c r="F3" s="19"/>
      <c r="G3" s="19"/>
      <c r="H3" s="19"/>
      <c r="I3" s="19"/>
      <c r="J3" s="19"/>
      <c r="K3" s="19"/>
    </row>
    <row r="4" ht="13.5" customHeight="1" thickBot="1">
      <c r="A4" s="4"/>
    </row>
    <row r="5" spans="1:11" ht="27" thickBot="1">
      <c r="A5" s="5" t="s">
        <v>10</v>
      </c>
      <c r="B5" s="5" t="s">
        <v>49</v>
      </c>
      <c r="C5" s="5" t="s">
        <v>30</v>
      </c>
      <c r="D5" s="5" t="s">
        <v>26</v>
      </c>
      <c r="E5" s="5" t="s">
        <v>31</v>
      </c>
      <c r="F5" s="5" t="s">
        <v>28</v>
      </c>
      <c r="G5" s="5" t="s">
        <v>32</v>
      </c>
      <c r="H5" s="14" t="s">
        <v>41</v>
      </c>
      <c r="I5" s="5" t="s">
        <v>50</v>
      </c>
      <c r="J5" s="5" t="s">
        <v>51</v>
      </c>
      <c r="K5" s="5" t="s">
        <v>52</v>
      </c>
    </row>
    <row r="6" spans="1:11" ht="15.75" thickBot="1">
      <c r="A6" s="6">
        <v>1990</v>
      </c>
      <c r="B6" s="7">
        <v>44531.20585089802</v>
      </c>
      <c r="C6" s="7">
        <v>3786.767938882352</v>
      </c>
      <c r="D6" s="7">
        <f>B6+C6</f>
        <v>48317.97378978037</v>
      </c>
      <c r="E6" s="7">
        <v>1313.6051775262576</v>
      </c>
      <c r="F6" s="7">
        <v>0</v>
      </c>
      <c r="G6" s="7">
        <f>E6+F6</f>
        <v>1313.6051775262576</v>
      </c>
      <c r="H6" s="7">
        <v>0</v>
      </c>
      <c r="I6" s="7">
        <f>D6-G6-H6</f>
        <v>47004.36861225411</v>
      </c>
      <c r="J6" s="7">
        <v>0</v>
      </c>
      <c r="K6" s="15">
        <f>I6+J6</f>
        <v>47004.36861225411</v>
      </c>
    </row>
    <row r="7" spans="1:11" ht="15.75" thickBot="1">
      <c r="A7" s="6">
        <v>1991</v>
      </c>
      <c r="B7" s="7">
        <v>42716.669967787966</v>
      </c>
      <c r="C7" s="7">
        <v>3631.7699851140715</v>
      </c>
      <c r="D7" s="7">
        <f aca="true" t="shared" si="0" ref="D7:D46">B7+C7</f>
        <v>46348.43995290204</v>
      </c>
      <c r="E7" s="7">
        <v>1309.3550634160124</v>
      </c>
      <c r="F7" s="7">
        <v>0</v>
      </c>
      <c r="G7" s="7">
        <f aca="true" t="shared" si="1" ref="G7:G46">E7+F7</f>
        <v>1309.3550634160124</v>
      </c>
      <c r="H7" s="7">
        <v>0</v>
      </c>
      <c r="I7" s="7">
        <f aca="true" t="shared" si="2" ref="I7:I46">D7-G7-H7</f>
        <v>45039.084889486025</v>
      </c>
      <c r="J7" s="7">
        <v>0</v>
      </c>
      <c r="K7" s="15">
        <f aca="true" t="shared" si="3" ref="K7:K46">I7+J7</f>
        <v>45039.084889486025</v>
      </c>
    </row>
    <row r="8" spans="1:11" ht="15.75" thickBot="1">
      <c r="A8" s="6">
        <v>1992</v>
      </c>
      <c r="B8" s="7">
        <v>44773.37066932088</v>
      </c>
      <c r="C8" s="7">
        <v>3799.616184373498</v>
      </c>
      <c r="D8" s="7">
        <f t="shared" si="0"/>
        <v>48572.986853694376</v>
      </c>
      <c r="E8" s="7">
        <v>1296.0911425177</v>
      </c>
      <c r="F8" s="7">
        <v>0.004333823999999999</v>
      </c>
      <c r="G8" s="7">
        <f t="shared" si="1"/>
        <v>1296.0954763417</v>
      </c>
      <c r="H8" s="7">
        <v>0</v>
      </c>
      <c r="I8" s="7">
        <f t="shared" si="2"/>
        <v>47276.89137735267</v>
      </c>
      <c r="J8" s="7">
        <v>0</v>
      </c>
      <c r="K8" s="15">
        <f t="shared" si="3"/>
        <v>47276.89137735267</v>
      </c>
    </row>
    <row r="9" spans="1:11" ht="15.75" thickBot="1">
      <c r="A9" s="6">
        <v>1993</v>
      </c>
      <c r="B9" s="7">
        <v>42967.92724847267</v>
      </c>
      <c r="C9" s="7">
        <v>3642.147739466953</v>
      </c>
      <c r="D9" s="7">
        <f t="shared" si="0"/>
        <v>46610.074987939624</v>
      </c>
      <c r="E9" s="7">
        <v>1423.5036992599921</v>
      </c>
      <c r="F9" s="7">
        <v>0.00431215488</v>
      </c>
      <c r="G9" s="7">
        <f t="shared" si="1"/>
        <v>1423.508011414872</v>
      </c>
      <c r="H9" s="7">
        <v>0</v>
      </c>
      <c r="I9" s="7">
        <f t="shared" si="2"/>
        <v>45186.56697652475</v>
      </c>
      <c r="J9" s="7">
        <v>0</v>
      </c>
      <c r="K9" s="15">
        <f t="shared" si="3"/>
        <v>45186.56697652475</v>
      </c>
    </row>
    <row r="10" spans="1:11" ht="15.75" thickBot="1">
      <c r="A10" s="6">
        <v>1994</v>
      </c>
      <c r="B10" s="7">
        <v>44896.967401855814</v>
      </c>
      <c r="C10" s="7">
        <v>3797.816811379729</v>
      </c>
      <c r="D10" s="7">
        <f t="shared" si="0"/>
        <v>48694.78421323554</v>
      </c>
      <c r="E10" s="7">
        <v>1449.8855197608696</v>
      </c>
      <c r="F10" s="7">
        <v>0.29014888210559997</v>
      </c>
      <c r="G10" s="7">
        <f t="shared" si="1"/>
        <v>1450.175668642975</v>
      </c>
      <c r="H10" s="7">
        <v>0</v>
      </c>
      <c r="I10" s="7">
        <f t="shared" si="2"/>
        <v>47244.60854459257</v>
      </c>
      <c r="J10" s="7">
        <v>0</v>
      </c>
      <c r="K10" s="15">
        <f t="shared" si="3"/>
        <v>47244.60854459257</v>
      </c>
    </row>
    <row r="11" spans="1:11" ht="15.75" thickBot="1">
      <c r="A11" s="6">
        <v>1995</v>
      </c>
      <c r="B11" s="7">
        <v>45261.34742696273</v>
      </c>
      <c r="C11" s="7">
        <v>3837.2181004526115</v>
      </c>
      <c r="D11" s="7">
        <f t="shared" si="0"/>
        <v>49098.56552741535</v>
      </c>
      <c r="E11" s="7">
        <v>1450.1058173193321</v>
      </c>
      <c r="F11" s="7">
        <v>0.42939927060906086</v>
      </c>
      <c r="G11" s="7">
        <f t="shared" si="1"/>
        <v>1450.5352165899412</v>
      </c>
      <c r="H11" s="7">
        <v>0</v>
      </c>
      <c r="I11" s="7">
        <f t="shared" si="2"/>
        <v>47648.03031082541</v>
      </c>
      <c r="J11" s="7">
        <v>0</v>
      </c>
      <c r="K11" s="15">
        <f t="shared" si="3"/>
        <v>47648.03031082541</v>
      </c>
    </row>
    <row r="12" spans="1:11" ht="15.75" thickBot="1">
      <c r="A12" s="6">
        <v>1996</v>
      </c>
      <c r="B12" s="7">
        <v>47262.37375250725</v>
      </c>
      <c r="C12" s="7">
        <v>4007.740046507017</v>
      </c>
      <c r="D12" s="7">
        <f t="shared" si="0"/>
        <v>51270.11379901427</v>
      </c>
      <c r="E12" s="7">
        <v>1528.1565760654669</v>
      </c>
      <c r="F12" s="7">
        <v>0.5984553637560155</v>
      </c>
      <c r="G12" s="7">
        <f t="shared" si="1"/>
        <v>1528.755031429223</v>
      </c>
      <c r="H12" s="7">
        <v>0</v>
      </c>
      <c r="I12" s="7">
        <f t="shared" si="2"/>
        <v>49741.35876758504</v>
      </c>
      <c r="J12" s="7">
        <v>0</v>
      </c>
      <c r="K12" s="15">
        <f t="shared" si="3"/>
        <v>49741.35876758504</v>
      </c>
    </row>
    <row r="13" spans="1:11" ht="15.75" thickBot="1">
      <c r="A13" s="6">
        <v>1997</v>
      </c>
      <c r="B13" s="7">
        <v>49377.96559439502</v>
      </c>
      <c r="C13" s="7">
        <v>4194.580107900124</v>
      </c>
      <c r="D13" s="7">
        <f t="shared" si="0"/>
        <v>53572.545702295145</v>
      </c>
      <c r="E13" s="7">
        <v>1556.2423818552415</v>
      </c>
      <c r="F13" s="7">
        <v>0.7066263349372357</v>
      </c>
      <c r="G13" s="7">
        <f t="shared" si="1"/>
        <v>1556.9490081901788</v>
      </c>
      <c r="H13" s="7">
        <v>0</v>
      </c>
      <c r="I13" s="7">
        <f t="shared" si="2"/>
        <v>52015.59669410496</v>
      </c>
      <c r="J13" s="7">
        <v>0</v>
      </c>
      <c r="K13" s="15">
        <f t="shared" si="3"/>
        <v>52015.59669410496</v>
      </c>
    </row>
    <row r="14" spans="1:11" ht="15.75" thickBot="1">
      <c r="A14" s="6">
        <v>1998</v>
      </c>
      <c r="B14" s="7">
        <v>51540.59796137351</v>
      </c>
      <c r="C14" s="7">
        <v>4386.078164326081</v>
      </c>
      <c r="D14" s="7">
        <f t="shared" si="0"/>
        <v>55926.67612569959</v>
      </c>
      <c r="E14" s="7">
        <v>1495.4950439430947</v>
      </c>
      <c r="F14" s="7">
        <v>0.7747919653443157</v>
      </c>
      <c r="G14" s="7">
        <f t="shared" si="1"/>
        <v>1496.269835908439</v>
      </c>
      <c r="H14" s="7">
        <v>0</v>
      </c>
      <c r="I14" s="7">
        <f t="shared" si="2"/>
        <v>54430.40628979115</v>
      </c>
      <c r="J14" s="7">
        <v>0</v>
      </c>
      <c r="K14" s="15">
        <f t="shared" si="3"/>
        <v>54430.40628979115</v>
      </c>
    </row>
    <row r="15" spans="1:11" ht="15.75" thickBot="1">
      <c r="A15" s="6">
        <v>1999</v>
      </c>
      <c r="B15" s="7">
        <v>50290.032345206986</v>
      </c>
      <c r="C15" s="7">
        <v>4274.620878103397</v>
      </c>
      <c r="D15" s="7">
        <f t="shared" si="0"/>
        <v>54564.653223310386</v>
      </c>
      <c r="E15" s="7">
        <v>1508.6176595321956</v>
      </c>
      <c r="F15" s="7">
        <v>1.2056336617145125</v>
      </c>
      <c r="G15" s="7">
        <f t="shared" si="1"/>
        <v>1509.82329319391</v>
      </c>
      <c r="H15" s="7">
        <v>0</v>
      </c>
      <c r="I15" s="7">
        <f t="shared" si="2"/>
        <v>53054.82993011647</v>
      </c>
      <c r="J15" s="7">
        <v>0</v>
      </c>
      <c r="K15" s="15">
        <f t="shared" si="3"/>
        <v>53054.82993011647</v>
      </c>
    </row>
    <row r="16" spans="1:11" ht="15.75" thickBot="1">
      <c r="A16" s="6">
        <v>2000</v>
      </c>
      <c r="B16" s="7">
        <v>50506.91529663384</v>
      </c>
      <c r="C16" s="7">
        <v>4300.714134118482</v>
      </c>
      <c r="D16" s="7">
        <f t="shared" si="0"/>
        <v>54807.62943075232</v>
      </c>
      <c r="E16" s="7">
        <v>1394.1426907880873</v>
      </c>
      <c r="F16" s="7">
        <v>1.9930659193999567</v>
      </c>
      <c r="G16" s="7">
        <f t="shared" si="1"/>
        <v>1396.1357567074872</v>
      </c>
      <c r="H16" s="7">
        <v>0</v>
      </c>
      <c r="I16" s="7">
        <f t="shared" si="2"/>
        <v>53411.49367404483</v>
      </c>
      <c r="J16" s="7">
        <v>0</v>
      </c>
      <c r="K16" s="15">
        <f t="shared" si="3"/>
        <v>53411.49367404483</v>
      </c>
    </row>
    <row r="17" spans="1:11" ht="15.75" thickBot="1">
      <c r="A17" s="6">
        <v>2001</v>
      </c>
      <c r="B17" s="7">
        <v>46994.22976527012</v>
      </c>
      <c r="C17" s="7">
        <v>3990.3501997180665</v>
      </c>
      <c r="D17" s="7">
        <f t="shared" si="0"/>
        <v>50984.57996498819</v>
      </c>
      <c r="E17" s="7">
        <v>1411.049425978874</v>
      </c>
      <c r="F17" s="7">
        <v>4.023391835154999</v>
      </c>
      <c r="G17" s="7">
        <f t="shared" si="1"/>
        <v>1415.0728178140291</v>
      </c>
      <c r="H17" s="7">
        <v>0</v>
      </c>
      <c r="I17" s="7">
        <f t="shared" si="2"/>
        <v>49569.50714717416</v>
      </c>
      <c r="J17" s="7">
        <v>0</v>
      </c>
      <c r="K17" s="15">
        <f t="shared" si="3"/>
        <v>49569.50714717416</v>
      </c>
    </row>
    <row r="18" spans="1:11" ht="15.75" thickBot="1">
      <c r="A18" s="6">
        <v>2002</v>
      </c>
      <c r="B18" s="7">
        <v>50022.56273237827</v>
      </c>
      <c r="C18" s="7">
        <v>4243.5933415604395</v>
      </c>
      <c r="D18" s="7">
        <f t="shared" si="0"/>
        <v>54266.156073938706</v>
      </c>
      <c r="E18" s="7">
        <v>1592.136502316888</v>
      </c>
      <c r="F18" s="7">
        <v>10.921391629831572</v>
      </c>
      <c r="G18" s="7">
        <f t="shared" si="1"/>
        <v>1603.0578939467196</v>
      </c>
      <c r="H18" s="7">
        <v>0</v>
      </c>
      <c r="I18" s="7">
        <f t="shared" si="2"/>
        <v>52663.09817999198</v>
      </c>
      <c r="J18" s="7">
        <v>0</v>
      </c>
      <c r="K18" s="15">
        <f t="shared" si="3"/>
        <v>52663.09817999198</v>
      </c>
    </row>
    <row r="19" spans="1:11" ht="15.75" thickBot="1">
      <c r="A19" s="6">
        <v>2003</v>
      </c>
      <c r="B19" s="7">
        <v>51911.992761520465</v>
      </c>
      <c r="C19" s="7">
        <v>4387.868267978138</v>
      </c>
      <c r="D19" s="7">
        <f t="shared" si="0"/>
        <v>56299.8610294986</v>
      </c>
      <c r="E19" s="7">
        <v>1713.1280477820387</v>
      </c>
      <c r="F19" s="7">
        <v>24.24752877867921</v>
      </c>
      <c r="G19" s="7">
        <f t="shared" si="1"/>
        <v>1737.375576560718</v>
      </c>
      <c r="H19" s="7">
        <v>0</v>
      </c>
      <c r="I19" s="7">
        <f t="shared" si="2"/>
        <v>54562.48545293788</v>
      </c>
      <c r="J19" s="7">
        <v>0</v>
      </c>
      <c r="K19" s="15">
        <f t="shared" si="3"/>
        <v>54562.48545293788</v>
      </c>
    </row>
    <row r="20" spans="1:11" ht="15.75" thickBot="1">
      <c r="A20" s="6">
        <v>2004</v>
      </c>
      <c r="B20" s="7">
        <v>52844.48965374155</v>
      </c>
      <c r="C20" s="7">
        <v>4462.301558568638</v>
      </c>
      <c r="D20" s="7">
        <f t="shared" si="0"/>
        <v>57306.791212310185</v>
      </c>
      <c r="E20" s="7">
        <v>1740.956215809656</v>
      </c>
      <c r="F20" s="7">
        <v>47.17291752546127</v>
      </c>
      <c r="G20" s="7">
        <f t="shared" si="1"/>
        <v>1788.1291333351173</v>
      </c>
      <c r="H20" s="7">
        <v>0</v>
      </c>
      <c r="I20" s="7">
        <f t="shared" si="2"/>
        <v>55518.66207897507</v>
      </c>
      <c r="J20" s="7">
        <v>0</v>
      </c>
      <c r="K20" s="15">
        <f t="shared" si="3"/>
        <v>55518.66207897507</v>
      </c>
    </row>
    <row r="21" spans="1:11" ht="15.75" thickBot="1">
      <c r="A21" s="6">
        <v>2005</v>
      </c>
      <c r="B21" s="7">
        <v>55177.08240384524</v>
      </c>
      <c r="C21" s="7">
        <v>4651.314303265665</v>
      </c>
      <c r="D21" s="7">
        <f t="shared" si="0"/>
        <v>59828.39670711091</v>
      </c>
      <c r="E21" s="7">
        <v>1779.9809393024839</v>
      </c>
      <c r="F21" s="7">
        <v>66.65517382334286</v>
      </c>
      <c r="G21" s="7">
        <f t="shared" si="1"/>
        <v>1846.6361131258268</v>
      </c>
      <c r="H21" s="7">
        <v>0</v>
      </c>
      <c r="I21" s="7">
        <f t="shared" si="2"/>
        <v>57981.760593985084</v>
      </c>
      <c r="J21" s="7">
        <v>0</v>
      </c>
      <c r="K21" s="15">
        <f t="shared" si="3"/>
        <v>57981.760593985084</v>
      </c>
    </row>
    <row r="22" spans="1:11" ht="15.75" thickBot="1">
      <c r="A22" s="6">
        <v>2006</v>
      </c>
      <c r="B22" s="7">
        <v>60233.09612329317</v>
      </c>
      <c r="C22" s="7">
        <v>5113.090773288059</v>
      </c>
      <c r="D22" s="7">
        <f t="shared" si="0"/>
        <v>65346.18689658123</v>
      </c>
      <c r="E22" s="7">
        <v>1781.0307911619973</v>
      </c>
      <c r="F22" s="7">
        <v>95.64867513277082</v>
      </c>
      <c r="G22" s="7">
        <f t="shared" si="1"/>
        <v>1876.6794662947682</v>
      </c>
      <c r="H22" s="7">
        <v>0</v>
      </c>
      <c r="I22" s="7">
        <f t="shared" si="2"/>
        <v>63469.50743028647</v>
      </c>
      <c r="J22" s="7">
        <v>0</v>
      </c>
      <c r="K22" s="15">
        <f t="shared" si="3"/>
        <v>63469.50743028647</v>
      </c>
    </row>
    <row r="23" spans="1:11" ht="15.75" thickBot="1">
      <c r="A23" s="6">
        <v>2007</v>
      </c>
      <c r="B23" s="7">
        <v>59119.137713024786</v>
      </c>
      <c r="C23" s="7">
        <v>4997.576456213017</v>
      </c>
      <c r="D23" s="7">
        <f t="shared" si="0"/>
        <v>64116.714169237806</v>
      </c>
      <c r="E23" s="7">
        <v>1772.6208973761827</v>
      </c>
      <c r="F23" s="7">
        <v>141.54275587572351</v>
      </c>
      <c r="G23" s="7">
        <f t="shared" si="1"/>
        <v>1914.1636532519062</v>
      </c>
      <c r="H23" s="7">
        <v>0</v>
      </c>
      <c r="I23" s="7">
        <f t="shared" si="2"/>
        <v>62202.5505159859</v>
      </c>
      <c r="J23" s="7">
        <v>0</v>
      </c>
      <c r="K23" s="15">
        <f t="shared" si="3"/>
        <v>62202.5505159859</v>
      </c>
    </row>
    <row r="24" spans="1:11" ht="15.75" thickBot="1">
      <c r="A24" s="6">
        <v>2008</v>
      </c>
      <c r="B24" s="7">
        <v>58449.5775983809</v>
      </c>
      <c r="C24" s="7">
        <v>4941.028445844752</v>
      </c>
      <c r="D24" s="7">
        <f t="shared" si="0"/>
        <v>63390.60604422565</v>
      </c>
      <c r="E24" s="7">
        <v>1843.71347922271</v>
      </c>
      <c r="F24" s="7">
        <v>215.55502775484797</v>
      </c>
      <c r="G24" s="7">
        <f t="shared" si="1"/>
        <v>2059.268506977558</v>
      </c>
      <c r="H24" s="7">
        <v>0</v>
      </c>
      <c r="I24" s="7">
        <f t="shared" si="2"/>
        <v>61331.337537248095</v>
      </c>
      <c r="J24" s="7">
        <v>0</v>
      </c>
      <c r="K24" s="15">
        <f t="shared" si="3"/>
        <v>61331.337537248095</v>
      </c>
    </row>
    <row r="25" spans="1:11" ht="15.75" thickBot="1">
      <c r="A25" s="6">
        <v>2009</v>
      </c>
      <c r="B25" s="7">
        <v>55921.97970005058</v>
      </c>
      <c r="C25" s="7">
        <v>4691.856715437659</v>
      </c>
      <c r="D25" s="7">
        <f t="shared" si="0"/>
        <v>60613.83641548824</v>
      </c>
      <c r="E25" s="7">
        <v>1820.8286731470264</v>
      </c>
      <c r="F25" s="7">
        <v>313.7631409099399</v>
      </c>
      <c r="G25" s="7">
        <f t="shared" si="1"/>
        <v>2134.5918140569665</v>
      </c>
      <c r="H25" s="7">
        <v>0</v>
      </c>
      <c r="I25" s="7">
        <f t="shared" si="2"/>
        <v>58479.24460143127</v>
      </c>
      <c r="J25" s="7">
        <v>0</v>
      </c>
      <c r="K25" s="15">
        <f t="shared" si="3"/>
        <v>58479.24460143127</v>
      </c>
    </row>
    <row r="26" spans="1:11" ht="15.75" thickBot="1">
      <c r="A26" s="6">
        <v>2010</v>
      </c>
      <c r="B26" s="7">
        <v>59250.33320318333</v>
      </c>
      <c r="C26" s="7">
        <v>4980.34560122453</v>
      </c>
      <c r="D26" s="7">
        <f t="shared" si="0"/>
        <v>64230.67880440786</v>
      </c>
      <c r="E26" s="7">
        <v>1860.0963882988585</v>
      </c>
      <c r="F26" s="7">
        <v>419.8339199463068</v>
      </c>
      <c r="G26" s="7">
        <f t="shared" si="1"/>
        <v>2279.930308245165</v>
      </c>
      <c r="H26" s="7">
        <v>0</v>
      </c>
      <c r="I26" s="7">
        <f t="shared" si="2"/>
        <v>61950.74849616269</v>
      </c>
      <c r="J26" s="7">
        <v>0</v>
      </c>
      <c r="K26" s="15">
        <f t="shared" si="3"/>
        <v>61950.74849616269</v>
      </c>
    </row>
    <row r="27" spans="1:11" ht="15.75" thickBot="1">
      <c r="A27" s="6">
        <v>2011</v>
      </c>
      <c r="B27" s="7">
        <v>55974.65126518681</v>
      </c>
      <c r="C27" s="7">
        <v>4669.473187430316</v>
      </c>
      <c r="D27" s="7">
        <f t="shared" si="0"/>
        <v>60644.12445261713</v>
      </c>
      <c r="E27" s="7">
        <v>1897.5735757505563</v>
      </c>
      <c r="F27" s="7">
        <v>562.0290319413544</v>
      </c>
      <c r="G27" s="7">
        <f t="shared" si="1"/>
        <v>2459.6026076919106</v>
      </c>
      <c r="H27" s="7">
        <v>0</v>
      </c>
      <c r="I27" s="7">
        <f t="shared" si="2"/>
        <v>58184.52184492522</v>
      </c>
      <c r="J27" s="7">
        <v>0</v>
      </c>
      <c r="K27" s="15">
        <f t="shared" si="3"/>
        <v>58184.52184492522</v>
      </c>
    </row>
    <row r="28" spans="1:11" ht="15.75" thickBot="1">
      <c r="A28" s="6">
        <v>2012</v>
      </c>
      <c r="B28" s="7">
        <v>57527.63530475802</v>
      </c>
      <c r="C28" s="7">
        <v>4792.717035860805</v>
      </c>
      <c r="D28" s="7">
        <f t="shared" si="0"/>
        <v>62320.352340618825</v>
      </c>
      <c r="E28" s="7">
        <v>1891.3211778940663</v>
      </c>
      <c r="F28" s="7">
        <v>770.4002135712691</v>
      </c>
      <c r="G28" s="7">
        <f t="shared" si="1"/>
        <v>2661.7213914653353</v>
      </c>
      <c r="H28" s="7">
        <v>0</v>
      </c>
      <c r="I28" s="7">
        <f t="shared" si="2"/>
        <v>59658.63094915349</v>
      </c>
      <c r="J28" s="7">
        <v>0</v>
      </c>
      <c r="K28" s="15">
        <f t="shared" si="3"/>
        <v>59658.63094915349</v>
      </c>
    </row>
    <row r="29" spans="1:11" ht="15.75" thickBot="1">
      <c r="A29" s="6">
        <v>2013</v>
      </c>
      <c r="B29" s="7">
        <v>58689.49606647242</v>
      </c>
      <c r="C29" s="7">
        <v>4879.714341471936</v>
      </c>
      <c r="D29" s="7">
        <f t="shared" si="0"/>
        <v>63569.21040794435</v>
      </c>
      <c r="E29" s="7">
        <v>1927.9321884560338</v>
      </c>
      <c r="F29" s="7">
        <v>1023.8938925072368</v>
      </c>
      <c r="G29" s="7">
        <f t="shared" si="1"/>
        <v>2951.8260809632707</v>
      </c>
      <c r="H29" s="7">
        <v>0</v>
      </c>
      <c r="I29" s="7">
        <f t="shared" si="2"/>
        <v>60617.38432698108</v>
      </c>
      <c r="J29" s="7">
        <v>0</v>
      </c>
      <c r="K29" s="15">
        <f t="shared" si="3"/>
        <v>60617.38432698108</v>
      </c>
    </row>
    <row r="30" spans="1:11" ht="15.75" thickBot="1">
      <c r="A30" s="6">
        <v>2014</v>
      </c>
      <c r="B30" s="7">
        <v>60421.94324181705</v>
      </c>
      <c r="C30" s="7">
        <v>4967.084305111394</v>
      </c>
      <c r="D30" s="7">
        <f t="shared" si="0"/>
        <v>65389.02754692844</v>
      </c>
      <c r="E30" s="7">
        <v>2109.212347103616</v>
      </c>
      <c r="F30" s="7">
        <v>1427.7958485723343</v>
      </c>
      <c r="G30" s="7">
        <f t="shared" si="1"/>
        <v>3537.0081956759504</v>
      </c>
      <c r="H30" s="7">
        <v>154.62</v>
      </c>
      <c r="I30" s="7">
        <f t="shared" si="2"/>
        <v>61697.39935125248</v>
      </c>
      <c r="J30" s="7">
        <v>0</v>
      </c>
      <c r="K30" s="15">
        <f t="shared" si="3"/>
        <v>61697.39935125248</v>
      </c>
    </row>
    <row r="31" spans="1:11" ht="15.75" thickBot="1">
      <c r="A31" s="6">
        <v>2015</v>
      </c>
      <c r="B31" s="7">
        <v>60981.0056081731</v>
      </c>
      <c r="C31" s="7">
        <v>4979.557604617537</v>
      </c>
      <c r="D31" s="7">
        <f t="shared" si="0"/>
        <v>65960.56321279064</v>
      </c>
      <c r="E31" s="7">
        <v>2067.1633097665635</v>
      </c>
      <c r="F31" s="7">
        <v>2026.106322582646</v>
      </c>
      <c r="G31" s="7">
        <f t="shared" si="1"/>
        <v>4093.2696323492096</v>
      </c>
      <c r="H31" s="7">
        <v>140.7</v>
      </c>
      <c r="I31" s="7">
        <f t="shared" si="2"/>
        <v>61726.59358044143</v>
      </c>
      <c r="J31" s="7">
        <v>0</v>
      </c>
      <c r="K31" s="15">
        <f t="shared" si="3"/>
        <v>61726.59358044143</v>
      </c>
    </row>
    <row r="32" spans="1:11" ht="15.75" thickBot="1">
      <c r="A32" s="6">
        <v>2016</v>
      </c>
      <c r="B32" s="7">
        <v>62083.443572491866</v>
      </c>
      <c r="C32" s="7">
        <v>4991.675537333162</v>
      </c>
      <c r="D32" s="7">
        <f t="shared" si="0"/>
        <v>67075.11910982503</v>
      </c>
      <c r="E32" s="7">
        <v>2145.145019202848</v>
      </c>
      <c r="F32" s="7">
        <v>2698.199022120855</v>
      </c>
      <c r="G32" s="7">
        <f t="shared" si="1"/>
        <v>4843.344041323702</v>
      </c>
      <c r="H32" s="7">
        <v>169.5</v>
      </c>
      <c r="I32" s="7">
        <f t="shared" si="2"/>
        <v>62062.27506850132</v>
      </c>
      <c r="J32" s="7">
        <v>0</v>
      </c>
      <c r="K32" s="15">
        <f t="shared" si="3"/>
        <v>62062.27506850132</v>
      </c>
    </row>
    <row r="33" spans="1:11" ht="15.75" thickBot="1">
      <c r="A33" s="6">
        <v>2017</v>
      </c>
      <c r="B33" s="7">
        <v>64528.547769417586</v>
      </c>
      <c r="C33" s="7">
        <v>5131.740108034846</v>
      </c>
      <c r="D33" s="7">
        <f t="shared" si="0"/>
        <v>69660.28787745243</v>
      </c>
      <c r="E33" s="7">
        <v>2211.220159929322</v>
      </c>
      <c r="F33" s="7">
        <v>3475.3903532466425</v>
      </c>
      <c r="G33" s="7">
        <f t="shared" si="1"/>
        <v>5686.610513175965</v>
      </c>
      <c r="H33" s="7">
        <v>107.03915380849361</v>
      </c>
      <c r="I33" s="7">
        <f t="shared" si="2"/>
        <v>63866.638210467965</v>
      </c>
      <c r="J33" s="7">
        <v>0</v>
      </c>
      <c r="K33" s="15">
        <f t="shared" si="3"/>
        <v>63866.638210467965</v>
      </c>
    </row>
    <row r="34" spans="1:11" ht="15.75" thickBot="1">
      <c r="A34" s="6">
        <v>2018</v>
      </c>
      <c r="B34" s="7">
        <v>61509.97387693705</v>
      </c>
      <c r="C34" s="7">
        <v>4913.0624778567235</v>
      </c>
      <c r="D34" s="7">
        <f t="shared" si="0"/>
        <v>66423.03635479377</v>
      </c>
      <c r="E34" s="7">
        <v>2425.5515283616455</v>
      </c>
      <c r="F34" s="7">
        <v>4186.33173203654</v>
      </c>
      <c r="G34" s="7">
        <f t="shared" si="1"/>
        <v>6611.883260398186</v>
      </c>
      <c r="H34" s="7">
        <v>144.01836695032205</v>
      </c>
      <c r="I34" s="7">
        <f t="shared" si="2"/>
        <v>59667.134727445264</v>
      </c>
      <c r="J34" s="7">
        <v>533.2292887842755</v>
      </c>
      <c r="K34" s="15">
        <f t="shared" si="3"/>
        <v>60200.36401622954</v>
      </c>
    </row>
    <row r="35" spans="1:16" ht="15.75" thickBot="1">
      <c r="A35" s="6">
        <v>2019</v>
      </c>
      <c r="B35" s="7">
        <v>62952.591870410455</v>
      </c>
      <c r="C35" s="7">
        <v>4892.331824102151</v>
      </c>
      <c r="D35" s="7">
        <f t="shared" si="0"/>
        <v>67844.9236945126</v>
      </c>
      <c r="E35" s="7">
        <v>2492.8258585895996</v>
      </c>
      <c r="F35" s="7">
        <v>4711.978989527177</v>
      </c>
      <c r="G35" s="7">
        <f t="shared" si="1"/>
        <v>7204.804848116777</v>
      </c>
      <c r="H35" s="7">
        <v>169.7977081599039</v>
      </c>
      <c r="I35" s="7">
        <f t="shared" si="2"/>
        <v>60470.32113823592</v>
      </c>
      <c r="J35" s="7">
        <v>731.3137346446997</v>
      </c>
      <c r="K35" s="15">
        <f t="shared" si="3"/>
        <v>61201.63487288062</v>
      </c>
      <c r="P35" s="1" t="s">
        <v>0</v>
      </c>
    </row>
    <row r="36" spans="1:11" ht="15.75" thickBot="1">
      <c r="A36" s="6">
        <v>2020</v>
      </c>
      <c r="B36" s="7">
        <v>64340.84337071387</v>
      </c>
      <c r="C36" s="7">
        <v>4970.091838602899</v>
      </c>
      <c r="D36" s="7">
        <f t="shared" si="0"/>
        <v>69310.93520931677</v>
      </c>
      <c r="E36" s="7">
        <v>2643.3034277459083</v>
      </c>
      <c r="F36" s="7">
        <v>5132.368293725471</v>
      </c>
      <c r="G36" s="7">
        <f t="shared" si="1"/>
        <v>7775.671721471379</v>
      </c>
      <c r="H36" s="7">
        <v>170.74785759646764</v>
      </c>
      <c r="I36" s="7">
        <f t="shared" si="2"/>
        <v>61364.51563024892</v>
      </c>
      <c r="J36" s="7">
        <v>862.5572676584252</v>
      </c>
      <c r="K36" s="15">
        <f t="shared" si="3"/>
        <v>62227.07289790735</v>
      </c>
    </row>
    <row r="37" spans="1:11" ht="15.75" thickBot="1">
      <c r="A37" s="6">
        <v>2021</v>
      </c>
      <c r="B37" s="7">
        <v>65748.48021965435</v>
      </c>
      <c r="C37" s="7">
        <v>5058.14277957304</v>
      </c>
      <c r="D37" s="7">
        <f t="shared" si="0"/>
        <v>70806.62299922739</v>
      </c>
      <c r="E37" s="7">
        <v>2718.0105879214043</v>
      </c>
      <c r="F37" s="7">
        <v>5507.706352264945</v>
      </c>
      <c r="G37" s="7">
        <f t="shared" si="1"/>
        <v>8225.71694018635</v>
      </c>
      <c r="H37" s="7">
        <v>167.04372458586573</v>
      </c>
      <c r="I37" s="7">
        <f t="shared" si="2"/>
        <v>62413.862334455174</v>
      </c>
      <c r="J37" s="7">
        <v>835.7613413747031</v>
      </c>
      <c r="K37" s="15">
        <f t="shared" si="3"/>
        <v>63249.62367582988</v>
      </c>
    </row>
    <row r="38" spans="1:11" ht="15.75" thickBot="1">
      <c r="A38" s="6">
        <v>2022</v>
      </c>
      <c r="B38" s="7">
        <v>67233.43682575486</v>
      </c>
      <c r="C38" s="7">
        <v>5158.873877859687</v>
      </c>
      <c r="D38" s="7">
        <f t="shared" si="0"/>
        <v>72392.31070361455</v>
      </c>
      <c r="E38" s="7">
        <v>2791.5328785816146</v>
      </c>
      <c r="F38" s="7">
        <v>5833.398632357569</v>
      </c>
      <c r="G38" s="7">
        <f t="shared" si="1"/>
        <v>8624.931510939183</v>
      </c>
      <c r="H38" s="7">
        <v>174.3392638034455</v>
      </c>
      <c r="I38" s="7">
        <f t="shared" si="2"/>
        <v>63593.03992887193</v>
      </c>
      <c r="J38" s="7">
        <v>884.3588200944905</v>
      </c>
      <c r="K38" s="15">
        <f t="shared" si="3"/>
        <v>64477.398748966414</v>
      </c>
    </row>
    <row r="39" spans="1:11" ht="15.75" thickBot="1">
      <c r="A39" s="6">
        <v>2023</v>
      </c>
      <c r="B39" s="7">
        <v>68698.22569408623</v>
      </c>
      <c r="C39" s="7">
        <v>5259.626593130852</v>
      </c>
      <c r="D39" s="7">
        <f t="shared" si="0"/>
        <v>73957.85228721707</v>
      </c>
      <c r="E39" s="7">
        <v>2863.4535258813594</v>
      </c>
      <c r="F39" s="7">
        <v>6121.360295195515</v>
      </c>
      <c r="G39" s="7">
        <f t="shared" si="1"/>
        <v>8984.813821076874</v>
      </c>
      <c r="H39" s="7">
        <v>181.03207425231227</v>
      </c>
      <c r="I39" s="7">
        <f t="shared" si="2"/>
        <v>64792.00639188789</v>
      </c>
      <c r="J39" s="7">
        <v>961.107117109249</v>
      </c>
      <c r="K39" s="15">
        <f t="shared" si="3"/>
        <v>65753.11350899714</v>
      </c>
    </row>
    <row r="40" spans="1:11" ht="15.75" thickBot="1">
      <c r="A40" s="6">
        <v>2024</v>
      </c>
      <c r="B40" s="7">
        <v>70049.99067034066</v>
      </c>
      <c r="C40" s="7">
        <v>5354.559630838176</v>
      </c>
      <c r="D40" s="7">
        <f t="shared" si="0"/>
        <v>75404.55030117884</v>
      </c>
      <c r="E40" s="7">
        <v>2933.699552769973</v>
      </c>
      <c r="F40" s="7">
        <v>6375.351459524841</v>
      </c>
      <c r="G40" s="7">
        <f t="shared" si="1"/>
        <v>9309.051012294814</v>
      </c>
      <c r="H40" s="7">
        <v>189.16510882120576</v>
      </c>
      <c r="I40" s="7">
        <f t="shared" si="2"/>
        <v>65906.33418006281</v>
      </c>
      <c r="J40" s="7">
        <v>1026.2667377288844</v>
      </c>
      <c r="K40" s="15">
        <f t="shared" si="3"/>
        <v>66932.6009177917</v>
      </c>
    </row>
    <row r="41" spans="1:11" ht="15.75" thickBot="1">
      <c r="A41" s="6">
        <v>2025</v>
      </c>
      <c r="B41" s="7">
        <v>71412.65458186869</v>
      </c>
      <c r="C41" s="7">
        <v>5452.641768296398</v>
      </c>
      <c r="D41" s="7">
        <f t="shared" si="0"/>
        <v>76865.29635016508</v>
      </c>
      <c r="E41" s="7">
        <v>3002.822433890352</v>
      </c>
      <c r="F41" s="7">
        <v>6613.453549161652</v>
      </c>
      <c r="G41" s="7">
        <f t="shared" si="1"/>
        <v>9616.275983052004</v>
      </c>
      <c r="H41" s="7">
        <v>194.0691686653088</v>
      </c>
      <c r="I41" s="7">
        <f t="shared" si="2"/>
        <v>67054.95119844776</v>
      </c>
      <c r="J41" s="7">
        <v>1081.9774316483254</v>
      </c>
      <c r="K41" s="15">
        <f t="shared" si="3"/>
        <v>68136.92863009608</v>
      </c>
    </row>
    <row r="42" spans="1:11" ht="15.75" thickBot="1">
      <c r="A42" s="6">
        <v>2026</v>
      </c>
      <c r="B42" s="7">
        <v>72593.29769052315</v>
      </c>
      <c r="C42" s="7">
        <v>5534.326179165502</v>
      </c>
      <c r="D42" s="7">
        <f t="shared" si="0"/>
        <v>78127.62386968866</v>
      </c>
      <c r="E42" s="7">
        <v>3070.632166090838</v>
      </c>
      <c r="F42" s="7">
        <v>6860.689875642434</v>
      </c>
      <c r="G42" s="7">
        <f t="shared" si="1"/>
        <v>9931.322041733272</v>
      </c>
      <c r="H42" s="7">
        <v>199.9605494992179</v>
      </c>
      <c r="I42" s="7">
        <f t="shared" si="2"/>
        <v>67996.34127845617</v>
      </c>
      <c r="J42" s="7">
        <v>1147.9718512906948</v>
      </c>
      <c r="K42" s="15">
        <f t="shared" si="3"/>
        <v>69144.31312974686</v>
      </c>
    </row>
    <row r="43" spans="1:11" ht="15.75" thickBot="1">
      <c r="A43" s="6">
        <v>2027</v>
      </c>
      <c r="B43" s="7">
        <v>73747.56453548031</v>
      </c>
      <c r="C43" s="7">
        <v>5612.967722411779</v>
      </c>
      <c r="D43" s="7">
        <f t="shared" si="0"/>
        <v>79360.53225789209</v>
      </c>
      <c r="E43" s="7">
        <v>3137.7485229297827</v>
      </c>
      <c r="F43" s="7">
        <v>7119.418381934276</v>
      </c>
      <c r="G43" s="7">
        <f t="shared" si="1"/>
        <v>10257.166904864058</v>
      </c>
      <c r="H43" s="7">
        <v>206.84044434701158</v>
      </c>
      <c r="I43" s="7">
        <f t="shared" si="2"/>
        <v>68896.52490868102</v>
      </c>
      <c r="J43" s="7">
        <v>1247.1190249010997</v>
      </c>
      <c r="K43" s="15">
        <f t="shared" si="3"/>
        <v>70143.64393358212</v>
      </c>
    </row>
    <row r="44" spans="1:12" ht="15.75" thickBot="1">
      <c r="A44" s="6">
        <v>2028</v>
      </c>
      <c r="B44" s="7">
        <v>74873.26679553144</v>
      </c>
      <c r="C44" s="7">
        <v>5688.174121091321</v>
      </c>
      <c r="D44" s="7">
        <f t="shared" si="0"/>
        <v>80561.44091662276</v>
      </c>
      <c r="E44" s="7">
        <v>3204.1784374328063</v>
      </c>
      <c r="F44" s="7">
        <v>7393.55751610082</v>
      </c>
      <c r="G44" s="7">
        <f t="shared" si="1"/>
        <v>10597.735953533625</v>
      </c>
      <c r="H44" s="7">
        <v>206.84044434701158</v>
      </c>
      <c r="I44" s="7">
        <f t="shared" si="2"/>
        <v>69756.86451874212</v>
      </c>
      <c r="J44" s="7">
        <v>1325.188190575921</v>
      </c>
      <c r="K44" s="15">
        <f t="shared" si="3"/>
        <v>71082.05270931804</v>
      </c>
      <c r="L44" s="1" t="s">
        <v>0</v>
      </c>
    </row>
    <row r="45" spans="1:11" ht="15.75" thickBot="1">
      <c r="A45" s="6">
        <v>2029</v>
      </c>
      <c r="B45" s="7">
        <v>75955.48643251765</v>
      </c>
      <c r="C45" s="7">
        <v>5758.967646232912</v>
      </c>
      <c r="D45" s="7">
        <f t="shared" si="0"/>
        <v>81714.45407875055</v>
      </c>
      <c r="E45" s="7">
        <v>3269.928773414438</v>
      </c>
      <c r="F45" s="7">
        <v>7688.716345778774</v>
      </c>
      <c r="G45" s="7">
        <f t="shared" si="1"/>
        <v>10958.645119193212</v>
      </c>
      <c r="H45" s="7">
        <v>206.84044434701158</v>
      </c>
      <c r="I45" s="7">
        <f t="shared" si="2"/>
        <v>70548.96851521033</v>
      </c>
      <c r="J45" s="7">
        <v>1439.8202201579934</v>
      </c>
      <c r="K45" s="15">
        <f t="shared" si="3"/>
        <v>71988.78873536833</v>
      </c>
    </row>
    <row r="46" spans="1:11" ht="15.75" thickBot="1">
      <c r="A46" s="6">
        <v>2030</v>
      </c>
      <c r="B46" s="7">
        <v>77053.01948413711</v>
      </c>
      <c r="C46" s="7">
        <v>5829.356007686383</v>
      </c>
      <c r="D46" s="7">
        <f t="shared" si="0"/>
        <v>82882.37549182349</v>
      </c>
      <c r="E46" s="7">
        <v>3335.006326169242</v>
      </c>
      <c r="F46" s="7">
        <v>8011.910283629776</v>
      </c>
      <c r="G46" s="7">
        <f t="shared" si="1"/>
        <v>11346.916609799018</v>
      </c>
      <c r="H46" s="7">
        <v>206.84044434701158</v>
      </c>
      <c r="I46" s="7">
        <f t="shared" si="2"/>
        <v>71328.61843767746</v>
      </c>
      <c r="J46" s="7">
        <v>1595.8778402164762</v>
      </c>
      <c r="K46" s="15">
        <f t="shared" si="3"/>
        <v>72924.49627789394</v>
      </c>
    </row>
    <row r="47" spans="1:11" ht="15">
      <c r="A47" s="21" t="s">
        <v>0</v>
      </c>
      <c r="B47" s="21"/>
      <c r="C47" s="21"/>
      <c r="D47" s="21"/>
      <c r="E47" s="21"/>
      <c r="F47" s="21"/>
      <c r="G47" s="21"/>
      <c r="H47" s="21"/>
      <c r="I47" s="21"/>
      <c r="J47" s="21"/>
      <c r="K47" s="21"/>
    </row>
    <row r="48" spans="1:11" ht="13.5" customHeight="1">
      <c r="A48" s="21" t="s">
        <v>64</v>
      </c>
      <c r="B48" s="21"/>
      <c r="C48" s="21"/>
      <c r="D48" s="21"/>
      <c r="E48" s="21"/>
      <c r="F48" s="21"/>
      <c r="G48" s="21"/>
      <c r="H48" s="21"/>
      <c r="I48" s="21"/>
      <c r="J48" s="21"/>
      <c r="K48" s="21"/>
    </row>
    <row r="49" spans="1:11" ht="13.5" customHeight="1">
      <c r="A49" s="2" t="s">
        <v>59</v>
      </c>
      <c r="B49" s="2"/>
      <c r="C49" s="2"/>
      <c r="D49" s="2"/>
      <c r="E49" s="2"/>
      <c r="F49" s="2"/>
      <c r="G49" s="2"/>
      <c r="H49" s="2"/>
      <c r="I49" s="2"/>
      <c r="J49" s="2"/>
      <c r="K49" s="2"/>
    </row>
    <row r="50" ht="13.5" customHeight="1">
      <c r="A50" s="4"/>
    </row>
    <row r="51" spans="1:11" ht="15.75">
      <c r="A51" s="18" t="s">
        <v>22</v>
      </c>
      <c r="B51" s="18"/>
      <c r="C51" s="18"/>
      <c r="D51" s="18"/>
      <c r="E51" s="18"/>
      <c r="F51" s="18"/>
      <c r="G51" s="18"/>
      <c r="H51" s="18"/>
      <c r="I51" s="18"/>
      <c r="J51" s="18"/>
      <c r="K51" s="18"/>
    </row>
    <row r="52" spans="1:11" ht="15">
      <c r="A52" s="8" t="s">
        <v>23</v>
      </c>
      <c r="B52" s="10">
        <f>EXP((LN(B16/B6)/10))-1</f>
        <v>0.012671619624817776</v>
      </c>
      <c r="C52" s="10">
        <f>EXP((LN(C16/C6)/10))-1</f>
        <v>0.012808152449325538</v>
      </c>
      <c r="D52" s="10">
        <f>EXP((LN(D16/D6)/10))-1</f>
        <v>0.012682325936832273</v>
      </c>
      <c r="E52" s="10">
        <f>EXP((LN(E16/E6)/10))-1</f>
        <v>0.0059681656153576235</v>
      </c>
      <c r="F52" s="11" t="s">
        <v>36</v>
      </c>
      <c r="G52" s="10">
        <f>EXP((LN(G16/G6)/10))-1</f>
        <v>0.00611188635611315</v>
      </c>
      <c r="H52" s="11" t="s">
        <v>36</v>
      </c>
      <c r="I52" s="10">
        <f>EXP((LN(I16/I6)/10))-1</f>
        <v>0.01286053579983859</v>
      </c>
      <c r="J52" s="10"/>
      <c r="K52" s="10">
        <f>EXP((LN(K16/K6)/10))-1</f>
        <v>0.01286053579983859</v>
      </c>
    </row>
    <row r="53" spans="1:11" ht="15">
      <c r="A53" s="8" t="s">
        <v>66</v>
      </c>
      <c r="B53" s="10">
        <f aca="true" t="shared" si="4" ref="B53:G53">EXP((LN(B34/B16)/18))-1</f>
        <v>0.011009557048425656</v>
      </c>
      <c r="C53" s="10">
        <f t="shared" si="4"/>
        <v>0.007422767799976526</v>
      </c>
      <c r="D53" s="10">
        <f t="shared" si="4"/>
        <v>0.0107358041282688</v>
      </c>
      <c r="E53" s="10">
        <f t="shared" si="4"/>
        <v>0.03124366408389312</v>
      </c>
      <c r="F53" s="10">
        <f t="shared" si="4"/>
        <v>0.5295824345166109</v>
      </c>
      <c r="G53" s="10">
        <f t="shared" si="4"/>
        <v>0.09023993208533398</v>
      </c>
      <c r="H53" s="11" t="s">
        <v>36</v>
      </c>
      <c r="I53" s="10">
        <f>EXP((LN(I34/I16)/18))-1</f>
        <v>0.006172046935728925</v>
      </c>
      <c r="J53" s="10"/>
      <c r="K53" s="10">
        <f>EXP((LN(K34/K16)/18))-1</f>
        <v>0.006669500436991882</v>
      </c>
    </row>
    <row r="54" spans="1:11" ht="15">
      <c r="A54" s="8" t="s">
        <v>67</v>
      </c>
      <c r="B54" s="10">
        <f aca="true" t="shared" si="5" ref="B54:G54">EXP((LN(B36/B34)/2))-1</f>
        <v>0.022752626209176174</v>
      </c>
      <c r="C54" s="10">
        <f t="shared" si="5"/>
        <v>0.005787105258155512</v>
      </c>
      <c r="D54" s="10">
        <f t="shared" si="5"/>
        <v>0.02150740031190357</v>
      </c>
      <c r="E54" s="10">
        <f t="shared" si="5"/>
        <v>0.04392249709910945</v>
      </c>
      <c r="F54" s="10">
        <f t="shared" si="5"/>
        <v>0.1072408164208285</v>
      </c>
      <c r="G54" s="10">
        <f t="shared" si="5"/>
        <v>0.08444210156693877</v>
      </c>
      <c r="H54" s="10">
        <f>EXP((LN(H36/H34)/2))-1</f>
        <v>0.08885159234127316</v>
      </c>
      <c r="I54" s="10">
        <f>EXP((LN(I36/I34)/2))-1</f>
        <v>0.014124006948308843</v>
      </c>
      <c r="J54" s="10"/>
      <c r="K54" s="10">
        <f>EXP((LN(K36/K34)/2))-1</f>
        <v>0.016693688837353893</v>
      </c>
    </row>
    <row r="55" spans="1:11" ht="15">
      <c r="A55" s="8" t="s">
        <v>68</v>
      </c>
      <c r="B55" s="10">
        <f aca="true" t="shared" si="6" ref="B55:G55">EXP((LN(B46/B34)/12))-1</f>
        <v>0.01895188397468961</v>
      </c>
      <c r="C55" s="10">
        <f t="shared" si="6"/>
        <v>0.014352781294470596</v>
      </c>
      <c r="D55" s="10">
        <f t="shared" si="6"/>
        <v>0.0186194287013568</v>
      </c>
      <c r="E55" s="10">
        <f t="shared" si="6"/>
        <v>0.026889814973625414</v>
      </c>
      <c r="F55" s="10">
        <f t="shared" si="6"/>
        <v>0.055581742092558395</v>
      </c>
      <c r="G55" s="10">
        <f t="shared" si="6"/>
        <v>0.04603461714842183</v>
      </c>
      <c r="H55" s="10">
        <f>EXP((LN(H46/H34)/12))-1</f>
        <v>0.03062687952683585</v>
      </c>
      <c r="I55" s="10">
        <f>EXP((LN(I46/I34)/12))-1</f>
        <v>0.014987559207731316</v>
      </c>
      <c r="J55" s="10"/>
      <c r="K55" s="10">
        <f>EXP((LN(K46/K34)/12))-1</f>
        <v>0.01610719529514748</v>
      </c>
    </row>
    <row r="56" ht="13.5" customHeight="1">
      <c r="A56" s="4"/>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54"/>
  <sheetViews>
    <sheetView zoomScale="80" zoomScaleNormal="80" zoomScalePageLayoutView="0" workbookViewId="0" topLeftCell="A1">
      <selection activeCell="B6" sqref="B6:G46"/>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19" t="s">
        <v>44</v>
      </c>
      <c r="B1" s="19"/>
      <c r="C1" s="19"/>
      <c r="D1" s="19"/>
      <c r="E1" s="19"/>
      <c r="F1" s="19"/>
      <c r="G1" s="19"/>
      <c r="H1" s="19"/>
    </row>
    <row r="2" spans="1:9" ht="15.75" customHeight="1">
      <c r="A2" s="20" t="s">
        <v>46</v>
      </c>
      <c r="B2" s="19"/>
      <c r="C2" s="19"/>
      <c r="D2" s="19"/>
      <c r="E2" s="19"/>
      <c r="F2" s="19"/>
      <c r="G2" s="19"/>
      <c r="H2" s="19"/>
      <c r="I2" s="19"/>
    </row>
    <row r="3" spans="1:8" ht="15.75" customHeight="1">
      <c r="A3" s="19" t="s">
        <v>33</v>
      </c>
      <c r="B3" s="19"/>
      <c r="C3" s="19"/>
      <c r="D3" s="19"/>
      <c r="E3" s="19"/>
      <c r="F3" s="19"/>
      <c r="G3" s="19"/>
      <c r="H3" s="19"/>
    </row>
    <row r="4" ht="13.5" customHeight="1" thickBot="1">
      <c r="A4" s="4"/>
    </row>
    <row r="5" spans="1:8" ht="27" thickBot="1">
      <c r="A5" s="5" t="s">
        <v>10</v>
      </c>
      <c r="B5" s="5" t="s">
        <v>11</v>
      </c>
      <c r="C5" s="5" t="s">
        <v>13</v>
      </c>
      <c r="D5" s="5" t="s">
        <v>15</v>
      </c>
      <c r="E5" s="5" t="s">
        <v>16</v>
      </c>
      <c r="F5" s="5" t="s">
        <v>17</v>
      </c>
      <c r="G5" s="5" t="s">
        <v>18</v>
      </c>
      <c r="H5" s="5" t="s">
        <v>20</v>
      </c>
    </row>
    <row r="6" spans="1:8" ht="15.75" thickBot="1">
      <c r="A6" s="6">
        <v>1990</v>
      </c>
      <c r="B6" s="7">
        <v>0</v>
      </c>
      <c r="C6" s="7">
        <v>795.4499618787588</v>
      </c>
      <c r="D6" s="7">
        <v>5346.582530000001</v>
      </c>
      <c r="E6" s="7">
        <v>1429.5506992653677</v>
      </c>
      <c r="F6" s="7">
        <v>0.422911</v>
      </c>
      <c r="G6" s="7">
        <v>662.3146634537515</v>
      </c>
      <c r="H6" s="7">
        <f>SUM(B6:G6)</f>
        <v>8234.320765597879</v>
      </c>
    </row>
    <row r="7" spans="1:8" ht="15.75" thickBot="1">
      <c r="A7" s="6">
        <v>1991</v>
      </c>
      <c r="B7" s="7">
        <v>0</v>
      </c>
      <c r="C7" s="7">
        <v>779.3701340127086</v>
      </c>
      <c r="D7" s="7">
        <v>5494.651095000001</v>
      </c>
      <c r="E7" s="7">
        <v>1469.3263672805942</v>
      </c>
      <c r="F7" s="7">
        <v>0.331448</v>
      </c>
      <c r="G7" s="7">
        <v>522.3920050815332</v>
      </c>
      <c r="H7" s="7">
        <f aca="true" t="shared" si="0" ref="H7:H46">SUM(B7:G7)</f>
        <v>8266.071049374837</v>
      </c>
    </row>
    <row r="8" spans="1:8" ht="15.75" thickBot="1">
      <c r="A8" s="6">
        <v>1992</v>
      </c>
      <c r="B8" s="7">
        <v>0.00407148981291716</v>
      </c>
      <c r="C8" s="7">
        <v>816.0536820172156</v>
      </c>
      <c r="D8" s="7">
        <v>5422.23228</v>
      </c>
      <c r="E8" s="7">
        <v>1410.4362681002106</v>
      </c>
      <c r="F8" s="7">
        <v>0.331231</v>
      </c>
      <c r="G8" s="7">
        <v>428.34859232719816</v>
      </c>
      <c r="H8" s="7">
        <f t="shared" si="0"/>
        <v>8077.406124934438</v>
      </c>
    </row>
    <row r="9" spans="1:8" ht="15.75" thickBot="1">
      <c r="A9" s="6">
        <v>1993</v>
      </c>
      <c r="B9" s="7">
        <v>0.00660965897247256</v>
      </c>
      <c r="C9" s="7">
        <v>833.7422551656093</v>
      </c>
      <c r="D9" s="7">
        <v>6319.436363000001</v>
      </c>
      <c r="E9" s="7">
        <v>1328.583862628389</v>
      </c>
      <c r="F9" s="7">
        <v>0.065429</v>
      </c>
      <c r="G9" s="7">
        <v>478.8870017900333</v>
      </c>
      <c r="H9" s="7">
        <f t="shared" si="0"/>
        <v>8960.721521243006</v>
      </c>
    </row>
    <row r="10" spans="1:8" ht="15.75" thickBot="1">
      <c r="A10" s="6">
        <v>1994</v>
      </c>
      <c r="B10" s="7">
        <v>0.275131380675178</v>
      </c>
      <c r="C10" s="7">
        <v>1020.8236349869729</v>
      </c>
      <c r="D10" s="7">
        <v>6606.381090000001</v>
      </c>
      <c r="E10" s="7">
        <v>1152.033984843668</v>
      </c>
      <c r="F10" s="7">
        <v>0</v>
      </c>
      <c r="G10" s="7">
        <v>508.19520658079097</v>
      </c>
      <c r="H10" s="7">
        <f t="shared" si="0"/>
        <v>9287.709047792107</v>
      </c>
    </row>
    <row r="11" spans="1:8" ht="15.75" thickBot="1">
      <c r="A11" s="6">
        <v>1995</v>
      </c>
      <c r="B11" s="7">
        <v>0.5701954788411877</v>
      </c>
      <c r="C11" s="7">
        <v>1048.2484368209327</v>
      </c>
      <c r="D11" s="7">
        <v>6602.447274</v>
      </c>
      <c r="E11" s="7">
        <v>1162.4557493732893</v>
      </c>
      <c r="F11" s="7">
        <v>0</v>
      </c>
      <c r="G11" s="7">
        <v>503.2053194103204</v>
      </c>
      <c r="H11" s="7">
        <f t="shared" si="0"/>
        <v>9316.926975083385</v>
      </c>
    </row>
    <row r="12" spans="1:8" ht="15.75" thickBot="1">
      <c r="A12" s="6">
        <v>1996</v>
      </c>
      <c r="B12" s="7">
        <v>0.8089175769600521</v>
      </c>
      <c r="C12" s="7">
        <v>981.5687276051551</v>
      </c>
      <c r="D12" s="7">
        <v>7118.096704</v>
      </c>
      <c r="E12" s="7">
        <v>1240.5096172360468</v>
      </c>
      <c r="F12" s="7">
        <v>0</v>
      </c>
      <c r="G12" s="7">
        <v>507.0820240554327</v>
      </c>
      <c r="H12" s="7">
        <f t="shared" si="0"/>
        <v>9848.065990473595</v>
      </c>
    </row>
    <row r="13" spans="1:8" ht="15.75" thickBot="1">
      <c r="A13" s="6">
        <v>1997</v>
      </c>
      <c r="B13" s="7">
        <v>1.0103791867811307</v>
      </c>
      <c r="C13" s="7">
        <v>1000.4265393630899</v>
      </c>
      <c r="D13" s="7">
        <v>7190.590894999999</v>
      </c>
      <c r="E13" s="7">
        <v>1294.8972254542482</v>
      </c>
      <c r="F13" s="7">
        <v>0</v>
      </c>
      <c r="G13" s="7">
        <v>500.5716179617348</v>
      </c>
      <c r="H13" s="7">
        <f t="shared" si="0"/>
        <v>9987.496656965854</v>
      </c>
    </row>
    <row r="14" spans="1:8" ht="15.75" thickBot="1">
      <c r="A14" s="6">
        <v>1998</v>
      </c>
      <c r="B14" s="7">
        <v>1.1593409673102928</v>
      </c>
      <c r="C14" s="7">
        <v>985.2390583668466</v>
      </c>
      <c r="D14" s="7">
        <v>6786.220889000001</v>
      </c>
      <c r="E14" s="7">
        <v>1357.0855012860752</v>
      </c>
      <c r="F14" s="7">
        <v>0</v>
      </c>
      <c r="G14" s="7">
        <v>490.1541637637067</v>
      </c>
      <c r="H14" s="7">
        <f t="shared" si="0"/>
        <v>9619.85895338394</v>
      </c>
    </row>
    <row r="15" spans="1:8" ht="15.75" thickBot="1">
      <c r="A15" s="6">
        <v>1999</v>
      </c>
      <c r="B15" s="7">
        <v>1.7044734224575548</v>
      </c>
      <c r="C15" s="7">
        <v>992.674277185162</v>
      </c>
      <c r="D15" s="7">
        <v>6790.7166019999995</v>
      </c>
      <c r="E15" s="7">
        <v>1356.0598305777385</v>
      </c>
      <c r="F15" s="7">
        <v>0</v>
      </c>
      <c r="G15" s="7">
        <v>539.2159839999999</v>
      </c>
      <c r="H15" s="7">
        <f t="shared" si="0"/>
        <v>9680.371167185358</v>
      </c>
    </row>
    <row r="16" spans="1:8" ht="15.75" thickBot="1">
      <c r="A16" s="6">
        <v>2000</v>
      </c>
      <c r="B16" s="7">
        <v>2.9606192906168096</v>
      </c>
      <c r="C16" s="7">
        <v>977.2582735321436</v>
      </c>
      <c r="D16" s="7">
        <v>5958.253974</v>
      </c>
      <c r="E16" s="7">
        <v>1362.3152206113525</v>
      </c>
      <c r="F16" s="7">
        <v>0</v>
      </c>
      <c r="G16" s="7">
        <v>559.170008</v>
      </c>
      <c r="H16" s="7">
        <f t="shared" si="0"/>
        <v>8859.958095434115</v>
      </c>
    </row>
    <row r="17" spans="1:8" ht="15.75" thickBot="1">
      <c r="A17" s="6">
        <v>2001</v>
      </c>
      <c r="B17" s="7">
        <v>6.168901133138855</v>
      </c>
      <c r="C17" s="7">
        <v>657.3837560592312</v>
      </c>
      <c r="D17" s="7">
        <v>5976.615025</v>
      </c>
      <c r="E17" s="7">
        <v>2028.3819999999998</v>
      </c>
      <c r="F17" s="7">
        <v>0.027649</v>
      </c>
      <c r="G17" s="7">
        <v>278.8168281568</v>
      </c>
      <c r="H17" s="7">
        <f t="shared" si="0"/>
        <v>8947.394159349169</v>
      </c>
    </row>
    <row r="18" spans="1:8" ht="15.75" thickBot="1">
      <c r="A18" s="6">
        <v>2002</v>
      </c>
      <c r="B18" s="7">
        <v>19.417658040784236</v>
      </c>
      <c r="C18" s="7">
        <v>1032.2153436117471</v>
      </c>
      <c r="D18" s="7">
        <v>6916.609280349737</v>
      </c>
      <c r="E18" s="7">
        <v>2266.4844071999996</v>
      </c>
      <c r="F18" s="7">
        <v>0.708563</v>
      </c>
      <c r="G18" s="7">
        <v>368.3132864441058</v>
      </c>
      <c r="H18" s="7">
        <f t="shared" si="0"/>
        <v>10603.748538646372</v>
      </c>
    </row>
    <row r="19" spans="1:8" ht="15.75" thickBot="1">
      <c r="A19" s="6">
        <v>2003</v>
      </c>
      <c r="B19" s="7">
        <v>37.04118708642237</v>
      </c>
      <c r="C19" s="7">
        <v>1164.7522436885986</v>
      </c>
      <c r="D19" s="7">
        <v>7373.206498552868</v>
      </c>
      <c r="E19" s="7">
        <v>2708.4351687425137</v>
      </c>
      <c r="F19" s="7">
        <v>3.601445308027503</v>
      </c>
      <c r="G19" s="7">
        <v>404.57946682338377</v>
      </c>
      <c r="H19" s="7">
        <f t="shared" si="0"/>
        <v>11691.616010201813</v>
      </c>
    </row>
    <row r="20" spans="1:8" ht="15.75" thickBot="1">
      <c r="A20" s="6">
        <v>2004</v>
      </c>
      <c r="B20" s="7">
        <v>66.56253489695615</v>
      </c>
      <c r="C20" s="7">
        <v>1356.5500644449596</v>
      </c>
      <c r="D20" s="7">
        <v>7280.642027196233</v>
      </c>
      <c r="E20" s="7">
        <v>2840.117632011667</v>
      </c>
      <c r="F20" s="7">
        <v>5.408057628689219</v>
      </c>
      <c r="G20" s="7">
        <v>448.74395203599</v>
      </c>
      <c r="H20" s="7">
        <f t="shared" si="0"/>
        <v>11998.024268214494</v>
      </c>
    </row>
    <row r="21" spans="1:8" ht="15.75" thickBot="1">
      <c r="A21" s="6">
        <v>2005</v>
      </c>
      <c r="B21" s="7">
        <v>93.88633222856548</v>
      </c>
      <c r="C21" s="7">
        <v>1568.8483959121772</v>
      </c>
      <c r="D21" s="7">
        <v>7191.338695723332</v>
      </c>
      <c r="E21" s="7">
        <v>2865.7450928374096</v>
      </c>
      <c r="F21" s="7">
        <v>12.48034591467671</v>
      </c>
      <c r="G21" s="7">
        <v>436.46813327710424</v>
      </c>
      <c r="H21" s="7">
        <f t="shared" si="0"/>
        <v>12168.766995893264</v>
      </c>
    </row>
    <row r="22" spans="1:8" ht="15.75" thickBot="1">
      <c r="A22" s="6">
        <v>2006</v>
      </c>
      <c r="B22" s="7">
        <v>128.21317388688746</v>
      </c>
      <c r="C22" s="7">
        <v>1677.0235023421426</v>
      </c>
      <c r="D22" s="7">
        <v>7186.656047611312</v>
      </c>
      <c r="E22" s="7">
        <v>2944.0855799343235</v>
      </c>
      <c r="F22" s="7">
        <v>18.58443559506154</v>
      </c>
      <c r="G22" s="7">
        <v>456.5508504073556</v>
      </c>
      <c r="H22" s="7">
        <f t="shared" si="0"/>
        <v>12411.11358977708</v>
      </c>
    </row>
    <row r="23" spans="1:8" ht="15.75" thickBot="1">
      <c r="A23" s="6">
        <v>2007</v>
      </c>
      <c r="B23" s="7">
        <v>178.65960900804814</v>
      </c>
      <c r="C23" s="7">
        <v>1893.126200169335</v>
      </c>
      <c r="D23" s="7">
        <v>7130.345379880844</v>
      </c>
      <c r="E23" s="7">
        <v>2931.4559700734235</v>
      </c>
      <c r="F23" s="7">
        <v>23.89060926209714</v>
      </c>
      <c r="G23" s="7">
        <v>446.26235336673284</v>
      </c>
      <c r="H23" s="7">
        <f t="shared" si="0"/>
        <v>12603.740121760478</v>
      </c>
    </row>
    <row r="24" spans="1:8" ht="15.75" thickBot="1">
      <c r="A24" s="6">
        <v>2008</v>
      </c>
      <c r="B24" s="7">
        <v>261.9127634662337</v>
      </c>
      <c r="C24" s="7">
        <v>2121.060274630512</v>
      </c>
      <c r="D24" s="7">
        <v>7632.229419273829</v>
      </c>
      <c r="E24" s="7">
        <v>2902.5698032038586</v>
      </c>
      <c r="F24" s="7">
        <v>32.70830324436227</v>
      </c>
      <c r="G24" s="7">
        <v>392.7726197516673</v>
      </c>
      <c r="H24" s="7">
        <f t="shared" si="0"/>
        <v>13343.253183570463</v>
      </c>
    </row>
    <row r="25" spans="1:8" ht="15.75" thickBot="1">
      <c r="A25" s="6">
        <v>2009</v>
      </c>
      <c r="B25" s="7">
        <v>379.1126475262024</v>
      </c>
      <c r="C25" s="7">
        <v>2346.103617354634</v>
      </c>
      <c r="D25" s="7">
        <v>7404.7474038708915</v>
      </c>
      <c r="E25" s="7">
        <v>2846.5222302594552</v>
      </c>
      <c r="F25" s="7">
        <v>53.71570394164216</v>
      </c>
      <c r="G25" s="7">
        <v>469.15305476067624</v>
      </c>
      <c r="H25" s="7">
        <f t="shared" si="0"/>
        <v>13499.3546577135</v>
      </c>
    </row>
    <row r="26" spans="1:8" ht="15.75" thickBot="1">
      <c r="A26" s="6">
        <v>2010</v>
      </c>
      <c r="B26" s="7">
        <v>550.8666194588158</v>
      </c>
      <c r="C26" s="7">
        <v>2510.6968551843383</v>
      </c>
      <c r="D26" s="7">
        <v>7565.908190810509</v>
      </c>
      <c r="E26" s="7">
        <v>2732.0590545944997</v>
      </c>
      <c r="F26" s="7">
        <v>62.543743967291874</v>
      </c>
      <c r="G26" s="7">
        <v>558.5004153728772</v>
      </c>
      <c r="H26" s="7">
        <f t="shared" si="0"/>
        <v>13980.574879388332</v>
      </c>
    </row>
    <row r="27" spans="1:8" ht="15.75" thickBot="1">
      <c r="A27" s="6">
        <v>2011</v>
      </c>
      <c r="B27" s="7">
        <v>760.1650770181076</v>
      </c>
      <c r="C27" s="7">
        <v>2834.751482385388</v>
      </c>
      <c r="D27" s="7">
        <v>7666.136847969564</v>
      </c>
      <c r="E27" s="7">
        <v>2799.358063480461</v>
      </c>
      <c r="F27" s="7">
        <v>86.17440512555575</v>
      </c>
      <c r="G27" s="7">
        <v>737.2887182218876</v>
      </c>
      <c r="H27" s="7">
        <f t="shared" si="0"/>
        <v>14883.874594200963</v>
      </c>
    </row>
    <row r="28" spans="1:8" ht="15.75" thickBot="1">
      <c r="A28" s="6">
        <v>2012</v>
      </c>
      <c r="B28" s="7">
        <v>1054.5679295097618</v>
      </c>
      <c r="C28" s="7">
        <v>3047.7236782092887</v>
      </c>
      <c r="D28" s="7">
        <v>7590.465799872336</v>
      </c>
      <c r="E28" s="7">
        <v>2553.2389615090165</v>
      </c>
      <c r="F28" s="7">
        <v>134.5786406460201</v>
      </c>
      <c r="G28" s="7">
        <v>807.5614826623959</v>
      </c>
      <c r="H28" s="7">
        <f t="shared" si="0"/>
        <v>15188.136492408818</v>
      </c>
    </row>
    <row r="29" spans="1:8" ht="15.75" thickBot="1">
      <c r="A29" s="6">
        <v>2013</v>
      </c>
      <c r="B29" s="7">
        <v>1544.534231707104</v>
      </c>
      <c r="C29" s="7">
        <v>3326.301591022646</v>
      </c>
      <c r="D29" s="7">
        <v>7800.707937476772</v>
      </c>
      <c r="E29" s="7">
        <v>2520.041647119348</v>
      </c>
      <c r="F29" s="7">
        <v>193.35352086757345</v>
      </c>
      <c r="G29" s="7">
        <v>925.8548171324784</v>
      </c>
      <c r="H29" s="7">
        <f t="shared" si="0"/>
        <v>16310.79374532592</v>
      </c>
    </row>
    <row r="30" spans="1:8" ht="15.75" thickBot="1">
      <c r="A30" s="6">
        <v>2014</v>
      </c>
      <c r="B30" s="7">
        <v>2392.538935423898</v>
      </c>
      <c r="C30" s="7">
        <v>3615.0111378804186</v>
      </c>
      <c r="D30" s="7">
        <v>8149.486152529707</v>
      </c>
      <c r="E30" s="7">
        <v>3691.790362571449</v>
      </c>
      <c r="F30" s="7">
        <v>246.4890896863236</v>
      </c>
      <c r="G30" s="7">
        <v>868.1033326949823</v>
      </c>
      <c r="H30" s="7">
        <f t="shared" si="0"/>
        <v>18963.419010786783</v>
      </c>
    </row>
    <row r="31" spans="1:8" ht="15.75" thickBot="1">
      <c r="A31" s="6">
        <v>2015</v>
      </c>
      <c r="B31" s="7">
        <v>3721.1161797173786</v>
      </c>
      <c r="C31" s="7">
        <v>3706.0267626336918</v>
      </c>
      <c r="D31" s="7">
        <v>8371.59872128489</v>
      </c>
      <c r="E31" s="7">
        <v>3743.463948577917</v>
      </c>
      <c r="F31" s="7">
        <v>299.5523008338569</v>
      </c>
      <c r="G31" s="7">
        <v>888.2842502814764</v>
      </c>
      <c r="H31" s="7">
        <f t="shared" si="0"/>
        <v>20730.04216332921</v>
      </c>
    </row>
    <row r="32" spans="1:8" ht="15.75" thickBot="1">
      <c r="A32" s="6">
        <v>2016</v>
      </c>
      <c r="B32" s="7">
        <v>5500.984520486171</v>
      </c>
      <c r="C32" s="7">
        <v>4081.714925331028</v>
      </c>
      <c r="D32" s="7">
        <v>8685.88345590762</v>
      </c>
      <c r="E32" s="7">
        <v>3511.0728115240354</v>
      </c>
      <c r="F32" s="7">
        <v>453.23530582602933</v>
      </c>
      <c r="G32" s="7">
        <v>955.196678191935</v>
      </c>
      <c r="H32" s="7">
        <f t="shared" si="0"/>
        <v>23188.08769726682</v>
      </c>
    </row>
    <row r="33" spans="1:8" ht="15.75" thickBot="1">
      <c r="A33" s="6">
        <v>2017</v>
      </c>
      <c r="B33" s="7">
        <v>6982.452503852589</v>
      </c>
      <c r="C33" s="7">
        <v>4644.793417559595</v>
      </c>
      <c r="D33" s="7">
        <v>8874.678648420842</v>
      </c>
      <c r="E33" s="7">
        <v>3659.7088561209885</v>
      </c>
      <c r="F33" s="7">
        <v>536.9782647161115</v>
      </c>
      <c r="G33" s="7">
        <v>981.3541472968667</v>
      </c>
      <c r="H33" s="7">
        <f t="shared" si="0"/>
        <v>25679.965837966996</v>
      </c>
    </row>
    <row r="34" spans="1:8" ht="15.75" thickBot="1">
      <c r="A34" s="6">
        <v>2018</v>
      </c>
      <c r="B34" s="7">
        <v>8392.778558013657</v>
      </c>
      <c r="C34" s="7">
        <v>6039.532993939391</v>
      </c>
      <c r="D34" s="7">
        <v>9424.735034472216</v>
      </c>
      <c r="E34" s="7">
        <v>3741.022024911323</v>
      </c>
      <c r="F34" s="7">
        <v>620.627271628161</v>
      </c>
      <c r="G34" s="7">
        <v>1169.5609637464468</v>
      </c>
      <c r="H34" s="7">
        <f t="shared" si="0"/>
        <v>29388.256846711192</v>
      </c>
    </row>
    <row r="35" spans="1:8" ht="15.75" thickBot="1">
      <c r="A35" s="6">
        <v>2019</v>
      </c>
      <c r="B35" s="7">
        <v>9601.680972372706</v>
      </c>
      <c r="C35" s="7">
        <v>6440.613460047362</v>
      </c>
      <c r="D35" s="7">
        <v>9518.653638490201</v>
      </c>
      <c r="E35" s="7">
        <v>3733.1977027324497</v>
      </c>
      <c r="F35" s="7">
        <v>717.2357042536144</v>
      </c>
      <c r="G35" s="7">
        <v>1197.782171779583</v>
      </c>
      <c r="H35" s="7">
        <f t="shared" si="0"/>
        <v>31209.163649675917</v>
      </c>
    </row>
    <row r="36" spans="1:8" ht="15.75" thickBot="1">
      <c r="A36" s="6">
        <v>2020</v>
      </c>
      <c r="B36" s="7">
        <v>10533.680995995246</v>
      </c>
      <c r="C36" s="7">
        <v>6692.005181448613</v>
      </c>
      <c r="D36" s="7">
        <v>9611.57361173423</v>
      </c>
      <c r="E36" s="7">
        <v>3725.268910155182</v>
      </c>
      <c r="F36" s="7">
        <v>810.8705151248508</v>
      </c>
      <c r="G36" s="7">
        <v>1221.0128011569993</v>
      </c>
      <c r="H36" s="7">
        <f t="shared" si="0"/>
        <v>32594.41201561512</v>
      </c>
    </row>
    <row r="37" spans="1:8" ht="15.75" thickBot="1">
      <c r="A37" s="6">
        <v>2021</v>
      </c>
      <c r="B37" s="7">
        <v>11309.086447688604</v>
      </c>
      <c r="C37" s="7">
        <v>6945.265400245726</v>
      </c>
      <c r="D37" s="7">
        <v>9704.337916814871</v>
      </c>
      <c r="E37" s="7">
        <v>3717.42154688108</v>
      </c>
      <c r="F37" s="7">
        <v>904.1196466168683</v>
      </c>
      <c r="G37" s="7">
        <v>1244.2884622787426</v>
      </c>
      <c r="H37" s="7">
        <f t="shared" si="0"/>
        <v>33824.519420525896</v>
      </c>
    </row>
    <row r="38" spans="1:8" ht="15.75" thickBot="1">
      <c r="A38" s="6">
        <v>2022</v>
      </c>
      <c r="B38" s="7">
        <v>11919.223963048189</v>
      </c>
      <c r="C38" s="7">
        <v>7196.325522149933</v>
      </c>
      <c r="D38" s="7">
        <v>9796.60804453883</v>
      </c>
      <c r="E38" s="7">
        <v>3709.5938836715063</v>
      </c>
      <c r="F38" s="7">
        <v>996.9051953642111</v>
      </c>
      <c r="G38" s="7">
        <v>1267.4643389768312</v>
      </c>
      <c r="H38" s="7">
        <f t="shared" si="0"/>
        <v>34886.1209477495</v>
      </c>
    </row>
    <row r="39" spans="1:8" ht="15.75" thickBot="1">
      <c r="A39" s="6">
        <v>2023</v>
      </c>
      <c r="B39" s="7">
        <v>12399.948017514964</v>
      </c>
      <c r="C39" s="7">
        <v>7446.445035018871</v>
      </c>
      <c r="D39" s="7">
        <v>9888.386401753927</v>
      </c>
      <c r="E39" s="7">
        <v>3701.785842866244</v>
      </c>
      <c r="F39" s="7">
        <v>1089.2294575072708</v>
      </c>
      <c r="G39" s="7">
        <v>1290.5407807814167</v>
      </c>
      <c r="H39" s="7">
        <f t="shared" si="0"/>
        <v>35816.335535442704</v>
      </c>
    </row>
    <row r="40" spans="1:8" ht="15.75" thickBot="1">
      <c r="A40" s="6">
        <v>2024</v>
      </c>
      <c r="B40" s="7">
        <v>12760.467122781882</v>
      </c>
      <c r="C40" s="7">
        <v>7704.125318375849</v>
      </c>
      <c r="D40" s="7">
        <v>9979.675384555714</v>
      </c>
      <c r="E40" s="7">
        <v>3693.997347329654</v>
      </c>
      <c r="F40" s="7">
        <v>1181.094717887508</v>
      </c>
      <c r="G40" s="7">
        <v>1313.5181367988398</v>
      </c>
      <c r="H40" s="7">
        <f t="shared" si="0"/>
        <v>36632.87802772944</v>
      </c>
    </row>
    <row r="41" spans="1:8" ht="15.75" thickBot="1">
      <c r="A41" s="6">
        <v>2025</v>
      </c>
      <c r="B41" s="7">
        <v>13044.538118874761</v>
      </c>
      <c r="C41" s="7">
        <v>7979.56790033955</v>
      </c>
      <c r="D41" s="7">
        <v>10070.477378327752</v>
      </c>
      <c r="E41" s="7">
        <v>3686.2283204460045</v>
      </c>
      <c r="F41" s="7">
        <v>1272.5032501023968</v>
      </c>
      <c r="G41" s="7">
        <v>1336.39675570185</v>
      </c>
      <c r="H41" s="7">
        <f t="shared" si="0"/>
        <v>37389.711723792316</v>
      </c>
    </row>
    <row r="42" spans="1:8" ht="15.75" thickBot="1">
      <c r="A42" s="6">
        <v>2026</v>
      </c>
      <c r="B42" s="7">
        <v>13332.511249032075</v>
      </c>
      <c r="C42" s="7">
        <v>8279.055079922226</v>
      </c>
      <c r="D42" s="7">
        <v>10160.79475778185</v>
      </c>
      <c r="E42" s="7">
        <v>3678.4786861148605</v>
      </c>
      <c r="F42" s="7">
        <v>1363.457316560105</v>
      </c>
      <c r="G42" s="7">
        <v>1359.1769857199724</v>
      </c>
      <c r="H42" s="7">
        <f t="shared" si="0"/>
        <v>38173.47407513109</v>
      </c>
    </row>
    <row r="43" spans="1:8" ht="15.75" thickBot="1">
      <c r="A43" s="6">
        <v>2027</v>
      </c>
      <c r="B43" s="7">
        <v>13622.922327198045</v>
      </c>
      <c r="C43" s="7">
        <v>8616.033426546268</v>
      </c>
      <c r="D43" s="7">
        <v>10250.629886998195</v>
      </c>
      <c r="E43" s="7">
        <v>3670.748368746514</v>
      </c>
      <c r="F43" s="7">
        <v>1453.9591685339192</v>
      </c>
      <c r="G43" s="7">
        <v>1381.85917463004</v>
      </c>
      <c r="H43" s="7">
        <f t="shared" si="0"/>
        <v>38996.15235265298</v>
      </c>
    </row>
    <row r="44" spans="1:8" ht="15.75" thickBot="1">
      <c r="A44" s="6">
        <v>2028</v>
      </c>
      <c r="B44" s="7">
        <v>13917.332764537146</v>
      </c>
      <c r="C44" s="7">
        <v>9001.584463610325</v>
      </c>
      <c r="D44" s="7">
        <v>10339.985119465398</v>
      </c>
      <c r="E44" s="7">
        <v>3663.037293257453</v>
      </c>
      <c r="F44" s="7">
        <v>1544.0110462164025</v>
      </c>
      <c r="G44" s="7">
        <v>1404.443669746874</v>
      </c>
      <c r="H44" s="7">
        <f t="shared" si="0"/>
        <v>39870.3943568336</v>
      </c>
    </row>
    <row r="45" spans="1:8" ht="15.75" thickBot="1">
      <c r="A45" s="6">
        <v>2029</v>
      </c>
      <c r="B45" s="7">
        <v>14219.239711063887</v>
      </c>
      <c r="C45" s="7">
        <v>9450.559218990687</v>
      </c>
      <c r="D45" s="7">
        <v>10428.86279812056</v>
      </c>
      <c r="E45" s="7">
        <v>3655.345385065876</v>
      </c>
      <c r="F45" s="7">
        <v>1633.615178773308</v>
      </c>
      <c r="G45" s="7">
        <v>1426.930817914128</v>
      </c>
      <c r="H45" s="7">
        <f t="shared" si="0"/>
        <v>40814.55310992845</v>
      </c>
    </row>
    <row r="46" spans="1:8" ht="15.75" thickBot="1">
      <c r="A46" s="6">
        <v>2030</v>
      </c>
      <c r="B46" s="7">
        <v>14532.095679478869</v>
      </c>
      <c r="C46" s="7">
        <v>9982.764385716922</v>
      </c>
      <c r="D46" s="7">
        <v>10517.265255389082</v>
      </c>
      <c r="E46" s="7">
        <v>3647.6725700872603</v>
      </c>
      <c r="F46" s="7">
        <v>1722.7737843972232</v>
      </c>
      <c r="G46" s="7">
        <v>1449.3209654952648</v>
      </c>
      <c r="H46" s="7">
        <f t="shared" si="0"/>
        <v>41851.89264056462</v>
      </c>
    </row>
    <row r="48" spans="1:10" ht="13.5" customHeight="1">
      <c r="A48" s="4"/>
      <c r="J48" s="1" t="s">
        <v>0</v>
      </c>
    </row>
    <row r="49" spans="1:8" ht="15.75">
      <c r="A49" s="22" t="s">
        <v>22</v>
      </c>
      <c r="B49" s="22"/>
      <c r="C49" s="22"/>
      <c r="D49" s="22"/>
      <c r="E49" s="22"/>
      <c r="F49" s="22"/>
      <c r="G49" s="22"/>
      <c r="H49" s="22"/>
    </row>
    <row r="50" spans="1:8" ht="15">
      <c r="A50" s="8" t="s">
        <v>23</v>
      </c>
      <c r="B50" s="11" t="s">
        <v>36</v>
      </c>
      <c r="C50" s="10">
        <f>EXP((LN(C16/C6)/10))-1</f>
        <v>0.020797620555025098</v>
      </c>
      <c r="D50" s="10">
        <f>EXP((LN(D16/D6)/10))-1</f>
        <v>0.010890868746662008</v>
      </c>
      <c r="E50" s="10">
        <f>EXP((LN(E16/E6)/10))-1</f>
        <v>-0.004805872474087036</v>
      </c>
      <c r="F50" s="11" t="s">
        <v>36</v>
      </c>
      <c r="G50" s="10">
        <f>EXP((LN(G16/G6)/10))-1</f>
        <v>-0.01678623534187007</v>
      </c>
      <c r="H50" s="10">
        <f>EXP((LN(H16/H6)/10))-1</f>
        <v>0.00734999520038726</v>
      </c>
    </row>
    <row r="51" spans="1:8" ht="15">
      <c r="A51" s="8" t="s">
        <v>53</v>
      </c>
      <c r="B51" s="10">
        <f>EXP((LN(B33/B16)/17))-1</f>
        <v>0.5790276355024591</v>
      </c>
      <c r="C51" s="10">
        <f aca="true" t="shared" si="1" ref="C51:H51">EXP((LN(C33/C16)/17))-1</f>
        <v>0.0960263688131262</v>
      </c>
      <c r="D51" s="10">
        <f t="shared" si="1"/>
        <v>0.023713542512217023</v>
      </c>
      <c r="E51" s="10">
        <f t="shared" si="1"/>
        <v>0.05985201800498241</v>
      </c>
      <c r="F51" s="11" t="s">
        <v>36</v>
      </c>
      <c r="G51" s="10">
        <f t="shared" si="1"/>
        <v>0.033640513435010844</v>
      </c>
      <c r="H51" s="10">
        <f t="shared" si="1"/>
        <v>0.06459897946816406</v>
      </c>
    </row>
    <row r="52" spans="1:8" ht="15">
      <c r="A52" s="8" t="s">
        <v>54</v>
      </c>
      <c r="B52" s="10">
        <f>EXP((LN(B36/B33)/3))-1</f>
        <v>0.14689605066400824</v>
      </c>
      <c r="C52" s="10">
        <f aca="true" t="shared" si="2" ref="C52:H52">EXP((LN(C36/C33)/3))-1</f>
        <v>0.12944032237248804</v>
      </c>
      <c r="D52" s="10">
        <f t="shared" si="2"/>
        <v>0.02694524112817498</v>
      </c>
      <c r="E52" s="10">
        <f t="shared" si="2"/>
        <v>0.005936029856058012</v>
      </c>
      <c r="F52" s="10">
        <f t="shared" si="2"/>
        <v>0.14726814177236913</v>
      </c>
      <c r="G52" s="10">
        <f t="shared" si="2"/>
        <v>0.07555218029541688</v>
      </c>
      <c r="H52" s="10">
        <f t="shared" si="2"/>
        <v>0.08272019275567111</v>
      </c>
    </row>
    <row r="53" spans="1:8" ht="15">
      <c r="A53" s="8" t="s">
        <v>55</v>
      </c>
      <c r="B53" s="10">
        <f>EXP((LN(B46/B33)/13))-1</f>
        <v>0.0580012327398014</v>
      </c>
      <c r="C53" s="10">
        <f aca="true" t="shared" si="3" ref="C53:H53">EXP((LN(C46/C33)/13))-1</f>
        <v>0.0606212883344881</v>
      </c>
      <c r="D53" s="10">
        <f t="shared" si="3"/>
        <v>0.01314846698409844</v>
      </c>
      <c r="E53" s="10">
        <f t="shared" si="3"/>
        <v>-0.0002533744002285454</v>
      </c>
      <c r="F53" s="10">
        <f t="shared" si="3"/>
        <v>0.09381522772107886</v>
      </c>
      <c r="G53" s="10">
        <f t="shared" si="3"/>
        <v>0.0304479569187166</v>
      </c>
      <c r="H53" s="10">
        <f t="shared" si="3"/>
        <v>0.038285942113862825</v>
      </c>
    </row>
    <row r="54" ht="13.5" customHeight="1">
      <c r="A54" s="4"/>
    </row>
  </sheetData>
  <sheetProtection/>
  <mergeCells count="4">
    <mergeCell ref="A49:H49"/>
    <mergeCell ref="A1:H1"/>
    <mergeCell ref="A3:H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16">
      <selection activeCell="L42" sqref="L42"/>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19" t="s">
        <v>45</v>
      </c>
      <c r="C1" s="19"/>
      <c r="D1" s="19"/>
      <c r="E1" s="19"/>
      <c r="F1" s="13"/>
      <c r="G1" s="13"/>
    </row>
    <row r="2" spans="2:9" ht="15.75" customHeight="1">
      <c r="B2" s="19" t="s">
        <v>46</v>
      </c>
      <c r="C2" s="19"/>
      <c r="D2" s="19"/>
      <c r="E2" s="19"/>
      <c r="F2" s="19"/>
      <c r="G2" s="13"/>
      <c r="H2" s="13"/>
      <c r="I2" s="13"/>
    </row>
    <row r="3" spans="1:7" ht="15.75" customHeight="1">
      <c r="A3" s="19" t="s">
        <v>34</v>
      </c>
      <c r="B3" s="19"/>
      <c r="C3" s="19"/>
      <c r="D3" s="19"/>
      <c r="E3" s="19"/>
      <c r="F3" s="19"/>
      <c r="G3" s="19"/>
    </row>
    <row r="4" ht="13.5" customHeight="1" thickBot="1">
      <c r="A4" s="4"/>
    </row>
    <row r="5" spans="1:5" ht="27" thickBot="1">
      <c r="A5" s="5" t="s">
        <v>10</v>
      </c>
      <c r="B5" s="5" t="s">
        <v>35</v>
      </c>
      <c r="C5" s="5" t="s">
        <v>42</v>
      </c>
      <c r="D5" s="5" t="s">
        <v>65</v>
      </c>
      <c r="E5" s="5" t="s">
        <v>58</v>
      </c>
    </row>
    <row r="6" spans="1:5" ht="15.75" thickBot="1">
      <c r="A6" s="6">
        <v>1990</v>
      </c>
      <c r="B6" s="7">
        <v>29689.162864999995</v>
      </c>
      <c r="C6" s="7">
        <v>10328.998510200001</v>
      </c>
      <c r="D6" s="7">
        <v>1089710.5783560826</v>
      </c>
      <c r="E6" s="7">
        <v>12500.815358653159</v>
      </c>
    </row>
    <row r="7" spans="1:5" ht="15.75" thickBot="1">
      <c r="A7" s="6">
        <v>1991</v>
      </c>
      <c r="B7" s="7">
        <v>30313.88842215</v>
      </c>
      <c r="C7" s="7">
        <v>10480.023931559997</v>
      </c>
      <c r="D7" s="7">
        <v>1089025.3304219188</v>
      </c>
      <c r="E7" s="7">
        <v>12367.175508877513</v>
      </c>
    </row>
    <row r="8" spans="1:5" ht="15.75" thickBot="1">
      <c r="A8" s="6">
        <v>1992</v>
      </c>
      <c r="B8" s="7">
        <v>30839.889159879996</v>
      </c>
      <c r="C8" s="7">
        <v>10612.87552942</v>
      </c>
      <c r="D8" s="7">
        <v>1123014.344075499</v>
      </c>
      <c r="E8" s="7">
        <v>12166.550040757</v>
      </c>
    </row>
    <row r="9" spans="1:5" ht="15.75" thickBot="1">
      <c r="A9" s="6">
        <v>1993</v>
      </c>
      <c r="B9" s="7">
        <v>31164.135285199998</v>
      </c>
      <c r="C9" s="7">
        <v>10721.862187679999</v>
      </c>
      <c r="D9" s="7">
        <v>1123106.696364402</v>
      </c>
      <c r="E9" s="7">
        <v>12053.30304261116</v>
      </c>
    </row>
    <row r="10" spans="1:5" ht="15.75" thickBot="1">
      <c r="A10" s="6">
        <v>1994</v>
      </c>
      <c r="B10" s="7">
        <v>31372.077430399997</v>
      </c>
      <c r="C10" s="7">
        <v>10812.50564028</v>
      </c>
      <c r="D10" s="7">
        <v>1134507.0473043341</v>
      </c>
      <c r="E10" s="7">
        <v>12171.75803351392</v>
      </c>
    </row>
    <row r="11" spans="1:5" ht="15.75" thickBot="1">
      <c r="A11" s="6">
        <v>1995</v>
      </c>
      <c r="B11" s="7">
        <v>31559.029945500002</v>
      </c>
      <c r="C11" s="7">
        <v>10905.665178500001</v>
      </c>
      <c r="D11" s="7">
        <v>1169166.8519202569</v>
      </c>
      <c r="E11" s="7">
        <v>12433.391292343167</v>
      </c>
    </row>
    <row r="12" spans="1:5" ht="15.75" thickBot="1">
      <c r="A12" s="6">
        <v>1996</v>
      </c>
      <c r="B12" s="7">
        <v>31809.478068520002</v>
      </c>
      <c r="C12" s="7">
        <v>10990.909677499998</v>
      </c>
      <c r="D12" s="7">
        <v>1220764.437472198</v>
      </c>
      <c r="E12" s="7">
        <v>12760.47035671957</v>
      </c>
    </row>
    <row r="13" spans="1:5" ht="15.75" thickBot="1">
      <c r="A13" s="6">
        <v>1997</v>
      </c>
      <c r="B13" s="7">
        <v>32296.608398940003</v>
      </c>
      <c r="C13" s="7">
        <v>11077.72773786</v>
      </c>
      <c r="D13" s="7">
        <v>1277059.15703739</v>
      </c>
      <c r="E13" s="7">
        <v>13157.854700104028</v>
      </c>
    </row>
    <row r="14" spans="1:5" ht="15.75" thickBot="1">
      <c r="A14" s="6">
        <v>1998</v>
      </c>
      <c r="B14" s="7">
        <v>32707.20915722</v>
      </c>
      <c r="C14" s="7">
        <v>11171.276960760002</v>
      </c>
      <c r="D14" s="7">
        <v>1371957.4330358729</v>
      </c>
      <c r="E14" s="7">
        <v>13639.802899142895</v>
      </c>
    </row>
    <row r="15" spans="1:5" ht="15.75" thickBot="1">
      <c r="A15" s="6">
        <v>1999</v>
      </c>
      <c r="B15" s="7">
        <v>33262.38923911</v>
      </c>
      <c r="C15" s="7">
        <v>11281.625658559999</v>
      </c>
      <c r="D15" s="7">
        <v>1440488.4587842065</v>
      </c>
      <c r="E15" s="7">
        <v>14043.603416501244</v>
      </c>
    </row>
    <row r="16" spans="1:5" ht="15.75" thickBot="1">
      <c r="A16" s="6">
        <v>2000</v>
      </c>
      <c r="B16" s="7">
        <v>33842.867374099995</v>
      </c>
      <c r="C16" s="7">
        <v>11442.495409199999</v>
      </c>
      <c r="D16" s="7">
        <v>1552065.9309980904</v>
      </c>
      <c r="E16" s="7">
        <v>14537.217284756316</v>
      </c>
    </row>
    <row r="17" spans="1:5" ht="15.75" thickBot="1">
      <c r="A17" s="6">
        <v>2001</v>
      </c>
      <c r="B17" s="7">
        <v>34354.277390760006</v>
      </c>
      <c r="C17" s="7">
        <v>11515.80206789</v>
      </c>
      <c r="D17" s="7">
        <v>1566011.9185701574</v>
      </c>
      <c r="E17" s="7">
        <v>14671.750612316335</v>
      </c>
    </row>
    <row r="18" spans="1:5" ht="15.75" thickBot="1">
      <c r="A18" s="6">
        <v>2002</v>
      </c>
      <c r="B18" s="7">
        <v>34779.31312994</v>
      </c>
      <c r="C18" s="7">
        <v>11624.281128979997</v>
      </c>
      <c r="D18" s="7">
        <v>1570474.6197035918</v>
      </c>
      <c r="E18" s="7">
        <v>14552.770897691262</v>
      </c>
    </row>
    <row r="19" spans="1:5" ht="15.75" thickBot="1">
      <c r="A19" s="6">
        <v>2003</v>
      </c>
      <c r="B19" s="7">
        <v>35228.987390710005</v>
      </c>
      <c r="C19" s="7">
        <v>11742.119882260002</v>
      </c>
      <c r="D19" s="7">
        <v>1617954.4943414433</v>
      </c>
      <c r="E19" s="7">
        <v>14528.279322126258</v>
      </c>
    </row>
    <row r="20" spans="1:5" ht="15.75" thickBot="1">
      <c r="A20" s="6">
        <v>2004</v>
      </c>
      <c r="B20" s="7">
        <v>35592.13014187999</v>
      </c>
      <c r="C20" s="7">
        <v>11867.21170002</v>
      </c>
      <c r="D20" s="7">
        <v>1693554.8900053843</v>
      </c>
      <c r="E20" s="7">
        <v>14696.401320953368</v>
      </c>
    </row>
    <row r="21" spans="1:5" ht="15.75" thickBot="1">
      <c r="A21" s="6">
        <v>2005</v>
      </c>
      <c r="B21" s="7">
        <v>35824.90357115</v>
      </c>
      <c r="C21" s="7">
        <v>12015.254842600001</v>
      </c>
      <c r="D21" s="7">
        <v>1739341.1451699224</v>
      </c>
      <c r="E21" s="7">
        <v>14996.691391030694</v>
      </c>
    </row>
    <row r="22" spans="1:5" ht="15.75" thickBot="1">
      <c r="A22" s="6">
        <v>2006</v>
      </c>
      <c r="B22" s="7">
        <v>36086.5664134</v>
      </c>
      <c r="C22" s="7">
        <v>12176.96305382</v>
      </c>
      <c r="D22" s="7">
        <v>1817422.9476598648</v>
      </c>
      <c r="E22" s="7">
        <v>15275.26847495532</v>
      </c>
    </row>
    <row r="23" spans="1:5" ht="15.75" thickBot="1">
      <c r="A23" s="6">
        <v>2007</v>
      </c>
      <c r="B23" s="7">
        <v>36392.90081317</v>
      </c>
      <c r="C23" s="7">
        <v>12310.432637419999</v>
      </c>
      <c r="D23" s="7">
        <v>1838804.4687163117</v>
      </c>
      <c r="E23" s="7">
        <v>15413.213201846129</v>
      </c>
    </row>
    <row r="24" spans="1:5" ht="15.75" thickBot="1">
      <c r="A24" s="6">
        <v>2008</v>
      </c>
      <c r="B24" s="7">
        <v>36697.256416719996</v>
      </c>
      <c r="C24" s="7">
        <v>12415.19068092</v>
      </c>
      <c r="D24" s="7">
        <v>1840475.1588025203</v>
      </c>
      <c r="E24" s="7">
        <v>15253.998823436214</v>
      </c>
    </row>
    <row r="25" spans="1:5" ht="15.75" thickBot="1">
      <c r="A25" s="6">
        <v>2009</v>
      </c>
      <c r="B25" s="7">
        <v>36919.55157026</v>
      </c>
      <c r="C25" s="7">
        <v>12473.764492159995</v>
      </c>
      <c r="D25" s="7">
        <v>1763508.6316664016</v>
      </c>
      <c r="E25" s="7">
        <v>14393.07804970545</v>
      </c>
    </row>
    <row r="26" spans="1:5" ht="15.75" thickBot="1">
      <c r="A26" s="6">
        <v>2010</v>
      </c>
      <c r="B26" s="7">
        <v>37178.7075977</v>
      </c>
      <c r="C26" s="7">
        <v>12505.9206864</v>
      </c>
      <c r="D26" s="7">
        <v>1805509.4469509262</v>
      </c>
      <c r="E26" s="7">
        <v>14238.801666759733</v>
      </c>
    </row>
    <row r="27" spans="1:5" ht="15.75" thickBot="1">
      <c r="A27" s="6">
        <v>2011</v>
      </c>
      <c r="B27" s="7">
        <v>37519.57961896972</v>
      </c>
      <c r="C27" s="7">
        <v>12569.484653599171</v>
      </c>
      <c r="D27" s="7">
        <v>1889771.6107297284</v>
      </c>
      <c r="E27" s="7">
        <v>14393.793404215185</v>
      </c>
    </row>
    <row r="28" spans="1:5" ht="15.75" thickBot="1">
      <c r="A28" s="6">
        <v>2012</v>
      </c>
      <c r="B28" s="7">
        <v>37887.44361673834</v>
      </c>
      <c r="C28" s="7">
        <v>12634.299524429998</v>
      </c>
      <c r="D28" s="7">
        <v>1975178.7317947403</v>
      </c>
      <c r="E28" s="7">
        <v>14718.487288370932</v>
      </c>
    </row>
    <row r="29" spans="1:5" ht="15.75" thickBot="1">
      <c r="A29" s="6">
        <v>2013</v>
      </c>
      <c r="B29" s="7">
        <v>38219.18154909501</v>
      </c>
      <c r="C29" s="7">
        <v>12687.102797308333</v>
      </c>
      <c r="D29" s="7">
        <v>1968562.0586576601</v>
      </c>
      <c r="E29" s="7">
        <v>15106.91032857409</v>
      </c>
    </row>
    <row r="30" spans="1:5" ht="15.75" thickBot="1">
      <c r="A30" s="6">
        <v>2014</v>
      </c>
      <c r="B30" s="7">
        <v>38585.77523160444</v>
      </c>
      <c r="C30" s="7">
        <v>12754.063980048888</v>
      </c>
      <c r="D30" s="7">
        <v>2062831.420605719</v>
      </c>
      <c r="E30" s="7">
        <v>15530.474180947065</v>
      </c>
    </row>
    <row r="31" spans="1:5" ht="15.75" thickBot="1">
      <c r="A31" s="6">
        <v>2015</v>
      </c>
      <c r="B31" s="7">
        <v>38905.981139965275</v>
      </c>
      <c r="C31" s="7">
        <v>12848.948798019444</v>
      </c>
      <c r="D31" s="7">
        <v>2192469.668051302</v>
      </c>
      <c r="E31" s="7">
        <v>16003.311136491811</v>
      </c>
    </row>
    <row r="32" spans="1:5" ht="15.75" thickBot="1">
      <c r="A32" s="6">
        <v>2016</v>
      </c>
      <c r="B32" s="7">
        <v>39159.110043376655</v>
      </c>
      <c r="C32" s="7">
        <v>12931.152312056665</v>
      </c>
      <c r="D32" s="7">
        <v>2245078.176757238</v>
      </c>
      <c r="E32" s="7">
        <v>16428.48839003548</v>
      </c>
    </row>
    <row r="33" spans="1:5" ht="15.75" thickBot="1">
      <c r="A33" s="6">
        <v>2017</v>
      </c>
      <c r="B33" s="7">
        <v>39460.00847857611</v>
      </c>
      <c r="C33" s="7">
        <v>12992.11009987222</v>
      </c>
      <c r="D33" s="7">
        <v>2296318.621184256</v>
      </c>
      <c r="E33" s="7">
        <v>16767.034202984698</v>
      </c>
    </row>
    <row r="34" spans="1:5" ht="15.75" thickBot="1">
      <c r="A34" s="6">
        <v>2018</v>
      </c>
      <c r="B34" s="7">
        <v>39799.508448693334</v>
      </c>
      <c r="C34" s="7">
        <v>13223.382481078504</v>
      </c>
      <c r="D34" s="7">
        <v>2366692.8209088454</v>
      </c>
      <c r="E34" s="7">
        <v>17133.894639683916</v>
      </c>
    </row>
    <row r="35" spans="1:5" ht="15.75" thickBot="1">
      <c r="A35" s="6">
        <v>2019</v>
      </c>
      <c r="B35" s="7">
        <v>40142.371477525</v>
      </c>
      <c r="C35" s="7">
        <v>13431.978230835879</v>
      </c>
      <c r="D35" s="7">
        <v>2467056.3951438917</v>
      </c>
      <c r="E35" s="7">
        <v>17472.361364833312</v>
      </c>
    </row>
    <row r="36" spans="1:5" ht="15.75" thickBot="1">
      <c r="A36" s="6">
        <v>2020</v>
      </c>
      <c r="B36" s="7">
        <v>40486.36125055</v>
      </c>
      <c r="C36" s="7">
        <v>13628.941492748563</v>
      </c>
      <c r="D36" s="7">
        <v>2525442.708036555</v>
      </c>
      <c r="E36" s="7">
        <v>17513.44369316721</v>
      </c>
    </row>
    <row r="37" spans="1:5" ht="15.75" thickBot="1">
      <c r="A37" s="6">
        <v>2021</v>
      </c>
      <c r="B37" s="7">
        <v>40827.83860593167</v>
      </c>
      <c r="C37" s="7">
        <v>13816.284502883333</v>
      </c>
      <c r="D37" s="7">
        <v>2582656.050729934</v>
      </c>
      <c r="E37" s="7">
        <v>17492.51446258388</v>
      </c>
    </row>
    <row r="38" spans="1:5" ht="15.75" thickBot="1">
      <c r="A38" s="6">
        <v>2022</v>
      </c>
      <c r="B38" s="7">
        <v>41168.34872382999</v>
      </c>
      <c r="C38" s="7">
        <v>14008.041471753331</v>
      </c>
      <c r="D38" s="7">
        <v>2658675.703119686</v>
      </c>
      <c r="E38" s="7">
        <v>17623.83441182135</v>
      </c>
    </row>
    <row r="39" spans="1:5" ht="15.75" thickBot="1">
      <c r="A39" s="6">
        <v>2023</v>
      </c>
      <c r="B39" s="7">
        <v>41506.18414689278</v>
      </c>
      <c r="C39" s="7">
        <v>14194.538474432971</v>
      </c>
      <c r="D39" s="7">
        <v>2729038.2487823647</v>
      </c>
      <c r="E39" s="7">
        <v>17747.201911936063</v>
      </c>
    </row>
    <row r="40" spans="1:5" ht="15.75" thickBot="1">
      <c r="A40" s="6">
        <v>2024</v>
      </c>
      <c r="B40" s="7">
        <v>41840.82182708</v>
      </c>
      <c r="C40" s="7">
        <v>14374.287366373268</v>
      </c>
      <c r="D40" s="7">
        <v>2796433.7715232256</v>
      </c>
      <c r="E40" s="7">
        <v>17863.20160697157</v>
      </c>
    </row>
    <row r="41" spans="1:5" ht="15.75" thickBot="1">
      <c r="A41" s="6">
        <v>2025</v>
      </c>
      <c r="B41" s="7">
        <v>42172.77321479583</v>
      </c>
      <c r="C41" s="7">
        <v>14554.279995967228</v>
      </c>
      <c r="D41" s="7">
        <v>2866413.347250829</v>
      </c>
      <c r="E41" s="7">
        <v>17959.052045986766</v>
      </c>
    </row>
    <row r="42" spans="1:5" ht="15.75" thickBot="1">
      <c r="A42" s="6">
        <v>2026</v>
      </c>
      <c r="B42" s="7">
        <v>42501.90129144889</v>
      </c>
      <c r="C42" s="7">
        <v>14726.413179761032</v>
      </c>
      <c r="D42" s="7">
        <v>2937867.315081881</v>
      </c>
      <c r="E42" s="7">
        <v>18028.00432785133</v>
      </c>
    </row>
    <row r="43" spans="1:5" ht="15.75" thickBot="1">
      <c r="A43" s="6">
        <v>2027</v>
      </c>
      <c r="B43" s="7">
        <v>42827.526153992505</v>
      </c>
      <c r="C43" s="7">
        <v>14891.537807024266</v>
      </c>
      <c r="D43" s="7">
        <v>3013751.7205961356</v>
      </c>
      <c r="E43" s="7">
        <v>18094.97259856161</v>
      </c>
    </row>
    <row r="44" spans="1:5" ht="15.75" thickBot="1">
      <c r="A44" s="6">
        <v>2028</v>
      </c>
      <c r="B44" s="7">
        <v>43150.58061379001</v>
      </c>
      <c r="C44" s="7">
        <v>15053.657299691262</v>
      </c>
      <c r="D44" s="7">
        <v>3096239.467518992</v>
      </c>
      <c r="E44" s="7">
        <v>18179.376314970214</v>
      </c>
    </row>
    <row r="45" spans="1:5" ht="15.75" thickBot="1">
      <c r="A45" s="6">
        <v>2029</v>
      </c>
      <c r="B45" s="7">
        <v>43469.586355545</v>
      </c>
      <c r="C45" s="7">
        <v>15212.190566401427</v>
      </c>
      <c r="D45" s="7">
        <v>3176617.2604378713</v>
      </c>
      <c r="E45" s="7">
        <v>18271.933273203344</v>
      </c>
    </row>
    <row r="46" spans="1:5" ht="15.75" customHeight="1" thickBot="1">
      <c r="A46" s="6">
        <v>2030</v>
      </c>
      <c r="B46" s="7">
        <v>43783.762498444994</v>
      </c>
      <c r="C46" s="7">
        <v>15369.925168112028</v>
      </c>
      <c r="D46" s="7">
        <v>3258361.795893498</v>
      </c>
      <c r="E46" s="7">
        <v>18367.733875520385</v>
      </c>
    </row>
    <row r="47" spans="1:5" ht="13.5" customHeight="1">
      <c r="A47" s="21" t="s">
        <v>0</v>
      </c>
      <c r="B47" s="21"/>
      <c r="C47" s="21"/>
      <c r="D47" s="21"/>
      <c r="E47" s="21"/>
    </row>
    <row r="48" spans="1:5" ht="15">
      <c r="A48" s="21" t="s">
        <v>63</v>
      </c>
      <c r="B48" s="21"/>
      <c r="C48" s="21"/>
      <c r="D48" s="21"/>
      <c r="E48" s="21"/>
    </row>
    <row r="49" ht="15">
      <c r="A49" s="4"/>
    </row>
    <row r="50" spans="1:5" ht="15.75">
      <c r="A50" s="18" t="s">
        <v>22</v>
      </c>
      <c r="B50" s="18"/>
      <c r="C50" s="18"/>
      <c r="D50" s="18"/>
      <c r="E50" s="18"/>
    </row>
    <row r="51" spans="1:5" ht="15">
      <c r="A51" s="8" t="s">
        <v>23</v>
      </c>
      <c r="B51" s="10">
        <f>EXP((LN(B16/B6)/10))-1</f>
        <v>0.013180727138574433</v>
      </c>
      <c r="C51" s="10">
        <f>EXP((LN(C16/C6)/10))-1</f>
        <v>0.010290462715446536</v>
      </c>
      <c r="D51" s="10">
        <f>EXP((LN(D16/D6)/10))-1</f>
        <v>0.03600034470417013</v>
      </c>
      <c r="E51" s="10">
        <f>EXP((LN(E16/E6)/10))-1</f>
        <v>0.015206276523230366</v>
      </c>
    </row>
    <row r="52" spans="1:5" ht="15">
      <c r="A52" s="8" t="s">
        <v>53</v>
      </c>
      <c r="B52" s="10">
        <f>EXP((LN(B33/B16)/17))-1</f>
        <v>0.009073828721394728</v>
      </c>
      <c r="C52" s="10">
        <f>EXP((LN(C33/C16)/17))-1</f>
        <v>0.007499046622279959</v>
      </c>
      <c r="D52" s="10">
        <f>EXP((LN(D33/D16)/17))-1</f>
        <v>0.023309899215546714</v>
      </c>
      <c r="E52" s="10">
        <f>EXP((LN(E33/E16)/17))-1</f>
        <v>0.008429603550918596</v>
      </c>
    </row>
    <row r="53" spans="1:5" ht="13.5" customHeight="1">
      <c r="A53" s="8" t="s">
        <v>54</v>
      </c>
      <c r="B53" s="10">
        <f>EXP((LN(B36/B33)/3))-1</f>
        <v>0.008595881797007099</v>
      </c>
      <c r="C53" s="10">
        <f>EXP((LN(C36/C33)/3))-1</f>
        <v>0.016079006316608968</v>
      </c>
      <c r="D53" s="10">
        <f>EXP((LN(D36/D33)/3))-1</f>
        <v>0.03221093998612079</v>
      </c>
      <c r="E53" s="10">
        <f>EXP((LN(E36/E33)/3))-1</f>
        <v>0.014623927844447993</v>
      </c>
    </row>
    <row r="54" spans="1:5" ht="15">
      <c r="A54" s="8" t="s">
        <v>55</v>
      </c>
      <c r="B54" s="10">
        <f>EXP((LN(B46/B33)/13))-1</f>
        <v>0.008030171328835323</v>
      </c>
      <c r="C54" s="10">
        <f>EXP((LN(C46/C33)/13))-1</f>
        <v>0.013012429006202586</v>
      </c>
      <c r="D54" s="10">
        <f>EXP((LN(D46/D33)/13))-1</f>
        <v>0.027282243291498753</v>
      </c>
      <c r="E54" s="10">
        <f>EXP((LN(E46/E33)/13))-1</f>
        <v>0.007038564510018386</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Statewide Hight Demand Case</dc:title>
  <dc:subject/>
  <dc:creator>Garcia, Cary@Energy</dc:creator>
  <cp:keywords/>
  <dc:description/>
  <cp:lastModifiedBy>Garcia, Cary@Energy</cp:lastModifiedBy>
  <dcterms:created xsi:type="dcterms:W3CDTF">2016-12-06T18:18:16Z</dcterms:created>
  <dcterms:modified xsi:type="dcterms:W3CDTF">2019-01-06T22:50:40Z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Z5JXHV6S7NA6-3-114120</vt:lpwstr>
  </property>
  <property fmtid="{D5CDD505-2E9C-101B-9397-08002B2CF9AE}" pid="3" name="_dlc_DocIdItemGuid">
    <vt:lpwstr>7b298b9a-a528-4000-918e-565606d97bca</vt:lpwstr>
  </property>
  <property fmtid="{D5CDD505-2E9C-101B-9397-08002B2CF9AE}" pid="4" name="_dlc_DocIdUrl">
    <vt:lpwstr>http://efilingspinternal/_layouts/DocIdRedir.aspx?ID=Z5JXHV6S7NA6-3-114120, Z5JXHV6S7NA6-3-114120</vt:lpwstr>
  </property>
  <property fmtid="{D5CDD505-2E9C-101B-9397-08002B2CF9AE}" pid="5" name="_CopySource">
    <vt:lpwstr>http://efilingspinternal/PendingDocuments/17-IEPR-03/20180122T135459_CED_2017_Revised_Baseline_Statewide_Hight_Demand_Case.xls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2573800.00000000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