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<sst xmlns="http://schemas.openxmlformats.org/spreadsheetml/2006/main" count="165" uniqueCount="79">
  <si>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</si>
  <si>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</si>
  <si>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</si>
  <si>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</si>
  <si>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</si>
  <si>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</si>
  <si>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</si>
  <si>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</si>
  <si>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</si>
  <si>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</si>
  <si>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</si>
  <si>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</si>
  <si>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</si>
  <si>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</si>
  <si>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</si>
  <si>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</si>
  <si>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</si>
  <si>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</si>
  <si>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</si>
  <si>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</si>
  <si>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</si>
  <si>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</si>
  <si>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</si>
  <si>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</si>
  <si>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</si>
  <si>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</si>
  <si>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</si>
  <si>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</si>
  <si>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</si>
  <si>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</si>
  <si>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</si>
  <si>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Peak Demand (MW)</t>
  </si>
  <si>
    <t>Net Losses</t>
  </si>
  <si>
    <t>Non-PV Self
Generation</t>
  </si>
  <si>
    <t>Total Private
Supply</t>
  </si>
  <si>
    <t>Extreme Temperature Peak Demand (MW)</t>
  </si>
  <si>
    <t>1-in-2
Temperatures</t>
  </si>
  <si>
    <t>1-in-5
Temperatures</t>
  </si>
  <si>
    <t>1-in-10
Temperatures</t>
  </si>
  <si>
    <t>1-in-20
Temperatures</t>
  </si>
  <si>
    <t>Private Supply by Sector (GWh)</t>
  </si>
  <si>
    <t>Planning Area Economic and Demographic Assumptions</t>
  </si>
  <si>
    <t>Population
(Thousands)</t>
  </si>
  <si>
    <t>Industrial</t>
  </si>
  <si>
    <t>--</t>
  </si>
  <si>
    <t>Total Energy to Serve Load (GWh)</t>
  </si>
  <si>
    <t>Form 1.2:  Total Energy to Serve Load (equals sales plus line losses)</t>
  </si>
  <si>
    <t>Line
Losses</t>
  </si>
  <si>
    <t>Total Energy
to Serve Load</t>
  </si>
  <si>
    <t>Load-Modifying Demand Response</t>
  </si>
  <si>
    <t>Households (Thousands)</t>
  </si>
  <si>
    <t>Form 1.1 - SCE Planning Area</t>
  </si>
  <si>
    <t>Form 1.1b - SCE Planning Area</t>
  </si>
  <si>
    <t>Form 1.2 - SCE Planning Area</t>
  </si>
  <si>
    <t>Form 1.4 - SCE Planning Area</t>
  </si>
  <si>
    <t>Form 1.5 - SCE Planning Area</t>
  </si>
  <si>
    <t>Form 1.7a - SCE Planning Area</t>
  </si>
  <si>
    <t>Form 2.2 - SCE Planning Area</t>
  </si>
  <si>
    <t>Form 2.3 - SCE Planning Area</t>
  </si>
  <si>
    <t>California Energy Demand 2018-2030 Revised Baseline Forecast - High Demand Case</t>
  </si>
  <si>
    <t>Peak  End Use  Load</t>
  </si>
  <si>
    <t>Peak Shift Impact*</t>
  </si>
  <si>
    <t>2000-2017</t>
  </si>
  <si>
    <t>2017-2020</t>
  </si>
  <si>
    <t>2017-2030</t>
  </si>
  <si>
    <t>Unadjusted  Net Peak Demand</t>
  </si>
  <si>
    <t>Final Net Peak Demand</t>
  </si>
  <si>
    <t>Total Non-Agricultural Employment</t>
  </si>
  <si>
    <t>*Peak shift impact accounts for utility peaks occurring later in the day compared to the end use peak due to demand modifiers. Unadjusted net peak measures utility demand at "traditional" peak hour.</t>
  </si>
  <si>
    <t>December 2018</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</si>
  <si>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</si>
  <si>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</si>
  <si>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</si>
  <si>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</si>
  <si>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Electricity Prices (2017 cents/kWh)</t>
  </si>
  <si>
    <t>Personal Income
(Millions 2017$)</t>
  </si>
  <si>
    <t>2000-2018</t>
  </si>
  <si>
    <t>2018-2020</t>
  </si>
  <si>
    <t>2018-2030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</si>
</sst>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80" zoomScaleNormal="80" zoomScalePageLayoutView="0" workbookViewId="0" topLeftCell="A1">
      <selection activeCell="A4" sqref="A4"/>
    </sheetView>
  </sheetViews>
  <sheetFormatPr defaultColWidth="9.140625" defaultRowHeight="15"/>
  <cols>
    <col min="1" max="1" width="107.140625" style="1" bestFit="1" customWidth="1"/>
    <col min="2" max="16384" width="9.140625" style="1" customWidth="1"/>
  </cols>
  <sheetData>
    <row r="1" spans="1:11" ht="15.75">
      <c r="A1" s="26" t="s">
        <v>59</v>
      </c>
      <c r="B1" s="26"/>
      <c r="C1" s="26"/>
      <c r="D1" s="26"/>
      <c r="E1" s="26"/>
      <c r="F1" s="26"/>
      <c r="G1" s="26"/>
      <c r="H1" s="26"/>
      <c r="I1" s="26"/>
      <c r="J1" s="26"/>
      <c r="K1" s="26"/>
    </row>
    <row r="2" ht="15">
      <c r="A2" s="11" t="s">
        <v>69</v>
      </c>
    </row>
    <row r="3" ht="15">
      <c r="A3" s="2" t="s">
        <v>0</v>
      </c>
    </row>
    <row r="4" ht="15">
      <c r="A4" s="2" t="s">
        <v>1</v>
      </c>
    </row>
    <row r="5" ht="15">
      <c r="A5" s="2" t="s">
        <v>0</v>
      </c>
    </row>
    <row r="6" ht="15">
      <c r="A6" s="2" t="s">
        <v>2</v>
      </c>
    </row>
    <row r="7" ht="15">
      <c r="A7" s="2" t="s">
        <v>3</v>
      </c>
    </row>
    <row r="8" ht="15">
      <c r="A8" s="2" t="s">
        <v>46</v>
      </c>
    </row>
    <row r="9" ht="15">
      <c r="A9" s="2" t="s">
        <v>4</v>
      </c>
    </row>
    <row r="10" ht="15">
      <c r="A10" s="2" t="s">
        <v>5</v>
      </c>
    </row>
    <row r="11" ht="15">
      <c r="A11" s="2" t="s">
        <v>6</v>
      </c>
    </row>
    <row r="12" ht="15">
      <c r="A12" s="2" t="s">
        <v>7</v>
      </c>
    </row>
    <row r="13" ht="15">
      <c r="A13" s="2" t="s">
        <v>8</v>
      </c>
    </row>
    <row r="14" ht="15">
      <c r="A14" s="3" t="s">
        <v>9</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6">
      <selection activeCell="O34" sqref="O34"/>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8" t="s">
        <v>51</v>
      </c>
      <c r="B1" s="28"/>
      <c r="C1" s="28"/>
      <c r="D1" s="28"/>
      <c r="E1" s="28"/>
      <c r="F1" s="28"/>
      <c r="G1" s="28"/>
      <c r="H1" s="28"/>
      <c r="I1" s="28"/>
      <c r="J1" s="28"/>
      <c r="K1" s="28"/>
    </row>
    <row r="2" spans="1:11" ht="15.75" customHeight="1">
      <c r="A2" s="28" t="s">
        <v>59</v>
      </c>
      <c r="B2" s="28"/>
      <c r="C2" s="28"/>
      <c r="D2" s="28"/>
      <c r="E2" s="28"/>
      <c r="F2" s="28"/>
      <c r="G2" s="28"/>
      <c r="H2" s="28"/>
      <c r="I2" s="28"/>
      <c r="J2" s="28"/>
      <c r="K2" s="28"/>
    </row>
    <row r="3" spans="1:11" ht="15.75" customHeight="1">
      <c r="A3" s="28" t="s">
        <v>10</v>
      </c>
      <c r="B3" s="28"/>
      <c r="C3" s="28"/>
      <c r="D3" s="28"/>
      <c r="E3" s="28"/>
      <c r="F3" s="28"/>
      <c r="G3" s="28"/>
      <c r="H3" s="28"/>
      <c r="I3" s="28"/>
      <c r="J3" s="28"/>
      <c r="K3" s="28"/>
    </row>
    <row r="4" ht="13.5" customHeight="1" thickBot="1">
      <c r="A4" s="4"/>
    </row>
    <row r="5" spans="1:11" ht="27" thickBot="1">
      <c r="A5" s="5" t="s">
        <v>11</v>
      </c>
      <c r="B5" s="5" t="s">
        <v>12</v>
      </c>
      <c r="C5" s="5" t="s">
        <v>13</v>
      </c>
      <c r="D5" s="5" t="s">
        <v>14</v>
      </c>
      <c r="E5" s="5" t="s">
        <v>15</v>
      </c>
      <c r="F5" s="5" t="s">
        <v>16</v>
      </c>
      <c r="G5" s="5" t="s">
        <v>17</v>
      </c>
      <c r="H5" s="5" t="s">
        <v>18</v>
      </c>
      <c r="I5" s="5" t="s">
        <v>19</v>
      </c>
      <c r="J5" s="5" t="s">
        <v>20</v>
      </c>
      <c r="K5" s="5" t="s">
        <v>21</v>
      </c>
    </row>
    <row r="6" spans="1:12" ht="15.75" thickBot="1">
      <c r="A6" s="6">
        <v>1990</v>
      </c>
      <c r="B6" s="7">
        <v>23960.495708000002</v>
      </c>
      <c r="C6" s="7">
        <v>0</v>
      </c>
      <c r="D6" s="7">
        <v>25501.837673615024</v>
      </c>
      <c r="E6" s="7">
        <v>0</v>
      </c>
      <c r="F6" s="7">
        <v>19975.17439902199</v>
      </c>
      <c r="G6" s="7">
        <v>3368.059122633638</v>
      </c>
      <c r="H6" s="7">
        <v>9703.086862919707</v>
      </c>
      <c r="I6" s="7">
        <v>3936.4619099324887</v>
      </c>
      <c r="J6" s="7">
        <v>644.659905</v>
      </c>
      <c r="K6" s="7">
        <v>87089.77558112286</v>
      </c>
      <c r="L6" s="14"/>
    </row>
    <row r="7" spans="1:11" ht="15.75" thickBot="1">
      <c r="A7" s="6">
        <v>1991</v>
      </c>
      <c r="B7" s="7">
        <v>23294.746205999996</v>
      </c>
      <c r="C7" s="7">
        <v>0</v>
      </c>
      <c r="D7" s="7">
        <v>25375.22884009261</v>
      </c>
      <c r="E7" s="7">
        <v>0</v>
      </c>
      <c r="F7" s="7">
        <v>19400.161063069703</v>
      </c>
      <c r="G7" s="7">
        <v>3247.2533857931094</v>
      </c>
      <c r="H7" s="7">
        <v>7339.409296849603</v>
      </c>
      <c r="I7" s="7">
        <v>3954.7081942149416</v>
      </c>
      <c r="J7" s="7">
        <v>645.100792</v>
      </c>
      <c r="K7" s="7">
        <v>83256.60777801996</v>
      </c>
    </row>
    <row r="8" spans="1:11" ht="15.75" thickBot="1">
      <c r="A8" s="6">
        <v>1992</v>
      </c>
      <c r="B8" s="7">
        <v>24434.351000000002</v>
      </c>
      <c r="C8" s="7">
        <v>0</v>
      </c>
      <c r="D8" s="7">
        <v>26531.176340103237</v>
      </c>
      <c r="E8" s="7">
        <v>0</v>
      </c>
      <c r="F8" s="7">
        <v>19277.000208315163</v>
      </c>
      <c r="G8" s="7">
        <v>2987.479121461728</v>
      </c>
      <c r="H8" s="7">
        <v>6500.810288506301</v>
      </c>
      <c r="I8" s="7">
        <v>4097.419610484816</v>
      </c>
      <c r="J8" s="7">
        <v>686.8992132698666</v>
      </c>
      <c r="K8" s="7">
        <v>84515.1357821411</v>
      </c>
    </row>
    <row r="9" spans="1:11" ht="15.75" thickBot="1">
      <c r="A9" s="6">
        <v>1993</v>
      </c>
      <c r="B9" s="7">
        <v>23538.103000000003</v>
      </c>
      <c r="C9" s="7">
        <v>0</v>
      </c>
      <c r="D9" s="7">
        <v>26456.03817431476</v>
      </c>
      <c r="E9" s="7">
        <v>0</v>
      </c>
      <c r="F9" s="7">
        <v>18856.150932079185</v>
      </c>
      <c r="G9" s="7">
        <v>2831.3955530819767</v>
      </c>
      <c r="H9" s="7">
        <v>6615.347886105557</v>
      </c>
      <c r="I9" s="7">
        <v>4028.7647362544053</v>
      </c>
      <c r="J9" s="7">
        <v>671.7934945442671</v>
      </c>
      <c r="K9" s="7">
        <v>82997.59377638016</v>
      </c>
    </row>
    <row r="10" spans="1:11" ht="15.75" thickBot="1">
      <c r="A10" s="6">
        <v>1994</v>
      </c>
      <c r="B10" s="7">
        <v>24457.802000000003</v>
      </c>
      <c r="C10" s="7">
        <v>0</v>
      </c>
      <c r="D10" s="7">
        <v>27488.505186534974</v>
      </c>
      <c r="E10" s="7">
        <v>0</v>
      </c>
      <c r="F10" s="7">
        <v>19240.99606596639</v>
      </c>
      <c r="G10" s="7">
        <v>2758.7435582783637</v>
      </c>
      <c r="H10" s="7">
        <v>7847.727854489682</v>
      </c>
      <c r="I10" s="7">
        <v>4037.915540068992</v>
      </c>
      <c r="J10" s="7">
        <v>677.1666450729907</v>
      </c>
      <c r="K10" s="7">
        <v>86508.85685041141</v>
      </c>
    </row>
    <row r="11" spans="1:11" ht="15.75" thickBot="1">
      <c r="A11" s="6">
        <v>1995</v>
      </c>
      <c r="B11" s="7">
        <v>24386.11058359839</v>
      </c>
      <c r="C11" s="7">
        <v>0</v>
      </c>
      <c r="D11" s="7">
        <v>27330.425370552417</v>
      </c>
      <c r="E11" s="7">
        <v>0</v>
      </c>
      <c r="F11" s="7">
        <v>19329.507725097355</v>
      </c>
      <c r="G11" s="7">
        <v>2993.9614827208843</v>
      </c>
      <c r="H11" s="7">
        <v>6024.830654333262</v>
      </c>
      <c r="I11" s="7">
        <v>4126.091291824636</v>
      </c>
      <c r="J11" s="7">
        <v>622.1026622438346</v>
      </c>
      <c r="K11" s="7">
        <v>84813.02977037078</v>
      </c>
    </row>
    <row r="12" spans="1:11" ht="15.75" thickBot="1">
      <c r="A12" s="6">
        <v>1996</v>
      </c>
      <c r="B12" s="7">
        <v>25115.49218698701</v>
      </c>
      <c r="C12" s="7">
        <v>0</v>
      </c>
      <c r="D12" s="7">
        <v>28324.988459056534</v>
      </c>
      <c r="E12" s="7">
        <v>0</v>
      </c>
      <c r="F12" s="7">
        <v>19794.949757284146</v>
      </c>
      <c r="G12" s="7">
        <v>3076.35675989676</v>
      </c>
      <c r="H12" s="7">
        <v>7342.049476231758</v>
      </c>
      <c r="I12" s="7">
        <v>4130.874878021179</v>
      </c>
      <c r="J12" s="7">
        <v>634.4551708968379</v>
      </c>
      <c r="K12" s="7">
        <v>88419.16668837423</v>
      </c>
    </row>
    <row r="13" spans="1:11" ht="15.75" thickBot="1">
      <c r="A13" s="6">
        <v>1997</v>
      </c>
      <c r="B13" s="7">
        <v>25616.824131052068</v>
      </c>
      <c r="C13" s="7">
        <v>0</v>
      </c>
      <c r="D13" s="7">
        <v>29288.160987706186</v>
      </c>
      <c r="E13" s="7">
        <v>0</v>
      </c>
      <c r="F13" s="7">
        <v>20325.788232518327</v>
      </c>
      <c r="G13" s="7">
        <v>3121.4874269002576</v>
      </c>
      <c r="H13" s="7">
        <v>7878.930571043762</v>
      </c>
      <c r="I13" s="7">
        <v>4692.822710781989</v>
      </c>
      <c r="J13" s="7">
        <v>650.2692246121494</v>
      </c>
      <c r="K13" s="7">
        <v>91574.28328461474</v>
      </c>
    </row>
    <row r="14" spans="1:11" ht="15.75" thickBot="1">
      <c r="A14" s="6">
        <v>1998</v>
      </c>
      <c r="B14" s="7">
        <v>26041.597918017418</v>
      </c>
      <c r="C14" s="7">
        <v>0</v>
      </c>
      <c r="D14" s="7">
        <v>31747.19472678856</v>
      </c>
      <c r="E14" s="7">
        <v>0</v>
      </c>
      <c r="F14" s="7">
        <v>19329.036332418276</v>
      </c>
      <c r="G14" s="7">
        <v>2856.1363114978494</v>
      </c>
      <c r="H14" s="7">
        <v>5891.752393434449</v>
      </c>
      <c r="I14" s="7">
        <v>4712.401467180454</v>
      </c>
      <c r="J14" s="7">
        <v>694.1194027058239</v>
      </c>
      <c r="K14" s="7">
        <v>91272.23855204284</v>
      </c>
    </row>
    <row r="15" spans="1:11" ht="15.75" thickBot="1">
      <c r="A15" s="6">
        <v>1999</v>
      </c>
      <c r="B15" s="7">
        <v>26005.298660068</v>
      </c>
      <c r="C15" s="7">
        <v>0</v>
      </c>
      <c r="D15" s="7">
        <v>32262.398360708718</v>
      </c>
      <c r="E15" s="7">
        <v>0</v>
      </c>
      <c r="F15" s="7">
        <v>21075.8606401731</v>
      </c>
      <c r="G15" s="7">
        <v>2479.2941106117332</v>
      </c>
      <c r="H15" s="7">
        <v>7371.9712812895195</v>
      </c>
      <c r="I15" s="7">
        <v>4785.755744309094</v>
      </c>
      <c r="J15" s="7">
        <v>665.4925795254496</v>
      </c>
      <c r="K15" s="7">
        <v>94646.07137668562</v>
      </c>
    </row>
    <row r="16" spans="1:11" ht="15.75" thickBot="1">
      <c r="A16" s="6">
        <v>2000</v>
      </c>
      <c r="B16" s="7">
        <v>28252.094455284805</v>
      </c>
      <c r="C16" s="7">
        <v>0</v>
      </c>
      <c r="D16" s="7">
        <v>33872.855951988866</v>
      </c>
      <c r="E16" s="7">
        <v>0</v>
      </c>
      <c r="F16" s="7">
        <v>21164.579207899784</v>
      </c>
      <c r="G16" s="7">
        <v>2885.0760356627825</v>
      </c>
      <c r="H16" s="7">
        <v>7965.331506324663</v>
      </c>
      <c r="I16" s="7">
        <v>4927.905439745498</v>
      </c>
      <c r="J16" s="7">
        <v>484.8561394247857</v>
      </c>
      <c r="K16" s="7">
        <v>99552.6987363312</v>
      </c>
    </row>
    <row r="17" spans="1:11" ht="15.75" thickBot="1">
      <c r="A17" s="6">
        <v>2001</v>
      </c>
      <c r="B17" s="7">
        <v>26420.280033371273</v>
      </c>
      <c r="C17" s="7">
        <v>0</v>
      </c>
      <c r="D17" s="7">
        <v>33687.7589300544</v>
      </c>
      <c r="E17" s="7">
        <v>0</v>
      </c>
      <c r="F17" s="7">
        <v>19180.203301807167</v>
      </c>
      <c r="G17" s="7">
        <v>2136.3866387997064</v>
      </c>
      <c r="H17" s="7">
        <v>8726.647739312566</v>
      </c>
      <c r="I17" s="7">
        <v>4225.31265667119</v>
      </c>
      <c r="J17" s="7">
        <v>517.4646236858014</v>
      </c>
      <c r="K17" s="7">
        <v>94894.05392370209</v>
      </c>
    </row>
    <row r="18" spans="1:11" ht="15.75" thickBot="1">
      <c r="A18" s="6">
        <v>2002</v>
      </c>
      <c r="B18" s="7">
        <v>26812.1094061596</v>
      </c>
      <c r="C18" s="7">
        <v>0</v>
      </c>
      <c r="D18" s="7">
        <v>34192.624508844165</v>
      </c>
      <c r="E18" s="7">
        <v>0</v>
      </c>
      <c r="F18" s="7">
        <v>20410.87128236062</v>
      </c>
      <c r="G18" s="7">
        <v>2192.9448324445293</v>
      </c>
      <c r="H18" s="7">
        <v>10049.955656742019</v>
      </c>
      <c r="I18" s="7">
        <v>4166.283314027869</v>
      </c>
      <c r="J18" s="7">
        <v>516.0627101326817</v>
      </c>
      <c r="K18" s="7">
        <v>98340.85171071147</v>
      </c>
    </row>
    <row r="19" spans="1:11" ht="15.75" thickBot="1">
      <c r="A19" s="6">
        <v>2003</v>
      </c>
      <c r="B19" s="7">
        <v>29068.96544270415</v>
      </c>
      <c r="C19" s="7">
        <v>0</v>
      </c>
      <c r="D19" s="7">
        <v>36837.89023907175</v>
      </c>
      <c r="E19" s="7">
        <v>0</v>
      </c>
      <c r="F19" s="7">
        <v>18507.561376395657</v>
      </c>
      <c r="G19" s="7">
        <v>2581.2933718928944</v>
      </c>
      <c r="H19" s="7">
        <v>8938.505526613568</v>
      </c>
      <c r="I19" s="7">
        <v>4421.145933144426</v>
      </c>
      <c r="J19" s="7">
        <v>519.5477522024844</v>
      </c>
      <c r="K19" s="7">
        <v>100874.90964202493</v>
      </c>
    </row>
    <row r="20" spans="1:11" ht="15.75" thickBot="1">
      <c r="A20" s="6">
        <v>2004</v>
      </c>
      <c r="B20" s="7">
        <v>29923.598515533507</v>
      </c>
      <c r="C20" s="7">
        <v>0</v>
      </c>
      <c r="D20" s="7">
        <v>36928.572179212664</v>
      </c>
      <c r="E20" s="7">
        <v>0</v>
      </c>
      <c r="F20" s="7">
        <v>19261.60224947126</v>
      </c>
      <c r="G20" s="7">
        <v>3232.8693966572087</v>
      </c>
      <c r="H20" s="7">
        <v>9990.6563502514</v>
      </c>
      <c r="I20" s="7">
        <v>4536.333060880872</v>
      </c>
      <c r="J20" s="7">
        <v>520.4294195798109</v>
      </c>
      <c r="K20" s="7">
        <v>104394.06117158671</v>
      </c>
    </row>
    <row r="21" spans="1:11" ht="15.75" thickBot="1">
      <c r="A21" s="6">
        <v>2005</v>
      </c>
      <c r="B21" s="7">
        <v>30844.724629293458</v>
      </c>
      <c r="C21" s="7">
        <v>0</v>
      </c>
      <c r="D21" s="7">
        <v>37298.909494984284</v>
      </c>
      <c r="E21" s="7">
        <v>0</v>
      </c>
      <c r="F21" s="7">
        <v>19283.681403051196</v>
      </c>
      <c r="G21" s="7">
        <v>3350.304850146792</v>
      </c>
      <c r="H21" s="7">
        <v>8891.222432250266</v>
      </c>
      <c r="I21" s="7">
        <v>5084.701278126704</v>
      </c>
      <c r="J21" s="7">
        <v>519.5432166705983</v>
      </c>
      <c r="K21" s="7">
        <v>105273.0873045233</v>
      </c>
    </row>
    <row r="22" spans="1:11" ht="15.75" thickBot="1">
      <c r="A22" s="6">
        <v>2006</v>
      </c>
      <c r="B22" s="7">
        <v>32267.647811638053</v>
      </c>
      <c r="C22" s="7">
        <v>0</v>
      </c>
      <c r="D22" s="7">
        <v>38857.460218339926</v>
      </c>
      <c r="E22" s="7">
        <v>0</v>
      </c>
      <c r="F22" s="7">
        <v>18726.01472162139</v>
      </c>
      <c r="G22" s="7">
        <v>3439.5255948343365</v>
      </c>
      <c r="H22" s="7">
        <v>9434.61965996711</v>
      </c>
      <c r="I22" s="7">
        <v>5085.304633409782</v>
      </c>
      <c r="J22" s="7">
        <v>523.882890629593</v>
      </c>
      <c r="K22" s="7">
        <v>108334.4555304402</v>
      </c>
    </row>
    <row r="23" spans="1:11" ht="15.75" thickBot="1">
      <c r="A23" s="6">
        <v>2007</v>
      </c>
      <c r="B23" s="7">
        <v>32077.521730258595</v>
      </c>
      <c r="C23" s="7">
        <v>0</v>
      </c>
      <c r="D23" s="7">
        <v>38411.19166068365</v>
      </c>
      <c r="E23" s="7">
        <v>0</v>
      </c>
      <c r="F23" s="7">
        <v>19258.405676926224</v>
      </c>
      <c r="G23" s="7">
        <v>3442.2994374048367</v>
      </c>
      <c r="H23" s="7">
        <v>9869.992175568192</v>
      </c>
      <c r="I23" s="7">
        <v>5181.777865323256</v>
      </c>
      <c r="J23" s="7">
        <v>523.1500924619845</v>
      </c>
      <c r="K23" s="7">
        <v>108764.33863862675</v>
      </c>
    </row>
    <row r="24" spans="1:11" ht="15.75" thickBot="1">
      <c r="A24" s="6">
        <v>2008</v>
      </c>
      <c r="B24" s="7">
        <v>32934.991811524495</v>
      </c>
      <c r="C24" s="7">
        <v>0</v>
      </c>
      <c r="D24" s="7">
        <v>39335.313021898386</v>
      </c>
      <c r="E24" s="7">
        <v>0</v>
      </c>
      <c r="F24" s="7">
        <v>18463.709420443312</v>
      </c>
      <c r="G24" s="7">
        <v>3520.8022677881877</v>
      </c>
      <c r="H24" s="7">
        <v>8703.710751013543</v>
      </c>
      <c r="I24" s="7">
        <v>5232.464564467143</v>
      </c>
      <c r="J24" s="7">
        <v>526.1466084175556</v>
      </c>
      <c r="K24" s="7">
        <v>108717.13844555261</v>
      </c>
    </row>
    <row r="25" spans="1:11" ht="15.75" thickBot="1">
      <c r="A25" s="6">
        <v>2009</v>
      </c>
      <c r="B25" s="7">
        <v>32212.020630362553</v>
      </c>
      <c r="C25" s="7">
        <v>0</v>
      </c>
      <c r="D25" s="7">
        <v>38081.377645018874</v>
      </c>
      <c r="E25" s="7">
        <v>0</v>
      </c>
      <c r="F25" s="7">
        <v>16439.186308135962</v>
      </c>
      <c r="G25" s="7">
        <v>3441.0798144215814</v>
      </c>
      <c r="H25" s="7">
        <v>8797.029696892481</v>
      </c>
      <c r="I25" s="7">
        <v>5009.96472466459</v>
      </c>
      <c r="J25" s="7">
        <v>526.0364663093997</v>
      </c>
      <c r="K25" s="7">
        <v>104506.69528580543</v>
      </c>
    </row>
    <row r="26" spans="1:11" ht="15.75" thickBot="1">
      <c r="A26" s="6">
        <v>2010</v>
      </c>
      <c r="B26" s="7">
        <v>30892.758094546807</v>
      </c>
      <c r="C26" s="7">
        <v>0</v>
      </c>
      <c r="D26" s="7">
        <v>36962.23474035415</v>
      </c>
      <c r="E26" s="7">
        <v>0</v>
      </c>
      <c r="F26" s="7">
        <v>16701.186664060246</v>
      </c>
      <c r="G26" s="7">
        <v>3226.39760314222</v>
      </c>
      <c r="H26" s="7">
        <v>9188.528417087175</v>
      </c>
      <c r="I26" s="7">
        <v>4964.789589795123</v>
      </c>
      <c r="J26" s="7">
        <v>528.1782794481355</v>
      </c>
      <c r="K26" s="7">
        <v>102464.07338843386</v>
      </c>
    </row>
    <row r="27" spans="1:11" ht="15.75" thickBot="1">
      <c r="A27" s="6">
        <v>2011</v>
      </c>
      <c r="B27" s="7">
        <v>31527.528019650446</v>
      </c>
      <c r="C27" s="7">
        <v>0</v>
      </c>
      <c r="D27" s="7">
        <v>37033.006179748714</v>
      </c>
      <c r="E27" s="7">
        <v>0</v>
      </c>
      <c r="F27" s="7">
        <v>17014.810236846795</v>
      </c>
      <c r="G27" s="7">
        <v>3273.420434408968</v>
      </c>
      <c r="H27" s="7">
        <v>8986.18482197457</v>
      </c>
      <c r="I27" s="7">
        <v>5209.796399373554</v>
      </c>
      <c r="J27" s="7">
        <v>528.5967801752902</v>
      </c>
      <c r="K27" s="7">
        <v>103573.34287217833</v>
      </c>
    </row>
    <row r="28" spans="1:11" ht="15.75" thickBot="1">
      <c r="A28" s="6">
        <v>2012</v>
      </c>
      <c r="B28" s="7">
        <v>32898.15705124351</v>
      </c>
      <c r="C28" s="7">
        <v>0</v>
      </c>
      <c r="D28" s="7">
        <v>38117.13850113808</v>
      </c>
      <c r="E28" s="7">
        <v>0</v>
      </c>
      <c r="F28" s="7">
        <v>17188.976319866582</v>
      </c>
      <c r="G28" s="7">
        <v>3103.908548168713</v>
      </c>
      <c r="H28" s="7">
        <v>8993.142109842422</v>
      </c>
      <c r="I28" s="7">
        <v>5284.524445280532</v>
      </c>
      <c r="J28" s="7">
        <v>529.0461547379646</v>
      </c>
      <c r="K28" s="7">
        <v>106114.8931302778</v>
      </c>
    </row>
    <row r="29" spans="1:11" ht="15.75" thickBot="1">
      <c r="A29" s="6">
        <v>2013</v>
      </c>
      <c r="B29" s="7">
        <v>32304.705159942932</v>
      </c>
      <c r="C29" s="7">
        <v>0</v>
      </c>
      <c r="D29" s="7">
        <v>38066.2777171339</v>
      </c>
      <c r="E29" s="7">
        <v>0</v>
      </c>
      <c r="F29" s="7">
        <v>17072.974037944918</v>
      </c>
      <c r="G29" s="7">
        <v>3273.544115662975</v>
      </c>
      <c r="H29" s="7">
        <v>8654.909709637555</v>
      </c>
      <c r="I29" s="7">
        <v>5392.923646873665</v>
      </c>
      <c r="J29" s="7">
        <v>528.8471960752954</v>
      </c>
      <c r="K29" s="7">
        <v>105294.18158327125</v>
      </c>
    </row>
    <row r="30" spans="1:11" ht="15.75" thickBot="1">
      <c r="A30" s="6">
        <v>2014</v>
      </c>
      <c r="B30" s="7">
        <v>32832.06764013173</v>
      </c>
      <c r="C30" s="7">
        <v>0</v>
      </c>
      <c r="D30" s="7">
        <v>39073.775107780646</v>
      </c>
      <c r="E30" s="7">
        <v>0</v>
      </c>
      <c r="F30" s="7">
        <v>17212.7211981473</v>
      </c>
      <c r="G30" s="7">
        <v>3412.5632315870484</v>
      </c>
      <c r="H30" s="7">
        <v>7547.726130858697</v>
      </c>
      <c r="I30" s="7">
        <v>5354.462260325741</v>
      </c>
      <c r="J30" s="7">
        <v>530.3751934346869</v>
      </c>
      <c r="K30" s="7">
        <v>105963.69076226585</v>
      </c>
    </row>
    <row r="31" spans="1:11" ht="15.75" thickBot="1">
      <c r="A31" s="6">
        <v>2015</v>
      </c>
      <c r="B31" s="7">
        <v>32608.27967034716</v>
      </c>
      <c r="C31" s="7">
        <v>186.28825815102124</v>
      </c>
      <c r="D31" s="7">
        <v>37793.81492286647</v>
      </c>
      <c r="E31" s="7">
        <v>27.421296360305544</v>
      </c>
      <c r="F31" s="7">
        <v>17902.586885745266</v>
      </c>
      <c r="G31" s="7">
        <v>3778.811096750099</v>
      </c>
      <c r="H31" s="7">
        <v>7888.620569784885</v>
      </c>
      <c r="I31" s="7">
        <v>5024.879113228652</v>
      </c>
      <c r="J31" s="7">
        <v>680.8323846352175</v>
      </c>
      <c r="K31" s="7">
        <v>105677.82464335774</v>
      </c>
    </row>
    <row r="32" spans="1:11" ht="15.75" thickBot="1">
      <c r="A32" s="6">
        <v>2016</v>
      </c>
      <c r="B32" s="7">
        <v>32419.53609788222</v>
      </c>
      <c r="C32" s="7">
        <v>262.7687349442851</v>
      </c>
      <c r="D32" s="7">
        <v>37279.174266686925</v>
      </c>
      <c r="E32" s="7">
        <v>53.22591188473891</v>
      </c>
      <c r="F32" s="7">
        <v>17974.294617876654</v>
      </c>
      <c r="G32" s="7">
        <v>3505.481945515157</v>
      </c>
      <c r="H32" s="7">
        <v>9052.538277005693</v>
      </c>
      <c r="I32" s="7">
        <v>5040.818056755723</v>
      </c>
      <c r="J32" s="7">
        <v>676.70836936</v>
      </c>
      <c r="K32" s="7">
        <v>105948.55163108239</v>
      </c>
    </row>
    <row r="33" spans="1:12" ht="15.75" thickBot="1">
      <c r="A33" s="6">
        <v>2017</v>
      </c>
      <c r="B33" s="7">
        <v>33389.17307698023</v>
      </c>
      <c r="C33" s="7">
        <v>565.6719967468122</v>
      </c>
      <c r="D33" s="7">
        <v>37429.215860531454</v>
      </c>
      <c r="E33" s="7">
        <v>188.52871398488742</v>
      </c>
      <c r="F33" s="7">
        <v>18084.50209003834</v>
      </c>
      <c r="G33" s="7">
        <v>3426.1114191568718</v>
      </c>
      <c r="H33" s="7">
        <v>9904.59927973593</v>
      </c>
      <c r="I33" s="7">
        <v>5058.72655924385</v>
      </c>
      <c r="J33" s="7">
        <v>670.1381413914748</v>
      </c>
      <c r="K33" s="7">
        <v>107962.46642707816</v>
      </c>
      <c r="L33" s="14"/>
    </row>
    <row r="34" spans="1:11" ht="15.75" thickBot="1">
      <c r="A34" s="6">
        <v>2018</v>
      </c>
      <c r="B34" s="7">
        <v>34174.03068504492</v>
      </c>
      <c r="C34" s="7">
        <v>777.7573882735347</v>
      </c>
      <c r="D34" s="7">
        <v>38005.90158287363</v>
      </c>
      <c r="E34" s="7">
        <v>255.71860904929392</v>
      </c>
      <c r="F34" s="7">
        <v>18426.56019628688</v>
      </c>
      <c r="G34" s="7">
        <v>3497.3321585155395</v>
      </c>
      <c r="H34" s="7">
        <v>8054.371720140545</v>
      </c>
      <c r="I34" s="7">
        <v>5143.78970411997</v>
      </c>
      <c r="J34" s="7">
        <v>670.1518106649263</v>
      </c>
      <c r="K34" s="7">
        <v>107972.13785764642</v>
      </c>
    </row>
    <row r="35" spans="1:11" ht="15.75" thickBot="1">
      <c r="A35" s="6">
        <v>2019</v>
      </c>
      <c r="B35" s="7">
        <v>35153.40779459002</v>
      </c>
      <c r="C35" s="7">
        <v>1069.4087632844455</v>
      </c>
      <c r="D35" s="7">
        <v>38714.202567050546</v>
      </c>
      <c r="E35" s="7">
        <v>338.72506393485673</v>
      </c>
      <c r="F35" s="7">
        <v>18650.338436100887</v>
      </c>
      <c r="G35" s="7">
        <v>3507.3598375633146</v>
      </c>
      <c r="H35" s="7">
        <v>8110.059693094242</v>
      </c>
      <c r="I35" s="7">
        <v>5220.588480123753</v>
      </c>
      <c r="J35" s="7">
        <v>670.1655602836414</v>
      </c>
      <c r="K35" s="7">
        <v>110026.12236880642</v>
      </c>
    </row>
    <row r="36" spans="1:11" ht="15.75" thickBot="1">
      <c r="A36" s="6">
        <v>2020</v>
      </c>
      <c r="B36" s="7">
        <v>36259.04095283937</v>
      </c>
      <c r="C36" s="7">
        <v>1368.4900744944437</v>
      </c>
      <c r="D36" s="7">
        <v>39457.83533402929</v>
      </c>
      <c r="E36" s="7">
        <v>425.61323546316345</v>
      </c>
      <c r="F36" s="7">
        <v>18627.147388482277</v>
      </c>
      <c r="G36" s="7">
        <v>3532.6628958639635</v>
      </c>
      <c r="H36" s="7">
        <v>8172.522266561668</v>
      </c>
      <c r="I36" s="7">
        <v>5277.836764754553</v>
      </c>
      <c r="J36" s="7">
        <v>670.1792240653548</v>
      </c>
      <c r="K36" s="7">
        <v>111997.22482659649</v>
      </c>
    </row>
    <row r="37" spans="1:11" ht="15.75" thickBot="1">
      <c r="A37" s="6">
        <v>2021</v>
      </c>
      <c r="B37" s="7">
        <v>37464.78561308076</v>
      </c>
      <c r="C37" s="7">
        <v>1678.9989353543951</v>
      </c>
      <c r="D37" s="7">
        <v>40185.03130088158</v>
      </c>
      <c r="E37" s="7">
        <v>551.8712305457585</v>
      </c>
      <c r="F37" s="7">
        <v>19037.875706745268</v>
      </c>
      <c r="G37" s="7">
        <v>3543.9713725623906</v>
      </c>
      <c r="H37" s="7">
        <v>8232.533681892537</v>
      </c>
      <c r="I37" s="7">
        <v>5336.203885981676</v>
      </c>
      <c r="J37" s="7">
        <v>670.1923007908202</v>
      </c>
      <c r="K37" s="7">
        <v>114470.59386193503</v>
      </c>
    </row>
    <row r="38" spans="1:11" ht="15.75" thickBot="1">
      <c r="A38" s="6">
        <v>2022</v>
      </c>
      <c r="B38" s="7">
        <v>38771.11344906312</v>
      </c>
      <c r="C38" s="7">
        <v>2012.7277608366587</v>
      </c>
      <c r="D38" s="7">
        <v>40892.95069267354</v>
      </c>
      <c r="E38" s="7">
        <v>691.3011135081252</v>
      </c>
      <c r="F38" s="7">
        <v>19260.792013205206</v>
      </c>
      <c r="G38" s="7">
        <v>3546.1388506541557</v>
      </c>
      <c r="H38" s="7">
        <v>8300.193233282382</v>
      </c>
      <c r="I38" s="7">
        <v>5389.9030983367</v>
      </c>
      <c r="J38" s="7">
        <v>670.205221644273</v>
      </c>
      <c r="K38" s="7">
        <v>116831.29655885937</v>
      </c>
    </row>
    <row r="39" spans="1:11" ht="15.75" thickBot="1">
      <c r="A39" s="6">
        <v>2023</v>
      </c>
      <c r="B39" s="7">
        <v>40149.962869652256</v>
      </c>
      <c r="C39" s="7">
        <v>2362.020662872087</v>
      </c>
      <c r="D39" s="7">
        <v>41758.14114970872</v>
      </c>
      <c r="E39" s="7">
        <v>839.6099416958577</v>
      </c>
      <c r="F39" s="7">
        <v>19516.992420525356</v>
      </c>
      <c r="G39" s="7">
        <v>3566.550417216803</v>
      </c>
      <c r="H39" s="7">
        <v>8368.348254333858</v>
      </c>
      <c r="I39" s="7">
        <v>5442.887298771453</v>
      </c>
      <c r="J39" s="7">
        <v>670.217887820326</v>
      </c>
      <c r="K39" s="7">
        <v>119473.10029802876</v>
      </c>
    </row>
    <row r="40" spans="1:11" ht="15.75" thickBot="1">
      <c r="A40" s="6">
        <v>2024</v>
      </c>
      <c r="B40" s="7">
        <v>41468.787620516494</v>
      </c>
      <c r="C40" s="7">
        <v>2715.9387873723695</v>
      </c>
      <c r="D40" s="7">
        <v>42356.49037779433</v>
      </c>
      <c r="E40" s="7">
        <v>980.3679688439348</v>
      </c>
      <c r="F40" s="7">
        <v>19688.511791804507</v>
      </c>
      <c r="G40" s="7">
        <v>3563.6248304734336</v>
      </c>
      <c r="H40" s="7">
        <v>8434.943724245873</v>
      </c>
      <c r="I40" s="7">
        <v>5493.011617832044</v>
      </c>
      <c r="J40" s="7">
        <v>670.2302454197777</v>
      </c>
      <c r="K40" s="7">
        <v>121675.60020808649</v>
      </c>
    </row>
    <row r="41" spans="1:11" ht="15.75" thickBot="1">
      <c r="A41" s="6">
        <v>2025</v>
      </c>
      <c r="B41" s="7">
        <v>42747.118624374496</v>
      </c>
      <c r="C41" s="7">
        <v>3067.1931194876997</v>
      </c>
      <c r="D41" s="7">
        <v>42908.453356855425</v>
      </c>
      <c r="E41" s="7">
        <v>1112.5580384802674</v>
      </c>
      <c r="F41" s="7">
        <v>19813.726105162412</v>
      </c>
      <c r="G41" s="7">
        <v>3552.8544273880775</v>
      </c>
      <c r="H41" s="7">
        <v>8504.300342990899</v>
      </c>
      <c r="I41" s="7">
        <v>5543.164019269971</v>
      </c>
      <c r="J41" s="7">
        <v>670.2423311581779</v>
      </c>
      <c r="K41" s="7">
        <v>123739.85920719946</v>
      </c>
    </row>
    <row r="42" spans="1:11" ht="15.75" thickBot="1">
      <c r="A42" s="6">
        <v>2026</v>
      </c>
      <c r="B42" s="7">
        <v>43850.25619342324</v>
      </c>
      <c r="C42" s="7">
        <v>3290.847270556532</v>
      </c>
      <c r="D42" s="7">
        <v>43307.46719100154</v>
      </c>
      <c r="E42" s="7">
        <v>1208.501785052897</v>
      </c>
      <c r="F42" s="7">
        <v>19903.253530830327</v>
      </c>
      <c r="G42" s="7">
        <v>3532.685438649339</v>
      </c>
      <c r="H42" s="7">
        <v>8576.772419643237</v>
      </c>
      <c r="I42" s="7">
        <v>5588.909075989272</v>
      </c>
      <c r="J42" s="7">
        <v>670.2541667669803</v>
      </c>
      <c r="K42" s="7">
        <v>125429.59801630393</v>
      </c>
    </row>
    <row r="43" spans="1:11" ht="15.75" thickBot="1">
      <c r="A43" s="6">
        <v>2027</v>
      </c>
      <c r="B43" s="7">
        <v>44911.813571715276</v>
      </c>
      <c r="C43" s="7">
        <v>3467.509405724755</v>
      </c>
      <c r="D43" s="7">
        <v>43697.115692171625</v>
      </c>
      <c r="E43" s="7">
        <v>1288.2895312936926</v>
      </c>
      <c r="F43" s="7">
        <v>19999.253318081803</v>
      </c>
      <c r="G43" s="7">
        <v>3512.8069609763866</v>
      </c>
      <c r="H43" s="7">
        <v>8650.12741123115</v>
      </c>
      <c r="I43" s="7">
        <v>5624.996409257946</v>
      </c>
      <c r="J43" s="7">
        <v>670.2656341197927</v>
      </c>
      <c r="K43" s="7">
        <v>127066.37899755398</v>
      </c>
    </row>
    <row r="44" spans="1:11" ht="15.75" thickBot="1">
      <c r="A44" s="6">
        <v>2028</v>
      </c>
      <c r="B44" s="7">
        <v>45973.155426199926</v>
      </c>
      <c r="C44" s="7">
        <v>3662.3283484390845</v>
      </c>
      <c r="D44" s="7">
        <v>44054.36530305043</v>
      </c>
      <c r="E44" s="7">
        <v>1398.0144528543722</v>
      </c>
      <c r="F44" s="7">
        <v>20159.445593237695</v>
      </c>
      <c r="G44" s="7">
        <v>3496.8142797065943</v>
      </c>
      <c r="H44" s="7">
        <v>8725.623488956495</v>
      </c>
      <c r="I44" s="7">
        <v>5666.1983916982235</v>
      </c>
      <c r="J44" s="7">
        <v>670.2768575974302</v>
      </c>
      <c r="K44" s="7">
        <v>128745.87934044682</v>
      </c>
    </row>
    <row r="45" spans="1:11" ht="15.75" thickBot="1">
      <c r="A45" s="6">
        <v>2029</v>
      </c>
      <c r="B45" s="7">
        <v>47055.17481152239</v>
      </c>
      <c r="C45" s="7">
        <v>3866.1728213465117</v>
      </c>
      <c r="D45" s="7">
        <v>44307.271459430835</v>
      </c>
      <c r="E45" s="7">
        <v>1495.4962702742796</v>
      </c>
      <c r="F45" s="7">
        <v>20274.498276065162</v>
      </c>
      <c r="G45" s="7">
        <v>3479.2880331751608</v>
      </c>
      <c r="H45" s="7">
        <v>8799.715620339939</v>
      </c>
      <c r="I45" s="7">
        <v>5713.3624762381805</v>
      </c>
      <c r="J45" s="7">
        <v>670.2880236930393</v>
      </c>
      <c r="K45" s="7">
        <v>130299.5987004647</v>
      </c>
    </row>
    <row r="46" spans="1:11" ht="15.75" thickBot="1">
      <c r="A46" s="6">
        <v>2030</v>
      </c>
      <c r="B46" s="7">
        <v>48185.66531353709</v>
      </c>
      <c r="C46" s="7">
        <v>4090.2954405602927</v>
      </c>
      <c r="D46" s="7">
        <v>44607.616762824546</v>
      </c>
      <c r="E46" s="7">
        <v>1592.4175079220518</v>
      </c>
      <c r="F46" s="7">
        <v>20364.721236900456</v>
      </c>
      <c r="G46" s="7">
        <v>3459.4986884018385</v>
      </c>
      <c r="H46" s="7">
        <v>8869.121557936616</v>
      </c>
      <c r="I46" s="7">
        <v>5753.78289864239</v>
      </c>
      <c r="J46" s="7">
        <v>670.2988418627289</v>
      </c>
      <c r="K46" s="7">
        <v>131910.70530010568</v>
      </c>
    </row>
    <row r="47" spans="1:11" ht="15">
      <c r="A47" s="29" t="s">
        <v>0</v>
      </c>
      <c r="B47" s="29"/>
      <c r="C47" s="29"/>
      <c r="D47" s="29"/>
      <c r="E47" s="29"/>
      <c r="F47" s="29"/>
      <c r="G47" s="29"/>
      <c r="H47" s="29"/>
      <c r="I47" s="29"/>
      <c r="J47" s="29"/>
      <c r="K47" s="29"/>
    </row>
    <row r="48" spans="1:11" ht="13.5" customHeight="1">
      <c r="A48" s="29" t="s">
        <v>22</v>
      </c>
      <c r="B48" s="29"/>
      <c r="C48" s="29"/>
      <c r="D48" s="29"/>
      <c r="E48" s="29"/>
      <c r="F48" s="29"/>
      <c r="G48" s="29"/>
      <c r="H48" s="29"/>
      <c r="I48" s="29"/>
      <c r="J48" s="29"/>
      <c r="K48" s="29"/>
    </row>
    <row r="49" spans="1:11" ht="13.5" customHeight="1">
      <c r="A49" s="29" t="s">
        <v>70</v>
      </c>
      <c r="B49" s="29"/>
      <c r="C49" s="29"/>
      <c r="D49" s="29"/>
      <c r="E49" s="29"/>
      <c r="F49" s="29"/>
      <c r="G49" s="29"/>
      <c r="H49" s="29"/>
      <c r="I49" s="29"/>
      <c r="J49" s="29"/>
      <c r="K49" s="29"/>
    </row>
    <row r="50" ht="13.5" customHeight="1">
      <c r="A50" s="4"/>
    </row>
    <row r="51" spans="1:11" ht="15.75">
      <c r="A51" s="27" t="s">
        <v>23</v>
      </c>
      <c r="B51" s="27"/>
      <c r="C51" s="27"/>
      <c r="D51" s="27"/>
      <c r="E51" s="27"/>
      <c r="F51" s="27"/>
      <c r="G51" s="27"/>
      <c r="H51" s="27"/>
      <c r="I51" s="27"/>
      <c r="J51" s="27"/>
      <c r="K51" s="27"/>
    </row>
    <row r="52" spans="1:11" ht="15">
      <c r="A52" s="19" t="s">
        <v>24</v>
      </c>
      <c r="B52" s="12">
        <f>EXP((LN(B16/B6)/10))-1</f>
        <v>0.016612592959677874</v>
      </c>
      <c r="C52" s="13" t="s">
        <v>44</v>
      </c>
      <c r="D52" s="12">
        <f>EXP((LN(D16/D6)/10))-1</f>
        <v>0.02879307867402403</v>
      </c>
      <c r="E52" s="13" t="s">
        <v>44</v>
      </c>
      <c r="F52" s="12">
        <f aca="true" t="shared" si="0" ref="F52:K52">EXP((LN(F16/F6)/10))-1</f>
        <v>0.005800635890280903</v>
      </c>
      <c r="G52" s="12">
        <f t="shared" si="0"/>
        <v>-0.015359362626477635</v>
      </c>
      <c r="H52" s="12">
        <f t="shared" si="0"/>
        <v>-0.0195410989376813</v>
      </c>
      <c r="I52" s="12">
        <f t="shared" si="0"/>
        <v>0.022717367834747648</v>
      </c>
      <c r="J52" s="12">
        <f t="shared" si="0"/>
        <v>-0.02808513630318754</v>
      </c>
      <c r="K52" s="12">
        <f t="shared" si="0"/>
        <v>0.013464607227677172</v>
      </c>
    </row>
    <row r="53" spans="1:11" ht="15">
      <c r="A53" s="19" t="s">
        <v>62</v>
      </c>
      <c r="B53" s="12">
        <f>EXP((LN(B33/B16)/17))-1</f>
        <v>0.00987574607834163</v>
      </c>
      <c r="C53" s="13" t="s">
        <v>44</v>
      </c>
      <c r="D53" s="12">
        <f>EXP((LN(D33/D16)/17))-1</f>
        <v>0.005890077984476827</v>
      </c>
      <c r="E53" s="13" t="s">
        <v>44</v>
      </c>
      <c r="F53" s="12">
        <f aca="true" t="shared" si="1" ref="F53:K53">EXP((LN(F33/F16)/17))-1</f>
        <v>-0.009208729239369995</v>
      </c>
      <c r="G53" s="12">
        <f t="shared" si="1"/>
        <v>0.010161555966635483</v>
      </c>
      <c r="H53" s="12">
        <f t="shared" si="1"/>
        <v>0.012900184527409486</v>
      </c>
      <c r="I53" s="12">
        <f t="shared" si="1"/>
        <v>0.0015424086321249586</v>
      </c>
      <c r="J53" s="12">
        <f t="shared" si="1"/>
        <v>0.01921951762176133</v>
      </c>
      <c r="K53" s="12">
        <f t="shared" si="1"/>
        <v>0.004781778394977287</v>
      </c>
    </row>
    <row r="54" spans="1:11" ht="15">
      <c r="A54" s="19" t="s">
        <v>63</v>
      </c>
      <c r="B54" s="12">
        <f aca="true" t="shared" si="2" ref="B54:K54">EXP((LN(B36/B33)/3))-1</f>
        <v>0.027866905452272883</v>
      </c>
      <c r="C54" s="12">
        <f t="shared" si="2"/>
        <v>0.34243208654132795</v>
      </c>
      <c r="D54" s="12">
        <f t="shared" si="2"/>
        <v>0.017749370508179485</v>
      </c>
      <c r="E54" s="12">
        <f t="shared" si="2"/>
        <v>0.3118349783691281</v>
      </c>
      <c r="F54" s="12">
        <f t="shared" si="2"/>
        <v>0.009903626262253384</v>
      </c>
      <c r="G54" s="12">
        <f t="shared" si="2"/>
        <v>0.010260961960427473</v>
      </c>
      <c r="H54" s="12">
        <f t="shared" si="2"/>
        <v>-0.062064297339256225</v>
      </c>
      <c r="I54" s="12">
        <f t="shared" si="2"/>
        <v>0.01423419720085195</v>
      </c>
      <c r="J54" s="12">
        <f t="shared" si="2"/>
        <v>2.043451036426447E-05</v>
      </c>
      <c r="K54" s="12">
        <f t="shared" si="2"/>
        <v>0.01230524715202308</v>
      </c>
    </row>
    <row r="55" spans="1:11" ht="15">
      <c r="A55" s="19" t="s">
        <v>64</v>
      </c>
      <c r="B55" s="12">
        <f aca="true" t="shared" si="3" ref="B55:K55">EXP((LN(B46/B33)/13))-1</f>
        <v>0.028619573808694287</v>
      </c>
      <c r="C55" s="12">
        <f t="shared" si="3"/>
        <v>0.1643714236950189</v>
      </c>
      <c r="D55" s="12">
        <f t="shared" si="3"/>
        <v>0.013587875962598917</v>
      </c>
      <c r="E55" s="12">
        <f t="shared" si="3"/>
        <v>0.17837368040908919</v>
      </c>
      <c r="F55" s="12">
        <f t="shared" si="3"/>
        <v>0.009176363888278471</v>
      </c>
      <c r="G55" s="12">
        <f t="shared" si="3"/>
        <v>0.0007462606069785771</v>
      </c>
      <c r="H55" s="12">
        <f t="shared" si="3"/>
        <v>-0.008458139774527917</v>
      </c>
      <c r="I55" s="12">
        <f t="shared" si="3"/>
        <v>0.009952488334235676</v>
      </c>
      <c r="J55" s="12">
        <f t="shared" si="3"/>
        <v>1.844426694463941E-05</v>
      </c>
      <c r="K55" s="12">
        <f t="shared" si="3"/>
        <v>0.015530251300281073</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N27" sqref="N27"/>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30" t="s">
        <v>52</v>
      </c>
      <c r="B1" s="30"/>
      <c r="C1" s="30"/>
      <c r="D1" s="30"/>
      <c r="E1" s="30"/>
      <c r="F1" s="30"/>
      <c r="G1" s="30"/>
      <c r="H1" s="30"/>
      <c r="I1" s="30"/>
    </row>
    <row r="2" spans="1:11" ht="15.75" customHeight="1">
      <c r="A2" s="28" t="s">
        <v>59</v>
      </c>
      <c r="B2" s="30"/>
      <c r="C2" s="30"/>
      <c r="D2" s="30"/>
      <c r="E2" s="30"/>
      <c r="F2" s="30"/>
      <c r="G2" s="30"/>
      <c r="H2" s="30"/>
      <c r="I2" s="30"/>
      <c r="J2" s="30"/>
      <c r="K2" s="30"/>
    </row>
    <row r="3" spans="1:9" ht="15.75" customHeight="1">
      <c r="A3" s="30" t="s">
        <v>25</v>
      </c>
      <c r="B3" s="30"/>
      <c r="C3" s="30"/>
      <c r="D3" s="30"/>
      <c r="E3" s="30"/>
      <c r="F3" s="30"/>
      <c r="G3" s="30"/>
      <c r="H3" s="30"/>
      <c r="I3" s="30"/>
    </row>
    <row r="4" ht="13.5" customHeight="1" thickBot="1">
      <c r="A4" s="20"/>
    </row>
    <row r="5" spans="1:9" ht="27" thickBot="1">
      <c r="A5" s="21" t="s">
        <v>11</v>
      </c>
      <c r="B5" s="21" t="s">
        <v>12</v>
      </c>
      <c r="C5" s="21" t="s">
        <v>14</v>
      </c>
      <c r="D5" s="21" t="s">
        <v>16</v>
      </c>
      <c r="E5" s="21" t="s">
        <v>17</v>
      </c>
      <c r="F5" s="21" t="s">
        <v>18</v>
      </c>
      <c r="G5" s="21" t="s">
        <v>19</v>
      </c>
      <c r="H5" s="21" t="s">
        <v>20</v>
      </c>
      <c r="I5" s="21" t="s">
        <v>26</v>
      </c>
    </row>
    <row r="6" spans="1:9" ht="15.75" thickBot="1">
      <c r="A6" s="22">
        <v>1990</v>
      </c>
      <c r="B6" s="23">
        <v>23960.495708000002</v>
      </c>
      <c r="C6" s="23">
        <v>25316.87467361502</v>
      </c>
      <c r="D6" s="23">
        <v>17631.679399021992</v>
      </c>
      <c r="E6" s="23">
        <v>3111.6034233682703</v>
      </c>
      <c r="F6" s="23">
        <v>9703.086862919707</v>
      </c>
      <c r="G6" s="23">
        <v>3745.1109099324885</v>
      </c>
      <c r="H6" s="23">
        <v>644.659905</v>
      </c>
      <c r="I6" s="23">
        <f>SUM(B6:H6)</f>
        <v>84113.51088185747</v>
      </c>
    </row>
    <row r="7" spans="1:9" ht="15.75" thickBot="1">
      <c r="A7" s="22">
        <v>1991</v>
      </c>
      <c r="B7" s="23">
        <v>23294.746205999996</v>
      </c>
      <c r="C7" s="23">
        <v>25220.455840092614</v>
      </c>
      <c r="D7" s="23">
        <v>17048.702063069704</v>
      </c>
      <c r="E7" s="23">
        <v>2969.386018512515</v>
      </c>
      <c r="F7" s="23">
        <v>7339.409296849604</v>
      </c>
      <c r="G7" s="23">
        <v>3723.763194214942</v>
      </c>
      <c r="H7" s="23">
        <v>645.100792</v>
      </c>
      <c r="I7" s="23">
        <f aca="true" t="shared" si="0" ref="I7:I46">SUM(B7:H7)</f>
        <v>80241.56341073939</v>
      </c>
    </row>
    <row r="8" spans="1:9" ht="15.75" thickBot="1">
      <c r="A8" s="22">
        <v>1992</v>
      </c>
      <c r="B8" s="23">
        <v>24434.351000000002</v>
      </c>
      <c r="C8" s="23">
        <v>26324.656340103236</v>
      </c>
      <c r="D8" s="23">
        <v>16957.837208315163</v>
      </c>
      <c r="E8" s="23">
        <v>2708.248853361518</v>
      </c>
      <c r="F8" s="23">
        <v>6500.810288506302</v>
      </c>
      <c r="G8" s="23">
        <v>3892.6836104848167</v>
      </c>
      <c r="H8" s="23">
        <v>686.8992132698666</v>
      </c>
      <c r="I8" s="23">
        <f t="shared" si="0"/>
        <v>81505.4865140409</v>
      </c>
    </row>
    <row r="9" spans="1:9" ht="15.75" thickBot="1">
      <c r="A9" s="22">
        <v>1993</v>
      </c>
      <c r="B9" s="23">
        <v>23538.103000000003</v>
      </c>
      <c r="C9" s="23">
        <v>26252.05317431476</v>
      </c>
      <c r="D9" s="23">
        <v>16472.539932079184</v>
      </c>
      <c r="E9" s="23">
        <v>2624.4516904535876</v>
      </c>
      <c r="F9" s="23">
        <v>6615.347886105559</v>
      </c>
      <c r="G9" s="23">
        <v>3759.9057362544054</v>
      </c>
      <c r="H9" s="23">
        <v>671.7934945442671</v>
      </c>
      <c r="I9" s="23">
        <f t="shared" si="0"/>
        <v>79934.19491375177</v>
      </c>
    </row>
    <row r="10" spans="1:9" ht="15.75" thickBot="1">
      <c r="A10" s="22">
        <v>1994</v>
      </c>
      <c r="B10" s="23">
        <v>24457.802000000003</v>
      </c>
      <c r="C10" s="23">
        <v>27319.615186534975</v>
      </c>
      <c r="D10" s="23">
        <v>16834.082065966388</v>
      </c>
      <c r="E10" s="23">
        <v>2543.282573434696</v>
      </c>
      <c r="F10" s="23">
        <v>7847.727854489681</v>
      </c>
      <c r="G10" s="23">
        <v>3735.2955400689925</v>
      </c>
      <c r="H10" s="23">
        <v>677.1666450729907</v>
      </c>
      <c r="I10" s="23">
        <f t="shared" si="0"/>
        <v>83414.97186556774</v>
      </c>
    </row>
    <row r="11" spans="1:9" ht="15.75" thickBot="1">
      <c r="A11" s="22">
        <v>1995</v>
      </c>
      <c r="B11" s="23">
        <v>24386.104</v>
      </c>
      <c r="C11" s="23">
        <v>27174.616008822846</v>
      </c>
      <c r="D11" s="23">
        <v>16941.422725097356</v>
      </c>
      <c r="E11" s="23">
        <v>2819.08799164875</v>
      </c>
      <c r="F11" s="23">
        <v>6024.830654333264</v>
      </c>
      <c r="G11" s="23">
        <v>3823.471291824636</v>
      </c>
      <c r="H11" s="23">
        <v>622.1026622438346</v>
      </c>
      <c r="I11" s="23">
        <f t="shared" si="0"/>
        <v>81791.63533397067</v>
      </c>
    </row>
    <row r="12" spans="1:9" ht="15.75" thickBot="1">
      <c r="A12" s="22">
        <v>1996</v>
      </c>
      <c r="B12" s="23">
        <v>25115.481000000003</v>
      </c>
      <c r="C12" s="23">
        <v>28170.685356086855</v>
      </c>
      <c r="D12" s="23">
        <v>17414.05775728415</v>
      </c>
      <c r="E12" s="23">
        <v>2901.5845645291065</v>
      </c>
      <c r="F12" s="23">
        <v>7342.0494762317585</v>
      </c>
      <c r="G12" s="23">
        <v>3828.2548780211782</v>
      </c>
      <c r="H12" s="23">
        <v>634.4551708968379</v>
      </c>
      <c r="I12" s="23">
        <f t="shared" si="0"/>
        <v>85406.5682030499</v>
      </c>
    </row>
    <row r="13" spans="1:9" ht="15.75" thickBot="1">
      <c r="A13" s="22">
        <v>1997</v>
      </c>
      <c r="B13" s="23">
        <v>25616.813000000002</v>
      </c>
      <c r="C13" s="23">
        <v>29124.26101525136</v>
      </c>
      <c r="D13" s="23">
        <v>17789.74623251833</v>
      </c>
      <c r="E13" s="23">
        <v>2932.5044854570924</v>
      </c>
      <c r="F13" s="23">
        <v>7878.930571043763</v>
      </c>
      <c r="G13" s="23">
        <v>4387.2787107819895</v>
      </c>
      <c r="H13" s="23">
        <v>650.2692246121494</v>
      </c>
      <c r="I13" s="23">
        <f t="shared" si="0"/>
        <v>88379.80323966467</v>
      </c>
    </row>
    <row r="14" spans="1:9" ht="15.75" thickBot="1">
      <c r="A14" s="22">
        <v>1998</v>
      </c>
      <c r="B14" s="23">
        <v>26041.575987</v>
      </c>
      <c r="C14" s="23">
        <v>31586.141439360996</v>
      </c>
      <c r="D14" s="23">
        <v>16793.892332418276</v>
      </c>
      <c r="E14" s="23">
        <v>2651.6956445011983</v>
      </c>
      <c r="F14" s="23">
        <v>5891.752393434451</v>
      </c>
      <c r="G14" s="23">
        <v>4415.484467180455</v>
      </c>
      <c r="H14" s="23">
        <v>694.1194027058239</v>
      </c>
      <c r="I14" s="23">
        <f t="shared" si="0"/>
        <v>88074.6616666012</v>
      </c>
    </row>
    <row r="15" spans="1:9" ht="15.75" thickBot="1">
      <c r="A15" s="22">
        <v>1999</v>
      </c>
      <c r="B15" s="23">
        <v>26005.173989</v>
      </c>
      <c r="C15" s="23">
        <v>32084.706474533377</v>
      </c>
      <c r="D15" s="23">
        <v>18512.811640173102</v>
      </c>
      <c r="E15" s="23">
        <v>2258.6084522307146</v>
      </c>
      <c r="F15" s="23">
        <v>7371.971281289519</v>
      </c>
      <c r="G15" s="23">
        <v>4456.889744309095</v>
      </c>
      <c r="H15" s="23">
        <v>665.4925795254496</v>
      </c>
      <c r="I15" s="23">
        <f t="shared" si="0"/>
        <v>91355.65416106126</v>
      </c>
    </row>
    <row r="16" spans="1:9" ht="15.75" thickBot="1">
      <c r="A16" s="22">
        <v>2000</v>
      </c>
      <c r="B16" s="23">
        <v>28251.775132000002</v>
      </c>
      <c r="C16" s="23">
        <v>33702.232516894685</v>
      </c>
      <c r="D16" s="23">
        <v>18695.402207899784</v>
      </c>
      <c r="E16" s="23">
        <v>2693.9619367528057</v>
      </c>
      <c r="F16" s="23">
        <v>7965.331506324662</v>
      </c>
      <c r="G16" s="23">
        <v>4602.369439745498</v>
      </c>
      <c r="H16" s="23">
        <v>484.8561394247857</v>
      </c>
      <c r="I16" s="23">
        <f t="shared" si="0"/>
        <v>96395.92887904221</v>
      </c>
    </row>
    <row r="17" spans="1:9" ht="15.75" thickBot="1">
      <c r="A17" s="22">
        <v>2001</v>
      </c>
      <c r="B17" s="23">
        <v>26419.392851999997</v>
      </c>
      <c r="C17" s="23">
        <v>33600.74252239163</v>
      </c>
      <c r="D17" s="23">
        <v>16921.034301807165</v>
      </c>
      <c r="E17" s="23">
        <v>1638.5596387997061</v>
      </c>
      <c r="F17" s="23">
        <v>8726.647739312568</v>
      </c>
      <c r="G17" s="23">
        <v>4042.3476566711897</v>
      </c>
      <c r="H17" s="23">
        <v>517.4646236858014</v>
      </c>
      <c r="I17" s="23">
        <f t="shared" si="0"/>
        <v>91866.18933466806</v>
      </c>
    </row>
    <row r="18" spans="1:9" ht="15.75" thickBot="1">
      <c r="A18" s="22">
        <v>2002</v>
      </c>
      <c r="B18" s="23">
        <v>26808.084222339996</v>
      </c>
      <c r="C18" s="23">
        <v>34026.18918495822</v>
      </c>
      <c r="D18" s="23">
        <v>17473.55728236062</v>
      </c>
      <c r="E18" s="23">
        <v>1547.8804252445293</v>
      </c>
      <c r="F18" s="23">
        <v>10049.955656742019</v>
      </c>
      <c r="G18" s="23">
        <v>3893.291463627869</v>
      </c>
      <c r="H18" s="23">
        <v>516.0627101326817</v>
      </c>
      <c r="I18" s="23">
        <f t="shared" si="0"/>
        <v>94315.02094540594</v>
      </c>
    </row>
    <row r="19" spans="1:9" ht="15.75" thickBot="1">
      <c r="A19" s="22">
        <v>2003</v>
      </c>
      <c r="B19" s="23">
        <v>29060.824625369998</v>
      </c>
      <c r="C19" s="23">
        <v>36621.25290500506</v>
      </c>
      <c r="D19" s="23">
        <v>15538.706239257128</v>
      </c>
      <c r="E19" s="23">
        <v>1551.2934685054847</v>
      </c>
      <c r="F19" s="23">
        <v>8935.358723888587</v>
      </c>
      <c r="G19" s="23">
        <v>4138.514913749034</v>
      </c>
      <c r="H19" s="23">
        <v>519.5477522024844</v>
      </c>
      <c r="I19" s="23">
        <f t="shared" si="0"/>
        <v>96365.49862797777</v>
      </c>
    </row>
    <row r="20" spans="1:9" ht="15.75" thickBot="1">
      <c r="A20" s="22">
        <v>2004</v>
      </c>
      <c r="B20" s="23">
        <v>29908.104988580002</v>
      </c>
      <c r="C20" s="23">
        <v>36634.769606313486</v>
      </c>
      <c r="D20" s="23">
        <v>16351.991370922948</v>
      </c>
      <c r="E20" s="23">
        <v>2076.6591674146784</v>
      </c>
      <c r="F20" s="23">
        <v>9987.337327856043</v>
      </c>
      <c r="G20" s="23">
        <v>4200.62312298814</v>
      </c>
      <c r="H20" s="23">
        <v>520.4294195798109</v>
      </c>
      <c r="I20" s="23">
        <f t="shared" si="0"/>
        <v>99679.9150036551</v>
      </c>
    </row>
    <row r="21" spans="1:9" ht="15.75" thickBot="1">
      <c r="A21" s="22">
        <v>2005</v>
      </c>
      <c r="B21" s="23">
        <v>30823.019732499997</v>
      </c>
      <c r="C21" s="23">
        <v>37002.67408770919</v>
      </c>
      <c r="D21" s="23">
        <v>16404.968265868432</v>
      </c>
      <c r="E21" s="23">
        <v>2080.842119891943</v>
      </c>
      <c r="F21" s="23">
        <v>8882.747472193067</v>
      </c>
      <c r="G21" s="23">
        <v>4775.519597296663</v>
      </c>
      <c r="H21" s="23">
        <v>519.5432166705983</v>
      </c>
      <c r="I21" s="23">
        <f t="shared" si="0"/>
        <v>100489.31449212988</v>
      </c>
    </row>
    <row r="22" spans="1:9" ht="15.75" thickBot="1">
      <c r="A22" s="22">
        <v>2006</v>
      </c>
      <c r="B22" s="23">
        <v>32238.408042520008</v>
      </c>
      <c r="C22" s="23">
        <v>38505.57552333825</v>
      </c>
      <c r="D22" s="23">
        <v>16019.82690446124</v>
      </c>
      <c r="E22" s="23">
        <v>2067.605027133197</v>
      </c>
      <c r="F22" s="23">
        <v>9423.541804382465</v>
      </c>
      <c r="G22" s="23">
        <v>4796.741301315288</v>
      </c>
      <c r="H22" s="23">
        <v>523.882890629593</v>
      </c>
      <c r="I22" s="23">
        <f t="shared" si="0"/>
        <v>103575.58149378003</v>
      </c>
    </row>
    <row r="23" spans="1:9" ht="15.75" thickBot="1">
      <c r="A23" s="22">
        <v>2007</v>
      </c>
      <c r="B23" s="23">
        <v>32035.565314929998</v>
      </c>
      <c r="C23" s="23">
        <v>37979.63556652839</v>
      </c>
      <c r="D23" s="23">
        <v>16527.94368923847</v>
      </c>
      <c r="E23" s="23">
        <v>2100.5122460039756</v>
      </c>
      <c r="F23" s="23">
        <v>9857.915477749986</v>
      </c>
      <c r="G23" s="23">
        <v>4898.001716398156</v>
      </c>
      <c r="H23" s="23">
        <v>523.1500924619845</v>
      </c>
      <c r="I23" s="23">
        <f t="shared" si="0"/>
        <v>103922.72410331095</v>
      </c>
    </row>
    <row r="24" spans="1:9" ht="15.75" thickBot="1">
      <c r="A24" s="22">
        <v>2008</v>
      </c>
      <c r="B24" s="23">
        <v>32874.99321515999</v>
      </c>
      <c r="C24" s="23">
        <v>38776.53650136196</v>
      </c>
      <c r="D24" s="23">
        <v>15783.955220007527</v>
      </c>
      <c r="E24" s="23">
        <v>2153.3560401204254</v>
      </c>
      <c r="F24" s="23">
        <v>8687.255031799628</v>
      </c>
      <c r="G24" s="23">
        <v>4954.759602805126</v>
      </c>
      <c r="H24" s="23">
        <v>526.1466084175556</v>
      </c>
      <c r="I24" s="23">
        <f t="shared" si="0"/>
        <v>103757.00221967221</v>
      </c>
    </row>
    <row r="25" spans="1:9" ht="15.75" thickBot="1">
      <c r="A25" s="22">
        <v>2009</v>
      </c>
      <c r="B25" s="23">
        <v>32126.10302326829</v>
      </c>
      <c r="C25" s="23">
        <v>37396.029241864366</v>
      </c>
      <c r="D25" s="23">
        <v>13755.320158499231</v>
      </c>
      <c r="E25" s="23">
        <v>2119.1408325242983</v>
      </c>
      <c r="F25" s="23">
        <v>8771.960309178137</v>
      </c>
      <c r="G25" s="23">
        <v>4693.2813907057935</v>
      </c>
      <c r="H25" s="23">
        <v>526.0364663093997</v>
      </c>
      <c r="I25" s="23">
        <f t="shared" si="0"/>
        <v>99387.8714223495</v>
      </c>
    </row>
    <row r="26" spans="1:9" ht="15.75" thickBot="1">
      <c r="A26" s="22">
        <v>2010</v>
      </c>
      <c r="B26" s="23">
        <v>30765.303311308882</v>
      </c>
      <c r="C26" s="23">
        <v>36258.57111128239</v>
      </c>
      <c r="D26" s="23">
        <v>13885.687931928722</v>
      </c>
      <c r="E26" s="23">
        <v>1919.527359101814</v>
      </c>
      <c r="F26" s="23">
        <v>9162.96583562643</v>
      </c>
      <c r="G26" s="23">
        <v>4639.102959573225</v>
      </c>
      <c r="H26" s="23">
        <v>528.1782794481355</v>
      </c>
      <c r="I26" s="23">
        <f t="shared" si="0"/>
        <v>97159.3367882696</v>
      </c>
    </row>
    <row r="27" spans="1:9" ht="15.75" thickBot="1">
      <c r="A27" s="22">
        <v>2011</v>
      </c>
      <c r="B27" s="23">
        <v>31337.216649092894</v>
      </c>
      <c r="C27" s="23">
        <v>36233.23042485032</v>
      </c>
      <c r="D27" s="23">
        <v>14103.12435120597</v>
      </c>
      <c r="E27" s="23">
        <v>1940.226508048181</v>
      </c>
      <c r="F27" s="23">
        <v>8958.958640200879</v>
      </c>
      <c r="G27" s="23">
        <v>4744.271319786969</v>
      </c>
      <c r="H27" s="23">
        <v>528.5967801752902</v>
      </c>
      <c r="I27" s="23">
        <f t="shared" si="0"/>
        <v>97845.62467336051</v>
      </c>
    </row>
    <row r="28" spans="1:9" ht="15.75" thickBot="1">
      <c r="A28" s="22">
        <v>2012</v>
      </c>
      <c r="B28" s="23">
        <v>32594.573824024992</v>
      </c>
      <c r="C28" s="23">
        <v>37241.87328949892</v>
      </c>
      <c r="D28" s="23">
        <v>14362.768117041014</v>
      </c>
      <c r="E28" s="23">
        <v>1913.4636557353315</v>
      </c>
      <c r="F28" s="23">
        <v>8961.04143632113</v>
      </c>
      <c r="G28" s="23">
        <v>4771.4248281414075</v>
      </c>
      <c r="H28" s="23">
        <v>529.0461547379646</v>
      </c>
      <c r="I28" s="23">
        <f t="shared" si="0"/>
        <v>100374.19130550078</v>
      </c>
    </row>
    <row r="29" spans="1:9" ht="15.75" thickBot="1">
      <c r="A29" s="22">
        <v>2013</v>
      </c>
      <c r="B29" s="23">
        <v>31816.315831146734</v>
      </c>
      <c r="C29" s="23">
        <v>37030.568640026606</v>
      </c>
      <c r="D29" s="23">
        <v>14175.704972070936</v>
      </c>
      <c r="E29" s="23">
        <v>2027.3498470310833</v>
      </c>
      <c r="F29" s="23">
        <v>8602.47914762387</v>
      </c>
      <c r="G29" s="23">
        <v>4869.9206581956605</v>
      </c>
      <c r="H29" s="23">
        <v>528.8471960752954</v>
      </c>
      <c r="I29" s="23">
        <f t="shared" si="0"/>
        <v>99051.18629217018</v>
      </c>
    </row>
    <row r="30" spans="1:9" ht="15.75" thickBot="1">
      <c r="A30" s="22">
        <v>2014</v>
      </c>
      <c r="B30" s="23">
        <v>32036.481112720532</v>
      </c>
      <c r="C30" s="23">
        <v>37980.948927028214</v>
      </c>
      <c r="D30" s="23">
        <v>14359.209290548646</v>
      </c>
      <c r="E30" s="23">
        <v>2121.3801916692455</v>
      </c>
      <c r="F30" s="23">
        <v>7492.069657882299</v>
      </c>
      <c r="G30" s="23">
        <v>4810.829655497739</v>
      </c>
      <c r="H30" s="23">
        <v>530.3751934346869</v>
      </c>
      <c r="I30" s="23">
        <f t="shared" si="0"/>
        <v>99331.29402878137</v>
      </c>
    </row>
    <row r="31" spans="1:9" ht="15.75" thickBot="1">
      <c r="A31" s="22">
        <v>2015</v>
      </c>
      <c r="B31" s="23">
        <v>31343.024013786013</v>
      </c>
      <c r="C31" s="23">
        <v>36628.0244478925</v>
      </c>
      <c r="D31" s="23">
        <v>14845.524930635911</v>
      </c>
      <c r="E31" s="23">
        <v>2614.8739115641047</v>
      </c>
      <c r="F31" s="23">
        <v>7837.884850485749</v>
      </c>
      <c r="G31" s="23">
        <v>4548.197200463115</v>
      </c>
      <c r="H31" s="23">
        <v>680.8323846352175</v>
      </c>
      <c r="I31" s="23">
        <f t="shared" si="0"/>
        <v>98498.3617394626</v>
      </c>
    </row>
    <row r="32" spans="1:9" ht="15.75" thickBot="1">
      <c r="A32" s="22">
        <v>2016</v>
      </c>
      <c r="B32" s="23">
        <v>30560.665949199996</v>
      </c>
      <c r="C32" s="23">
        <v>35971.543385457786</v>
      </c>
      <c r="D32" s="23">
        <v>14862.17655089036</v>
      </c>
      <c r="E32" s="23">
        <v>2574.329022081991</v>
      </c>
      <c r="F32" s="23">
        <v>8999.699887342931</v>
      </c>
      <c r="G32" s="23">
        <v>4515.672244656934</v>
      </c>
      <c r="H32" s="23">
        <v>676.70836936</v>
      </c>
      <c r="I32" s="23">
        <f t="shared" si="0"/>
        <v>98160.79540899</v>
      </c>
    </row>
    <row r="33" spans="1:9" ht="15.75" thickBot="1">
      <c r="A33" s="22">
        <v>2017</v>
      </c>
      <c r="B33" s="23">
        <v>31022.406945454954</v>
      </c>
      <c r="C33" s="23">
        <v>35859.6641253915</v>
      </c>
      <c r="D33" s="23">
        <v>14726.248368913944</v>
      </c>
      <c r="E33" s="23">
        <v>2521.1287742960003</v>
      </c>
      <c r="F33" s="23">
        <v>9839.486592139998</v>
      </c>
      <c r="G33" s="23">
        <v>4544.777987096744</v>
      </c>
      <c r="H33" s="23">
        <v>670.1381413914748</v>
      </c>
      <c r="I33" s="23">
        <f t="shared" si="0"/>
        <v>99183.85093468463</v>
      </c>
    </row>
    <row r="34" spans="1:10" ht="15.75" thickBot="1">
      <c r="A34" s="22">
        <v>2018</v>
      </c>
      <c r="B34" s="23">
        <v>31367.91013276895</v>
      </c>
      <c r="C34" s="23">
        <v>35961.931050472056</v>
      </c>
      <c r="D34" s="23">
        <v>14759.1777834434</v>
      </c>
      <c r="E34" s="23">
        <v>2589.04517758765</v>
      </c>
      <c r="F34" s="23">
        <v>7973.1503809373025</v>
      </c>
      <c r="G34" s="23">
        <v>4600.705528391945</v>
      </c>
      <c r="H34" s="23">
        <v>670.1518106649263</v>
      </c>
      <c r="I34" s="23">
        <f t="shared" si="0"/>
        <v>97922.07186426624</v>
      </c>
      <c r="J34" s="14"/>
    </row>
    <row r="35" spans="1:9" ht="15.75" thickBot="1">
      <c r="A35" s="22">
        <v>2019</v>
      </c>
      <c r="B35" s="23">
        <v>31991.96440407681</v>
      </c>
      <c r="C35" s="23">
        <v>36554.77031243597</v>
      </c>
      <c r="D35" s="23">
        <v>14958.64343581834</v>
      </c>
      <c r="E35" s="23">
        <v>2601.043266263614</v>
      </c>
      <c r="F35" s="23">
        <v>8024.61527095623</v>
      </c>
      <c r="G35" s="23">
        <v>4656.9651516447975</v>
      </c>
      <c r="H35" s="23">
        <v>670.1655602836414</v>
      </c>
      <c r="I35" s="23">
        <f t="shared" si="0"/>
        <v>99458.16740147941</v>
      </c>
    </row>
    <row r="36" spans="1:9" ht="15.75" thickBot="1">
      <c r="A36" s="22">
        <v>2020</v>
      </c>
      <c r="B36" s="23">
        <v>32798.01287307049</v>
      </c>
      <c r="C36" s="23">
        <v>37224.943457971036</v>
      </c>
      <c r="D36" s="23">
        <v>14911.701254673064</v>
      </c>
      <c r="E36" s="23">
        <v>2628.364855015575</v>
      </c>
      <c r="F36" s="23">
        <v>8084.239993409124</v>
      </c>
      <c r="G36" s="23">
        <v>4693.713490677378</v>
      </c>
      <c r="H36" s="23">
        <v>670.1792240653548</v>
      </c>
      <c r="I36" s="23">
        <f t="shared" si="0"/>
        <v>101011.15514888203</v>
      </c>
    </row>
    <row r="37" spans="1:9" ht="15.75" thickBot="1">
      <c r="A37" s="22">
        <v>2021</v>
      </c>
      <c r="B37" s="23">
        <v>33700.38032170872</v>
      </c>
      <c r="C37" s="23">
        <v>37877.83385362393</v>
      </c>
      <c r="D37" s="23">
        <v>15298.52622238301</v>
      </c>
      <c r="E37" s="23">
        <v>2641.660046757419</v>
      </c>
      <c r="F37" s="23">
        <v>8141.390884718798</v>
      </c>
      <c r="G37" s="23">
        <v>4731.632049935932</v>
      </c>
      <c r="H37" s="23">
        <v>670.1923007908202</v>
      </c>
      <c r="I37" s="23">
        <f t="shared" si="0"/>
        <v>103061.61567991863</v>
      </c>
    </row>
    <row r="38" spans="1:9" ht="15.75" thickBot="1">
      <c r="A38" s="22">
        <v>2022</v>
      </c>
      <c r="B38" s="23">
        <v>34707.60497268157</v>
      </c>
      <c r="C38" s="23">
        <v>38514.00314199389</v>
      </c>
      <c r="D38" s="23">
        <v>15497.676223819402</v>
      </c>
      <c r="E38" s="23">
        <v>2645.808756477715</v>
      </c>
      <c r="F38" s="23">
        <v>8206.203211547923</v>
      </c>
      <c r="G38" s="23">
        <v>4764.978657975089</v>
      </c>
      <c r="H38" s="23">
        <v>670.205221644273</v>
      </c>
      <c r="I38" s="23">
        <f t="shared" si="0"/>
        <v>105006.48018613986</v>
      </c>
    </row>
    <row r="39" spans="1:9" ht="15.75" thickBot="1">
      <c r="A39" s="22">
        <v>2023</v>
      </c>
      <c r="B39" s="23">
        <v>35837.11691135229</v>
      </c>
      <c r="C39" s="23">
        <v>39307.368990827585</v>
      </c>
      <c r="D39" s="23">
        <v>15730.246668189644</v>
      </c>
      <c r="E39" s="23">
        <v>2668.1960962292856</v>
      </c>
      <c r="F39" s="23">
        <v>8271.524249046723</v>
      </c>
      <c r="G39" s="23">
        <v>4797.705787041266</v>
      </c>
      <c r="H39" s="23">
        <v>670.217887820326</v>
      </c>
      <c r="I39" s="23">
        <f t="shared" si="0"/>
        <v>107282.37659050712</v>
      </c>
    </row>
    <row r="40" spans="1:9" ht="15.75" thickBot="1">
      <c r="A40" s="22">
        <v>2024</v>
      </c>
      <c r="B40" s="23">
        <v>36958.94338726939</v>
      </c>
      <c r="C40" s="23">
        <v>39829.10972144605</v>
      </c>
      <c r="D40" s="23">
        <v>15878.271718548123</v>
      </c>
      <c r="E40" s="23">
        <v>2667.2408490259936</v>
      </c>
      <c r="F40" s="23">
        <v>8335.298918188184</v>
      </c>
      <c r="G40" s="23">
        <v>4827.668144619995</v>
      </c>
      <c r="H40" s="23">
        <v>670.2302454197777</v>
      </c>
      <c r="I40" s="23">
        <f t="shared" si="0"/>
        <v>109166.76298451753</v>
      </c>
    </row>
    <row r="41" spans="1:9" ht="15.75" thickBot="1">
      <c r="A41" s="22">
        <v>2025</v>
      </c>
      <c r="B41" s="23">
        <v>38054.7308468363</v>
      </c>
      <c r="C41" s="23">
        <v>40296.637962021385</v>
      </c>
      <c r="D41" s="23">
        <v>15980.126656366101</v>
      </c>
      <c r="E41" s="23">
        <v>2658.4353764398065</v>
      </c>
      <c r="F41" s="23">
        <v>8401.847860944788</v>
      </c>
      <c r="G41" s="23">
        <v>4857.75327304303</v>
      </c>
      <c r="H41" s="23">
        <v>670.2423311581779</v>
      </c>
      <c r="I41" s="23">
        <f t="shared" si="0"/>
        <v>110919.7743068096</v>
      </c>
    </row>
    <row r="42" spans="1:9" ht="15.75" thickBot="1">
      <c r="A42" s="22">
        <v>2026</v>
      </c>
      <c r="B42" s="23">
        <v>38973.5118518302</v>
      </c>
      <c r="C42" s="23">
        <v>40601.707928687676</v>
      </c>
      <c r="D42" s="23">
        <v>16046.428958606772</v>
      </c>
      <c r="E42" s="23">
        <v>2640.225933586107</v>
      </c>
      <c r="F42" s="23">
        <v>8471.525328616195</v>
      </c>
      <c r="G42" s="23">
        <v>4883.525325431485</v>
      </c>
      <c r="H42" s="23">
        <v>670.2541667669803</v>
      </c>
      <c r="I42" s="23">
        <f t="shared" si="0"/>
        <v>112287.17949352541</v>
      </c>
    </row>
    <row r="43" spans="1:9" ht="15.75" thickBot="1">
      <c r="A43" s="22">
        <v>2027</v>
      </c>
      <c r="B43" s="23">
        <v>39852.64491501237</v>
      </c>
      <c r="C43" s="23">
        <v>40884.00093096542</v>
      </c>
      <c r="D43" s="23">
        <v>16119.337184640619</v>
      </c>
      <c r="E43" s="23">
        <v>2622.3016414313397</v>
      </c>
      <c r="F43" s="23">
        <v>8542.098720680775</v>
      </c>
      <c r="G43" s="23">
        <v>4899.733504903212</v>
      </c>
      <c r="H43" s="23">
        <v>670.2656341197927</v>
      </c>
      <c r="I43" s="23">
        <f t="shared" si="0"/>
        <v>113590.38253175354</v>
      </c>
    </row>
    <row r="44" spans="1:11" ht="15.75" thickBot="1">
      <c r="A44" s="22">
        <v>2028</v>
      </c>
      <c r="B44" s="23">
        <v>40735.12548337188</v>
      </c>
      <c r="C44" s="23">
        <v>41116.83188935674</v>
      </c>
      <c r="D44" s="23">
        <v>16256.570774235077</v>
      </c>
      <c r="E44" s="23">
        <v>2608.2578093822895</v>
      </c>
      <c r="F44" s="23">
        <v>8614.826151014668</v>
      </c>
      <c r="G44" s="23">
        <v>4921.149767559032</v>
      </c>
      <c r="H44" s="23">
        <v>670.2768575974302</v>
      </c>
      <c r="I44" s="23">
        <f t="shared" si="0"/>
        <v>114923.03873251713</v>
      </c>
      <c r="K44" s="1" t="s">
        <v>0</v>
      </c>
    </row>
    <row r="45" spans="1:9" ht="15.75" thickBot="1">
      <c r="A45" s="22">
        <v>2029</v>
      </c>
      <c r="B45" s="23">
        <v>41641.551908401685</v>
      </c>
      <c r="C45" s="23">
        <v>41224.14069951221</v>
      </c>
      <c r="D45" s="23">
        <v>16348.796963938225</v>
      </c>
      <c r="E45" s="23">
        <v>2592.6750996673227</v>
      </c>
      <c r="F45" s="23">
        <v>8686.162530036396</v>
      </c>
      <c r="G45" s="23">
        <v>4948.62115143027</v>
      </c>
      <c r="H45" s="23">
        <v>670.2880236930393</v>
      </c>
      <c r="I45" s="23">
        <f t="shared" si="0"/>
        <v>116112.23637667914</v>
      </c>
    </row>
    <row r="46" spans="1:9" ht="15.75" thickBot="1">
      <c r="A46" s="22">
        <v>2030</v>
      </c>
      <c r="B46" s="23">
        <v>42598.84922271132</v>
      </c>
      <c r="C46" s="23">
        <v>41352.49193752337</v>
      </c>
      <c r="D46" s="23">
        <v>16416.324944186337</v>
      </c>
      <c r="E46" s="23">
        <v>2574.8240030247216</v>
      </c>
      <c r="F46" s="23">
        <v>8752.825553421932</v>
      </c>
      <c r="G46" s="23">
        <v>4969.441479005329</v>
      </c>
      <c r="H46" s="23">
        <v>670.2988418627289</v>
      </c>
      <c r="I46" s="23">
        <f t="shared" si="0"/>
        <v>117335.05598173574</v>
      </c>
    </row>
    <row r="47" spans="1:9" ht="15">
      <c r="A47" s="31" t="s">
        <v>0</v>
      </c>
      <c r="B47" s="31"/>
      <c r="C47" s="31"/>
      <c r="D47" s="31"/>
      <c r="E47" s="31"/>
      <c r="F47" s="31"/>
      <c r="G47" s="31"/>
      <c r="H47" s="31"/>
      <c r="I47" s="31"/>
    </row>
    <row r="48" spans="1:9" ht="13.5" customHeight="1">
      <c r="A48" s="29" t="s">
        <v>71</v>
      </c>
      <c r="B48" s="31"/>
      <c r="C48" s="31"/>
      <c r="D48" s="31"/>
      <c r="E48" s="31"/>
      <c r="F48" s="31"/>
      <c r="G48" s="31"/>
      <c r="H48" s="31"/>
      <c r="I48" s="31"/>
    </row>
    <row r="49" ht="13.5" customHeight="1">
      <c r="A49" s="20"/>
    </row>
    <row r="50" spans="1:9" ht="15.75">
      <c r="A50" s="32" t="s">
        <v>23</v>
      </c>
      <c r="B50" s="32"/>
      <c r="C50" s="32"/>
      <c r="D50" s="32"/>
      <c r="E50" s="32"/>
      <c r="F50" s="32"/>
      <c r="G50" s="32"/>
      <c r="H50" s="32"/>
      <c r="I50" s="32"/>
    </row>
    <row r="51" spans="1:9" ht="15">
      <c r="A51" s="19" t="s">
        <v>24</v>
      </c>
      <c r="B51" s="12">
        <f aca="true" t="shared" si="1" ref="B51:I51">EXP((LN(B16/B6)/10))-1</f>
        <v>0.016611443913102875</v>
      </c>
      <c r="C51" s="12">
        <f t="shared" si="1"/>
        <v>0.029022469169416976</v>
      </c>
      <c r="D51" s="12">
        <f t="shared" si="1"/>
        <v>0.005875229103345481</v>
      </c>
      <c r="E51" s="12">
        <f t="shared" si="1"/>
        <v>-0.014309158238694164</v>
      </c>
      <c r="F51" s="12">
        <f t="shared" si="1"/>
        <v>-0.0195410989376813</v>
      </c>
      <c r="G51" s="12">
        <f t="shared" si="1"/>
        <v>0.02082589786035305</v>
      </c>
      <c r="H51" s="12">
        <f t="shared" si="1"/>
        <v>-0.02808513630318754</v>
      </c>
      <c r="I51" s="12">
        <f t="shared" si="1"/>
        <v>0.013722983724859139</v>
      </c>
    </row>
    <row r="52" spans="1:9" ht="15">
      <c r="A52" s="19" t="s">
        <v>62</v>
      </c>
      <c r="B52" s="12">
        <f>EXP((LN(B33/B16)/17))-1</f>
        <v>0.0055183145810173695</v>
      </c>
      <c r="C52" s="12">
        <f aca="true" t="shared" si="2" ref="C52:I52">EXP((LN(C33/C16)/17))-1</f>
        <v>0.0036566114982981013</v>
      </c>
      <c r="D52" s="12">
        <f t="shared" si="2"/>
        <v>-0.01393993355170231</v>
      </c>
      <c r="E52" s="12">
        <f t="shared" si="2"/>
        <v>-0.0038927694199322183</v>
      </c>
      <c r="F52" s="12">
        <f t="shared" si="2"/>
        <v>0.012507274020071346</v>
      </c>
      <c r="G52" s="12">
        <f t="shared" si="2"/>
        <v>-0.000740454420158354</v>
      </c>
      <c r="H52" s="12">
        <f t="shared" si="2"/>
        <v>0.01921951762176133</v>
      </c>
      <c r="I52" s="12">
        <f t="shared" si="2"/>
        <v>0.0016785388696891612</v>
      </c>
    </row>
    <row r="53" spans="1:9" ht="15">
      <c r="A53" s="19" t="s">
        <v>63</v>
      </c>
      <c r="B53" s="12">
        <f>EXP((LN(B36/B33)/3))-1</f>
        <v>0.018725898567954813</v>
      </c>
      <c r="C53" s="12">
        <f aca="true" t="shared" si="3" ref="C53:I53">EXP((LN(C36/C33)/3))-1</f>
        <v>0.012533209798254674</v>
      </c>
      <c r="D53" s="12">
        <f t="shared" si="3"/>
        <v>0.004180286134811473</v>
      </c>
      <c r="E53" s="12">
        <f t="shared" si="3"/>
        <v>0.013981910961223587</v>
      </c>
      <c r="F53" s="12">
        <f t="shared" si="3"/>
        <v>-0.06339690948052357</v>
      </c>
      <c r="G53" s="12">
        <f t="shared" si="3"/>
        <v>0.010806364659383005</v>
      </c>
      <c r="H53" s="12">
        <f t="shared" si="3"/>
        <v>2.043451036426447E-05</v>
      </c>
      <c r="I53" s="12">
        <f t="shared" si="3"/>
        <v>0.006103802653351975</v>
      </c>
    </row>
    <row r="54" spans="1:9" ht="15">
      <c r="A54" s="19" t="s">
        <v>64</v>
      </c>
      <c r="B54" s="12">
        <f>EXP((LN(B46/B33)/13))-1</f>
        <v>0.024693612400596976</v>
      </c>
      <c r="C54" s="12">
        <f aca="true" t="shared" si="4" ref="C54:I54">EXP((LN(C46/C33)/13))-1</f>
        <v>0.011023359176604242</v>
      </c>
      <c r="D54" s="12">
        <f t="shared" si="4"/>
        <v>0.008392308731521414</v>
      </c>
      <c r="E54" s="12">
        <f t="shared" si="4"/>
        <v>0.001622426704512625</v>
      </c>
      <c r="F54" s="12">
        <f t="shared" si="4"/>
        <v>-0.008961676907597416</v>
      </c>
      <c r="G54" s="12">
        <f t="shared" si="4"/>
        <v>0.006895091405319853</v>
      </c>
      <c r="H54" s="12">
        <f t="shared" si="4"/>
        <v>1.844426694463941E-05</v>
      </c>
      <c r="I54" s="12">
        <f t="shared" si="4"/>
        <v>0.013011488418519068</v>
      </c>
    </row>
    <row r="55" ht="13.5" customHeight="1">
      <c r="A55" s="20"/>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J6" sqref="J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30" t="s">
        <v>53</v>
      </c>
      <c r="B1" s="30"/>
      <c r="C1" s="30"/>
      <c r="D1" s="30"/>
      <c r="E1" s="30"/>
      <c r="F1" s="30"/>
      <c r="G1" s="30"/>
      <c r="H1" s="30"/>
    </row>
    <row r="2" spans="1:10" ht="15.75" customHeight="1">
      <c r="A2" s="28" t="s">
        <v>59</v>
      </c>
      <c r="B2" s="30"/>
      <c r="C2" s="30"/>
      <c r="D2" s="30"/>
      <c r="E2" s="30"/>
      <c r="F2" s="30"/>
      <c r="G2" s="30"/>
      <c r="H2" s="30"/>
      <c r="I2" s="30"/>
      <c r="J2" s="30"/>
    </row>
    <row r="3" spans="1:8" ht="15.75" customHeight="1">
      <c r="A3" s="30" t="s">
        <v>45</v>
      </c>
      <c r="B3" s="30"/>
      <c r="C3" s="30"/>
      <c r="D3" s="30"/>
      <c r="E3" s="30"/>
      <c r="F3" s="30"/>
      <c r="G3" s="30"/>
      <c r="H3" s="30"/>
    </row>
    <row r="4" ht="13.5" customHeight="1" thickBot="1">
      <c r="A4" s="20"/>
    </row>
    <row r="5" spans="1:8" ht="27" thickBot="1">
      <c r="A5" s="21" t="s">
        <v>11</v>
      </c>
      <c r="B5" s="21" t="s">
        <v>21</v>
      </c>
      <c r="C5" s="21" t="s">
        <v>47</v>
      </c>
      <c r="D5" s="21" t="s">
        <v>27</v>
      </c>
      <c r="E5" s="21" t="s">
        <v>28</v>
      </c>
      <c r="F5" s="21" t="s">
        <v>29</v>
      </c>
      <c r="G5" s="21" t="s">
        <v>30</v>
      </c>
      <c r="H5" s="21" t="s">
        <v>48</v>
      </c>
    </row>
    <row r="6" spans="1:8" ht="15.75" thickBot="1">
      <c r="A6" s="22">
        <v>1990</v>
      </c>
      <c r="B6" s="23">
        <f>'Form 1.1'!K6</f>
        <v>87089.77558112286</v>
      </c>
      <c r="C6" s="23">
        <v>5584.025494958724</v>
      </c>
      <c r="D6" s="23">
        <f>B6+C6</f>
        <v>92673.80107608158</v>
      </c>
      <c r="E6" s="23">
        <v>2976.2646992653677</v>
      </c>
      <c r="F6" s="23">
        <v>0</v>
      </c>
      <c r="G6" s="23">
        <f>SUM(E6:F6)</f>
        <v>2976.2646992653677</v>
      </c>
      <c r="H6" s="23">
        <f>D6-G6</f>
        <v>89697.53637681622</v>
      </c>
    </row>
    <row r="7" spans="1:8" ht="15.75" thickBot="1">
      <c r="A7" s="22">
        <v>1991</v>
      </c>
      <c r="B7" s="23">
        <f>'Form 1.1'!K7</f>
        <v>83256.60777801996</v>
      </c>
      <c r="C7" s="23">
        <v>5391.095741564793</v>
      </c>
      <c r="D7" s="23">
        <f aca="true" t="shared" si="0" ref="D7:D46">B7+C7</f>
        <v>88647.70351958474</v>
      </c>
      <c r="E7" s="23">
        <v>3015.044367280594</v>
      </c>
      <c r="F7" s="23">
        <v>0</v>
      </c>
      <c r="G7" s="23">
        <f aca="true" t="shared" si="1" ref="G7:G46">SUM(E7:F7)</f>
        <v>3015.044367280594</v>
      </c>
      <c r="H7" s="23">
        <f aca="true" t="shared" si="2" ref="H7:H46">D7-G7</f>
        <v>85632.65915230414</v>
      </c>
    </row>
    <row r="8" spans="1:8" ht="15.75" thickBot="1">
      <c r="A8" s="22">
        <v>1992</v>
      </c>
      <c r="B8" s="23">
        <f>'Form 1.1'!K8</f>
        <v>84515.1357821411</v>
      </c>
      <c r="C8" s="23">
        <v>5480.119679598335</v>
      </c>
      <c r="D8" s="23">
        <f t="shared" si="0"/>
        <v>89995.25546173943</v>
      </c>
      <c r="E8" s="23">
        <v>3009.6492681002105</v>
      </c>
      <c r="F8" s="23">
        <v>0</v>
      </c>
      <c r="G8" s="23">
        <f t="shared" si="1"/>
        <v>3009.6492681002105</v>
      </c>
      <c r="H8" s="23">
        <f t="shared" si="2"/>
        <v>86985.60619363922</v>
      </c>
    </row>
    <row r="9" spans="1:8" ht="15.75" thickBot="1">
      <c r="A9" s="22">
        <v>1993</v>
      </c>
      <c r="B9" s="23">
        <f>'Form 1.1'!K9</f>
        <v>82997.59377638016</v>
      </c>
      <c r="C9" s="23">
        <v>5381.555892646553</v>
      </c>
      <c r="D9" s="23">
        <f t="shared" si="0"/>
        <v>88379.14966902672</v>
      </c>
      <c r="E9" s="23">
        <v>3063.398862628389</v>
      </c>
      <c r="F9" s="23">
        <v>0</v>
      </c>
      <c r="G9" s="23">
        <f t="shared" si="1"/>
        <v>3063.398862628389</v>
      </c>
      <c r="H9" s="23">
        <f t="shared" si="2"/>
        <v>85315.75080639834</v>
      </c>
    </row>
    <row r="10" spans="1:8" ht="15.75" thickBot="1">
      <c r="A10" s="22">
        <v>1994</v>
      </c>
      <c r="B10" s="23">
        <f>'Form 1.1'!K10</f>
        <v>86508.85685041141</v>
      </c>
      <c r="C10" s="23">
        <v>5597.108094390394</v>
      </c>
      <c r="D10" s="23">
        <f t="shared" si="0"/>
        <v>92105.9649448018</v>
      </c>
      <c r="E10" s="23">
        <v>3093.8849848436685</v>
      </c>
      <c r="F10" s="23">
        <v>0</v>
      </c>
      <c r="G10" s="23">
        <f t="shared" si="1"/>
        <v>3093.8849848436685</v>
      </c>
      <c r="H10" s="23">
        <f t="shared" si="2"/>
        <v>89012.07995995814</v>
      </c>
    </row>
    <row r="11" spans="1:8" ht="15.75" thickBot="1">
      <c r="A11" s="22">
        <v>1995</v>
      </c>
      <c r="B11" s="23">
        <f>'Form 1.1'!K11</f>
        <v>84813.02977037078</v>
      </c>
      <c r="C11" s="23">
        <v>5513.661374411741</v>
      </c>
      <c r="D11" s="23">
        <f t="shared" si="0"/>
        <v>90326.69114478251</v>
      </c>
      <c r="E11" s="23">
        <v>3021.372491072133</v>
      </c>
      <c r="F11" s="23">
        <v>0.02194532796015212</v>
      </c>
      <c r="G11" s="23">
        <f t="shared" si="1"/>
        <v>3021.394436400093</v>
      </c>
      <c r="H11" s="23">
        <f t="shared" si="2"/>
        <v>87305.29670838242</v>
      </c>
    </row>
    <row r="12" spans="1:8" ht="15.75" thickBot="1">
      <c r="A12" s="22">
        <v>1996</v>
      </c>
      <c r="B12" s="23">
        <f>'Form 1.1'!K12</f>
        <v>88419.16668837423</v>
      </c>
      <c r="C12" s="23">
        <v>5737.33045333872</v>
      </c>
      <c r="D12" s="23">
        <f t="shared" si="0"/>
        <v>94156.49714171296</v>
      </c>
      <c r="E12" s="23">
        <v>3012.5611953676535</v>
      </c>
      <c r="F12" s="23">
        <v>0.0372899566810537</v>
      </c>
      <c r="G12" s="23">
        <f t="shared" si="1"/>
        <v>3012.5984853243344</v>
      </c>
      <c r="H12" s="23">
        <f t="shared" si="2"/>
        <v>91143.89865638863</v>
      </c>
    </row>
    <row r="13" spans="1:8" ht="15.75" thickBot="1">
      <c r="A13" s="22">
        <v>1997</v>
      </c>
      <c r="B13" s="23">
        <f>'Form 1.1'!K13</f>
        <v>91574.28328461474</v>
      </c>
      <c r="C13" s="23">
        <v>5928.476413837596</v>
      </c>
      <c r="D13" s="23">
        <f t="shared" si="0"/>
        <v>97502.75969845233</v>
      </c>
      <c r="E13" s="23">
        <v>3194.4429414431647</v>
      </c>
      <c r="F13" s="23">
        <v>0.0371035068976486</v>
      </c>
      <c r="G13" s="23">
        <f t="shared" si="1"/>
        <v>3194.480044950062</v>
      </c>
      <c r="H13" s="23">
        <f t="shared" si="2"/>
        <v>94308.27965350226</v>
      </c>
    </row>
    <row r="14" spans="1:8" ht="15.75" thickBot="1">
      <c r="A14" s="22">
        <v>1998</v>
      </c>
      <c r="B14" s="23">
        <f>'Form 1.1'!K14</f>
        <v>91272.23855204284</v>
      </c>
      <c r="C14" s="23">
        <v>5938.024131409407</v>
      </c>
      <c r="D14" s="23">
        <f t="shared" si="0"/>
        <v>97210.26268345224</v>
      </c>
      <c r="E14" s="23">
        <v>3197.4806669966506</v>
      </c>
      <c r="F14" s="23">
        <v>0.09621844497726702</v>
      </c>
      <c r="G14" s="23">
        <f t="shared" si="1"/>
        <v>3197.576885441628</v>
      </c>
      <c r="H14" s="23">
        <f t="shared" si="2"/>
        <v>94012.68579801061</v>
      </c>
    </row>
    <row r="15" spans="1:8" ht="15.75" thickBot="1">
      <c r="A15" s="22">
        <v>1999</v>
      </c>
      <c r="B15" s="23">
        <f>'Form 1.1'!K15</f>
        <v>94646.07137668562</v>
      </c>
      <c r="C15" s="23">
        <v>6128.344626211473</v>
      </c>
      <c r="D15" s="23">
        <f t="shared" si="0"/>
        <v>100774.4160028971</v>
      </c>
      <c r="E15" s="23">
        <v>3289.8546583810185</v>
      </c>
      <c r="F15" s="23">
        <v>0.5625572433471989</v>
      </c>
      <c r="G15" s="23">
        <f t="shared" si="1"/>
        <v>3290.417215624366</v>
      </c>
      <c r="H15" s="23">
        <f t="shared" si="2"/>
        <v>97483.99878727272</v>
      </c>
    </row>
    <row r="16" spans="1:8" ht="15.75" thickBot="1">
      <c r="A16" s="22">
        <v>2000</v>
      </c>
      <c r="B16" s="23">
        <f>'Form 1.1'!K16</f>
        <v>99552.6987363312</v>
      </c>
      <c r="C16" s="23">
        <v>6467.5741984036085</v>
      </c>
      <c r="D16" s="23">
        <f t="shared" si="0"/>
        <v>106020.2729347348</v>
      </c>
      <c r="E16" s="23">
        <v>3155.8060989099768</v>
      </c>
      <c r="F16" s="23">
        <v>0.9637583789867626</v>
      </c>
      <c r="G16" s="23">
        <f t="shared" si="1"/>
        <v>3156.7698572889635</v>
      </c>
      <c r="H16" s="23">
        <f t="shared" si="2"/>
        <v>102863.50307744584</v>
      </c>
    </row>
    <row r="17" spans="1:8" ht="15.75" thickBot="1">
      <c r="A17" s="22">
        <v>2001</v>
      </c>
      <c r="B17" s="23">
        <f>'Form 1.1'!K17</f>
        <v>94894.05392370209</v>
      </c>
      <c r="C17" s="23">
        <v>6142.0967322873885</v>
      </c>
      <c r="D17" s="23">
        <f t="shared" si="0"/>
        <v>101036.15065598948</v>
      </c>
      <c r="E17" s="23">
        <v>3025.6580000000004</v>
      </c>
      <c r="F17" s="23">
        <v>2.2065890340388483</v>
      </c>
      <c r="G17" s="23">
        <f t="shared" si="1"/>
        <v>3027.864589034039</v>
      </c>
      <c r="H17" s="23">
        <f t="shared" si="2"/>
        <v>98008.28606695544</v>
      </c>
    </row>
    <row r="18" spans="1:8" ht="15.75" thickBot="1">
      <c r="A18" s="22">
        <v>2002</v>
      </c>
      <c r="B18" s="23">
        <f>'Form 1.1'!K18</f>
        <v>98340.85171071147</v>
      </c>
      <c r="C18" s="23">
        <v>6274.232069165994</v>
      </c>
      <c r="D18" s="23">
        <f t="shared" si="0"/>
        <v>104615.08377987747</v>
      </c>
      <c r="E18" s="23">
        <v>4019.75059408</v>
      </c>
      <c r="F18" s="23">
        <v>6.0801712255604965</v>
      </c>
      <c r="G18" s="23">
        <f t="shared" si="1"/>
        <v>4025.830765305561</v>
      </c>
      <c r="H18" s="23">
        <f t="shared" si="2"/>
        <v>100589.2530145719</v>
      </c>
    </row>
    <row r="19" spans="1:8" ht="15.75" thickBot="1">
      <c r="A19" s="22">
        <v>2003</v>
      </c>
      <c r="B19" s="23">
        <f>'Form 1.1'!K19</f>
        <v>100874.90964202493</v>
      </c>
      <c r="C19" s="23">
        <v>6407.6377946933235</v>
      </c>
      <c r="D19" s="23">
        <f t="shared" si="0"/>
        <v>107282.54743671825</v>
      </c>
      <c r="E19" s="23">
        <v>4495.4856797392</v>
      </c>
      <c r="F19" s="23">
        <v>13.92533430794624</v>
      </c>
      <c r="G19" s="23">
        <f t="shared" si="1"/>
        <v>4509.411014047147</v>
      </c>
      <c r="H19" s="23">
        <f t="shared" si="2"/>
        <v>102773.1364226711</v>
      </c>
    </row>
    <row r="20" spans="1:8" ht="15.75" thickBot="1">
      <c r="A20" s="22">
        <v>2004</v>
      </c>
      <c r="B20" s="23">
        <f>'Form 1.1'!K20</f>
        <v>104394.06117158671</v>
      </c>
      <c r="C20" s="23">
        <v>6612.481302474964</v>
      </c>
      <c r="D20" s="23">
        <f t="shared" si="0"/>
        <v>111006.54247406167</v>
      </c>
      <c r="E20" s="23">
        <v>4684.749994861808</v>
      </c>
      <c r="F20" s="23">
        <v>29.396173069808352</v>
      </c>
      <c r="G20" s="23">
        <f t="shared" si="1"/>
        <v>4714.146167931616</v>
      </c>
      <c r="H20" s="23">
        <f t="shared" si="2"/>
        <v>106292.39630613006</v>
      </c>
    </row>
    <row r="21" spans="1:8" ht="15.75" thickBot="1">
      <c r="A21" s="22">
        <v>2005</v>
      </c>
      <c r="B21" s="23">
        <f>'Form 1.1'!K21</f>
        <v>105273.0873045233</v>
      </c>
      <c r="C21" s="23">
        <v>6703.695945905706</v>
      </c>
      <c r="D21" s="23">
        <f t="shared" si="0"/>
        <v>111976.78325042901</v>
      </c>
      <c r="E21" s="23">
        <v>4737.37716835319</v>
      </c>
      <c r="F21" s="23">
        <v>46.395644040218706</v>
      </c>
      <c r="G21" s="23">
        <f t="shared" si="1"/>
        <v>4783.772812393409</v>
      </c>
      <c r="H21" s="23">
        <f t="shared" si="2"/>
        <v>107193.0104380356</v>
      </c>
    </row>
    <row r="22" spans="1:8" ht="15.75" thickBot="1">
      <c r="A22" s="22">
        <v>2006</v>
      </c>
      <c r="B22" s="23">
        <f>'Form 1.1'!K22</f>
        <v>108334.4555304402</v>
      </c>
      <c r="C22" s="23">
        <v>6889.733415689814</v>
      </c>
      <c r="D22" s="23">
        <f t="shared" si="0"/>
        <v>115224.18894613002</v>
      </c>
      <c r="E22" s="23">
        <v>4687.034142069659</v>
      </c>
      <c r="F22" s="23">
        <v>71.83989459049566</v>
      </c>
      <c r="G22" s="23">
        <f t="shared" si="1"/>
        <v>4758.874036660154</v>
      </c>
      <c r="H22" s="23">
        <f t="shared" si="2"/>
        <v>110465.31490946986</v>
      </c>
    </row>
    <row r="23" spans="1:8" ht="15.75" thickBot="1">
      <c r="A23" s="22">
        <v>2007</v>
      </c>
      <c r="B23" s="23">
        <f>'Form 1.1'!K23</f>
        <v>108764.33863862675</v>
      </c>
      <c r="C23" s="23">
        <v>6915.0340028789815</v>
      </c>
      <c r="D23" s="23">
        <f t="shared" si="0"/>
        <v>115679.37264150573</v>
      </c>
      <c r="E23" s="23">
        <v>4736.541080768961</v>
      </c>
      <c r="F23" s="23">
        <v>105.07345454681203</v>
      </c>
      <c r="G23" s="23">
        <f t="shared" si="1"/>
        <v>4841.6145353157735</v>
      </c>
      <c r="H23" s="23">
        <f t="shared" si="2"/>
        <v>110837.75810618995</v>
      </c>
    </row>
    <row r="24" spans="1:8" ht="15.75" thickBot="1">
      <c r="A24" s="22">
        <v>2008</v>
      </c>
      <c r="B24" s="23">
        <f>'Form 1.1'!K24</f>
        <v>108717.13844555261</v>
      </c>
      <c r="C24" s="23">
        <v>6950.80221563485</v>
      </c>
      <c r="D24" s="23">
        <f t="shared" si="0"/>
        <v>115667.94066118746</v>
      </c>
      <c r="E24" s="23">
        <v>4763.394109881272</v>
      </c>
      <c r="F24" s="23">
        <v>196.74211599913727</v>
      </c>
      <c r="G24" s="23">
        <f t="shared" si="1"/>
        <v>4960.136225880409</v>
      </c>
      <c r="H24" s="23">
        <f t="shared" si="2"/>
        <v>110707.80443530704</v>
      </c>
    </row>
    <row r="25" spans="1:8" ht="15.75" thickBot="1">
      <c r="A25" s="22">
        <v>2009</v>
      </c>
      <c r="B25" s="23">
        <f>'Form 1.1'!K25</f>
        <v>104506.69528580543</v>
      </c>
      <c r="C25" s="23">
        <v>6664.998269643072</v>
      </c>
      <c r="D25" s="23">
        <f t="shared" si="0"/>
        <v>111171.6935554485</v>
      </c>
      <c r="E25" s="23">
        <v>4832.49247702246</v>
      </c>
      <c r="F25" s="23">
        <v>286.33138643346575</v>
      </c>
      <c r="G25" s="23">
        <f t="shared" si="1"/>
        <v>5118.823863455926</v>
      </c>
      <c r="H25" s="23">
        <f t="shared" si="2"/>
        <v>106052.86969199257</v>
      </c>
    </row>
    <row r="26" spans="1:8" ht="15.75" thickBot="1">
      <c r="A26" s="22">
        <v>2010</v>
      </c>
      <c r="B26" s="23">
        <f>'Form 1.1'!K26</f>
        <v>102464.07338843386</v>
      </c>
      <c r="C26" s="23">
        <v>6489.834852547779</v>
      </c>
      <c r="D26" s="23">
        <f t="shared" si="0"/>
        <v>108953.90824098163</v>
      </c>
      <c r="E26" s="23">
        <v>4942.518268542809</v>
      </c>
      <c r="F26" s="23">
        <v>362.23206551202713</v>
      </c>
      <c r="G26" s="23">
        <f t="shared" si="1"/>
        <v>5304.7503340548365</v>
      </c>
      <c r="H26" s="23">
        <f t="shared" si="2"/>
        <v>103649.15790692679</v>
      </c>
    </row>
    <row r="27" spans="1:8" ht="15.75" thickBot="1">
      <c r="A27" s="22">
        <v>2011</v>
      </c>
      <c r="B27" s="23">
        <f>'Form 1.1'!K27</f>
        <v>103573.34287217833</v>
      </c>
      <c r="C27" s="23">
        <v>6513.6128454288</v>
      </c>
      <c r="D27" s="23">
        <f t="shared" si="0"/>
        <v>110086.95571760712</v>
      </c>
      <c r="E27" s="23">
        <v>5228.475067519239</v>
      </c>
      <c r="F27" s="23">
        <v>499.2714104121148</v>
      </c>
      <c r="G27" s="23">
        <f t="shared" si="1"/>
        <v>5727.746477931354</v>
      </c>
      <c r="H27" s="23">
        <f t="shared" si="2"/>
        <v>104359.20923967577</v>
      </c>
    </row>
    <row r="28" spans="1:8" ht="15.75" thickBot="1">
      <c r="A28" s="22">
        <v>2012</v>
      </c>
      <c r="B28" s="23">
        <f>'Form 1.1'!K28</f>
        <v>106114.8931302778</v>
      </c>
      <c r="C28" s="23">
        <v>6697.73053304147</v>
      </c>
      <c r="D28" s="23">
        <f t="shared" si="0"/>
        <v>112812.62366331926</v>
      </c>
      <c r="E28" s="23">
        <v>5005.781232938683</v>
      </c>
      <c r="F28" s="23">
        <v>734.9871861411044</v>
      </c>
      <c r="G28" s="23">
        <f t="shared" si="1"/>
        <v>5740.768419079788</v>
      </c>
      <c r="H28" s="23">
        <f t="shared" si="2"/>
        <v>107071.85524423947</v>
      </c>
    </row>
    <row r="29" spans="1:8" ht="15.75" thickBot="1">
      <c r="A29" s="22">
        <v>2013</v>
      </c>
      <c r="B29" s="23">
        <f>'Form 1.1'!K29</f>
        <v>105294.18158327125</v>
      </c>
      <c r="C29" s="23">
        <v>6638.036724473643</v>
      </c>
      <c r="D29" s="23">
        <f t="shared" si="0"/>
        <v>111932.21830774489</v>
      </c>
      <c r="E29" s="23">
        <v>5215.732139130973</v>
      </c>
      <c r="F29" s="23">
        <v>1027.378245851477</v>
      </c>
      <c r="G29" s="23">
        <f t="shared" si="1"/>
        <v>6243.11038498245</v>
      </c>
      <c r="H29" s="23">
        <f t="shared" si="2"/>
        <v>105689.10792276243</v>
      </c>
    </row>
    <row r="30" spans="1:8" ht="15.75" thickBot="1">
      <c r="A30" s="22">
        <v>2014</v>
      </c>
      <c r="B30" s="23">
        <f>'Form 1.1'!K30</f>
        <v>105963.69076226585</v>
      </c>
      <c r="C30" s="23">
        <v>6710.976080637442</v>
      </c>
      <c r="D30" s="23">
        <f t="shared" si="0"/>
        <v>112674.66684290329</v>
      </c>
      <c r="E30" s="23">
        <v>5166.704716910263</v>
      </c>
      <c r="F30" s="23">
        <v>1465.7744256874062</v>
      </c>
      <c r="G30" s="23">
        <f t="shared" si="1"/>
        <v>6632.479142597669</v>
      </c>
      <c r="H30" s="23">
        <f t="shared" si="2"/>
        <v>106042.18770030561</v>
      </c>
    </row>
    <row r="31" spans="1:8" ht="15.75" thickBot="1">
      <c r="A31" s="22">
        <v>2015</v>
      </c>
      <c r="B31" s="23">
        <f>'Form 1.1'!K31</f>
        <v>105677.82464335774</v>
      </c>
      <c r="C31" s="23">
        <v>6639.376403385948</v>
      </c>
      <c r="D31" s="23">
        <f t="shared" si="0"/>
        <v>112317.20104674369</v>
      </c>
      <c r="E31" s="23">
        <v>5119.540832859047</v>
      </c>
      <c r="F31" s="23">
        <v>2059.7240271760243</v>
      </c>
      <c r="G31" s="23">
        <f t="shared" si="1"/>
        <v>7179.264860035071</v>
      </c>
      <c r="H31" s="23">
        <f t="shared" si="2"/>
        <v>105137.93618670863</v>
      </c>
    </row>
    <row r="32" spans="1:8" ht="15.75" thickBot="1">
      <c r="A32" s="22">
        <v>2016</v>
      </c>
      <c r="B32" s="23">
        <f>'Form 1.1'!K32</f>
        <v>105948.55163108239</v>
      </c>
      <c r="C32" s="23">
        <v>6561.153725597312</v>
      </c>
      <c r="D32" s="23">
        <f t="shared" si="0"/>
        <v>112509.7053566797</v>
      </c>
      <c r="E32" s="23">
        <v>4893.752160471816</v>
      </c>
      <c r="F32" s="23">
        <v>2893.520020940447</v>
      </c>
      <c r="G32" s="23">
        <f t="shared" si="1"/>
        <v>7787.272181412263</v>
      </c>
      <c r="H32" s="23">
        <f t="shared" si="2"/>
        <v>104722.43317526743</v>
      </c>
    </row>
    <row r="33" spans="1:8" ht="15.75" thickBot="1">
      <c r="A33" s="22">
        <v>2017</v>
      </c>
      <c r="B33" s="23">
        <f>'Form 1.1'!K33</f>
        <v>107962.46642707816</v>
      </c>
      <c r="C33" s="23">
        <v>6570.7302145429685</v>
      </c>
      <c r="D33" s="23">
        <f t="shared" si="0"/>
        <v>114533.19664162114</v>
      </c>
      <c r="E33" s="23">
        <v>5090.010875327261</v>
      </c>
      <c r="F33" s="23">
        <v>3688.6046170662703</v>
      </c>
      <c r="G33" s="23">
        <f t="shared" si="1"/>
        <v>8778.615492393532</v>
      </c>
      <c r="H33" s="23">
        <f t="shared" si="2"/>
        <v>105754.5811492276</v>
      </c>
    </row>
    <row r="34" spans="1:8" ht="15.75" thickBot="1">
      <c r="A34" s="22">
        <v>2018</v>
      </c>
      <c r="B34" s="23">
        <f>'Form 1.1'!K34</f>
        <v>107972.13785764642</v>
      </c>
      <c r="C34" s="23">
        <v>6537.602335644302</v>
      </c>
      <c r="D34" s="23">
        <f t="shared" si="0"/>
        <v>114509.74019329072</v>
      </c>
      <c r="E34" s="23">
        <v>5667.319573881523</v>
      </c>
      <c r="F34" s="23">
        <v>4382.7464194986605</v>
      </c>
      <c r="G34" s="23">
        <f t="shared" si="1"/>
        <v>10050.065993380183</v>
      </c>
      <c r="H34" s="23">
        <f t="shared" si="2"/>
        <v>104459.67419991054</v>
      </c>
    </row>
    <row r="35" spans="1:8" ht="15.75" thickBot="1">
      <c r="A35" s="22">
        <v>2019</v>
      </c>
      <c r="B35" s="23">
        <f>'Form 1.1'!K35</f>
        <v>110026.12236880642</v>
      </c>
      <c r="C35" s="23">
        <v>6636.4314201702555</v>
      </c>
      <c r="D35" s="23">
        <f t="shared" si="0"/>
        <v>116662.55378897667</v>
      </c>
      <c r="E35" s="23">
        <v>5662.502055866865</v>
      </c>
      <c r="F35" s="23">
        <v>4905.452911460141</v>
      </c>
      <c r="G35" s="23">
        <f t="shared" si="1"/>
        <v>10567.954967327005</v>
      </c>
      <c r="H35" s="23">
        <f t="shared" si="2"/>
        <v>106094.59882164966</v>
      </c>
    </row>
    <row r="36" spans="1:8" ht="15.75" thickBot="1">
      <c r="A36" s="22">
        <v>2020</v>
      </c>
      <c r="B36" s="23">
        <f>'Form 1.1'!K36</f>
        <v>111997.22482659649</v>
      </c>
      <c r="C36" s="23">
        <v>6736.230346055046</v>
      </c>
      <c r="D36" s="23">
        <f t="shared" si="0"/>
        <v>118733.45517265153</v>
      </c>
      <c r="E36" s="23">
        <v>5654.273151386515</v>
      </c>
      <c r="F36" s="23">
        <v>5331.796526327934</v>
      </c>
      <c r="G36" s="23">
        <f t="shared" si="1"/>
        <v>10986.069677714448</v>
      </c>
      <c r="H36" s="23">
        <f t="shared" si="2"/>
        <v>107747.38549493709</v>
      </c>
    </row>
    <row r="37" spans="1:8" ht="15.75" thickBot="1">
      <c r="A37" s="22">
        <v>2021</v>
      </c>
      <c r="B37" s="23">
        <f>'Form 1.1'!K37</f>
        <v>114470.59386193503</v>
      </c>
      <c r="C37" s="23">
        <v>6869.520646001419</v>
      </c>
      <c r="D37" s="23">
        <f t="shared" si="0"/>
        <v>121340.11450793645</v>
      </c>
      <c r="E37" s="23">
        <v>5646.74035160805</v>
      </c>
      <c r="F37" s="23">
        <v>5762.237830408356</v>
      </c>
      <c r="G37" s="23">
        <f t="shared" si="1"/>
        <v>11408.978182016406</v>
      </c>
      <c r="H37" s="23">
        <f t="shared" si="2"/>
        <v>109931.13632592004</v>
      </c>
    </row>
    <row r="38" spans="1:8" ht="15.75" thickBot="1">
      <c r="A38" s="22">
        <v>2022</v>
      </c>
      <c r="B38" s="23">
        <f>'Form 1.1'!K38</f>
        <v>116831.29655885937</v>
      </c>
      <c r="C38" s="23">
        <v>6995.429097170276</v>
      </c>
      <c r="D38" s="23">
        <f t="shared" si="0"/>
        <v>123826.72565602964</v>
      </c>
      <c r="E38" s="23">
        <v>5638.275835930392</v>
      </c>
      <c r="F38" s="23">
        <v>6186.540536789127</v>
      </c>
      <c r="G38" s="23">
        <f t="shared" si="1"/>
        <v>11824.816372719519</v>
      </c>
      <c r="H38" s="23">
        <f t="shared" si="2"/>
        <v>112001.90928331012</v>
      </c>
    </row>
    <row r="39" spans="1:8" ht="15.75" thickBot="1">
      <c r="A39" s="22">
        <v>2023</v>
      </c>
      <c r="B39" s="23">
        <f>'Form 1.1'!K39</f>
        <v>119473.10029802876</v>
      </c>
      <c r="C39" s="23">
        <v>7143.510244538186</v>
      </c>
      <c r="D39" s="23">
        <f t="shared" si="0"/>
        <v>126616.61054256695</v>
      </c>
      <c r="E39" s="23">
        <v>5629.146691608945</v>
      </c>
      <c r="F39" s="23">
        <v>6561.577015912702</v>
      </c>
      <c r="G39" s="23">
        <f t="shared" si="1"/>
        <v>12190.723707521647</v>
      </c>
      <c r="H39" s="23">
        <f t="shared" si="2"/>
        <v>114425.8868350453</v>
      </c>
    </row>
    <row r="40" spans="1:8" ht="15.75" thickBot="1">
      <c r="A40" s="22">
        <v>2024</v>
      </c>
      <c r="B40" s="23">
        <f>'Form 1.1'!K40</f>
        <v>121675.60020808649</v>
      </c>
      <c r="C40" s="23">
        <v>7264.904323496189</v>
      </c>
      <c r="D40" s="23">
        <f t="shared" si="0"/>
        <v>128940.50453158267</v>
      </c>
      <c r="E40" s="23">
        <v>5619.144981689675</v>
      </c>
      <c r="F40" s="23">
        <v>6889.692241879271</v>
      </c>
      <c r="G40" s="23">
        <f t="shared" si="1"/>
        <v>12508.837223568946</v>
      </c>
      <c r="H40" s="23">
        <f t="shared" si="2"/>
        <v>116431.66730801373</v>
      </c>
    </row>
    <row r="41" spans="1:8" ht="15.75" thickBot="1">
      <c r="A41" s="22">
        <v>2025</v>
      </c>
      <c r="B41" s="23">
        <f>'Form 1.1'!K41</f>
        <v>123739.85920719946</v>
      </c>
      <c r="C41" s="23">
        <v>7377.218554521597</v>
      </c>
      <c r="D41" s="23">
        <f t="shared" si="0"/>
        <v>131117.07776172107</v>
      </c>
      <c r="E41" s="23">
        <v>5609.206342694851</v>
      </c>
      <c r="F41" s="23">
        <v>7210.878557695023</v>
      </c>
      <c r="G41" s="23">
        <f t="shared" si="1"/>
        <v>12820.084900389873</v>
      </c>
      <c r="H41" s="23">
        <f t="shared" si="2"/>
        <v>118296.9928613312</v>
      </c>
    </row>
    <row r="42" spans="1:8" ht="15.75" thickBot="1">
      <c r="A42" s="22">
        <v>2026</v>
      </c>
      <c r="B42" s="23">
        <f>'Form 1.1'!K42</f>
        <v>125429.59801630393</v>
      </c>
      <c r="C42" s="23">
        <v>7463.311142461339</v>
      </c>
      <c r="D42" s="23">
        <f t="shared" si="0"/>
        <v>132892.90915876528</v>
      </c>
      <c r="E42" s="23">
        <v>5598.453160032278</v>
      </c>
      <c r="F42" s="23">
        <v>7543.965362746251</v>
      </c>
      <c r="G42" s="23">
        <f t="shared" si="1"/>
        <v>13142.41852277853</v>
      </c>
      <c r="H42" s="23">
        <f t="shared" si="2"/>
        <v>119750.49063598675</v>
      </c>
    </row>
    <row r="43" spans="1:8" ht="15.75" thickBot="1">
      <c r="A43" s="22">
        <v>2027</v>
      </c>
      <c r="B43" s="23">
        <f>'Form 1.1'!K43</f>
        <v>127066.37899755398</v>
      </c>
      <c r="C43" s="23">
        <v>7544.289920344173</v>
      </c>
      <c r="D43" s="23">
        <f t="shared" si="0"/>
        <v>134610.66891789815</v>
      </c>
      <c r="E43" s="23">
        <v>5587.720108918833</v>
      </c>
      <c r="F43" s="23">
        <v>7888.276356881611</v>
      </c>
      <c r="G43" s="23">
        <f t="shared" si="1"/>
        <v>13475.996465800443</v>
      </c>
      <c r="H43" s="23">
        <f t="shared" si="2"/>
        <v>121134.6724520977</v>
      </c>
    </row>
    <row r="44" spans="1:8" ht="15.75" thickBot="1">
      <c r="A44" s="22">
        <v>2028</v>
      </c>
      <c r="B44" s="23">
        <f>'Form 1.1'!K44</f>
        <v>128745.87934044682</v>
      </c>
      <c r="C44" s="23">
        <v>7626.38419209748</v>
      </c>
      <c r="D44" s="23">
        <f t="shared" si="0"/>
        <v>136372.26353254428</v>
      </c>
      <c r="E44" s="23">
        <v>5577.008144694865</v>
      </c>
      <c r="F44" s="23">
        <v>8245.832463234816</v>
      </c>
      <c r="G44" s="23">
        <f t="shared" si="1"/>
        <v>13822.84060792968</v>
      </c>
      <c r="H44" s="23">
        <f t="shared" si="2"/>
        <v>122549.4229246146</v>
      </c>
    </row>
    <row r="45" spans="1:8" ht="15.75" thickBot="1">
      <c r="A45" s="22">
        <v>2029</v>
      </c>
      <c r="B45" s="23">
        <f>'Form 1.1'!K45</f>
        <v>130299.5987004647</v>
      </c>
      <c r="C45" s="23">
        <v>7697.85157793006</v>
      </c>
      <c r="D45" s="23">
        <f t="shared" si="0"/>
        <v>137997.45027839477</v>
      </c>
      <c r="E45" s="23">
        <v>5566.30988093177</v>
      </c>
      <c r="F45" s="23">
        <v>8621.052442853786</v>
      </c>
      <c r="G45" s="23">
        <f t="shared" si="1"/>
        <v>14187.362323785557</v>
      </c>
      <c r="H45" s="23">
        <f t="shared" si="2"/>
        <v>123810.08795460922</v>
      </c>
    </row>
    <row r="46" spans="1:8" ht="15.75" thickBot="1">
      <c r="A46" s="22">
        <v>2030</v>
      </c>
      <c r="B46" s="23">
        <f>'Form 1.1'!K46</f>
        <v>131910.70530010568</v>
      </c>
      <c r="C46" s="23">
        <v>7770.510566198977</v>
      </c>
      <c r="D46" s="23">
        <f t="shared" si="0"/>
        <v>139681.21586630464</v>
      </c>
      <c r="E46" s="23">
        <v>5555.624849304476</v>
      </c>
      <c r="F46" s="23">
        <v>9020.024469065445</v>
      </c>
      <c r="G46" s="23">
        <f t="shared" si="1"/>
        <v>14575.64931836992</v>
      </c>
      <c r="H46" s="23">
        <f t="shared" si="2"/>
        <v>125105.56654793472</v>
      </c>
    </row>
    <row r="47" spans="1:5" ht="15">
      <c r="A47" s="31" t="s">
        <v>0</v>
      </c>
      <c r="B47" s="31"/>
      <c r="C47" s="31"/>
      <c r="D47" s="31"/>
      <c r="E47" s="31"/>
    </row>
    <row r="48" spans="1:5" ht="13.5" customHeight="1">
      <c r="A48" s="29" t="s">
        <v>72</v>
      </c>
      <c r="B48" s="31"/>
      <c r="C48" s="31"/>
      <c r="D48" s="31"/>
      <c r="E48" s="31"/>
    </row>
    <row r="49" ht="13.5" customHeight="1">
      <c r="A49" s="20"/>
    </row>
    <row r="50" spans="1:8" ht="15.75">
      <c r="A50" s="32" t="s">
        <v>23</v>
      </c>
      <c r="B50" s="32"/>
      <c r="C50" s="32"/>
      <c r="D50" s="32"/>
      <c r="E50" s="32"/>
      <c r="F50" s="32"/>
      <c r="G50" s="32"/>
      <c r="H50" s="32"/>
    </row>
    <row r="51" spans="1:8" ht="15">
      <c r="A51" s="19" t="s">
        <v>24</v>
      </c>
      <c r="B51" s="12">
        <f>EXP((LN(B16/B6)/10))-1</f>
        <v>0.013464607227677172</v>
      </c>
      <c r="C51" s="12">
        <f aca="true" t="shared" si="3" ref="C51:H51">EXP((LN(C16/C6)/10))-1</f>
        <v>0.014797532914408995</v>
      </c>
      <c r="D51" s="12">
        <f t="shared" si="3"/>
        <v>0.013545370215168218</v>
      </c>
      <c r="E51" s="12">
        <f t="shared" si="3"/>
        <v>0.005874679097589874</v>
      </c>
      <c r="F51" s="13" t="s">
        <v>44</v>
      </c>
      <c r="G51" s="12">
        <f t="shared" si="3"/>
        <v>0.005905393498969236</v>
      </c>
      <c r="H51" s="12">
        <f t="shared" si="3"/>
        <v>0.013790178597593572</v>
      </c>
    </row>
    <row r="52" spans="1:8" ht="15">
      <c r="A52" s="19" t="s">
        <v>62</v>
      </c>
      <c r="B52" s="12">
        <f>EXP((LN(B33/B16)/17))-1</f>
        <v>0.004781778394977287</v>
      </c>
      <c r="C52" s="12">
        <f aca="true" t="shared" si="4" ref="C52:H52">EXP((LN(C33/C16)/17))-1</f>
        <v>0.0009312487885992926</v>
      </c>
      <c r="D52" s="12">
        <f t="shared" si="4"/>
        <v>0.004553534682828264</v>
      </c>
      <c r="E52" s="12">
        <f t="shared" si="4"/>
        <v>0.028518857603053505</v>
      </c>
      <c r="F52" s="12">
        <f t="shared" si="4"/>
        <v>0.6246449576200173</v>
      </c>
      <c r="G52" s="12">
        <f t="shared" si="4"/>
        <v>0.062009539972921246</v>
      </c>
      <c r="H52" s="12">
        <f t="shared" si="4"/>
        <v>0.0016318147294831498</v>
      </c>
    </row>
    <row r="53" spans="1:8" ht="15">
      <c r="A53" s="19" t="s">
        <v>63</v>
      </c>
      <c r="B53" s="12">
        <f>EXP((LN(B36/B33)/3))-1</f>
        <v>0.01230524715202308</v>
      </c>
      <c r="C53" s="12">
        <f aca="true" t="shared" si="5" ref="C53:H53">EXP((LN(C36/C33)/3))-1</f>
        <v>0.008326306649775628</v>
      </c>
      <c r="D53" s="12">
        <f t="shared" si="5"/>
        <v>0.012077821668414757</v>
      </c>
      <c r="E53" s="12">
        <f t="shared" si="5"/>
        <v>0.03566513971017127</v>
      </c>
      <c r="F53" s="12">
        <f t="shared" si="5"/>
        <v>0.1306733447699786</v>
      </c>
      <c r="G53" s="12">
        <f t="shared" si="5"/>
        <v>0.07763604005415692</v>
      </c>
      <c r="H53" s="12">
        <f t="shared" si="5"/>
        <v>0.00624217722195608</v>
      </c>
    </row>
    <row r="54" spans="1:8" ht="15">
      <c r="A54" s="19" t="s">
        <v>64</v>
      </c>
      <c r="B54" s="12">
        <f>EXP((LN(B46/B33)/13))-1</f>
        <v>0.015530251300281073</v>
      </c>
      <c r="C54" s="12">
        <f aca="true" t="shared" si="6" ref="C54:H54">EXP((LN(C46/C33)/13))-1</f>
        <v>0.012984413447717946</v>
      </c>
      <c r="D54" s="12">
        <f t="shared" si="6"/>
        <v>0.01538625179807207</v>
      </c>
      <c r="E54" s="12">
        <f t="shared" si="6"/>
        <v>0.006755867354526934</v>
      </c>
      <c r="F54" s="12">
        <f t="shared" si="6"/>
        <v>0.07120536530128918</v>
      </c>
      <c r="G54" s="12">
        <f t="shared" si="6"/>
        <v>0.03977316905847883</v>
      </c>
      <c r="H54" s="12">
        <f t="shared" si="6"/>
        <v>0.01300980645285299</v>
      </c>
    </row>
    <row r="55" ht="13.5" customHeight="1">
      <c r="A55" s="20"/>
    </row>
  </sheetData>
  <sheetProtection/>
  <mergeCells count="6">
    <mergeCell ref="A1:H1"/>
    <mergeCell ref="A3:H3"/>
    <mergeCell ref="A50:H50"/>
    <mergeCell ref="A47:E47"/>
    <mergeCell ref="A48:E48"/>
    <mergeCell ref="A2:J2"/>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zoomScale="80" zoomScaleNormal="80" zoomScalePageLayoutView="0" workbookViewId="0" topLeftCell="A10">
      <selection activeCell="H7" sqref="H7"/>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30" t="s">
        <v>54</v>
      </c>
      <c r="B1" s="30"/>
      <c r="C1" s="30"/>
      <c r="D1" s="30"/>
      <c r="E1" s="30"/>
      <c r="F1" s="30"/>
      <c r="G1" s="30"/>
      <c r="H1" s="30"/>
      <c r="I1" s="30"/>
      <c r="J1" s="30"/>
      <c r="K1" s="30"/>
    </row>
    <row r="2" spans="1:12" ht="15.75" customHeight="1">
      <c r="A2" s="28" t="s">
        <v>59</v>
      </c>
      <c r="B2" s="30"/>
      <c r="C2" s="30"/>
      <c r="D2" s="30"/>
      <c r="E2" s="30"/>
      <c r="F2" s="30"/>
      <c r="G2" s="30"/>
      <c r="H2" s="30"/>
      <c r="I2" s="30"/>
      <c r="J2" s="30"/>
      <c r="K2" s="30"/>
      <c r="L2" s="30"/>
    </row>
    <row r="3" spans="1:11" ht="15.75" customHeight="1">
      <c r="A3" s="30" t="s">
        <v>31</v>
      </c>
      <c r="B3" s="30"/>
      <c r="C3" s="30"/>
      <c r="D3" s="30"/>
      <c r="E3" s="30"/>
      <c r="F3" s="30"/>
      <c r="G3" s="30"/>
      <c r="H3" s="30"/>
      <c r="I3" s="30"/>
      <c r="J3" s="30"/>
      <c r="K3" s="30"/>
    </row>
    <row r="4" ht="13.5" customHeight="1" thickBot="1">
      <c r="A4" s="20"/>
    </row>
    <row r="5" spans="1:11" ht="27" thickBot="1">
      <c r="A5" s="21" t="s">
        <v>11</v>
      </c>
      <c r="B5" s="21" t="s">
        <v>60</v>
      </c>
      <c r="C5" s="21" t="s">
        <v>32</v>
      </c>
      <c r="D5" s="21" t="s">
        <v>27</v>
      </c>
      <c r="E5" s="21" t="s">
        <v>33</v>
      </c>
      <c r="F5" s="21" t="s">
        <v>29</v>
      </c>
      <c r="G5" s="21" t="s">
        <v>34</v>
      </c>
      <c r="H5" s="5" t="s">
        <v>49</v>
      </c>
      <c r="I5" s="21" t="s">
        <v>65</v>
      </c>
      <c r="J5" s="21" t="s">
        <v>61</v>
      </c>
      <c r="K5" s="21" t="s">
        <v>66</v>
      </c>
    </row>
    <row r="6" spans="1:11" ht="15.75" thickBot="1">
      <c r="A6" s="22">
        <v>1990</v>
      </c>
      <c r="B6" s="23">
        <v>17193.20659685971</v>
      </c>
      <c r="C6" s="23">
        <v>1266.8798045264389</v>
      </c>
      <c r="D6" s="23">
        <f>B6+C6</f>
        <v>18460.086401386146</v>
      </c>
      <c r="E6" s="23">
        <v>490.0512741434062</v>
      </c>
      <c r="F6" s="23">
        <v>0</v>
      </c>
      <c r="G6" s="23">
        <f>E6+F6</f>
        <v>490.0512741434062</v>
      </c>
      <c r="H6" s="23"/>
      <c r="I6" s="23">
        <f>D6-G6-H6</f>
        <v>17970.03512724274</v>
      </c>
      <c r="J6" s="23"/>
      <c r="K6" s="25">
        <f>I6+J6</f>
        <v>17970.03512724274</v>
      </c>
    </row>
    <row r="7" spans="1:11" ht="15.75" thickBot="1">
      <c r="A7" s="22">
        <v>1991</v>
      </c>
      <c r="B7" s="23">
        <v>16305.50389150932</v>
      </c>
      <c r="C7" s="23">
        <v>1199.2101684717181</v>
      </c>
      <c r="D7" s="23">
        <f aca="true" t="shared" si="0" ref="D7:D46">B7+C7</f>
        <v>17504.714059981037</v>
      </c>
      <c r="E7" s="23">
        <v>492.7385168814471</v>
      </c>
      <c r="F7" s="23">
        <v>0</v>
      </c>
      <c r="G7" s="23">
        <f aca="true" t="shared" si="1" ref="G7:G46">E7+F7</f>
        <v>492.7385168814471</v>
      </c>
      <c r="H7" s="23"/>
      <c r="I7" s="23">
        <f aca="true" t="shared" si="2" ref="I7:I46">D7-G7-H7</f>
        <v>17011.97554309959</v>
      </c>
      <c r="J7" s="23"/>
      <c r="K7" s="25">
        <f aca="true" t="shared" si="3" ref="K7:K46">I7+J7</f>
        <v>17011.97554309959</v>
      </c>
    </row>
    <row r="8" spans="1:11" ht="15.75" thickBot="1">
      <c r="A8" s="22">
        <v>1992</v>
      </c>
      <c r="B8" s="23">
        <v>17910.57544458334</v>
      </c>
      <c r="C8" s="23">
        <v>1320.7658611404117</v>
      </c>
      <c r="D8" s="23">
        <f t="shared" si="0"/>
        <v>19231.341305723752</v>
      </c>
      <c r="E8" s="23">
        <v>498.3930611568696</v>
      </c>
      <c r="F8" s="23">
        <v>0</v>
      </c>
      <c r="G8" s="23">
        <f t="shared" si="1"/>
        <v>498.3930611568696</v>
      </c>
      <c r="H8" s="23"/>
      <c r="I8" s="23">
        <f t="shared" si="2"/>
        <v>18732.948244566884</v>
      </c>
      <c r="J8" s="23"/>
      <c r="K8" s="25">
        <f t="shared" si="3"/>
        <v>18732.948244566884</v>
      </c>
    </row>
    <row r="9" spans="1:11" ht="15.75" thickBot="1">
      <c r="A9" s="22">
        <v>1993</v>
      </c>
      <c r="B9" s="23">
        <v>16097.003473477014</v>
      </c>
      <c r="C9" s="23">
        <v>1182.2879248855036</v>
      </c>
      <c r="D9" s="23">
        <f t="shared" si="0"/>
        <v>17279.29139836252</v>
      </c>
      <c r="E9" s="23">
        <v>506.899198667754</v>
      </c>
      <c r="F9" s="23">
        <v>0</v>
      </c>
      <c r="G9" s="23">
        <f t="shared" si="1"/>
        <v>506.899198667754</v>
      </c>
      <c r="H9" s="23"/>
      <c r="I9" s="23">
        <f t="shared" si="2"/>
        <v>16772.392199694765</v>
      </c>
      <c r="J9" s="23"/>
      <c r="K9" s="25">
        <f t="shared" si="3"/>
        <v>16772.392199694765</v>
      </c>
    </row>
    <row r="10" spans="1:11" ht="15.75" thickBot="1">
      <c r="A10" s="22">
        <v>1994</v>
      </c>
      <c r="B10" s="23">
        <v>17578.72951645318</v>
      </c>
      <c r="C10" s="23">
        <v>1294.8390243204137</v>
      </c>
      <c r="D10" s="23">
        <f t="shared" si="0"/>
        <v>18873.56854077359</v>
      </c>
      <c r="E10" s="23">
        <v>507.68972276352304</v>
      </c>
      <c r="F10" s="23">
        <v>0</v>
      </c>
      <c r="G10" s="23">
        <f t="shared" si="1"/>
        <v>507.68972276352304</v>
      </c>
      <c r="H10" s="23"/>
      <c r="I10" s="23">
        <f t="shared" si="2"/>
        <v>18365.878818010067</v>
      </c>
      <c r="J10" s="23"/>
      <c r="K10" s="25">
        <f t="shared" si="3"/>
        <v>18365.878818010067</v>
      </c>
    </row>
    <row r="11" spans="1:11" ht="15.75" thickBot="1">
      <c r="A11" s="22">
        <v>1995</v>
      </c>
      <c r="B11" s="23">
        <v>17095.902170185233</v>
      </c>
      <c r="C11" s="23">
        <v>1259.0822099513778</v>
      </c>
      <c r="D11" s="23">
        <f t="shared" si="0"/>
        <v>18354.98438013661</v>
      </c>
      <c r="E11" s="23">
        <v>495.3349736032398</v>
      </c>
      <c r="F11" s="23">
        <v>0.011802484913988904</v>
      </c>
      <c r="G11" s="23">
        <f t="shared" si="1"/>
        <v>495.3467760881538</v>
      </c>
      <c r="H11" s="23"/>
      <c r="I11" s="23">
        <f t="shared" si="2"/>
        <v>17859.637604048457</v>
      </c>
      <c r="J11" s="23"/>
      <c r="K11" s="25">
        <f t="shared" si="3"/>
        <v>17859.637604048457</v>
      </c>
    </row>
    <row r="12" spans="1:11" ht="15.75" thickBot="1">
      <c r="A12" s="22">
        <v>1996</v>
      </c>
      <c r="B12" s="23">
        <v>17712.150158063465</v>
      </c>
      <c r="C12" s="23">
        <v>1306.0547904173955</v>
      </c>
      <c r="D12" s="23">
        <f t="shared" si="0"/>
        <v>19018.20494848086</v>
      </c>
      <c r="E12" s="23">
        <v>493.5227512041942</v>
      </c>
      <c r="F12" s="23">
        <v>0.011743472489418962</v>
      </c>
      <c r="G12" s="23">
        <f t="shared" si="1"/>
        <v>493.5344946766836</v>
      </c>
      <c r="H12" s="23"/>
      <c r="I12" s="23">
        <f t="shared" si="2"/>
        <v>18524.670453804174</v>
      </c>
      <c r="J12" s="23"/>
      <c r="K12" s="25">
        <f t="shared" si="3"/>
        <v>18524.670453804174</v>
      </c>
    </row>
    <row r="13" spans="1:11" ht="15.75" thickBot="1">
      <c r="A13" s="22">
        <v>1997</v>
      </c>
      <c r="B13" s="23">
        <v>18604.22817114402</v>
      </c>
      <c r="C13" s="23">
        <v>1371.411163064772</v>
      </c>
      <c r="D13" s="23">
        <f t="shared" si="0"/>
        <v>19975.63933420879</v>
      </c>
      <c r="E13" s="23">
        <v>525.6485513261026</v>
      </c>
      <c r="F13" s="23">
        <v>0.011684755126971862</v>
      </c>
      <c r="G13" s="23">
        <f t="shared" si="1"/>
        <v>525.6602360812296</v>
      </c>
      <c r="H13" s="23"/>
      <c r="I13" s="23">
        <f t="shared" si="2"/>
        <v>19449.979098127562</v>
      </c>
      <c r="J13" s="23"/>
      <c r="K13" s="25">
        <f t="shared" si="3"/>
        <v>19449.979098127562</v>
      </c>
    </row>
    <row r="14" spans="1:11" ht="15.75" thickBot="1">
      <c r="A14" s="22">
        <v>1998</v>
      </c>
      <c r="B14" s="23">
        <v>19373.2344289298</v>
      </c>
      <c r="C14" s="23">
        <v>1429.909193985219</v>
      </c>
      <c r="D14" s="23">
        <f t="shared" si="0"/>
        <v>20803.14362291502</v>
      </c>
      <c r="E14" s="23">
        <v>524.942786580225</v>
      </c>
      <c r="F14" s="23">
        <v>0.01277412300922243</v>
      </c>
      <c r="G14" s="23">
        <f t="shared" si="1"/>
        <v>524.9555607032341</v>
      </c>
      <c r="H14" s="23"/>
      <c r="I14" s="23">
        <f t="shared" si="2"/>
        <v>20278.188062211786</v>
      </c>
      <c r="J14" s="23"/>
      <c r="K14" s="25">
        <f t="shared" si="3"/>
        <v>20278.188062211786</v>
      </c>
    </row>
    <row r="15" spans="1:11" ht="15.75" thickBot="1">
      <c r="A15" s="22">
        <v>1999</v>
      </c>
      <c r="B15" s="23">
        <v>18619.74632780461</v>
      </c>
      <c r="C15" s="23">
        <v>1371.7593665146571</v>
      </c>
      <c r="D15" s="23">
        <f t="shared" si="0"/>
        <v>19991.505694319265</v>
      </c>
      <c r="E15" s="23">
        <v>536.4025683876878</v>
      </c>
      <c r="F15" s="23">
        <v>0.19420001353781216</v>
      </c>
      <c r="G15" s="23">
        <f t="shared" si="1"/>
        <v>536.5967684012256</v>
      </c>
      <c r="H15" s="23"/>
      <c r="I15" s="23">
        <f t="shared" si="2"/>
        <v>19454.90892591804</v>
      </c>
      <c r="J15" s="23"/>
      <c r="K15" s="25">
        <f t="shared" si="3"/>
        <v>19454.90892591804</v>
      </c>
    </row>
    <row r="16" spans="1:11" ht="15.75" thickBot="1">
      <c r="A16" s="22">
        <v>2000</v>
      </c>
      <c r="B16" s="23">
        <v>18949.228139445037</v>
      </c>
      <c r="C16" s="23">
        <v>1398.1597724156904</v>
      </c>
      <c r="D16" s="23">
        <f t="shared" si="0"/>
        <v>20347.387911860726</v>
      </c>
      <c r="E16" s="23">
        <v>518.3746396289051</v>
      </c>
      <c r="F16" s="23">
        <v>0.33017855704534765</v>
      </c>
      <c r="G16" s="23">
        <f t="shared" si="1"/>
        <v>518.7048181859504</v>
      </c>
      <c r="H16" s="23"/>
      <c r="I16" s="23">
        <f t="shared" si="2"/>
        <v>19828.683093674776</v>
      </c>
      <c r="J16" s="23"/>
      <c r="K16" s="25">
        <f t="shared" si="3"/>
        <v>19828.683093674776</v>
      </c>
    </row>
    <row r="17" spans="1:11" ht="15.75" thickBot="1">
      <c r="A17" s="22">
        <v>2001</v>
      </c>
      <c r="B17" s="23">
        <v>17498.023029848984</v>
      </c>
      <c r="C17" s="23">
        <v>1286.2535834139944</v>
      </c>
      <c r="D17" s="23">
        <f t="shared" si="0"/>
        <v>18784.276613262977</v>
      </c>
      <c r="E17" s="23">
        <v>539.1966341968365</v>
      </c>
      <c r="F17" s="23">
        <v>0.7529296785367737</v>
      </c>
      <c r="G17" s="23">
        <f t="shared" si="1"/>
        <v>539.9495638753733</v>
      </c>
      <c r="H17" s="23"/>
      <c r="I17" s="23">
        <f t="shared" si="2"/>
        <v>18244.327049387604</v>
      </c>
      <c r="J17" s="23"/>
      <c r="K17" s="25">
        <f t="shared" si="3"/>
        <v>18244.327049387604</v>
      </c>
    </row>
    <row r="18" spans="1:11" ht="15.75" thickBot="1">
      <c r="A18" s="22">
        <v>2002</v>
      </c>
      <c r="B18" s="23">
        <v>18395.67365578848</v>
      </c>
      <c r="C18" s="23">
        <v>1347.8789422172847</v>
      </c>
      <c r="D18" s="23">
        <f t="shared" si="0"/>
        <v>19743.552598005765</v>
      </c>
      <c r="E18" s="23">
        <v>624.5092813474593</v>
      </c>
      <c r="F18" s="23">
        <v>2.230924213589954</v>
      </c>
      <c r="G18" s="23">
        <f t="shared" si="1"/>
        <v>626.7402055610492</v>
      </c>
      <c r="H18" s="23"/>
      <c r="I18" s="23">
        <f t="shared" si="2"/>
        <v>19116.812392444714</v>
      </c>
      <c r="J18" s="23"/>
      <c r="K18" s="25">
        <f t="shared" si="3"/>
        <v>19116.812392444714</v>
      </c>
    </row>
    <row r="19" spans="1:11" ht="15.75" thickBot="1">
      <c r="A19" s="22">
        <v>2003</v>
      </c>
      <c r="B19" s="23">
        <v>19725.199459580774</v>
      </c>
      <c r="C19" s="23">
        <v>1442.8481555803417</v>
      </c>
      <c r="D19" s="23">
        <f t="shared" si="0"/>
        <v>21168.047615161115</v>
      </c>
      <c r="E19" s="23">
        <v>701.4072667677069</v>
      </c>
      <c r="F19" s="23">
        <v>5.263829913834789</v>
      </c>
      <c r="G19" s="23">
        <f t="shared" si="1"/>
        <v>706.6710966815417</v>
      </c>
      <c r="H19" s="23"/>
      <c r="I19" s="23">
        <f t="shared" si="2"/>
        <v>20461.376518479574</v>
      </c>
      <c r="J19" s="23"/>
      <c r="K19" s="25">
        <f t="shared" si="3"/>
        <v>20461.376518479574</v>
      </c>
    </row>
    <row r="20" spans="1:11" ht="15.75" thickBot="1">
      <c r="A20" s="22">
        <v>2004</v>
      </c>
      <c r="B20" s="23">
        <v>20268.677577636925</v>
      </c>
      <c r="C20" s="23">
        <v>1484.079028507652</v>
      </c>
      <c r="D20" s="23">
        <f t="shared" si="0"/>
        <v>21752.756606144576</v>
      </c>
      <c r="E20" s="23">
        <v>697.7814779008389</v>
      </c>
      <c r="F20" s="23">
        <v>9.856250951187604</v>
      </c>
      <c r="G20" s="23">
        <f t="shared" si="1"/>
        <v>707.6377288520265</v>
      </c>
      <c r="H20" s="23"/>
      <c r="I20" s="23">
        <f t="shared" si="2"/>
        <v>21045.11887729255</v>
      </c>
      <c r="J20" s="23"/>
      <c r="K20" s="25">
        <f t="shared" si="3"/>
        <v>21045.11887729255</v>
      </c>
    </row>
    <row r="21" spans="1:11" ht="15.75" thickBot="1">
      <c r="A21" s="22">
        <v>2005</v>
      </c>
      <c r="B21" s="23">
        <v>21429.653564811877</v>
      </c>
      <c r="C21" s="23">
        <v>1570.6691507301227</v>
      </c>
      <c r="D21" s="23">
        <f t="shared" si="0"/>
        <v>23000.322715542</v>
      </c>
      <c r="E21" s="23">
        <v>714.5604958087864</v>
      </c>
      <c r="F21" s="23">
        <v>14.70950676463403</v>
      </c>
      <c r="G21" s="23">
        <f t="shared" si="1"/>
        <v>729.2700025734205</v>
      </c>
      <c r="H21" s="23"/>
      <c r="I21" s="23">
        <f t="shared" si="2"/>
        <v>22271.05271296858</v>
      </c>
      <c r="J21" s="23"/>
      <c r="K21" s="25">
        <f t="shared" si="3"/>
        <v>22271.05271296858</v>
      </c>
    </row>
    <row r="22" spans="1:11" ht="15.75" thickBot="1">
      <c r="A22" s="22">
        <v>2006</v>
      </c>
      <c r="B22" s="23">
        <v>22068.33804715826</v>
      </c>
      <c r="C22" s="23">
        <v>1620.7907224602316</v>
      </c>
      <c r="D22" s="23">
        <f t="shared" si="0"/>
        <v>23689.12876961849</v>
      </c>
      <c r="E22" s="23">
        <v>685.25519915629</v>
      </c>
      <c r="F22" s="23">
        <v>23.204920893659693</v>
      </c>
      <c r="G22" s="23">
        <f t="shared" si="1"/>
        <v>708.4601200499498</v>
      </c>
      <c r="H22" s="23"/>
      <c r="I22" s="23">
        <f t="shared" si="2"/>
        <v>22980.668649568543</v>
      </c>
      <c r="J22" s="23"/>
      <c r="K22" s="25">
        <f t="shared" si="3"/>
        <v>22980.668649568543</v>
      </c>
    </row>
    <row r="23" spans="1:11" ht="15.75" thickBot="1">
      <c r="A23" s="22">
        <v>2007</v>
      </c>
      <c r="B23" s="23">
        <v>22539.964472072632</v>
      </c>
      <c r="C23" s="23">
        <v>1655.3438423571852</v>
      </c>
      <c r="D23" s="23">
        <f t="shared" si="0"/>
        <v>24195.308314429818</v>
      </c>
      <c r="E23" s="23">
        <v>691.2770588342926</v>
      </c>
      <c r="F23" s="23">
        <v>34.163171696426794</v>
      </c>
      <c r="G23" s="23">
        <f t="shared" si="1"/>
        <v>725.4402305307194</v>
      </c>
      <c r="H23" s="23"/>
      <c r="I23" s="23">
        <f t="shared" si="2"/>
        <v>23469.8680838991</v>
      </c>
      <c r="J23" s="23"/>
      <c r="K23" s="25">
        <f t="shared" si="3"/>
        <v>23469.8680838991</v>
      </c>
    </row>
    <row r="24" spans="1:11" ht="15.75" thickBot="1">
      <c r="A24" s="22">
        <v>2008</v>
      </c>
      <c r="B24" s="23">
        <v>21545.723578147263</v>
      </c>
      <c r="C24" s="23">
        <v>1577.3840499630685</v>
      </c>
      <c r="D24" s="23">
        <f t="shared" si="0"/>
        <v>23123.10762811033</v>
      </c>
      <c r="E24" s="23">
        <v>694.8972906055563</v>
      </c>
      <c r="F24" s="23">
        <v>62.08878802764711</v>
      </c>
      <c r="G24" s="23">
        <f t="shared" si="1"/>
        <v>756.9860786332034</v>
      </c>
      <c r="H24" s="23"/>
      <c r="I24" s="23">
        <f t="shared" si="2"/>
        <v>22366.121549477128</v>
      </c>
      <c r="J24" s="23"/>
      <c r="K24" s="25">
        <f t="shared" si="3"/>
        <v>22366.121549477128</v>
      </c>
    </row>
    <row r="25" spans="1:11" ht="15.75" thickBot="1">
      <c r="A25" s="22">
        <v>2009</v>
      </c>
      <c r="B25" s="23">
        <v>21662.61923551015</v>
      </c>
      <c r="C25" s="23">
        <v>1583.3935511314032</v>
      </c>
      <c r="D25" s="23">
        <f t="shared" si="0"/>
        <v>23246.012786641553</v>
      </c>
      <c r="E25" s="23">
        <v>701.1767750414775</v>
      </c>
      <c r="F25" s="23">
        <v>93.6325771607328</v>
      </c>
      <c r="G25" s="23">
        <f t="shared" si="1"/>
        <v>794.8093522022103</v>
      </c>
      <c r="H25" s="23"/>
      <c r="I25" s="23">
        <f t="shared" si="2"/>
        <v>22451.203434439343</v>
      </c>
      <c r="J25" s="23"/>
      <c r="K25" s="25">
        <f t="shared" si="3"/>
        <v>22451.203434439343</v>
      </c>
    </row>
    <row r="26" spans="1:11" ht="15.75" thickBot="1">
      <c r="A26" s="22">
        <v>2010</v>
      </c>
      <c r="B26" s="23">
        <v>22486.906205225736</v>
      </c>
      <c r="C26" s="23">
        <v>1642.189980493375</v>
      </c>
      <c r="D26" s="23">
        <f t="shared" si="0"/>
        <v>24129.09618571911</v>
      </c>
      <c r="E26" s="23">
        <v>724.0850465031845</v>
      </c>
      <c r="F26" s="23">
        <v>121.37404696761588</v>
      </c>
      <c r="G26" s="23">
        <f t="shared" si="1"/>
        <v>845.4590934708003</v>
      </c>
      <c r="H26" s="23"/>
      <c r="I26" s="23">
        <f t="shared" si="2"/>
        <v>23283.63709224831</v>
      </c>
      <c r="J26" s="23"/>
      <c r="K26" s="25">
        <f t="shared" si="3"/>
        <v>23283.63709224831</v>
      </c>
    </row>
    <row r="27" spans="1:11" ht="15.75" thickBot="1">
      <c r="A27" s="22">
        <v>2011</v>
      </c>
      <c r="B27" s="23">
        <v>21627.20137488301</v>
      </c>
      <c r="C27" s="23">
        <v>1571.256262614372</v>
      </c>
      <c r="D27" s="23">
        <f t="shared" si="0"/>
        <v>23198.457637497384</v>
      </c>
      <c r="E27" s="23">
        <v>751.8699393520503</v>
      </c>
      <c r="F27" s="23">
        <v>167.22271692080227</v>
      </c>
      <c r="G27" s="23">
        <f t="shared" si="1"/>
        <v>919.0926562728525</v>
      </c>
      <c r="H27" s="23"/>
      <c r="I27" s="23">
        <f t="shared" si="2"/>
        <v>22279.36498122453</v>
      </c>
      <c r="J27" s="23"/>
      <c r="K27" s="25">
        <f t="shared" si="3"/>
        <v>22279.36498122453</v>
      </c>
    </row>
    <row r="28" spans="1:11" ht="15.75" thickBot="1">
      <c r="A28" s="22">
        <v>2012</v>
      </c>
      <c r="B28" s="23">
        <v>21815.429377064807</v>
      </c>
      <c r="C28" s="23">
        <v>1581.3870045566755</v>
      </c>
      <c r="D28" s="23">
        <f t="shared" si="0"/>
        <v>23396.816381621484</v>
      </c>
      <c r="E28" s="23">
        <v>732.7556088006573</v>
      </c>
      <c r="F28" s="23">
        <v>241.2658135710534</v>
      </c>
      <c r="G28" s="23">
        <f t="shared" si="1"/>
        <v>974.0214223717107</v>
      </c>
      <c r="H28" s="23"/>
      <c r="I28" s="23">
        <f t="shared" si="2"/>
        <v>22422.79495924977</v>
      </c>
      <c r="J28" s="23"/>
      <c r="K28" s="25">
        <f t="shared" si="3"/>
        <v>22422.79495924977</v>
      </c>
    </row>
    <row r="29" spans="1:11" ht="15.75" thickBot="1">
      <c r="A29" s="22">
        <v>2013</v>
      </c>
      <c r="B29" s="23">
        <v>21738.922378110055</v>
      </c>
      <c r="C29" s="23">
        <v>1564.965946451792</v>
      </c>
      <c r="D29" s="23">
        <f t="shared" si="0"/>
        <v>23303.88832456185</v>
      </c>
      <c r="E29" s="23">
        <v>772.860506899552</v>
      </c>
      <c r="F29" s="23">
        <v>340.72047052902695</v>
      </c>
      <c r="G29" s="23">
        <f t="shared" si="1"/>
        <v>1113.580977428579</v>
      </c>
      <c r="H29" s="23"/>
      <c r="I29" s="23">
        <f t="shared" si="2"/>
        <v>22190.30734713327</v>
      </c>
      <c r="J29" s="23"/>
      <c r="K29" s="25">
        <f t="shared" si="3"/>
        <v>22190.30734713327</v>
      </c>
    </row>
    <row r="30" spans="1:11" ht="15.75" thickBot="1">
      <c r="A30" s="22">
        <v>2014</v>
      </c>
      <c r="B30" s="23">
        <v>23323.204071128974</v>
      </c>
      <c r="C30" s="23">
        <v>1675.403630082688</v>
      </c>
      <c r="D30" s="23">
        <f t="shared" si="0"/>
        <v>24998.607701211662</v>
      </c>
      <c r="E30" s="23">
        <v>761.5843582982376</v>
      </c>
      <c r="F30" s="23">
        <v>483.1508959532585</v>
      </c>
      <c r="G30" s="23">
        <f t="shared" si="1"/>
        <v>1244.7352542514961</v>
      </c>
      <c r="H30" s="23">
        <v>60.8</v>
      </c>
      <c r="I30" s="23">
        <f t="shared" si="2"/>
        <v>23693.072446960166</v>
      </c>
      <c r="J30" s="23"/>
      <c r="K30" s="25">
        <f t="shared" si="3"/>
        <v>23693.072446960166</v>
      </c>
    </row>
    <row r="31" spans="1:11" ht="15.75" thickBot="1">
      <c r="A31" s="22">
        <v>2015</v>
      </c>
      <c r="B31" s="23">
        <v>22808.291174749633</v>
      </c>
      <c r="C31" s="23">
        <v>1621.3611882133084</v>
      </c>
      <c r="D31" s="23">
        <f t="shared" si="0"/>
        <v>24429.65236296294</v>
      </c>
      <c r="E31" s="23">
        <v>754.5917484826986</v>
      </c>
      <c r="F31" s="23">
        <v>686.3153708286656</v>
      </c>
      <c r="G31" s="23">
        <f t="shared" si="1"/>
        <v>1440.907119311364</v>
      </c>
      <c r="H31" s="23">
        <v>27</v>
      </c>
      <c r="I31" s="23">
        <f t="shared" si="2"/>
        <v>22961.745243651578</v>
      </c>
      <c r="J31" s="23"/>
      <c r="K31" s="25">
        <f t="shared" si="3"/>
        <v>22961.745243651578</v>
      </c>
    </row>
    <row r="32" spans="1:11" ht="15.75" thickBot="1">
      <c r="A32" s="22">
        <v>2016</v>
      </c>
      <c r="B32" s="23">
        <v>23904.19731371542</v>
      </c>
      <c r="C32" s="23">
        <v>1690.7362900956496</v>
      </c>
      <c r="D32" s="23">
        <f t="shared" si="0"/>
        <v>25594.93360381107</v>
      </c>
      <c r="E32" s="23">
        <v>732.7711388755233</v>
      </c>
      <c r="F32" s="23">
        <v>891.2118314760863</v>
      </c>
      <c r="G32" s="23">
        <f t="shared" si="1"/>
        <v>1623.9829703516098</v>
      </c>
      <c r="H32" s="23">
        <v>61.08</v>
      </c>
      <c r="I32" s="23">
        <f t="shared" si="2"/>
        <v>23909.87063345946</v>
      </c>
      <c r="J32" s="23"/>
      <c r="K32" s="25">
        <f t="shared" si="3"/>
        <v>23909.87063345946</v>
      </c>
    </row>
    <row r="33" spans="1:11" ht="15.75" thickBot="1">
      <c r="A33" s="22">
        <v>2017</v>
      </c>
      <c r="B33" s="23">
        <v>24835.801046346438</v>
      </c>
      <c r="C33" s="23">
        <v>1738.9407098604192</v>
      </c>
      <c r="D33" s="23">
        <f t="shared" si="0"/>
        <v>26574.74175620686</v>
      </c>
      <c r="E33" s="23">
        <v>741.8511078672346</v>
      </c>
      <c r="F33" s="23">
        <v>1179.466914</v>
      </c>
      <c r="G33" s="23">
        <f t="shared" si="1"/>
        <v>1921.3180218672346</v>
      </c>
      <c r="H33" s="23">
        <v>28</v>
      </c>
      <c r="I33" s="23">
        <f t="shared" si="2"/>
        <v>24625.423734339623</v>
      </c>
      <c r="J33" s="23"/>
      <c r="K33" s="25">
        <f t="shared" si="3"/>
        <v>24625.423734339623</v>
      </c>
    </row>
    <row r="34" spans="1:11" ht="15.75" thickBot="1">
      <c r="A34" s="22">
        <v>2018</v>
      </c>
      <c r="B34" s="23">
        <v>23688.63459582705</v>
      </c>
      <c r="C34" s="23">
        <v>1738.3499773375624</v>
      </c>
      <c r="D34" s="23">
        <f t="shared" si="0"/>
        <v>25426.984573164613</v>
      </c>
      <c r="E34" s="23">
        <v>834.412798058466</v>
      </c>
      <c r="F34" s="23">
        <v>1408.1200529263892</v>
      </c>
      <c r="G34" s="23">
        <f t="shared" si="1"/>
        <v>2242.532850984855</v>
      </c>
      <c r="H34" s="23">
        <v>40</v>
      </c>
      <c r="I34" s="23">
        <f t="shared" si="2"/>
        <v>23144.451722179758</v>
      </c>
      <c r="J34" s="23">
        <v>39.024753563800914</v>
      </c>
      <c r="K34" s="25">
        <f t="shared" si="3"/>
        <v>23183.47647574356</v>
      </c>
    </row>
    <row r="35" spans="1:16" ht="15.75" thickBot="1">
      <c r="A35" s="22">
        <v>2019</v>
      </c>
      <c r="B35" s="23">
        <v>24285.2566045462</v>
      </c>
      <c r="C35" s="23">
        <v>1671.114907056788</v>
      </c>
      <c r="D35" s="23">
        <f t="shared" si="0"/>
        <v>25956.37151160299</v>
      </c>
      <c r="E35" s="23">
        <v>862.5737469955013</v>
      </c>
      <c r="F35" s="23">
        <v>1567.5572908447507</v>
      </c>
      <c r="G35" s="23">
        <f t="shared" si="1"/>
        <v>2430.1310378402522</v>
      </c>
      <c r="H35" s="23">
        <v>52</v>
      </c>
      <c r="I35" s="23">
        <f t="shared" si="2"/>
        <v>23474.240473762737</v>
      </c>
      <c r="J35" s="23">
        <v>63.59992730644444</v>
      </c>
      <c r="K35" s="25">
        <f t="shared" si="3"/>
        <v>23537.84040106918</v>
      </c>
      <c r="P35" s="1" t="s">
        <v>0</v>
      </c>
    </row>
    <row r="36" spans="1:11" ht="15.75" thickBot="1">
      <c r="A36" s="22">
        <v>2020</v>
      </c>
      <c r="B36" s="23">
        <v>24800.637065620638</v>
      </c>
      <c r="C36" s="23">
        <v>1695.4921499711854</v>
      </c>
      <c r="D36" s="23">
        <f t="shared" si="0"/>
        <v>26496.129215591824</v>
      </c>
      <c r="E36" s="23">
        <v>935.8142818923207</v>
      </c>
      <c r="F36" s="23">
        <v>1703.2248125374051</v>
      </c>
      <c r="G36" s="23">
        <f t="shared" si="1"/>
        <v>2639.039094429726</v>
      </c>
      <c r="H36" s="23">
        <v>71</v>
      </c>
      <c r="I36" s="23">
        <f t="shared" si="2"/>
        <v>23786.0901211621</v>
      </c>
      <c r="J36" s="23">
        <v>80.56639164037188</v>
      </c>
      <c r="K36" s="25">
        <f t="shared" si="3"/>
        <v>23866.65651280247</v>
      </c>
    </row>
    <row r="37" spans="1:11" ht="15.75" thickBot="1">
      <c r="A37" s="22">
        <v>2021</v>
      </c>
      <c r="B37" s="23">
        <v>25415.62923852415</v>
      </c>
      <c r="C37" s="23">
        <v>1730.5029367495335</v>
      </c>
      <c r="D37" s="23">
        <f t="shared" si="0"/>
        <v>27146.132175273684</v>
      </c>
      <c r="E37" s="23">
        <v>968.0279497053773</v>
      </c>
      <c r="F37" s="23">
        <v>1839.7009832510832</v>
      </c>
      <c r="G37" s="23">
        <f t="shared" si="1"/>
        <v>2807.7289329564605</v>
      </c>
      <c r="H37" s="23">
        <v>64</v>
      </c>
      <c r="I37" s="23">
        <f t="shared" si="2"/>
        <v>24274.403242317225</v>
      </c>
      <c r="J37" s="23">
        <v>50.52932372961368</v>
      </c>
      <c r="K37" s="25">
        <f t="shared" si="3"/>
        <v>24324.93256604684</v>
      </c>
    </row>
    <row r="38" spans="1:11" ht="15.75" thickBot="1">
      <c r="A38" s="22">
        <v>2022</v>
      </c>
      <c r="B38" s="23">
        <v>25984.349535345194</v>
      </c>
      <c r="C38" s="23">
        <v>1762.1694804200524</v>
      </c>
      <c r="D38" s="23">
        <f t="shared" si="0"/>
        <v>27746.519015765247</v>
      </c>
      <c r="E38" s="23">
        <v>999.7947407376128</v>
      </c>
      <c r="F38" s="23">
        <v>1974.1410239779764</v>
      </c>
      <c r="G38" s="23">
        <f t="shared" si="1"/>
        <v>2973.9357647155894</v>
      </c>
      <c r="H38" s="23">
        <v>70</v>
      </c>
      <c r="I38" s="23">
        <f t="shared" si="2"/>
        <v>24702.58325104966</v>
      </c>
      <c r="J38" s="23">
        <v>57.87983683553466</v>
      </c>
      <c r="K38" s="25">
        <f t="shared" si="3"/>
        <v>24760.463087885193</v>
      </c>
    </row>
    <row r="39" spans="1:11" ht="15.75" thickBot="1">
      <c r="A39" s="22">
        <v>2023</v>
      </c>
      <c r="B39" s="23">
        <v>26611.949122573296</v>
      </c>
      <c r="C39" s="23">
        <v>1799.3654546298312</v>
      </c>
      <c r="D39" s="23">
        <f t="shared" si="0"/>
        <v>28411.314577203128</v>
      </c>
      <c r="E39" s="23">
        <v>1031.1332155189016</v>
      </c>
      <c r="F39" s="23">
        <v>2093.550881862938</v>
      </c>
      <c r="G39" s="23">
        <f t="shared" si="1"/>
        <v>3124.6840973818394</v>
      </c>
      <c r="H39" s="23">
        <v>75</v>
      </c>
      <c r="I39" s="23">
        <f t="shared" si="2"/>
        <v>25211.630479821288</v>
      </c>
      <c r="J39" s="23">
        <v>61.053339426431194</v>
      </c>
      <c r="K39" s="25">
        <f t="shared" si="3"/>
        <v>25272.68381924772</v>
      </c>
    </row>
    <row r="40" spans="1:11" ht="15.75" thickBot="1">
      <c r="A40" s="22">
        <v>2024</v>
      </c>
      <c r="B40" s="23">
        <v>27141.863446519954</v>
      </c>
      <c r="C40" s="23">
        <v>1830.1425570534448</v>
      </c>
      <c r="D40" s="23">
        <f t="shared" si="0"/>
        <v>28972.0060035734</v>
      </c>
      <c r="E40" s="23">
        <v>1062.0046811746035</v>
      </c>
      <c r="F40" s="23">
        <v>2198.7002172526686</v>
      </c>
      <c r="G40" s="23">
        <f t="shared" si="1"/>
        <v>3260.7048984272724</v>
      </c>
      <c r="H40" s="23">
        <v>80</v>
      </c>
      <c r="I40" s="23">
        <f t="shared" si="2"/>
        <v>25631.301105146125</v>
      </c>
      <c r="J40" s="23">
        <v>66.63650092011812</v>
      </c>
      <c r="K40" s="25">
        <f t="shared" si="3"/>
        <v>25697.937606066243</v>
      </c>
    </row>
    <row r="41" spans="1:11" ht="15.75" thickBot="1">
      <c r="A41" s="22">
        <v>2025</v>
      </c>
      <c r="B41" s="23">
        <v>27653.032489260346</v>
      </c>
      <c r="C41" s="23">
        <v>1859.6580387896574</v>
      </c>
      <c r="D41" s="23">
        <f t="shared" si="0"/>
        <v>29512.690528050003</v>
      </c>
      <c r="E41" s="23">
        <v>1092.570950369917</v>
      </c>
      <c r="F41" s="23">
        <v>2301.7932915646315</v>
      </c>
      <c r="G41" s="23">
        <f t="shared" si="1"/>
        <v>3394.3642419345488</v>
      </c>
      <c r="H41" s="23">
        <v>85</v>
      </c>
      <c r="I41" s="23">
        <f t="shared" si="2"/>
        <v>26033.326286115454</v>
      </c>
      <c r="J41" s="23">
        <v>63.29836301628893</v>
      </c>
      <c r="K41" s="25">
        <f t="shared" si="3"/>
        <v>26096.624649131743</v>
      </c>
    </row>
    <row r="42" spans="1:11" ht="15.75" thickBot="1">
      <c r="A42" s="22">
        <v>2026</v>
      </c>
      <c r="B42" s="23">
        <v>28077.92413526008</v>
      </c>
      <c r="C42" s="23">
        <v>1882.3960304658067</v>
      </c>
      <c r="D42" s="23">
        <f t="shared" si="0"/>
        <v>29960.320165725887</v>
      </c>
      <c r="E42" s="23">
        <v>1122.679662723056</v>
      </c>
      <c r="F42" s="23">
        <v>2408.639045696878</v>
      </c>
      <c r="G42" s="23">
        <f t="shared" si="1"/>
        <v>3531.318708419934</v>
      </c>
      <c r="H42" s="23">
        <v>90</v>
      </c>
      <c r="I42" s="23">
        <f t="shared" si="2"/>
        <v>26339.001457305952</v>
      </c>
      <c r="J42" s="23">
        <v>66.08495619872701</v>
      </c>
      <c r="K42" s="25">
        <f t="shared" si="3"/>
        <v>26405.08641350468</v>
      </c>
    </row>
    <row r="43" spans="1:11" ht="15.75" thickBot="1">
      <c r="A43" s="22">
        <v>2027</v>
      </c>
      <c r="B43" s="23">
        <v>28504.161238985722</v>
      </c>
      <c r="C43" s="23">
        <v>1905.0213749985342</v>
      </c>
      <c r="D43" s="23">
        <f t="shared" si="0"/>
        <v>30409.182613984256</v>
      </c>
      <c r="E43" s="23">
        <v>1152.482279927224</v>
      </c>
      <c r="F43" s="23">
        <v>2518.9872286807195</v>
      </c>
      <c r="G43" s="23">
        <f t="shared" si="1"/>
        <v>3671.4695086079437</v>
      </c>
      <c r="H43" s="23">
        <v>95</v>
      </c>
      <c r="I43" s="23">
        <f t="shared" si="2"/>
        <v>26642.71310537631</v>
      </c>
      <c r="J43" s="23">
        <v>106.85405840326712</v>
      </c>
      <c r="K43" s="25">
        <f t="shared" si="3"/>
        <v>26749.56716377958</v>
      </c>
    </row>
    <row r="44" spans="1:12" ht="15.75" thickBot="1">
      <c r="A44" s="22">
        <v>2028</v>
      </c>
      <c r="B44" s="23">
        <v>28925.249985963095</v>
      </c>
      <c r="C44" s="23">
        <v>1926.9978756856071</v>
      </c>
      <c r="D44" s="23">
        <f t="shared" si="0"/>
        <v>30852.247861648702</v>
      </c>
      <c r="E44" s="23">
        <v>1181.9818618702675</v>
      </c>
      <c r="F44" s="23">
        <v>2633.4618736151097</v>
      </c>
      <c r="G44" s="23">
        <f t="shared" si="1"/>
        <v>3815.443735485377</v>
      </c>
      <c r="H44" s="23">
        <v>95</v>
      </c>
      <c r="I44" s="23">
        <f t="shared" si="2"/>
        <v>26941.804126163326</v>
      </c>
      <c r="J44" s="23">
        <v>120.86982856573013</v>
      </c>
      <c r="K44" s="25">
        <f t="shared" si="3"/>
        <v>27062.673954729056</v>
      </c>
      <c r="L44" s="1" t="s">
        <v>0</v>
      </c>
    </row>
    <row r="45" spans="1:11" ht="15.75" thickBot="1">
      <c r="A45" s="22">
        <v>2029</v>
      </c>
      <c r="B45" s="23">
        <v>29326.75120398714</v>
      </c>
      <c r="C45" s="23">
        <v>1947.1330577923763</v>
      </c>
      <c r="D45" s="23">
        <f t="shared" si="0"/>
        <v>31273.884261779516</v>
      </c>
      <c r="E45" s="23">
        <v>1211.1814378871507</v>
      </c>
      <c r="F45" s="23">
        <v>2753.4580895823683</v>
      </c>
      <c r="G45" s="23">
        <f t="shared" si="1"/>
        <v>3964.6395274695187</v>
      </c>
      <c r="H45" s="23">
        <v>95</v>
      </c>
      <c r="I45" s="23">
        <f t="shared" si="2"/>
        <v>27214.24473431</v>
      </c>
      <c r="J45" s="23">
        <v>139.53154780598925</v>
      </c>
      <c r="K45" s="25">
        <f t="shared" si="3"/>
        <v>27353.77628211599</v>
      </c>
    </row>
    <row r="46" spans="1:11" ht="15.75" thickBot="1">
      <c r="A46" s="22">
        <v>2030</v>
      </c>
      <c r="B46" s="23">
        <v>29738.64557094196</v>
      </c>
      <c r="C46" s="23">
        <v>1967.5741787282168</v>
      </c>
      <c r="D46" s="23">
        <f t="shared" si="0"/>
        <v>31706.219749670177</v>
      </c>
      <c r="E46" s="23">
        <v>1240.0840070651038</v>
      </c>
      <c r="F46" s="23">
        <v>2880.903026276506</v>
      </c>
      <c r="G46" s="23">
        <f t="shared" si="1"/>
        <v>4120.987033341609</v>
      </c>
      <c r="H46" s="23">
        <v>95</v>
      </c>
      <c r="I46" s="23">
        <f t="shared" si="2"/>
        <v>27490.232716328566</v>
      </c>
      <c r="J46" s="23">
        <v>158.81938846037156</v>
      </c>
      <c r="K46" s="25">
        <f t="shared" si="3"/>
        <v>27649.052104788938</v>
      </c>
    </row>
    <row r="47" spans="1:11" ht="15">
      <c r="A47" s="31" t="s">
        <v>0</v>
      </c>
      <c r="B47" s="31"/>
      <c r="C47" s="31"/>
      <c r="D47" s="31"/>
      <c r="E47" s="31"/>
      <c r="F47" s="31"/>
      <c r="G47" s="31"/>
      <c r="H47" s="31"/>
      <c r="I47" s="31"/>
      <c r="J47" s="31"/>
      <c r="K47" s="31"/>
    </row>
    <row r="48" spans="1:11" ht="13.5" customHeight="1">
      <c r="A48" s="29" t="s">
        <v>73</v>
      </c>
      <c r="B48" s="31"/>
      <c r="C48" s="31"/>
      <c r="D48" s="31"/>
      <c r="E48" s="31"/>
      <c r="F48" s="31"/>
      <c r="G48" s="31"/>
      <c r="H48" s="31"/>
      <c r="I48" s="31"/>
      <c r="J48" s="31"/>
      <c r="K48" s="31"/>
    </row>
    <row r="49" spans="1:11" ht="13.5" customHeight="1">
      <c r="A49" s="2" t="s">
        <v>68</v>
      </c>
      <c r="B49" s="24"/>
      <c r="C49" s="24"/>
      <c r="D49" s="24"/>
      <c r="E49" s="24"/>
      <c r="F49" s="24"/>
      <c r="G49" s="24"/>
      <c r="H49" s="24"/>
      <c r="I49" s="24"/>
      <c r="J49" s="24"/>
      <c r="K49" s="24"/>
    </row>
    <row r="50" ht="13.5" customHeight="1">
      <c r="A50" s="20"/>
    </row>
    <row r="51" spans="1:11" ht="15.75">
      <c r="A51" s="32" t="s">
        <v>23</v>
      </c>
      <c r="B51" s="32"/>
      <c r="C51" s="32"/>
      <c r="D51" s="32"/>
      <c r="E51" s="32"/>
      <c r="F51" s="32"/>
      <c r="G51" s="32"/>
      <c r="H51" s="32"/>
      <c r="I51" s="32"/>
      <c r="J51" s="32"/>
      <c r="K51" s="32"/>
    </row>
    <row r="52" spans="1:11" ht="15">
      <c r="A52" s="19" t="s">
        <v>24</v>
      </c>
      <c r="B52" s="12">
        <f>EXP((LN(B16/B6)/10))-1</f>
        <v>0.009772326238984386</v>
      </c>
      <c r="C52" s="12">
        <f>EXP((LN(C16/C6)/10))-1</f>
        <v>0.009908759158986147</v>
      </c>
      <c r="D52" s="12">
        <f>EXP((LN(D16/D6)/10))-1</f>
        <v>0.009781694668523633</v>
      </c>
      <c r="E52" s="12">
        <f>EXP((LN(E16/E6)/10))-1</f>
        <v>0.0056346348375324595</v>
      </c>
      <c r="F52" s="13" t="s">
        <v>44</v>
      </c>
      <c r="G52" s="12">
        <f>EXP((LN(G16/G6)/10))-1</f>
        <v>0.0056986703504966485</v>
      </c>
      <c r="H52" s="13" t="s">
        <v>44</v>
      </c>
      <c r="I52" s="12">
        <f>EXP((LN(I16/I6)/10))-1</f>
        <v>0.009890983093385763</v>
      </c>
      <c r="J52" s="12"/>
      <c r="K52" s="12">
        <f>EXP((LN(K16/K6)/10))-1</f>
        <v>0.009890983093385763</v>
      </c>
    </row>
    <row r="53" spans="1:11" ht="15">
      <c r="A53" s="19" t="s">
        <v>76</v>
      </c>
      <c r="B53" s="12">
        <f aca="true" t="shared" si="4" ref="B53:G53">EXP((LN(B34/B16)/18))-1</f>
        <v>0.012479008896309818</v>
      </c>
      <c r="C53" s="12">
        <f t="shared" si="4"/>
        <v>0.012172345632333492</v>
      </c>
      <c r="D53" s="12">
        <f t="shared" si="4"/>
        <v>0.012457987149232963</v>
      </c>
      <c r="E53" s="12">
        <f t="shared" si="4"/>
        <v>0.026798913758361076</v>
      </c>
      <c r="F53" s="12">
        <f t="shared" si="4"/>
        <v>0.5909649098603715</v>
      </c>
      <c r="G53" s="12">
        <f t="shared" si="4"/>
        <v>0.08473399705932061</v>
      </c>
      <c r="H53" s="13" t="s">
        <v>44</v>
      </c>
      <c r="I53" s="12">
        <f>EXP((LN(I34/I16)/18))-1</f>
        <v>0.0086273111824815</v>
      </c>
      <c r="J53" s="12"/>
      <c r="K53" s="12">
        <f>EXP((LN(K34/K16)/18))-1</f>
        <v>0.008721718559489666</v>
      </c>
    </row>
    <row r="54" spans="1:11" ht="15">
      <c r="A54" s="19" t="s">
        <v>77</v>
      </c>
      <c r="B54" s="12">
        <f aca="true" t="shared" si="5" ref="B54:I54">EXP((LN(B36/B34)/2))-1</f>
        <v>0.02320205571612899</v>
      </c>
      <c r="C54" s="12">
        <f t="shared" si="5"/>
        <v>-0.012404088040380623</v>
      </c>
      <c r="D54" s="12">
        <f t="shared" si="5"/>
        <v>0.02080734616613844</v>
      </c>
      <c r="E54" s="12">
        <f t="shared" si="5"/>
        <v>0.05902047340209271</v>
      </c>
      <c r="F54" s="12">
        <f t="shared" si="5"/>
        <v>0.09980615534054271</v>
      </c>
      <c r="G54" s="12">
        <f t="shared" si="5"/>
        <v>0.08480956309593357</v>
      </c>
      <c r="H54" s="12">
        <f t="shared" si="5"/>
        <v>0.33229125944742277</v>
      </c>
      <c r="I54" s="12">
        <f t="shared" si="5"/>
        <v>0.01376683997497441</v>
      </c>
      <c r="J54" s="12"/>
      <c r="K54" s="12">
        <f>EXP((LN(K36/K34)/2))-1</f>
        <v>0.014627223862277106</v>
      </c>
    </row>
    <row r="55" spans="1:11" ht="15">
      <c r="A55" s="19" t="s">
        <v>78</v>
      </c>
      <c r="B55" s="12">
        <f aca="true" t="shared" si="6" ref="B55:I55">EXP((LN(B46/B34)/12))-1</f>
        <v>0.0191351085342768</v>
      </c>
      <c r="C55" s="12">
        <f t="shared" si="6"/>
        <v>0.010375542178198804</v>
      </c>
      <c r="D55" s="12">
        <f t="shared" si="6"/>
        <v>0.018561994007064264</v>
      </c>
      <c r="E55" s="12">
        <f t="shared" si="6"/>
        <v>0.033568295992873365</v>
      </c>
      <c r="F55" s="12">
        <f t="shared" si="6"/>
        <v>0.06146923913937341</v>
      </c>
      <c r="G55" s="12">
        <f t="shared" si="6"/>
        <v>0.052014848205480746</v>
      </c>
      <c r="H55" s="12">
        <f t="shared" si="6"/>
        <v>0.07474467290337183</v>
      </c>
      <c r="I55" s="12">
        <f t="shared" si="6"/>
        <v>0.014442946026958614</v>
      </c>
      <c r="J55" s="12"/>
      <c r="K55" s="12">
        <f>EXP((LN(K46/K34)/12))-1</f>
        <v>0.014787573553339595</v>
      </c>
    </row>
    <row r="56" ht="13.5" customHeight="1">
      <c r="A56" s="20"/>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18"/>
  <sheetViews>
    <sheetView zoomScale="80" zoomScaleNormal="80" zoomScalePageLayoutView="0" workbookViewId="0" topLeftCell="A1">
      <selection activeCell="K36" sqref="K3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6384" width="9.140625" style="1" customWidth="1"/>
  </cols>
  <sheetData>
    <row r="1" spans="1:6" ht="15.75" customHeight="1">
      <c r="A1" s="28" t="s">
        <v>55</v>
      </c>
      <c r="B1" s="28"/>
      <c r="C1" s="28"/>
      <c r="D1" s="28"/>
      <c r="E1" s="28"/>
      <c r="F1" s="28"/>
    </row>
    <row r="2" spans="1:9" ht="15.75" customHeight="1">
      <c r="A2" s="28" t="s">
        <v>59</v>
      </c>
      <c r="B2" s="28"/>
      <c r="C2" s="28"/>
      <c r="D2" s="28"/>
      <c r="E2" s="28"/>
      <c r="F2" s="28"/>
      <c r="G2" s="28"/>
      <c r="H2" s="28"/>
      <c r="I2" s="28"/>
    </row>
    <row r="3" spans="1:6" ht="15.75" customHeight="1">
      <c r="A3" s="28" t="s">
        <v>35</v>
      </c>
      <c r="B3" s="28"/>
      <c r="C3" s="28"/>
      <c r="D3" s="28"/>
      <c r="E3" s="28"/>
      <c r="F3" s="28"/>
    </row>
    <row r="4" ht="13.5" customHeight="1" thickBot="1">
      <c r="A4" s="4"/>
    </row>
    <row r="5" spans="1:5" ht="27" thickBot="1">
      <c r="A5" s="5" t="s">
        <v>11</v>
      </c>
      <c r="B5" s="5" t="s">
        <v>36</v>
      </c>
      <c r="C5" s="5" t="s">
        <v>37</v>
      </c>
      <c r="D5" s="5" t="s">
        <v>38</v>
      </c>
      <c r="E5" s="5" t="s">
        <v>39</v>
      </c>
    </row>
    <row r="6" spans="1:8" ht="15.75" thickBot="1">
      <c r="A6" s="6">
        <v>2018</v>
      </c>
      <c r="B6" s="7">
        <f>'Form 1.4'!K34</f>
        <v>23183.47647574356</v>
      </c>
      <c r="C6" s="10">
        <v>24218.947610015963</v>
      </c>
      <c r="D6" s="10">
        <v>24682.533640146114</v>
      </c>
      <c r="E6" s="10">
        <v>25050.57705028784</v>
      </c>
      <c r="F6" s="16"/>
      <c r="G6" s="16"/>
      <c r="H6" s="16"/>
    </row>
    <row r="7" spans="1:8" ht="15.75" thickBot="1">
      <c r="A7" s="6">
        <v>2019</v>
      </c>
      <c r="B7" s="7">
        <f>'Form 1.4'!K35</f>
        <v>23537.84040106918</v>
      </c>
      <c r="C7" s="10">
        <v>24589.13891205474</v>
      </c>
      <c r="D7" s="10">
        <v>25059.810944387144</v>
      </c>
      <c r="E7" s="10">
        <v>25433.479969291373</v>
      </c>
      <c r="F7" s="16"/>
      <c r="G7" s="16"/>
      <c r="H7" s="16"/>
    </row>
    <row r="8" spans="1:8" ht="15.75" thickBot="1">
      <c r="A8" s="6">
        <v>2020</v>
      </c>
      <c r="B8" s="7">
        <f>'Form 1.4'!K36</f>
        <v>23866.65651280247</v>
      </c>
      <c r="C8" s="10">
        <v>24932.641328171227</v>
      </c>
      <c r="D8" s="10">
        <v>25409.888498449003</v>
      </c>
      <c r="E8" s="10">
        <v>25788.77756027041</v>
      </c>
      <c r="F8" s="16"/>
      <c r="G8" s="16"/>
      <c r="H8" s="16"/>
    </row>
    <row r="9" spans="1:8" ht="15.75" thickBot="1">
      <c r="A9" s="6">
        <v>2021</v>
      </c>
      <c r="B9" s="7">
        <f>'Form 1.4'!K37</f>
        <v>24324.93256604684</v>
      </c>
      <c r="C9" s="10">
        <v>25411.385908867003</v>
      </c>
      <c r="D9" s="10">
        <v>25897.79694964753</v>
      </c>
      <c r="E9" s="10">
        <v>26283.961256905004</v>
      </c>
      <c r="F9" s="16"/>
      <c r="G9" s="16"/>
      <c r="H9" s="16"/>
    </row>
    <row r="10" spans="1:8" ht="15.75" thickBot="1">
      <c r="A10" s="6">
        <v>2022</v>
      </c>
      <c r="B10" s="7">
        <f>'Form 1.4'!K38</f>
        <v>24760.463087885193</v>
      </c>
      <c r="C10" s="10">
        <v>25866.36904748309</v>
      </c>
      <c r="D10" s="10">
        <v>26361.489130060294</v>
      </c>
      <c r="E10" s="10">
        <v>26754.56759182975</v>
      </c>
      <c r="F10" s="16"/>
      <c r="G10" s="16"/>
      <c r="H10" s="16"/>
    </row>
    <row r="11" spans="1:8" ht="15.75" thickBot="1">
      <c r="A11" s="6">
        <v>2023</v>
      </c>
      <c r="B11" s="7">
        <f>'Form 1.4'!K39</f>
        <v>25272.68381924772</v>
      </c>
      <c r="C11" s="10">
        <v>26401.467701501297</v>
      </c>
      <c r="D11" s="10">
        <v>26906.83035385233</v>
      </c>
      <c r="E11" s="10">
        <v>27308.040446135143</v>
      </c>
      <c r="F11" s="16"/>
      <c r="G11" s="16"/>
      <c r="H11" s="16"/>
    </row>
    <row r="12" spans="1:8" ht="15.75" thickBot="1">
      <c r="A12" s="6">
        <v>2024</v>
      </c>
      <c r="B12" s="7">
        <f>'Form 1.4'!K40</f>
        <v>25697.937606066243</v>
      </c>
      <c r="C12" s="10">
        <v>26845.715103080373</v>
      </c>
      <c r="D12" s="10">
        <v>27359.58129954116</v>
      </c>
      <c r="E12" s="10">
        <v>27767.542400631486</v>
      </c>
      <c r="F12" s="16"/>
      <c r="G12" s="16"/>
      <c r="H12" s="16"/>
    </row>
    <row r="13" spans="1:8" ht="15.75" thickBot="1">
      <c r="A13" s="6">
        <v>2025</v>
      </c>
      <c r="B13" s="7">
        <f>'Form 1.4'!K41</f>
        <v>26096.624649131743</v>
      </c>
      <c r="C13" s="10">
        <v>27262.209178888985</v>
      </c>
      <c r="D13" s="10">
        <v>27784.047680269294</v>
      </c>
      <c r="E13" s="10">
        <v>28198.33803655405</v>
      </c>
      <c r="F13" s="16"/>
      <c r="G13" s="16"/>
      <c r="H13" s="16"/>
    </row>
    <row r="14" spans="1:8" ht="15.75" thickBot="1">
      <c r="A14" s="6">
        <v>2026</v>
      </c>
      <c r="B14" s="7">
        <f>'Form 1.4'!K42</f>
        <v>26405.08641350468</v>
      </c>
      <c r="C14" s="10">
        <v>27584.448137263393</v>
      </c>
      <c r="D14" s="10">
        <v>28112.454762951642</v>
      </c>
      <c r="E14" s="10">
        <v>28531.6420258663</v>
      </c>
      <c r="F14" s="16"/>
      <c r="G14" s="16"/>
      <c r="H14" s="16"/>
    </row>
    <row r="15" spans="1:8" ht="15.75" thickBot="1">
      <c r="A15" s="6">
        <v>2027</v>
      </c>
      <c r="B15" s="7">
        <f>'Form 1.4'!K43</f>
        <v>26749.56716377958</v>
      </c>
      <c r="C15" s="10">
        <v>27944.31484027042</v>
      </c>
      <c r="D15" s="10">
        <v>28479.20984025591</v>
      </c>
      <c r="E15" s="10">
        <v>28903.86582009022</v>
      </c>
      <c r="F15" s="16"/>
      <c r="G15" s="16"/>
      <c r="H15" s="16"/>
    </row>
    <row r="16" spans="1:8" ht="15.75" thickBot="1">
      <c r="A16" s="6">
        <v>2028</v>
      </c>
      <c r="B16" s="7">
        <f>'Form 1.4'!K44</f>
        <v>27062.673954729056</v>
      </c>
      <c r="C16" s="10">
        <v>28271.406291558138</v>
      </c>
      <c r="D16" s="10">
        <v>28812.562299653215</v>
      </c>
      <c r="E16" s="10">
        <v>29242.188927060597</v>
      </c>
      <c r="F16" s="16"/>
      <c r="G16" s="16"/>
      <c r="H16" s="16"/>
    </row>
    <row r="17" spans="1:8" ht="14.25" customHeight="1" thickBot="1">
      <c r="A17" s="6">
        <v>2029</v>
      </c>
      <c r="B17" s="7">
        <f>'Form 1.4'!K45</f>
        <v>27353.77628211599</v>
      </c>
      <c r="C17" s="10">
        <v>28575.510467802556</v>
      </c>
      <c r="D17" s="10">
        <v>29122.487473988927</v>
      </c>
      <c r="E17" s="10">
        <v>29556.735422680194</v>
      </c>
      <c r="F17" s="16"/>
      <c r="G17" s="16"/>
      <c r="H17" s="16"/>
    </row>
    <row r="18" spans="1:8" ht="15.75" thickBot="1">
      <c r="A18" s="6">
        <v>2030</v>
      </c>
      <c r="B18" s="7">
        <f>'Form 1.4'!K46</f>
        <v>27649.052104788938</v>
      </c>
      <c r="C18" s="10">
        <v>28883.974545107903</v>
      </c>
      <c r="D18" s="10">
        <v>29436.856004259716</v>
      </c>
      <c r="E18" s="10">
        <v>29875.79152950244</v>
      </c>
      <c r="F18" s="16"/>
      <c r="G18" s="16"/>
      <c r="H18" s="16"/>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6">
      <selection activeCell="N19" sqref="N19"/>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8" t="s">
        <v>56</v>
      </c>
      <c r="B1" s="28"/>
      <c r="C1" s="28"/>
      <c r="D1" s="28"/>
      <c r="E1" s="28"/>
      <c r="F1" s="28"/>
      <c r="G1" s="28"/>
      <c r="H1" s="28"/>
    </row>
    <row r="2" spans="1:9" ht="15.75" customHeight="1">
      <c r="A2" s="28" t="s">
        <v>59</v>
      </c>
      <c r="B2" s="30"/>
      <c r="C2" s="30"/>
      <c r="D2" s="30"/>
      <c r="E2" s="30"/>
      <c r="F2" s="30"/>
      <c r="G2" s="30"/>
      <c r="H2" s="30"/>
      <c r="I2" s="30"/>
    </row>
    <row r="3" spans="1:8" ht="15.75" customHeight="1">
      <c r="A3" s="30" t="s">
        <v>40</v>
      </c>
      <c r="B3" s="30"/>
      <c r="C3" s="30"/>
      <c r="D3" s="30"/>
      <c r="E3" s="30"/>
      <c r="F3" s="30"/>
      <c r="G3" s="30"/>
      <c r="H3" s="30"/>
    </row>
    <row r="4" ht="13.5" customHeight="1" thickBot="1">
      <c r="A4" s="4"/>
    </row>
    <row r="5" spans="1:8" ht="27" thickBot="1">
      <c r="A5" s="5" t="s">
        <v>11</v>
      </c>
      <c r="B5" s="5" t="s">
        <v>12</v>
      </c>
      <c r="C5" s="5" t="s">
        <v>14</v>
      </c>
      <c r="D5" s="5" t="s">
        <v>16</v>
      </c>
      <c r="E5" s="5" t="s">
        <v>17</v>
      </c>
      <c r="F5" s="5" t="s">
        <v>18</v>
      </c>
      <c r="G5" s="5" t="s">
        <v>19</v>
      </c>
      <c r="H5" s="5" t="s">
        <v>21</v>
      </c>
    </row>
    <row r="6" spans="1:8" ht="15.75" thickBot="1">
      <c r="A6" s="6">
        <v>1990</v>
      </c>
      <c r="B6" s="7">
        <v>0</v>
      </c>
      <c r="C6" s="7">
        <v>184.96299999999997</v>
      </c>
      <c r="D6" s="7">
        <v>2343.495</v>
      </c>
      <c r="E6" s="7">
        <v>256.45569926536757</v>
      </c>
      <c r="F6" s="7">
        <v>0</v>
      </c>
      <c r="G6" s="7">
        <v>191.351</v>
      </c>
      <c r="H6" s="7">
        <f>SUM(B6:G6)</f>
        <v>2976.264699265367</v>
      </c>
    </row>
    <row r="7" spans="1:8" ht="15.75" thickBot="1">
      <c r="A7" s="6">
        <v>1991</v>
      </c>
      <c r="B7" s="7">
        <v>0</v>
      </c>
      <c r="C7" s="7">
        <v>154.773</v>
      </c>
      <c r="D7" s="7">
        <v>2351.459</v>
      </c>
      <c r="E7" s="7">
        <v>277.8673672805944</v>
      </c>
      <c r="F7" s="7">
        <v>0</v>
      </c>
      <c r="G7" s="7">
        <v>230.94500000000002</v>
      </c>
      <c r="H7" s="7">
        <f aca="true" t="shared" si="0" ref="H7:H46">SUM(B7:G7)</f>
        <v>3015.0443672805945</v>
      </c>
    </row>
    <row r="8" spans="1:8" ht="15.75" thickBot="1">
      <c r="A8" s="6">
        <v>1992</v>
      </c>
      <c r="B8" s="7">
        <v>0</v>
      </c>
      <c r="C8" s="7">
        <v>206.52</v>
      </c>
      <c r="D8" s="7">
        <v>2319.163</v>
      </c>
      <c r="E8" s="7">
        <v>279.2302681002103</v>
      </c>
      <c r="F8" s="7">
        <v>0</v>
      </c>
      <c r="G8" s="7">
        <v>204.736</v>
      </c>
      <c r="H8" s="7">
        <f t="shared" si="0"/>
        <v>3009.64926810021</v>
      </c>
    </row>
    <row r="9" spans="1:8" ht="15.75" thickBot="1">
      <c r="A9" s="6">
        <v>1993</v>
      </c>
      <c r="B9" s="7">
        <v>0</v>
      </c>
      <c r="C9" s="7">
        <v>203.985</v>
      </c>
      <c r="D9" s="7">
        <v>2383.611</v>
      </c>
      <c r="E9" s="7">
        <v>206.94386262838918</v>
      </c>
      <c r="F9" s="7">
        <v>0</v>
      </c>
      <c r="G9" s="7">
        <v>268.85900000000004</v>
      </c>
      <c r="H9" s="7">
        <f t="shared" si="0"/>
        <v>3063.398862628389</v>
      </c>
    </row>
    <row r="10" spans="1:8" ht="15.75" thickBot="1">
      <c r="A10" s="6">
        <v>1994</v>
      </c>
      <c r="B10" s="7">
        <v>0</v>
      </c>
      <c r="C10" s="7">
        <v>168.89000000000001</v>
      </c>
      <c r="D10" s="7">
        <v>2406.9139999999998</v>
      </c>
      <c r="E10" s="7">
        <v>215.4609848436678</v>
      </c>
      <c r="F10" s="7">
        <v>0</v>
      </c>
      <c r="G10" s="7">
        <v>302.62</v>
      </c>
      <c r="H10" s="7">
        <f t="shared" si="0"/>
        <v>3093.8849848436676</v>
      </c>
    </row>
    <row r="11" spans="1:8" ht="15.75" thickBot="1">
      <c r="A11" s="6">
        <v>1995</v>
      </c>
      <c r="B11" s="7">
        <v>0.00658359838804562</v>
      </c>
      <c r="C11" s="7">
        <v>155.80936172957212</v>
      </c>
      <c r="D11" s="7">
        <v>2388.085</v>
      </c>
      <c r="E11" s="7">
        <v>174.87349107213365</v>
      </c>
      <c r="F11" s="7">
        <v>0</v>
      </c>
      <c r="G11" s="7">
        <v>302.62</v>
      </c>
      <c r="H11" s="7">
        <f t="shared" si="0"/>
        <v>3021.3944364000936</v>
      </c>
    </row>
    <row r="12" spans="1:8" ht="15.75" thickBot="1">
      <c r="A12" s="6">
        <v>1996</v>
      </c>
      <c r="B12" s="7">
        <v>0.0111869870043161</v>
      </c>
      <c r="C12" s="7">
        <v>154.30310296967673</v>
      </c>
      <c r="D12" s="7">
        <v>2380.892</v>
      </c>
      <c r="E12" s="7">
        <v>174.77219536765372</v>
      </c>
      <c r="F12" s="7">
        <v>0</v>
      </c>
      <c r="G12" s="7">
        <v>302.62</v>
      </c>
      <c r="H12" s="7">
        <f t="shared" si="0"/>
        <v>3012.5984853243344</v>
      </c>
    </row>
    <row r="13" spans="1:8" ht="15.75" thickBot="1">
      <c r="A13" s="6">
        <v>1997</v>
      </c>
      <c r="B13" s="7">
        <v>0.0111310520692946</v>
      </c>
      <c r="C13" s="7">
        <v>163.89997245482834</v>
      </c>
      <c r="D13" s="7">
        <v>2536.042</v>
      </c>
      <c r="E13" s="7">
        <v>188.9829414431652</v>
      </c>
      <c r="F13" s="7">
        <v>0</v>
      </c>
      <c r="G13" s="7">
        <v>305.544</v>
      </c>
      <c r="H13" s="7">
        <f t="shared" si="0"/>
        <v>3194.4800449500626</v>
      </c>
    </row>
    <row r="14" spans="1:8" ht="15.75" thickBot="1">
      <c r="A14" s="6">
        <v>1998</v>
      </c>
      <c r="B14" s="7">
        <v>0.021931017418214422</v>
      </c>
      <c r="C14" s="7">
        <v>161.05328742755904</v>
      </c>
      <c r="D14" s="7">
        <v>2535.144</v>
      </c>
      <c r="E14" s="7">
        <v>204.44066699665115</v>
      </c>
      <c r="F14" s="7">
        <v>0</v>
      </c>
      <c r="G14" s="7">
        <v>296.91700000000003</v>
      </c>
      <c r="H14" s="7">
        <f t="shared" si="0"/>
        <v>3197.576885441628</v>
      </c>
    </row>
    <row r="15" spans="1:8" ht="15.75" thickBot="1">
      <c r="A15" s="6">
        <v>1999</v>
      </c>
      <c r="B15" s="7">
        <v>0.124671067999784</v>
      </c>
      <c r="C15" s="7">
        <v>177.6918861753474</v>
      </c>
      <c r="D15" s="7">
        <v>2563.049</v>
      </c>
      <c r="E15" s="7">
        <v>220.68565838101867</v>
      </c>
      <c r="F15" s="7">
        <v>0</v>
      </c>
      <c r="G15" s="7">
        <v>328.866</v>
      </c>
      <c r="H15" s="7">
        <f t="shared" si="0"/>
        <v>3290.417215624366</v>
      </c>
    </row>
    <row r="16" spans="1:8" ht="15.75" thickBot="1">
      <c r="A16" s="6">
        <v>2000</v>
      </c>
      <c r="B16" s="7">
        <v>0.31932328480236105</v>
      </c>
      <c r="C16" s="7">
        <v>170.6234350941844</v>
      </c>
      <c r="D16" s="7">
        <v>2469.177</v>
      </c>
      <c r="E16" s="7">
        <v>191.11409890997663</v>
      </c>
      <c r="F16" s="7">
        <v>0</v>
      </c>
      <c r="G16" s="7">
        <v>325.536</v>
      </c>
      <c r="H16" s="7">
        <f t="shared" si="0"/>
        <v>3156.7698572889635</v>
      </c>
    </row>
    <row r="17" spans="1:8" ht="15.75" thickBot="1">
      <c r="A17" s="6">
        <v>2001</v>
      </c>
      <c r="B17" s="7">
        <v>0.8871813712723491</v>
      </c>
      <c r="C17" s="7">
        <v>87.0164076627665</v>
      </c>
      <c r="D17" s="7">
        <v>2259.169</v>
      </c>
      <c r="E17" s="7">
        <v>497.827</v>
      </c>
      <c r="F17" s="7">
        <v>0</v>
      </c>
      <c r="G17" s="7">
        <v>182.96500000000003</v>
      </c>
      <c r="H17" s="7">
        <f t="shared" si="0"/>
        <v>3027.8645890340385</v>
      </c>
    </row>
    <row r="18" spans="1:8" ht="15.75" thickBot="1">
      <c r="A18" s="6">
        <v>2002</v>
      </c>
      <c r="B18" s="7">
        <v>4.02518381960551</v>
      </c>
      <c r="C18" s="7">
        <v>166.435323885955</v>
      </c>
      <c r="D18" s="7">
        <v>2937.3140000000003</v>
      </c>
      <c r="E18" s="7">
        <v>645.0644071999999</v>
      </c>
      <c r="F18" s="7">
        <v>0</v>
      </c>
      <c r="G18" s="7">
        <v>272.99185040000003</v>
      </c>
      <c r="H18" s="7">
        <f t="shared" si="0"/>
        <v>4025.830765305561</v>
      </c>
    </row>
    <row r="19" spans="1:8" ht="15.75" thickBot="1">
      <c r="A19" s="6">
        <v>2003</v>
      </c>
      <c r="B19" s="7">
        <v>8.140817334148412</v>
      </c>
      <c r="C19" s="7">
        <v>216.63733406668774</v>
      </c>
      <c r="D19" s="7">
        <v>2968.855137138528</v>
      </c>
      <c r="E19" s="7">
        <v>1029.999903387409</v>
      </c>
      <c r="F19" s="7">
        <v>3.1468027249812818</v>
      </c>
      <c r="G19" s="7">
        <v>282.6310193953914</v>
      </c>
      <c r="H19" s="7">
        <f t="shared" si="0"/>
        <v>4509.411014047146</v>
      </c>
    </row>
    <row r="20" spans="1:8" ht="15.75" thickBot="1">
      <c r="A20" s="6">
        <v>2004</v>
      </c>
      <c r="B20" s="7">
        <v>15.493526953505727</v>
      </c>
      <c r="C20" s="7">
        <v>293.8025728991825</v>
      </c>
      <c r="D20" s="7">
        <v>2909.61087854831</v>
      </c>
      <c r="E20" s="7">
        <v>1156.2102292425307</v>
      </c>
      <c r="F20" s="7">
        <v>3.3190223953563756</v>
      </c>
      <c r="G20" s="7">
        <v>335.7099378927316</v>
      </c>
      <c r="H20" s="7">
        <f t="shared" si="0"/>
        <v>4714.146167931616</v>
      </c>
    </row>
    <row r="21" spans="1:8" ht="15.75" thickBot="1">
      <c r="A21" s="6">
        <v>2005</v>
      </c>
      <c r="B21" s="7">
        <v>21.704896793462545</v>
      </c>
      <c r="C21" s="7">
        <v>296.2354072750914</v>
      </c>
      <c r="D21" s="7">
        <v>2878.7131371827645</v>
      </c>
      <c r="E21" s="7">
        <v>1269.462730254849</v>
      </c>
      <c r="F21" s="7">
        <v>8.474960057199928</v>
      </c>
      <c r="G21" s="7">
        <v>309.1816808300411</v>
      </c>
      <c r="H21" s="7">
        <f t="shared" si="0"/>
        <v>4783.772812393408</v>
      </c>
    </row>
    <row r="22" spans="1:8" ht="15.75" thickBot="1">
      <c r="A22" s="6">
        <v>2006</v>
      </c>
      <c r="B22" s="7">
        <v>29.239769118045523</v>
      </c>
      <c r="C22" s="7">
        <v>351.8846950016793</v>
      </c>
      <c r="D22" s="7">
        <v>2706.1878171601493</v>
      </c>
      <c r="E22" s="7">
        <v>1371.9205677011391</v>
      </c>
      <c r="F22" s="7">
        <v>11.077855584646917</v>
      </c>
      <c r="G22" s="7">
        <v>288.56333209449343</v>
      </c>
      <c r="H22" s="7">
        <f t="shared" si="0"/>
        <v>4758.874036660154</v>
      </c>
    </row>
    <row r="23" spans="1:8" ht="15.75" thickBot="1">
      <c r="A23" s="6">
        <v>2007</v>
      </c>
      <c r="B23" s="7">
        <v>41.95641532859781</v>
      </c>
      <c r="C23" s="7">
        <v>431.5560941552545</v>
      </c>
      <c r="D23" s="7">
        <v>2730.461987687756</v>
      </c>
      <c r="E23" s="7">
        <v>1341.787191400861</v>
      </c>
      <c r="F23" s="7">
        <v>12.076697818203499</v>
      </c>
      <c r="G23" s="7">
        <v>283.77614892510104</v>
      </c>
      <c r="H23" s="7">
        <f t="shared" si="0"/>
        <v>4841.6145353157735</v>
      </c>
    </row>
    <row r="24" spans="1:8" ht="15.75" thickBot="1">
      <c r="A24" s="6">
        <v>2008</v>
      </c>
      <c r="B24" s="7">
        <v>59.99859636450443</v>
      </c>
      <c r="C24" s="7">
        <v>558.7765205364224</v>
      </c>
      <c r="D24" s="7">
        <v>2679.754200435788</v>
      </c>
      <c r="E24" s="7">
        <v>1367.4462276677623</v>
      </c>
      <c r="F24" s="7">
        <v>16.455719213914865</v>
      </c>
      <c r="G24" s="7">
        <v>277.7049616620171</v>
      </c>
      <c r="H24" s="7">
        <f t="shared" si="0"/>
        <v>4960.136225880408</v>
      </c>
    </row>
    <row r="25" spans="1:8" ht="15.75" thickBot="1">
      <c r="A25" s="6">
        <v>2009</v>
      </c>
      <c r="B25" s="7">
        <v>85.91760709426018</v>
      </c>
      <c r="C25" s="7">
        <v>685.3484031545082</v>
      </c>
      <c r="D25" s="7">
        <v>2683.866149636733</v>
      </c>
      <c r="E25" s="7">
        <v>1321.9389818972827</v>
      </c>
      <c r="F25" s="7">
        <v>25.069387714343417</v>
      </c>
      <c r="G25" s="7">
        <v>316.68333395879694</v>
      </c>
      <c r="H25" s="7">
        <f t="shared" si="0"/>
        <v>5118.823863455924</v>
      </c>
    </row>
    <row r="26" spans="1:8" ht="15.75" thickBot="1">
      <c r="A26" s="6">
        <v>2010</v>
      </c>
      <c r="B26" s="7">
        <v>127.46851712849713</v>
      </c>
      <c r="C26" s="7">
        <v>703.663629071766</v>
      </c>
      <c r="D26" s="7">
        <v>2815.4987321315243</v>
      </c>
      <c r="E26" s="7">
        <v>1306.870244040406</v>
      </c>
      <c r="F26" s="7">
        <v>25.562581460744987</v>
      </c>
      <c r="G26" s="7">
        <v>325.68663022189713</v>
      </c>
      <c r="H26" s="7">
        <f t="shared" si="0"/>
        <v>5304.750334054835</v>
      </c>
    </row>
    <row r="27" spans="1:8" ht="15.75" thickBot="1">
      <c r="A27" s="6">
        <v>2011</v>
      </c>
      <c r="B27" s="7">
        <v>190.33964967107573</v>
      </c>
      <c r="C27" s="7">
        <v>799.7757548983889</v>
      </c>
      <c r="D27" s="7">
        <v>2911.6858856408257</v>
      </c>
      <c r="E27" s="7">
        <v>1333.1939263607876</v>
      </c>
      <c r="F27" s="7">
        <v>27.226181773690172</v>
      </c>
      <c r="G27" s="7">
        <v>465.52507958658543</v>
      </c>
      <c r="H27" s="7">
        <f t="shared" si="0"/>
        <v>5727.746477931352</v>
      </c>
    </row>
    <row r="28" spans="1:8" ht="15.75" thickBot="1">
      <c r="A28" s="6">
        <v>2012</v>
      </c>
      <c r="B28" s="7">
        <v>303.6700890412628</v>
      </c>
      <c r="C28" s="7">
        <v>875.2652116391564</v>
      </c>
      <c r="D28" s="7">
        <v>2826.1879353055688</v>
      </c>
      <c r="E28" s="7">
        <v>1190.4448924333817</v>
      </c>
      <c r="F28" s="7">
        <v>32.10067352129275</v>
      </c>
      <c r="G28" s="7">
        <v>513.0996171391253</v>
      </c>
      <c r="H28" s="7">
        <f t="shared" si="0"/>
        <v>5740.768419079788</v>
      </c>
    </row>
    <row r="29" spans="1:8" ht="15.75" thickBot="1">
      <c r="A29" s="6">
        <v>2013</v>
      </c>
      <c r="B29" s="7">
        <v>488.52448752238973</v>
      </c>
      <c r="C29" s="7">
        <v>1035.7090771072938</v>
      </c>
      <c r="D29" s="7">
        <v>2897.2490010291835</v>
      </c>
      <c r="E29" s="7">
        <v>1246.194268631892</v>
      </c>
      <c r="F29" s="7">
        <v>52.43056201368586</v>
      </c>
      <c r="G29" s="7">
        <v>523.0029886780048</v>
      </c>
      <c r="H29" s="7">
        <f t="shared" si="0"/>
        <v>6243.11038498245</v>
      </c>
    </row>
    <row r="30" spans="1:8" ht="15.75" thickBot="1">
      <c r="A30" s="6">
        <v>2014</v>
      </c>
      <c r="B30" s="7">
        <v>795.7187253086615</v>
      </c>
      <c r="C30" s="7">
        <v>1092.815746695345</v>
      </c>
      <c r="D30" s="7">
        <v>2853.4732283879016</v>
      </c>
      <c r="E30" s="7">
        <v>1291.1830399178032</v>
      </c>
      <c r="F30" s="7">
        <v>55.65647297639803</v>
      </c>
      <c r="G30" s="7">
        <v>543.6319293115604</v>
      </c>
      <c r="H30" s="7">
        <f t="shared" si="0"/>
        <v>6632.47914259767</v>
      </c>
    </row>
    <row r="31" spans="1:8" ht="15.75" thickBot="1">
      <c r="A31" s="6">
        <v>2015</v>
      </c>
      <c r="B31" s="7">
        <v>1265.3820677784488</v>
      </c>
      <c r="C31" s="7">
        <v>1165.5489260254255</v>
      </c>
      <c r="D31" s="7">
        <v>3056.9797177418077</v>
      </c>
      <c r="E31" s="7">
        <v>1163.9371851859937</v>
      </c>
      <c r="F31" s="7">
        <v>50.735719299137145</v>
      </c>
      <c r="G31" s="7">
        <v>476.68124400425944</v>
      </c>
      <c r="H31" s="7">
        <f t="shared" si="0"/>
        <v>7179.264860035071</v>
      </c>
    </row>
    <row r="32" spans="1:8" ht="15.75" thickBot="1">
      <c r="A32" s="6">
        <v>2016</v>
      </c>
      <c r="B32" s="7">
        <v>1858.9917150716765</v>
      </c>
      <c r="C32" s="7">
        <v>1307.121626317028</v>
      </c>
      <c r="D32" s="7">
        <v>3112.022376902504</v>
      </c>
      <c r="E32" s="7">
        <v>931.152923433166</v>
      </c>
      <c r="F32" s="7">
        <v>52.83838966276253</v>
      </c>
      <c r="G32" s="7">
        <v>525.1451500251242</v>
      </c>
      <c r="H32" s="7">
        <f t="shared" si="0"/>
        <v>7787.272181412262</v>
      </c>
    </row>
    <row r="33" spans="1:8" ht="15.75" thickBot="1">
      <c r="A33" s="6">
        <v>2017</v>
      </c>
      <c r="B33" s="7">
        <v>2366.766131525275</v>
      </c>
      <c r="C33" s="7">
        <v>1569.5517351399517</v>
      </c>
      <c r="D33" s="7">
        <v>3358.2537211243944</v>
      </c>
      <c r="E33" s="7">
        <v>904.9826448608713</v>
      </c>
      <c r="F33" s="7">
        <v>65.11268759593213</v>
      </c>
      <c r="G33" s="7">
        <v>513.9485721471057</v>
      </c>
      <c r="H33" s="7">
        <f t="shared" si="0"/>
        <v>8778.615492393532</v>
      </c>
    </row>
    <row r="34" spans="1:8" ht="15.75" thickBot="1">
      <c r="A34" s="6">
        <v>2018</v>
      </c>
      <c r="B34" s="7">
        <v>2806.1205522759715</v>
      </c>
      <c r="C34" s="7">
        <v>2043.970532401577</v>
      </c>
      <c r="D34" s="7">
        <v>3667.382412843479</v>
      </c>
      <c r="E34" s="7">
        <v>908.2869809278898</v>
      </c>
      <c r="F34" s="7">
        <v>81.22133920324286</v>
      </c>
      <c r="G34" s="7">
        <v>543.084175728025</v>
      </c>
      <c r="H34" s="7">
        <f t="shared" si="0"/>
        <v>10050.065993380183</v>
      </c>
    </row>
    <row r="35" spans="1:8" ht="15.75" thickBot="1">
      <c r="A35" s="6">
        <v>2019</v>
      </c>
      <c r="B35" s="7">
        <v>3161.443390513211</v>
      </c>
      <c r="C35" s="7">
        <v>2159.43225461458</v>
      </c>
      <c r="D35" s="7">
        <v>3691.695000282548</v>
      </c>
      <c r="E35" s="7">
        <v>906.3165712997004</v>
      </c>
      <c r="F35" s="7">
        <v>85.44442213801183</v>
      </c>
      <c r="G35" s="7">
        <v>563.6233284789547</v>
      </c>
      <c r="H35" s="7">
        <f t="shared" si="0"/>
        <v>10567.954967327005</v>
      </c>
    </row>
    <row r="36" spans="1:8" ht="15.75" thickBot="1">
      <c r="A36" s="6">
        <v>2020</v>
      </c>
      <c r="B36" s="7">
        <v>3461.02807976888</v>
      </c>
      <c r="C36" s="7">
        <v>2232.8918760582496</v>
      </c>
      <c r="D36" s="7">
        <v>3715.4461338092133</v>
      </c>
      <c r="E36" s="7">
        <v>904.2980408483884</v>
      </c>
      <c r="F36" s="7">
        <v>88.28227315254453</v>
      </c>
      <c r="G36" s="7">
        <v>584.1232740771746</v>
      </c>
      <c r="H36" s="7">
        <f t="shared" si="0"/>
        <v>10986.069677714451</v>
      </c>
    </row>
    <row r="37" spans="1:8" ht="15.75" thickBot="1">
      <c r="A37" s="6">
        <v>2021</v>
      </c>
      <c r="B37" s="7">
        <v>3764.4052913720457</v>
      </c>
      <c r="C37" s="7">
        <v>2307.1974472576503</v>
      </c>
      <c r="D37" s="7">
        <v>3739.3494843622566</v>
      </c>
      <c r="E37" s="7">
        <v>902.3113258049714</v>
      </c>
      <c r="F37" s="7">
        <v>91.14279717373942</v>
      </c>
      <c r="G37" s="7">
        <v>604.5718360457442</v>
      </c>
      <c r="H37" s="7">
        <f t="shared" si="0"/>
        <v>11408.978182016408</v>
      </c>
    </row>
    <row r="38" spans="1:8" ht="15.75" thickBot="1">
      <c r="A38" s="6">
        <v>2022</v>
      </c>
      <c r="B38" s="7">
        <v>4063.508476381555</v>
      </c>
      <c r="C38" s="7">
        <v>2378.94755067965</v>
      </c>
      <c r="D38" s="7">
        <v>3763.115789385803</v>
      </c>
      <c r="E38" s="7">
        <v>900.3300941764402</v>
      </c>
      <c r="F38" s="7">
        <v>93.99002173445884</v>
      </c>
      <c r="G38" s="7">
        <v>624.9244403616116</v>
      </c>
      <c r="H38" s="7">
        <f t="shared" si="0"/>
        <v>11824.816372719519</v>
      </c>
    </row>
    <row r="39" spans="1:8" ht="15.75" thickBot="1">
      <c r="A39" s="6">
        <v>2023</v>
      </c>
      <c r="B39" s="7">
        <v>4312.845958299964</v>
      </c>
      <c r="C39" s="7">
        <v>2450.77215888113</v>
      </c>
      <c r="D39" s="7">
        <v>3786.745752335711</v>
      </c>
      <c r="E39" s="7">
        <v>898.3543209875176</v>
      </c>
      <c r="F39" s="7">
        <v>96.82400528713586</v>
      </c>
      <c r="G39" s="7">
        <v>645.1815117301873</v>
      </c>
      <c r="H39" s="7">
        <f t="shared" si="0"/>
        <v>12190.723707521644</v>
      </c>
    </row>
    <row r="40" spans="1:8" ht="15.75" thickBot="1">
      <c r="A40" s="6">
        <v>2024</v>
      </c>
      <c r="B40" s="7">
        <v>4509.844233247102</v>
      </c>
      <c r="C40" s="7">
        <v>2527.3806563482817</v>
      </c>
      <c r="D40" s="7">
        <v>3810.2400732563838</v>
      </c>
      <c r="E40" s="7">
        <v>896.3839814474401</v>
      </c>
      <c r="F40" s="7">
        <v>99.64480605768985</v>
      </c>
      <c r="G40" s="7">
        <v>665.3434732120492</v>
      </c>
      <c r="H40" s="7">
        <f t="shared" si="0"/>
        <v>12508.837223568946</v>
      </c>
    </row>
    <row r="41" spans="1:8" ht="15.75" thickBot="1">
      <c r="A41" s="6">
        <v>2025</v>
      </c>
      <c r="B41" s="7">
        <v>4692.387777538199</v>
      </c>
      <c r="C41" s="7">
        <v>2611.8153948340414</v>
      </c>
      <c r="D41" s="7">
        <v>3833.599448796309</v>
      </c>
      <c r="E41" s="7">
        <v>894.4190509482712</v>
      </c>
      <c r="F41" s="7">
        <v>102.45248204611019</v>
      </c>
      <c r="G41" s="7">
        <v>685.4107462269408</v>
      </c>
      <c r="H41" s="7">
        <f t="shared" si="0"/>
        <v>12820.084900389871</v>
      </c>
    </row>
    <row r="42" spans="1:8" ht="15.75" thickBot="1">
      <c r="A42" s="6">
        <v>2026</v>
      </c>
      <c r="B42" s="7">
        <v>4876.744341593049</v>
      </c>
      <c r="C42" s="7">
        <v>2705.759262313862</v>
      </c>
      <c r="D42" s="7">
        <v>3856.8245722235542</v>
      </c>
      <c r="E42" s="7">
        <v>892.4595050632323</v>
      </c>
      <c r="F42" s="7">
        <v>105.24709102704223</v>
      </c>
      <c r="G42" s="7">
        <v>705.3837505577881</v>
      </c>
      <c r="H42" s="7">
        <f t="shared" si="0"/>
        <v>13142.418522778527</v>
      </c>
    </row>
    <row r="43" spans="1:8" ht="15.75" thickBot="1">
      <c r="A43" s="6">
        <v>2027</v>
      </c>
      <c r="B43" s="7">
        <v>5059.168656702903</v>
      </c>
      <c r="C43" s="7">
        <v>2813.1147612062036</v>
      </c>
      <c r="D43" s="7">
        <v>3879.916133441183</v>
      </c>
      <c r="E43" s="7">
        <v>890.5053195450471</v>
      </c>
      <c r="F43" s="7">
        <v>108.02869055037431</v>
      </c>
      <c r="G43" s="7">
        <v>725.2629043547344</v>
      </c>
      <c r="H43" s="7">
        <f t="shared" si="0"/>
        <v>13475.996465800445</v>
      </c>
    </row>
    <row r="44" spans="1:8" ht="15.75" thickBot="1">
      <c r="A44" s="6">
        <v>2028</v>
      </c>
      <c r="B44" s="7">
        <v>5238.029942828048</v>
      </c>
      <c r="C44" s="7">
        <v>2937.533413693687</v>
      </c>
      <c r="D44" s="7">
        <v>3902.874819002619</v>
      </c>
      <c r="E44" s="7">
        <v>888.5564703243048</v>
      </c>
      <c r="F44" s="7">
        <v>110.7973379418271</v>
      </c>
      <c r="G44" s="7">
        <v>745.0486241391918</v>
      </c>
      <c r="H44" s="7">
        <f t="shared" si="0"/>
        <v>13822.840607929678</v>
      </c>
    </row>
    <row r="45" spans="1:8" ht="15.75" thickBot="1">
      <c r="A45" s="6">
        <v>2029</v>
      </c>
      <c r="B45" s="7">
        <v>5413.6229031207</v>
      </c>
      <c r="C45" s="7">
        <v>3083.130759918622</v>
      </c>
      <c r="D45" s="7">
        <v>3925.701312126939</v>
      </c>
      <c r="E45" s="7">
        <v>886.6129335078381</v>
      </c>
      <c r="F45" s="7">
        <v>113.55309030354408</v>
      </c>
      <c r="G45" s="7">
        <v>764.74132480791</v>
      </c>
      <c r="H45" s="7">
        <f t="shared" si="0"/>
        <v>14187.362323785554</v>
      </c>
    </row>
    <row r="46" spans="1:8" ht="15.75" thickBot="1">
      <c r="A46" s="6">
        <v>2030</v>
      </c>
      <c r="B46" s="7">
        <v>5586.816090825772</v>
      </c>
      <c r="C46" s="7">
        <v>3255.1248253011713</v>
      </c>
      <c r="D46" s="7">
        <v>3948.3962927141165</v>
      </c>
      <c r="E46" s="7">
        <v>884.6746853771169</v>
      </c>
      <c r="F46" s="7">
        <v>116.29600451468383</v>
      </c>
      <c r="G46" s="7">
        <v>784.3414196370613</v>
      </c>
      <c r="H46" s="7">
        <f t="shared" si="0"/>
        <v>14575.649318369922</v>
      </c>
    </row>
    <row r="47" spans="1:8" ht="15">
      <c r="A47" s="17"/>
      <c r="B47" s="18"/>
      <c r="C47" s="18"/>
      <c r="D47" s="18"/>
      <c r="E47" s="18"/>
      <c r="F47" s="18"/>
      <c r="G47" s="18"/>
      <c r="H47" s="18"/>
    </row>
    <row r="48" spans="1:8" ht="15">
      <c r="A48" s="17"/>
      <c r="B48" s="18"/>
      <c r="C48" s="18"/>
      <c r="D48" s="18"/>
      <c r="E48" s="18"/>
      <c r="F48" s="18"/>
      <c r="G48" s="18"/>
      <c r="H48" s="18"/>
    </row>
    <row r="49" spans="1:10" ht="13.5" customHeight="1">
      <c r="A49" s="4"/>
      <c r="J49" s="1" t="s">
        <v>0</v>
      </c>
    </row>
    <row r="50" spans="1:8" ht="15.75">
      <c r="A50" s="33" t="s">
        <v>23</v>
      </c>
      <c r="B50" s="33"/>
      <c r="C50" s="33"/>
      <c r="D50" s="33"/>
      <c r="E50" s="33"/>
      <c r="F50" s="33"/>
      <c r="G50" s="33"/>
      <c r="H50" s="33"/>
    </row>
    <row r="51" spans="1:8" ht="15">
      <c r="A51" s="19" t="s">
        <v>24</v>
      </c>
      <c r="B51" s="13" t="s">
        <v>44</v>
      </c>
      <c r="C51" s="12">
        <f>EXP((LN(C16/C6)/10))-1</f>
        <v>-0.008037208608610236</v>
      </c>
      <c r="D51" s="12">
        <f>EXP((LN(D16/D6)/10))-1</f>
        <v>0.0052378188530364245</v>
      </c>
      <c r="E51" s="12">
        <f>EXP((LN(E16/E6)/10))-1</f>
        <v>-0.028980308327192783</v>
      </c>
      <c r="F51" s="13" t="s">
        <v>44</v>
      </c>
      <c r="G51" s="12">
        <f>EXP((LN(G16/G6)/10))-1</f>
        <v>0.05457343871332476</v>
      </c>
      <c r="H51" s="12">
        <f>EXP((LN(H16/H6)/10))-1</f>
        <v>0.005905393498969236</v>
      </c>
    </row>
    <row r="52" spans="1:8" ht="15">
      <c r="A52" s="19" t="s">
        <v>62</v>
      </c>
      <c r="B52" s="12">
        <f>EXP((LN(B33/B16)/17))-1</f>
        <v>0.6890504934333357</v>
      </c>
      <c r="C52" s="12">
        <f aca="true" t="shared" si="1" ref="C52:H52">EXP((LN(C33/C16)/17))-1</f>
        <v>0.13943723936245633</v>
      </c>
      <c r="D52" s="12">
        <f t="shared" si="1"/>
        <v>0.018254987519911836</v>
      </c>
      <c r="E52" s="12">
        <f t="shared" si="1"/>
        <v>0.0957874569203403</v>
      </c>
      <c r="F52" s="13" t="s">
        <v>44</v>
      </c>
      <c r="G52" s="12">
        <f t="shared" si="1"/>
        <v>0.027225803252070913</v>
      </c>
      <c r="H52" s="12">
        <f t="shared" si="1"/>
        <v>0.062009539972921246</v>
      </c>
    </row>
    <row r="53" spans="1:8" ht="15">
      <c r="A53" s="19" t="s">
        <v>63</v>
      </c>
      <c r="B53" s="12">
        <f>EXP((LN(B36/B33)/3))-1</f>
        <v>0.1350541798047249</v>
      </c>
      <c r="C53" s="12">
        <f aca="true" t="shared" si="2" ref="C53:H53">EXP((LN(C36/C33)/3))-1</f>
        <v>0.1246844383449981</v>
      </c>
      <c r="D53" s="12">
        <f t="shared" si="2"/>
        <v>0.03426657182426385</v>
      </c>
      <c r="E53" s="12">
        <f t="shared" si="2"/>
        <v>-0.0002522246216168922</v>
      </c>
      <c r="F53" s="12">
        <f t="shared" si="2"/>
        <v>0.10680036872767662</v>
      </c>
      <c r="G53" s="12">
        <f t="shared" si="2"/>
        <v>0.04358609140902581</v>
      </c>
      <c r="H53" s="12">
        <f t="shared" si="2"/>
        <v>0.07763604005415714</v>
      </c>
    </row>
    <row r="54" spans="1:8" ht="15">
      <c r="A54" s="19" t="s">
        <v>64</v>
      </c>
      <c r="B54" s="12">
        <f>EXP((LN(B46/B33)/13))-1</f>
        <v>0.06829944375184671</v>
      </c>
      <c r="C54" s="12">
        <f aca="true" t="shared" si="3" ref="C54:H54">EXP((LN(C46/C33)/13))-1</f>
        <v>0.057714885406897176</v>
      </c>
      <c r="D54" s="12">
        <f t="shared" si="3"/>
        <v>0.012530813307444655</v>
      </c>
      <c r="E54" s="12">
        <f t="shared" si="3"/>
        <v>-0.0017443058717354631</v>
      </c>
      <c r="F54" s="12">
        <f t="shared" si="3"/>
        <v>0.04562716958616364</v>
      </c>
      <c r="G54" s="12">
        <f t="shared" si="3"/>
        <v>0.03305147104262307</v>
      </c>
      <c r="H54" s="12">
        <f t="shared" si="3"/>
        <v>0.03977316905847883</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1">
      <selection activeCell="J57" sqref="J57"/>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8" t="s">
        <v>57</v>
      </c>
      <c r="C1" s="28"/>
      <c r="D1" s="28"/>
      <c r="E1" s="28"/>
      <c r="F1" s="15"/>
      <c r="G1" s="15"/>
    </row>
    <row r="2" spans="2:9" ht="15.75" customHeight="1">
      <c r="B2" s="28" t="s">
        <v>59</v>
      </c>
      <c r="C2" s="28"/>
      <c r="D2" s="28"/>
      <c r="E2" s="28"/>
      <c r="F2" s="28"/>
      <c r="G2" s="15"/>
      <c r="H2" s="15"/>
      <c r="I2" s="15"/>
    </row>
    <row r="3" spans="1:7" ht="15.75" customHeight="1">
      <c r="A3" s="28" t="s">
        <v>41</v>
      </c>
      <c r="B3" s="28"/>
      <c r="C3" s="28"/>
      <c r="D3" s="28"/>
      <c r="E3" s="28"/>
      <c r="F3" s="28"/>
      <c r="G3" s="28"/>
    </row>
    <row r="4" ht="13.5" customHeight="1" thickBot="1">
      <c r="A4" s="4"/>
    </row>
    <row r="5" spans="1:5" ht="27" thickBot="1">
      <c r="A5" s="5" t="s">
        <v>11</v>
      </c>
      <c r="B5" s="5" t="s">
        <v>42</v>
      </c>
      <c r="C5" s="5" t="s">
        <v>50</v>
      </c>
      <c r="D5" s="5" t="s">
        <v>75</v>
      </c>
      <c r="E5" s="5" t="s">
        <v>67</v>
      </c>
    </row>
    <row r="6" spans="1:5" ht="15.75" thickBot="1">
      <c r="A6" s="6">
        <v>1990</v>
      </c>
      <c r="B6" s="7">
        <v>11195.409729903764</v>
      </c>
      <c r="C6" s="7">
        <v>3758.2752761957545</v>
      </c>
      <c r="D6" s="7">
        <v>404110.6409290102</v>
      </c>
      <c r="E6" s="7">
        <v>4651.151515998416</v>
      </c>
    </row>
    <row r="7" spans="1:5" ht="15.75" thickBot="1">
      <c r="A7" s="6">
        <v>1991</v>
      </c>
      <c r="B7" s="7">
        <v>11438.755002300442</v>
      </c>
      <c r="C7" s="7">
        <v>3813.2458027964312</v>
      </c>
      <c r="D7" s="7">
        <v>400103.0786532492</v>
      </c>
      <c r="E7" s="7">
        <v>4549.314604252242</v>
      </c>
    </row>
    <row r="8" spans="1:5" ht="15.75" thickBot="1">
      <c r="A8" s="6">
        <v>1992</v>
      </c>
      <c r="B8" s="7">
        <v>11638.822619699928</v>
      </c>
      <c r="C8" s="7">
        <v>3856.9425578024507</v>
      </c>
      <c r="D8" s="7">
        <v>410017.3716321356</v>
      </c>
      <c r="E8" s="7">
        <v>4447.7025032647325</v>
      </c>
    </row>
    <row r="9" spans="1:5" ht="15.75" thickBot="1">
      <c r="A9" s="6">
        <v>1993</v>
      </c>
      <c r="B9" s="7">
        <v>11746.159223102293</v>
      </c>
      <c r="C9" s="7">
        <v>3891.5166727773044</v>
      </c>
      <c r="D9" s="7">
        <v>407090.68784839974</v>
      </c>
      <c r="E9" s="7">
        <v>4375.402541040158</v>
      </c>
    </row>
    <row r="10" spans="1:5" ht="15.75" thickBot="1">
      <c r="A10" s="6">
        <v>1994</v>
      </c>
      <c r="B10" s="7">
        <v>11837.770294744216</v>
      </c>
      <c r="C10" s="7">
        <v>3925.632964817368</v>
      </c>
      <c r="D10" s="7">
        <v>410081.00414147705</v>
      </c>
      <c r="E10" s="7">
        <v>4422.566272997799</v>
      </c>
    </row>
    <row r="11" spans="1:5" ht="15.75" thickBot="1">
      <c r="A11" s="6">
        <v>1995</v>
      </c>
      <c r="B11" s="7">
        <v>11936.514322840965</v>
      </c>
      <c r="C11" s="7">
        <v>3965.413840056368</v>
      </c>
      <c r="D11" s="7">
        <v>420245.5882426128</v>
      </c>
      <c r="E11" s="7">
        <v>4522.033467243128</v>
      </c>
    </row>
    <row r="12" spans="1:5" ht="15.75" thickBot="1">
      <c r="A12" s="6">
        <v>1996</v>
      </c>
      <c r="B12" s="7">
        <v>12029.262746909451</v>
      </c>
      <c r="C12" s="7">
        <v>3994.5204405252657</v>
      </c>
      <c r="D12" s="7">
        <v>435834.3677015373</v>
      </c>
      <c r="E12" s="7">
        <v>4614.208639601024</v>
      </c>
    </row>
    <row r="13" spans="1:5" ht="15.75" thickBot="1">
      <c r="A13" s="6">
        <v>1997</v>
      </c>
      <c r="B13" s="7">
        <v>12192.63609223207</v>
      </c>
      <c r="C13" s="7">
        <v>4023.1550613446293</v>
      </c>
      <c r="D13" s="7">
        <v>453657.7793329249</v>
      </c>
      <c r="E13" s="7">
        <v>4744.324439190863</v>
      </c>
    </row>
    <row r="14" spans="1:5" ht="15.75" thickBot="1">
      <c r="A14" s="6">
        <v>1998</v>
      </c>
      <c r="B14" s="7">
        <v>12346.46516192695</v>
      </c>
      <c r="C14" s="7">
        <v>4055.3121490301664</v>
      </c>
      <c r="D14" s="7">
        <v>485124.8883353314</v>
      </c>
      <c r="E14" s="7">
        <v>4924.647649984625</v>
      </c>
    </row>
    <row r="15" spans="1:5" ht="15.75" thickBot="1">
      <c r="A15" s="6">
        <v>1999</v>
      </c>
      <c r="B15" s="7">
        <v>12571.19725623386</v>
      </c>
      <c r="C15" s="7">
        <v>4091.430769147239</v>
      </c>
      <c r="D15" s="7">
        <v>502358.0899271411</v>
      </c>
      <c r="E15" s="7">
        <v>5072.535516978907</v>
      </c>
    </row>
    <row r="16" spans="1:5" ht="15.75" thickBot="1">
      <c r="A16" s="6">
        <v>2000</v>
      </c>
      <c r="B16" s="7">
        <v>12808.899263451058</v>
      </c>
      <c r="C16" s="7">
        <v>4148.180832453706</v>
      </c>
      <c r="D16" s="7">
        <v>526779.8201575099</v>
      </c>
      <c r="E16" s="7">
        <v>5240.856295340006</v>
      </c>
    </row>
    <row r="17" spans="1:5" ht="15.75" thickBot="1">
      <c r="A17" s="6">
        <v>2001</v>
      </c>
      <c r="B17" s="7">
        <v>13026.602070135066</v>
      </c>
      <c r="C17" s="7">
        <v>4176.02140414966</v>
      </c>
      <c r="D17" s="7">
        <v>539417.7063997535</v>
      </c>
      <c r="E17" s="7">
        <v>5319.184654105649</v>
      </c>
    </row>
    <row r="18" spans="1:5" ht="15.75" thickBot="1">
      <c r="A18" s="6">
        <v>2002</v>
      </c>
      <c r="B18" s="7">
        <v>13226.203376728303</v>
      </c>
      <c r="C18" s="7">
        <v>4216.823322722785</v>
      </c>
      <c r="D18" s="7">
        <v>548700.5153890193</v>
      </c>
      <c r="E18" s="7">
        <v>5335.420689026756</v>
      </c>
    </row>
    <row r="19" spans="1:5" ht="15.75" thickBot="1">
      <c r="A19" s="6">
        <v>2003</v>
      </c>
      <c r="B19" s="7">
        <v>13446.972121011959</v>
      </c>
      <c r="C19" s="7">
        <v>4261.359721445206</v>
      </c>
      <c r="D19" s="7">
        <v>573256.7066393478</v>
      </c>
      <c r="E19" s="7">
        <v>5381.362237215468</v>
      </c>
    </row>
    <row r="20" spans="1:5" ht="15.75" thickBot="1">
      <c r="A20" s="6">
        <v>2004</v>
      </c>
      <c r="B20" s="7">
        <v>13631.43500071062</v>
      </c>
      <c r="C20" s="7">
        <v>4310.272894842963</v>
      </c>
      <c r="D20" s="7">
        <v>603590.1916354643</v>
      </c>
      <c r="E20" s="7">
        <v>5490.002293607991</v>
      </c>
    </row>
    <row r="21" spans="1:5" ht="15.75" thickBot="1">
      <c r="A21" s="6">
        <v>2005</v>
      </c>
      <c r="B21" s="7">
        <v>13757.118891011258</v>
      </c>
      <c r="C21" s="7">
        <v>4368.833541339136</v>
      </c>
      <c r="D21" s="7">
        <v>625158.7344826914</v>
      </c>
      <c r="E21" s="7">
        <v>5632.028436984676</v>
      </c>
    </row>
    <row r="22" spans="1:5" ht="15.75" thickBot="1">
      <c r="A22" s="6">
        <v>2006</v>
      </c>
      <c r="B22" s="7">
        <v>13861.31151850216</v>
      </c>
      <c r="C22" s="7">
        <v>4430.772251945838</v>
      </c>
      <c r="D22" s="7">
        <v>653042.4186471752</v>
      </c>
      <c r="E22" s="7">
        <v>5746.160505798061</v>
      </c>
    </row>
    <row r="23" spans="1:5" ht="15.75" thickBot="1">
      <c r="A23" s="6">
        <v>2007</v>
      </c>
      <c r="B23" s="7">
        <v>13961.244834306868</v>
      </c>
      <c r="C23" s="7">
        <v>4485.894227230767</v>
      </c>
      <c r="D23" s="7">
        <v>655597.7558621527</v>
      </c>
      <c r="E23" s="7">
        <v>5774.595652520112</v>
      </c>
    </row>
    <row r="24" spans="1:5" ht="15.75" thickBot="1">
      <c r="A24" s="6">
        <v>2008</v>
      </c>
      <c r="B24" s="7">
        <v>14046.491277570694</v>
      </c>
      <c r="C24" s="7">
        <v>4525.104038319433</v>
      </c>
      <c r="D24" s="7">
        <v>652419.8839874673</v>
      </c>
      <c r="E24" s="7">
        <v>5674.368099730055</v>
      </c>
    </row>
    <row r="25" spans="1:5" ht="15.75" thickBot="1">
      <c r="A25" s="6">
        <v>2009</v>
      </c>
      <c r="B25" s="7">
        <v>14115.152903728673</v>
      </c>
      <c r="C25" s="7">
        <v>4546.025529592152</v>
      </c>
      <c r="D25" s="7">
        <v>624230.3168477343</v>
      </c>
      <c r="E25" s="7">
        <v>5330.1332757671</v>
      </c>
    </row>
    <row r="26" spans="1:5" ht="15.75" thickBot="1">
      <c r="A26" s="6">
        <v>2010</v>
      </c>
      <c r="B26" s="7">
        <v>14211.430477512118</v>
      </c>
      <c r="C26" s="7">
        <v>4559.155558655451</v>
      </c>
      <c r="D26" s="7">
        <v>640040.2697915118</v>
      </c>
      <c r="E26" s="7">
        <v>5271.896653757914</v>
      </c>
    </row>
    <row r="27" spans="1:5" ht="15.75" thickBot="1">
      <c r="A27" s="6">
        <v>2011</v>
      </c>
      <c r="B27" s="7">
        <v>14336.581951562113</v>
      </c>
      <c r="C27" s="7">
        <v>4581.409779656786</v>
      </c>
      <c r="D27" s="7">
        <v>666649.6840735823</v>
      </c>
      <c r="E27" s="7">
        <v>5320.637268113573</v>
      </c>
    </row>
    <row r="28" spans="1:5" ht="15.75" thickBot="1">
      <c r="A28" s="6">
        <v>2012</v>
      </c>
      <c r="B28" s="7">
        <v>14461.650085882358</v>
      </c>
      <c r="C28" s="7">
        <v>4597.108665707683</v>
      </c>
      <c r="D28" s="7">
        <v>693189.838802126</v>
      </c>
      <c r="E28" s="7">
        <v>5428.087317465482</v>
      </c>
    </row>
    <row r="29" spans="1:5" ht="15.75" thickBot="1">
      <c r="A29" s="6">
        <v>2013</v>
      </c>
      <c r="B29" s="7">
        <v>14561.292590735964</v>
      </c>
      <c r="C29" s="7">
        <v>4611.301907506623</v>
      </c>
      <c r="D29" s="7">
        <v>681662.2924012722</v>
      </c>
      <c r="E29" s="7">
        <v>5556.9612439885905</v>
      </c>
    </row>
    <row r="30" spans="1:5" ht="15.75" thickBot="1">
      <c r="A30" s="6">
        <v>2014</v>
      </c>
      <c r="B30" s="7">
        <v>14672.341560012112</v>
      </c>
      <c r="C30" s="7">
        <v>4630.503657822317</v>
      </c>
      <c r="D30" s="7">
        <v>708466.6262316561</v>
      </c>
      <c r="E30" s="7">
        <v>5698.830611424267</v>
      </c>
    </row>
    <row r="31" spans="1:5" ht="15.75" thickBot="1">
      <c r="A31" s="6">
        <v>2015</v>
      </c>
      <c r="B31" s="7">
        <v>14767.668616988693</v>
      </c>
      <c r="C31" s="7">
        <v>4658.873838178132</v>
      </c>
      <c r="D31" s="7">
        <v>747435.3032856798</v>
      </c>
      <c r="E31" s="7">
        <v>5864.324442613974</v>
      </c>
    </row>
    <row r="32" spans="1:5" ht="15.75" thickBot="1">
      <c r="A32" s="6">
        <v>2016</v>
      </c>
      <c r="B32" s="7">
        <v>14838.024369906583</v>
      </c>
      <c r="C32" s="7">
        <v>4683.149465630309</v>
      </c>
      <c r="D32" s="7">
        <v>762206.7214968281</v>
      </c>
      <c r="E32" s="7">
        <v>6005.629252003286</v>
      </c>
    </row>
    <row r="33" spans="1:5" ht="15.75" thickBot="1">
      <c r="A33" s="6">
        <v>2017</v>
      </c>
      <c r="B33" s="7">
        <v>14936.756419386415</v>
      </c>
      <c r="C33" s="7">
        <v>4704.221875136656</v>
      </c>
      <c r="D33" s="7">
        <v>778733.8899934442</v>
      </c>
      <c r="E33" s="7">
        <v>6121.236153181853</v>
      </c>
    </row>
    <row r="34" spans="1:5" ht="15.75" thickBot="1">
      <c r="A34" s="6">
        <v>2018</v>
      </c>
      <c r="B34" s="7">
        <v>15042.03992559458</v>
      </c>
      <c r="C34" s="7">
        <v>4780.530857817426</v>
      </c>
      <c r="D34" s="7">
        <v>801416.3568953549</v>
      </c>
      <c r="E34" s="7">
        <v>6240.304073079068</v>
      </c>
    </row>
    <row r="35" spans="1:5" ht="15.75" thickBot="1">
      <c r="A35" s="6">
        <v>2019</v>
      </c>
      <c r="B35" s="7">
        <v>15148.850853461812</v>
      </c>
      <c r="C35" s="7">
        <v>4851.323515290045</v>
      </c>
      <c r="D35" s="7">
        <v>832999.6824317395</v>
      </c>
      <c r="E35" s="7">
        <v>6355.348770513929</v>
      </c>
    </row>
    <row r="36" spans="1:5" ht="15.75" thickBot="1">
      <c r="A36" s="6">
        <v>2020</v>
      </c>
      <c r="B36" s="7">
        <v>15255.691889872602</v>
      </c>
      <c r="C36" s="7">
        <v>4918.086387287805</v>
      </c>
      <c r="D36" s="7">
        <v>850813.2608598595</v>
      </c>
      <c r="E36" s="7">
        <v>6365.549541373028</v>
      </c>
    </row>
    <row r="37" spans="1:5" ht="15.75" thickBot="1">
      <c r="A37" s="6">
        <v>2021</v>
      </c>
      <c r="B37" s="7">
        <v>15369.734031242851</v>
      </c>
      <c r="C37" s="7">
        <v>4984.57715476351</v>
      </c>
      <c r="D37" s="7">
        <v>869292.5664581592</v>
      </c>
      <c r="E37" s="7">
        <v>6355.789088575275</v>
      </c>
    </row>
    <row r="38" spans="1:5" ht="15.75" thickBot="1">
      <c r="A38" s="6">
        <v>2022</v>
      </c>
      <c r="B38" s="7">
        <v>15483.344552180835</v>
      </c>
      <c r="C38" s="7">
        <v>5052.60304750464</v>
      </c>
      <c r="D38" s="7">
        <v>893226.0824189812</v>
      </c>
      <c r="E38" s="7">
        <v>6398.198365832852</v>
      </c>
    </row>
    <row r="39" spans="1:5" ht="15.75" thickBot="1">
      <c r="A39" s="6">
        <v>2023</v>
      </c>
      <c r="B39" s="7">
        <v>15595.872938515786</v>
      </c>
      <c r="C39" s="7">
        <v>5118.686620925439</v>
      </c>
      <c r="D39" s="7">
        <v>915278.7199671451</v>
      </c>
      <c r="E39" s="7">
        <v>6438.57076294631</v>
      </c>
    </row>
    <row r="40" spans="1:5" ht="15.75" thickBot="1">
      <c r="A40" s="6">
        <v>2024</v>
      </c>
      <c r="B40" s="7">
        <v>15706.619032036046</v>
      </c>
      <c r="C40" s="7">
        <v>5182.298531420721</v>
      </c>
      <c r="D40" s="7">
        <v>936155.8894177005</v>
      </c>
      <c r="E40" s="7">
        <v>6475.770194583838</v>
      </c>
    </row>
    <row r="41" spans="1:5" ht="15.75" thickBot="1">
      <c r="A41" s="6">
        <v>2025</v>
      </c>
      <c r="B41" s="7">
        <v>15816.08720966145</v>
      </c>
      <c r="C41" s="7">
        <v>5245.866921407789</v>
      </c>
      <c r="D41" s="7">
        <v>957899.475970808</v>
      </c>
      <c r="E41" s="7">
        <v>6505.914738992199</v>
      </c>
    </row>
    <row r="42" spans="1:5" ht="15.75" thickBot="1">
      <c r="A42" s="6">
        <v>2026</v>
      </c>
      <c r="B42" s="7">
        <v>15924.442219251414</v>
      </c>
      <c r="C42" s="7">
        <v>5306.924212755495</v>
      </c>
      <c r="D42" s="7">
        <v>980125.0904262385</v>
      </c>
      <c r="E42" s="7">
        <v>6525.778429471028</v>
      </c>
    </row>
    <row r="43" spans="1:5" ht="15.75" thickBot="1">
      <c r="A43" s="6">
        <v>2027</v>
      </c>
      <c r="B43" s="7">
        <v>16030.419984913695</v>
      </c>
      <c r="C43" s="7">
        <v>5365.17818204448</v>
      </c>
      <c r="D43" s="7">
        <v>1003601.3119703622</v>
      </c>
      <c r="E43" s="7">
        <v>6545.222631895823</v>
      </c>
    </row>
    <row r="44" spans="1:5" ht="15.75" thickBot="1">
      <c r="A44" s="6">
        <v>2028</v>
      </c>
      <c r="B44" s="7">
        <v>16135.299811365401</v>
      </c>
      <c r="C44" s="7">
        <v>5422.318849804216</v>
      </c>
      <c r="D44" s="7">
        <v>1028800.9819469822</v>
      </c>
      <c r="E44" s="7">
        <v>6570.443865328172</v>
      </c>
    </row>
    <row r="45" spans="1:5" ht="15.75" thickBot="1">
      <c r="A45" s="6">
        <v>2029</v>
      </c>
      <c r="B45" s="7">
        <v>16242.777942722325</v>
      </c>
      <c r="C45" s="7">
        <v>5479.647025319152</v>
      </c>
      <c r="D45" s="7">
        <v>1053289.7082157508</v>
      </c>
      <c r="E45" s="7">
        <v>6599.38895513772</v>
      </c>
    </row>
    <row r="46" spans="1:5" ht="17.25" customHeight="1" thickBot="1">
      <c r="A46" s="6">
        <v>2030</v>
      </c>
      <c r="B46" s="7">
        <v>16347.732106264557</v>
      </c>
      <c r="C46" s="7">
        <v>5536.630087229895</v>
      </c>
      <c r="D46" s="7">
        <v>1078171.4110132419</v>
      </c>
      <c r="E46" s="7">
        <v>6629.648624823416</v>
      </c>
    </row>
    <row r="47" spans="1:5" ht="13.5" customHeight="1">
      <c r="A47" s="29" t="s">
        <v>0</v>
      </c>
      <c r="B47" s="29"/>
      <c r="C47" s="29"/>
      <c r="D47" s="29"/>
      <c r="E47" s="29"/>
    </row>
    <row r="48" spans="1:5" ht="15">
      <c r="A48" s="29" t="s">
        <v>72</v>
      </c>
      <c r="B48" s="29"/>
      <c r="C48" s="29"/>
      <c r="D48" s="29"/>
      <c r="E48" s="29"/>
    </row>
    <row r="49" ht="15">
      <c r="A49" s="4"/>
    </row>
    <row r="50" spans="1:5" ht="15.75">
      <c r="A50" s="27" t="s">
        <v>23</v>
      </c>
      <c r="B50" s="27"/>
      <c r="C50" s="27"/>
      <c r="D50" s="27"/>
      <c r="E50" s="27"/>
    </row>
    <row r="51" spans="1:5" ht="15">
      <c r="A51" s="8" t="s">
        <v>24</v>
      </c>
      <c r="B51" s="12">
        <f>EXP((LN(B16/B6)/10))-1</f>
        <v>0.013554676400374444</v>
      </c>
      <c r="C51" s="12">
        <f>EXP((LN(C16/C6)/10))-1</f>
        <v>0.009919852302585852</v>
      </c>
      <c r="D51" s="12">
        <f>EXP((LN(D16/D6)/10))-1</f>
        <v>0.026863895477913458</v>
      </c>
      <c r="E51" s="12">
        <f>EXP((LN(E16/E6)/10))-1</f>
        <v>0.01200853774157351</v>
      </c>
    </row>
    <row r="52" spans="1:5" ht="15">
      <c r="A52" s="8" t="s">
        <v>62</v>
      </c>
      <c r="B52" s="12">
        <f>EXP((LN(B33/B16)/17))-1</f>
        <v>0.009081272963003428</v>
      </c>
      <c r="C52" s="12">
        <f>EXP((LN(C33/C16)/17))-1</f>
        <v>0.007426884232478503</v>
      </c>
      <c r="D52" s="12">
        <f>EXP((LN(D33/D16)/17))-1</f>
        <v>0.02325972101554674</v>
      </c>
      <c r="E52" s="12">
        <f>EXP((LN(E33/E16)/17))-1</f>
        <v>0.009175911246121826</v>
      </c>
    </row>
    <row r="53" spans="1:5" ht="13.5" customHeight="1">
      <c r="A53" s="8" t="s">
        <v>63</v>
      </c>
      <c r="B53" s="12">
        <f>EXP((LN(B36/B33)/3))-1</f>
        <v>0.00706739804333667</v>
      </c>
      <c r="C53" s="12">
        <f>EXP((LN(C36/C33)/3))-1</f>
        <v>0.014930067174743877</v>
      </c>
      <c r="D53" s="12">
        <f>EXP((LN(D36/D33)/3))-1</f>
        <v>0.029947430121411767</v>
      </c>
      <c r="E53" s="12">
        <f>EXP((LN(E36/E33)/3))-1</f>
        <v>0.013130965235980119</v>
      </c>
    </row>
    <row r="54" spans="1:5" ht="15">
      <c r="A54" s="8" t="s">
        <v>64</v>
      </c>
      <c r="B54" s="12">
        <f>EXP((LN(B46/B33)/13))-1</f>
        <v>0.0069675558389536985</v>
      </c>
      <c r="C54" s="12">
        <f>EXP((LN(C46/C33)/13))-1</f>
        <v>0.012611606344274273</v>
      </c>
      <c r="D54" s="12">
        <f>EXP((LN(D46/D33)/13))-1</f>
        <v>0.025342912012886076</v>
      </c>
      <c r="E54" s="12">
        <f>EXP((LN(E46/E33)/13))-1</f>
        <v>0.006156391858611832</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19">
      <selection activeCell="J37" sqref="J37"/>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8" t="s">
        <v>58</v>
      </c>
      <c r="B1" s="28"/>
      <c r="C1" s="28"/>
      <c r="D1" s="28"/>
      <c r="E1" s="28"/>
    </row>
    <row r="2" spans="1:6" ht="15.75" customHeight="1">
      <c r="A2" s="28" t="s">
        <v>59</v>
      </c>
      <c r="B2" s="28"/>
      <c r="C2" s="28"/>
      <c r="D2" s="28"/>
      <c r="E2" s="28"/>
      <c r="F2" s="28"/>
    </row>
    <row r="3" spans="1:5" ht="15.75" customHeight="1">
      <c r="A3" s="28" t="s">
        <v>74</v>
      </c>
      <c r="B3" s="28"/>
      <c r="C3" s="28"/>
      <c r="D3" s="28"/>
      <c r="E3" s="28"/>
    </row>
    <row r="4" ht="13.5" customHeight="1" thickBot="1">
      <c r="A4" s="4"/>
    </row>
    <row r="5" spans="1:5" ht="15.75" thickBot="1">
      <c r="A5" s="5" t="s">
        <v>11</v>
      </c>
      <c r="B5" s="5" t="s">
        <v>12</v>
      </c>
      <c r="C5" s="5" t="s">
        <v>14</v>
      </c>
      <c r="D5" s="5" t="s">
        <v>43</v>
      </c>
      <c r="E5" s="5" t="s">
        <v>18</v>
      </c>
    </row>
    <row r="6" spans="1:5" ht="15.75" thickBot="1">
      <c r="A6" s="6">
        <v>1990</v>
      </c>
      <c r="B6" s="9">
        <v>18.1029362484753</v>
      </c>
      <c r="C6" s="9">
        <v>17.3012529601711</v>
      </c>
      <c r="D6" s="9">
        <v>13.3797029188497</v>
      </c>
      <c r="E6" s="9">
        <v>16.4991072617495</v>
      </c>
    </row>
    <row r="7" spans="1:5" ht="15.75" thickBot="1">
      <c r="A7" s="6">
        <v>1991</v>
      </c>
      <c r="B7" s="9">
        <v>19.0057252834441</v>
      </c>
      <c r="C7" s="9">
        <v>17.9648609443905</v>
      </c>
      <c r="D7" s="9">
        <v>13.2542514510384</v>
      </c>
      <c r="E7" s="9">
        <v>16.680069438937</v>
      </c>
    </row>
    <row r="8" spans="1:5" ht="15.75" thickBot="1">
      <c r="A8" s="6">
        <v>1992</v>
      </c>
      <c r="B8" s="9">
        <v>19.3381115588974</v>
      </c>
      <c r="C8" s="9">
        <v>18.1723759025494</v>
      </c>
      <c r="D8" s="9">
        <v>12.7540161250542</v>
      </c>
      <c r="E8" s="9">
        <v>16.8149543992732</v>
      </c>
    </row>
    <row r="9" spans="1:5" ht="15.75" thickBot="1">
      <c r="A9" s="6">
        <v>1993</v>
      </c>
      <c r="B9" s="9">
        <v>18.911374159173</v>
      </c>
      <c r="C9" s="9">
        <v>17.3255956069409</v>
      </c>
      <c r="D9" s="9">
        <v>11.5172575420885</v>
      </c>
      <c r="E9" s="9">
        <v>17.3127185011856</v>
      </c>
    </row>
    <row r="10" spans="1:5" ht="15.75" thickBot="1">
      <c r="A10" s="6">
        <v>1994</v>
      </c>
      <c r="B10" s="9">
        <v>18.8133200585284</v>
      </c>
      <c r="C10" s="9">
        <v>18.281073621969</v>
      </c>
      <c r="D10" s="9">
        <v>10.3347729755893</v>
      </c>
      <c r="E10" s="9">
        <v>16.9096946530975</v>
      </c>
    </row>
    <row r="11" spans="1:5" ht="15.75" thickBot="1">
      <c r="A11" s="6">
        <v>1995</v>
      </c>
      <c r="B11" s="9">
        <v>19.2507257828123</v>
      </c>
      <c r="C11" s="9">
        <v>16.7129596650231</v>
      </c>
      <c r="D11" s="9">
        <v>11.5243040429371</v>
      </c>
      <c r="E11" s="9">
        <v>17.4927065161669</v>
      </c>
    </row>
    <row r="12" spans="1:5" ht="15.75" thickBot="1">
      <c r="A12" s="6">
        <v>1996</v>
      </c>
      <c r="B12" s="9">
        <v>18.2440629031943</v>
      </c>
      <c r="C12" s="9">
        <v>14.7848752930208</v>
      </c>
      <c r="D12" s="9">
        <v>10.4954190823328</v>
      </c>
      <c r="E12" s="9">
        <v>15.8949982212737</v>
      </c>
    </row>
    <row r="13" spans="1:5" ht="15.75" thickBot="1">
      <c r="A13" s="6">
        <v>1997</v>
      </c>
      <c r="B13" s="9">
        <v>18.3992545164403</v>
      </c>
      <c r="C13" s="9">
        <v>14.952323169594</v>
      </c>
      <c r="D13" s="9">
        <v>10.2565661871718</v>
      </c>
      <c r="E13" s="9">
        <v>14.7782431192599</v>
      </c>
    </row>
    <row r="14" spans="1:5" ht="15.75" thickBot="1">
      <c r="A14" s="6">
        <v>1998</v>
      </c>
      <c r="B14" s="9">
        <v>16.3529560103971</v>
      </c>
      <c r="C14" s="9">
        <v>14.0673279764979</v>
      </c>
      <c r="D14" s="9">
        <v>9.55820825682771</v>
      </c>
      <c r="E14" s="9">
        <v>14.8937404867041</v>
      </c>
    </row>
    <row r="15" spans="1:5" ht="15.75" thickBot="1">
      <c r="A15" s="6">
        <v>1999</v>
      </c>
      <c r="B15" s="9">
        <v>16.253816816616</v>
      </c>
      <c r="C15" s="9">
        <v>14.957850261537</v>
      </c>
      <c r="D15" s="9">
        <v>10.4325970863194</v>
      </c>
      <c r="E15" s="9">
        <v>13.5621660086891</v>
      </c>
    </row>
    <row r="16" spans="1:5" ht="15.75" thickBot="1">
      <c r="A16" s="6">
        <v>2000</v>
      </c>
      <c r="B16" s="9">
        <v>15.9871024277268</v>
      </c>
      <c r="C16" s="9">
        <v>13.871869757384</v>
      </c>
      <c r="D16" s="9">
        <v>9.65239794028769</v>
      </c>
      <c r="E16" s="9">
        <v>12.9470442797363</v>
      </c>
    </row>
    <row r="17" spans="1:5" ht="15.75" thickBot="1">
      <c r="A17" s="6">
        <v>2001</v>
      </c>
      <c r="B17" s="9">
        <v>17.6138797144283</v>
      </c>
      <c r="C17" s="9">
        <v>17.6190275329463</v>
      </c>
      <c r="D17" s="9">
        <v>13.883920178298</v>
      </c>
      <c r="E17" s="9">
        <v>15.7398289548829</v>
      </c>
    </row>
    <row r="18" spans="1:5" ht="15.75" thickBot="1">
      <c r="A18" s="6">
        <v>2002</v>
      </c>
      <c r="B18" s="9">
        <v>17.8332645414722</v>
      </c>
      <c r="C18" s="9">
        <v>19.7182861608598</v>
      </c>
      <c r="D18" s="9">
        <v>15.0382072375242</v>
      </c>
      <c r="E18" s="9">
        <v>16.4327179164204</v>
      </c>
    </row>
    <row r="19" spans="1:5" ht="15.75" thickBot="1">
      <c r="A19" s="6">
        <v>2003</v>
      </c>
      <c r="B19" s="9">
        <v>17.2132458181111</v>
      </c>
      <c r="C19" s="9">
        <v>17.6307816169243</v>
      </c>
      <c r="D19" s="9">
        <v>13.6587576024726</v>
      </c>
      <c r="E19" s="9">
        <v>15.8980340804576</v>
      </c>
    </row>
    <row r="20" spans="1:5" ht="15.75" thickBot="1">
      <c r="A20" s="6">
        <v>2004</v>
      </c>
      <c r="B20" s="9">
        <v>16.3757833955048</v>
      </c>
      <c r="C20" s="9">
        <v>16.0403415654794</v>
      </c>
      <c r="D20" s="9">
        <v>12.2500975987256</v>
      </c>
      <c r="E20" s="9">
        <v>13.6886614129085</v>
      </c>
    </row>
    <row r="21" spans="1:5" ht="15.75" thickBot="1">
      <c r="A21" s="6">
        <v>2005</v>
      </c>
      <c r="B21" s="9">
        <v>16.2895577416495</v>
      </c>
      <c r="C21" s="9">
        <v>15.7301204299281</v>
      </c>
      <c r="D21" s="9">
        <v>12.1546940047852</v>
      </c>
      <c r="E21" s="9">
        <v>13.5000991457433</v>
      </c>
    </row>
    <row r="22" spans="1:5" ht="15.75" thickBot="1">
      <c r="A22" s="6">
        <v>2006</v>
      </c>
      <c r="B22" s="9">
        <v>19.1339355506721</v>
      </c>
      <c r="C22" s="9">
        <v>17.4355085601144</v>
      </c>
      <c r="D22" s="9">
        <v>13.4497178019633</v>
      </c>
      <c r="E22" s="9">
        <v>15.4232109438746</v>
      </c>
    </row>
    <row r="23" spans="1:5" ht="15.75" thickBot="1">
      <c r="A23" s="6">
        <v>2007</v>
      </c>
      <c r="B23" s="9">
        <v>18.2014636255766</v>
      </c>
      <c r="C23" s="9">
        <v>16.3333577913631</v>
      </c>
      <c r="D23" s="9">
        <v>12.7352148989897</v>
      </c>
      <c r="E23" s="9">
        <v>14.3407532528534</v>
      </c>
    </row>
    <row r="24" spans="1:5" ht="15.75" thickBot="1">
      <c r="A24" s="6">
        <v>2008</v>
      </c>
      <c r="B24" s="9">
        <v>17.5746223980603</v>
      </c>
      <c r="C24" s="9">
        <v>15.9993567783919</v>
      </c>
      <c r="D24" s="9">
        <v>12.5661689647902</v>
      </c>
      <c r="E24" s="9">
        <v>13.9230405013631</v>
      </c>
    </row>
    <row r="25" spans="1:5" ht="15.75" thickBot="1">
      <c r="A25" s="6">
        <v>2009</v>
      </c>
      <c r="B25" s="9">
        <v>17.7183381440175</v>
      </c>
      <c r="C25" s="9">
        <v>15.997040934936</v>
      </c>
      <c r="D25" s="9">
        <v>12.2597420687926</v>
      </c>
      <c r="E25" s="9">
        <v>13.9953027356843</v>
      </c>
    </row>
    <row r="26" spans="1:5" ht="15.75" thickBot="1">
      <c r="A26" s="6">
        <v>2010</v>
      </c>
      <c r="B26" s="9">
        <v>17.8721435361069</v>
      </c>
      <c r="C26" s="9">
        <v>16.1883613087427</v>
      </c>
      <c r="D26" s="9">
        <v>12.0053085615202</v>
      </c>
      <c r="E26" s="9">
        <v>15.0611394423958</v>
      </c>
    </row>
    <row r="27" spans="1:5" ht="15.75" thickBot="1">
      <c r="A27" s="6">
        <v>2011</v>
      </c>
      <c r="B27" s="9">
        <v>17.5739455351236</v>
      </c>
      <c r="C27" s="9">
        <v>15.5279213569793</v>
      </c>
      <c r="D27" s="9">
        <v>11.3547999938642</v>
      </c>
      <c r="E27" s="9">
        <v>14.4518559198985</v>
      </c>
    </row>
    <row r="28" spans="1:5" ht="15.75" thickBot="1">
      <c r="A28" s="6">
        <v>2012</v>
      </c>
      <c r="B28" s="9">
        <v>17.5869979560742</v>
      </c>
      <c r="C28" s="9">
        <v>14.8814762565878</v>
      </c>
      <c r="D28" s="9">
        <v>10.6821923446257</v>
      </c>
      <c r="E28" s="9">
        <v>12.8867394373631</v>
      </c>
    </row>
    <row r="29" spans="1:5" ht="15.75" thickBot="1">
      <c r="A29" s="6">
        <v>2013</v>
      </c>
      <c r="B29" s="9">
        <v>18.1610055511348</v>
      </c>
      <c r="C29" s="9">
        <v>15.7465624013769</v>
      </c>
      <c r="D29" s="9">
        <v>11.5472141385514</v>
      </c>
      <c r="E29" s="9">
        <v>13.6806036637006</v>
      </c>
    </row>
    <row r="30" spans="1:5" ht="15.75" thickBot="1">
      <c r="A30" s="6">
        <v>2014</v>
      </c>
      <c r="B30" s="9">
        <v>17.518113662854</v>
      </c>
      <c r="C30" s="9">
        <v>16.6732892356351</v>
      </c>
      <c r="D30" s="9">
        <v>12.2360511907259</v>
      </c>
      <c r="E30" s="9">
        <v>15.319902505588</v>
      </c>
    </row>
    <row r="31" spans="1:5" ht="15.75" thickBot="1">
      <c r="A31" s="6">
        <v>2015</v>
      </c>
      <c r="B31" s="9">
        <v>17.6573751070238</v>
      </c>
      <c r="C31" s="9">
        <v>16.2673312650791</v>
      </c>
      <c r="D31" s="9">
        <v>12.1568256270127</v>
      </c>
      <c r="E31" s="9">
        <v>14.7427062478269</v>
      </c>
    </row>
    <row r="32" spans="1:5" ht="15.75" thickBot="1">
      <c r="A32" s="6">
        <v>2016</v>
      </c>
      <c r="B32" s="9">
        <v>16.2244619132044</v>
      </c>
      <c r="C32" s="9">
        <v>13.2401201494322</v>
      </c>
      <c r="D32" s="9">
        <v>10.031803694977</v>
      </c>
      <c r="E32" s="9">
        <v>14.893547234597</v>
      </c>
    </row>
    <row r="33" spans="1:5" ht="15.75" thickBot="1">
      <c r="A33" s="6">
        <v>2017</v>
      </c>
      <c r="B33" s="9">
        <v>16.6072575887475</v>
      </c>
      <c r="C33" s="9">
        <v>13.739419677422</v>
      </c>
      <c r="D33" s="9">
        <v>10.859795337669</v>
      </c>
      <c r="E33" s="9">
        <v>15.491031943817</v>
      </c>
    </row>
    <row r="34" spans="1:5" ht="15.75" thickBot="1">
      <c r="A34" s="6">
        <v>2018</v>
      </c>
      <c r="B34" s="9">
        <v>16.7303393017594</v>
      </c>
      <c r="C34" s="9">
        <v>13.8796488857829</v>
      </c>
      <c r="D34" s="9">
        <v>10.9648564270256</v>
      </c>
      <c r="E34" s="9">
        <v>15.6408970785337</v>
      </c>
    </row>
    <row r="35" spans="1:5" ht="15.75" thickBot="1">
      <c r="A35" s="6">
        <v>2019</v>
      </c>
      <c r="B35" s="9">
        <v>16.6811312319468</v>
      </c>
      <c r="C35" s="9">
        <v>13.8202970365561</v>
      </c>
      <c r="D35" s="9">
        <v>10.8754433833358</v>
      </c>
      <c r="E35" s="9">
        <v>15.5133532093423</v>
      </c>
    </row>
    <row r="36" spans="1:6" ht="15.75" thickBot="1">
      <c r="A36" s="6">
        <v>2020</v>
      </c>
      <c r="B36" s="9">
        <v>16.63682673739</v>
      </c>
      <c r="C36" s="9">
        <v>13.7564267405479</v>
      </c>
      <c r="D36" s="9">
        <v>10.867546700706</v>
      </c>
      <c r="E36" s="9">
        <v>15.5020889304987</v>
      </c>
      <c r="F36" s="1" t="s">
        <v>0</v>
      </c>
    </row>
    <row r="37" spans="1:5" ht="15.75" thickBot="1">
      <c r="A37" s="6">
        <v>2021</v>
      </c>
      <c r="B37" s="9">
        <v>16.568497264363</v>
      </c>
      <c r="C37" s="9">
        <v>13.6757411489158</v>
      </c>
      <c r="D37" s="9">
        <v>10.8572739392181</v>
      </c>
      <c r="E37" s="9">
        <v>15.4874352771459</v>
      </c>
    </row>
    <row r="38" spans="1:5" ht="15.75" thickBot="1">
      <c r="A38" s="6">
        <v>2022</v>
      </c>
      <c r="B38" s="9">
        <v>16.5281316942335</v>
      </c>
      <c r="C38" s="9">
        <v>13.615821096881</v>
      </c>
      <c r="D38" s="9">
        <v>10.7905467318819</v>
      </c>
      <c r="E38" s="9">
        <v>15.3922517798306</v>
      </c>
    </row>
    <row r="39" spans="1:5" ht="15.75" thickBot="1">
      <c r="A39" s="6">
        <v>2023</v>
      </c>
      <c r="B39" s="9">
        <v>16.1571123920626</v>
      </c>
      <c r="C39" s="9">
        <v>12.9992955496591</v>
      </c>
      <c r="D39" s="9">
        <v>10.5052868873206</v>
      </c>
      <c r="E39" s="9">
        <v>14.9853408549941</v>
      </c>
    </row>
    <row r="40" spans="1:5" ht="15.75" thickBot="1">
      <c r="A40" s="6">
        <v>2024</v>
      </c>
      <c r="B40" s="9">
        <v>16.1627624663262</v>
      </c>
      <c r="C40" s="9">
        <v>12.9898046669302</v>
      </c>
      <c r="D40" s="9">
        <v>10.5285831797013</v>
      </c>
      <c r="E40" s="9">
        <v>15.0185720161919</v>
      </c>
    </row>
    <row r="41" spans="1:5" ht="15.75" thickBot="1">
      <c r="A41" s="6">
        <v>2025</v>
      </c>
      <c r="B41" s="9">
        <v>16.2284832447539</v>
      </c>
      <c r="C41" s="9">
        <v>13.0256511024643</v>
      </c>
      <c r="D41" s="9">
        <v>10.5519066356927</v>
      </c>
      <c r="E41" s="9">
        <v>15.0518419251146</v>
      </c>
    </row>
    <row r="42" spans="1:5" ht="15.75" thickBot="1">
      <c r="A42" s="6">
        <v>2026</v>
      </c>
      <c r="B42" s="9">
        <v>16.3021677501532</v>
      </c>
      <c r="C42" s="9">
        <v>13.0689528952536</v>
      </c>
      <c r="D42" s="9">
        <v>10.6079530072247</v>
      </c>
      <c r="E42" s="9">
        <v>15.1317896685795</v>
      </c>
    </row>
    <row r="43" spans="1:5" ht="15.75" thickBot="1">
      <c r="A43" s="6">
        <v>2027</v>
      </c>
      <c r="B43" s="9">
        <v>16.1831522523866</v>
      </c>
      <c r="C43" s="9">
        <v>12.9692662583607</v>
      </c>
      <c r="D43" s="9">
        <v>10.5931350405661</v>
      </c>
      <c r="E43" s="9">
        <v>15.1106524751321</v>
      </c>
    </row>
    <row r="44" spans="1:5" ht="15.75" thickBot="1">
      <c r="A44" s="6">
        <v>2028</v>
      </c>
      <c r="B44" s="9">
        <v>16.0952623810499</v>
      </c>
      <c r="C44" s="9">
        <v>12.8901162632524</v>
      </c>
      <c r="D44" s="9">
        <v>10.5850262168901</v>
      </c>
      <c r="E44" s="9">
        <v>15.0990855861912</v>
      </c>
    </row>
    <row r="45" spans="1:5" ht="15.75" thickBot="1">
      <c r="A45" s="6">
        <v>2029</v>
      </c>
      <c r="B45" s="9">
        <v>15.8457157347299</v>
      </c>
      <c r="C45" s="9">
        <v>12.9236018615965</v>
      </c>
      <c r="D45" s="9">
        <v>10.5835836817245</v>
      </c>
      <c r="E45" s="9">
        <v>15.0970278716915</v>
      </c>
    </row>
    <row r="46" spans="1:5" ht="17.25" customHeight="1" thickBot="1">
      <c r="A46" s="6">
        <v>2030</v>
      </c>
      <c r="B46" s="9">
        <v>15.4961747456348</v>
      </c>
      <c r="C46" s="9">
        <v>12.8761515624187</v>
      </c>
      <c r="D46" s="9">
        <v>10.5450260535227</v>
      </c>
      <c r="E46" s="9">
        <v>15.0420270699655</v>
      </c>
    </row>
    <row r="47" spans="1:5" ht="13.5" customHeight="1">
      <c r="A47" s="29" t="s">
        <v>0</v>
      </c>
      <c r="B47" s="29"/>
      <c r="C47" s="29"/>
      <c r="D47" s="29"/>
      <c r="E47" s="29"/>
    </row>
    <row r="48" spans="1:5" ht="15">
      <c r="A48" s="29" t="s">
        <v>72</v>
      </c>
      <c r="B48" s="29"/>
      <c r="C48" s="29"/>
      <c r="D48" s="29"/>
      <c r="E48" s="29"/>
    </row>
    <row r="49" ht="15">
      <c r="A49" s="4"/>
    </row>
    <row r="50" spans="1:5" ht="15.75">
      <c r="A50" s="27" t="s">
        <v>23</v>
      </c>
      <c r="B50" s="27"/>
      <c r="C50" s="27"/>
      <c r="D50" s="27"/>
      <c r="E50" s="27"/>
    </row>
    <row r="51" spans="1:5" ht="15">
      <c r="A51" s="8" t="s">
        <v>24</v>
      </c>
      <c r="B51" s="12">
        <f>EXP((LN(B16/B6)/10))-1</f>
        <v>-0.012352261696704891</v>
      </c>
      <c r="C51" s="12">
        <f>EXP((LN(C16/C6)/10))-1</f>
        <v>-0.021849357205339204</v>
      </c>
      <c r="D51" s="12">
        <f>EXP((LN(D16/D6)/10))-1</f>
        <v>-0.03212588585909715</v>
      </c>
      <c r="E51" s="12">
        <f>EXP((LN(E16/E6)/10))-1</f>
        <v>-0.023952353177221886</v>
      </c>
    </row>
    <row r="52" spans="1:5" ht="15">
      <c r="A52" s="8" t="s">
        <v>62</v>
      </c>
      <c r="B52" s="12">
        <f>EXP((LN(B33/B16)/17))-1</f>
        <v>0.002241184475875402</v>
      </c>
      <c r="C52" s="12">
        <f>EXP((LN(C33/C16)/17))-1</f>
        <v>-0.0005641926188747481</v>
      </c>
      <c r="D52" s="12">
        <f>EXP((LN(D33/D16)/17))-1</f>
        <v>0.006957094396661034</v>
      </c>
      <c r="E52" s="12">
        <f>EXP((LN(E33/E16)/17))-1</f>
        <v>0.010608448364590073</v>
      </c>
    </row>
    <row r="53" spans="1:5" ht="13.5" customHeight="1">
      <c r="A53" s="8" t="s">
        <v>63</v>
      </c>
      <c r="B53" s="12">
        <f>EXP((LN(B36/B33)/3))-1</f>
        <v>0.0005931466323680912</v>
      </c>
      <c r="C53" s="12">
        <f>EXP((LN(C36/C33)/3))-1</f>
        <v>0.00041243980370664346</v>
      </c>
      <c r="D53" s="12">
        <f>EXP((LN(D36/D33)/3))-1</f>
        <v>0.00023786573333839378</v>
      </c>
      <c r="E53" s="12">
        <f>EXP((LN(E36/E33)/3))-1</f>
        <v>0.00023786573333883787</v>
      </c>
    </row>
    <row r="54" spans="1:5" ht="15">
      <c r="A54" s="8" t="s">
        <v>64</v>
      </c>
      <c r="B54" s="12">
        <f>EXP((LN(B46/B33)/13))-1</f>
        <v>-0.005312500116334218</v>
      </c>
      <c r="C54" s="12">
        <f>EXP((LN(C46/C33)/13))-1</f>
        <v>-0.004979267191670966</v>
      </c>
      <c r="D54" s="12">
        <f>EXP((LN(D46/D33)/13))-1</f>
        <v>-0.0022599949865470537</v>
      </c>
      <c r="E54" s="12">
        <f>EXP((LN(E46/E33)/13))-1</f>
        <v>-0.0022599949865472757</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SCE High Demand Case</dc:title>
  <dc:subject/>
  <dc:creator>Garcia, Cary@Energy</dc:creator>
  <cp:keywords/>
  <dc:description/>
  <cp:lastModifiedBy>Garcia, Cary@Energy</cp:lastModifiedBy>
  <dcterms:created xsi:type="dcterms:W3CDTF">2016-12-06T18:18:16Z</dcterms:created>
  <dcterms:modified xsi:type="dcterms:W3CDTF">2018-12-18T01:41:28Z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Z5JXHV6S7NA6-3-114121</vt:lpwstr>
  </property>
  <property fmtid="{D5CDD505-2E9C-101B-9397-08002B2CF9AE}" pid="3" name="_dlc_DocIdItemGuid">
    <vt:lpwstr>fd80e040-3077-4fd5-b917-79c614978224</vt:lpwstr>
  </property>
  <property fmtid="{D5CDD505-2E9C-101B-9397-08002B2CF9AE}" pid="4" name="_dlc_DocIdUrl">
    <vt:lpwstr>http://efilingspinternal/_layouts/DocIdRedir.aspx?ID=Z5JXHV6S7NA6-3-114121, Z5JXHV6S7NA6-3-114121</vt:lpwstr>
  </property>
  <property fmtid="{D5CDD505-2E9C-101B-9397-08002B2CF9AE}" pid="5" name="_CopySource">
    <vt:lpwstr>http://efilingspinternal/PendingDocuments/17-IEPR-03/20180122T135456_CED_2017_Revised_Baseline_SCE_High_Demand_Case.xls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2573500.00000000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