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<sst xmlns="http://schemas.openxmlformats.org/spreadsheetml/2006/main" count="165" uniqueCount="79">
  <si>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</si>
  <si>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</si>
  <si>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</si>
  <si>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</si>
  <si>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</si>
  <si>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</si>
  <si>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</si>
  <si>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</si>
  <si>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</si>
  <si>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</si>
  <si>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</si>
  <si>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</si>
  <si>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</si>
  <si>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</si>
  <si>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</si>
  <si>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</si>
  <si>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</si>
  <si>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</si>
  <si>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</si>
  <si>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</si>
  <si>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</si>
  <si>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</si>
  <si>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</si>
  <si>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</si>
  <si>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</si>
  <si>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</si>
  <si>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</si>
  <si>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</si>
  <si>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</si>
  <si>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</si>
  <si>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</si>
  <si>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</si>
  <si>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</si>
  <si>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</si>
  <si>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</si>
  <si>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</si>
  <si>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</si>
  <si>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</si>
  <si>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</si>
  <si>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</si>
  <si>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</si>
  <si>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</si>
  <si>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</si>
  <si>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</si>
  <si>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</si>
  <si>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</si>
  <si>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</si>
  <si>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</si>
  <si>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</si>
  <si>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Load-Modifying Demand Response</t>
  </si>
  <si>
    <t>Households (Thousands)</t>
  </si>
  <si>
    <t>Form 1.1 - SCE Planning Area</t>
  </si>
  <si>
    <t>Form 1.1b - SCE Planning Area</t>
  </si>
  <si>
    <t>Form 1.2 - SCE Planning Area</t>
  </si>
  <si>
    <t>Form 1.4 - SCE Planning Area</t>
  </si>
  <si>
    <t>Form 1.5 - SCE Planning Area</t>
  </si>
  <si>
    <t>Form 1.7a - SCE Planning Area</t>
  </si>
  <si>
    <t>Form 2.2 - SCE Planning Area</t>
  </si>
  <si>
    <t>Form 2.3 - SCE Planning Area</t>
  </si>
  <si>
    <t>Peak  End Use  Load</t>
  </si>
  <si>
    <t>Peak Shift Impact*</t>
  </si>
  <si>
    <t>2000-2017</t>
  </si>
  <si>
    <t>2017-2020</t>
  </si>
  <si>
    <t>2017-2030</t>
  </si>
  <si>
    <t>Unadjusted  Net Peak Demand</t>
  </si>
  <si>
    <t>Final Net Peak Demand</t>
  </si>
  <si>
    <t>Total Non-Agricultural Employment</t>
  </si>
  <si>
    <t>*Peak shift impact accounts for utility peaks occurring later in the day compared to the end use peak due to demand modifiers. Unadjusted net peak measures utility demand at "traditional" peak hour.</t>
  </si>
  <si>
    <t>December 2018</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</si>
  <si>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</si>
  <si>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</si>
  <si>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</si>
  <si>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</si>
  <si>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Electricity Prices (2017 cents/kWh)</t>
  </si>
  <si>
    <t>Personal Income
(Millions 2017$)</t>
  </si>
  <si>
    <t>California Energy Demand 2018-2030 Revised Baseline Forecast - Mid Demand Case</t>
  </si>
  <si>
    <t>2000-2018</t>
  </si>
  <si>
    <t>2018-2020</t>
  </si>
  <si>
    <t>2018-2030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</si>
</sst>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2" sqref="A2"/>
    </sheetView>
  </sheetViews>
  <sheetFormatPr defaultColWidth="9.140625" defaultRowHeight="15"/>
  <cols>
    <col min="1" max="1" width="107.140625" style="1" bestFit="1" customWidth="1"/>
    <col min="2" max="16384" width="9.140625" style="1" customWidth="1"/>
  </cols>
  <sheetData>
    <row r="1" spans="1:11" ht="15.75">
      <c r="A1" s="26" t="s">
        <v>75</v>
      </c>
      <c r="B1" s="26"/>
      <c r="C1" s="26"/>
      <c r="D1" s="26"/>
      <c r="E1" s="26"/>
      <c r="F1" s="26"/>
      <c r="G1" s="26"/>
      <c r="H1" s="26"/>
      <c r="I1" s="26"/>
      <c r="J1" s="26"/>
      <c r="K1" s="26"/>
    </row>
    <row r="2" ht="15">
      <c r="A2" s="11" t="s">
        <v>68</v>
      </c>
    </row>
    <row r="3" ht="15">
      <c r="A3" s="2" t="s">
        <v>0</v>
      </c>
    </row>
    <row r="4" ht="15">
      <c r="A4" s="2" t="s">
        <v>1</v>
      </c>
    </row>
    <row r="5" ht="15">
      <c r="A5" s="2" t="s">
        <v>0</v>
      </c>
    </row>
    <row r="6" ht="15">
      <c r="A6" s="2" t="s">
        <v>2</v>
      </c>
    </row>
    <row r="7" ht="15">
      <c r="A7" s="2" t="s">
        <v>3</v>
      </c>
    </row>
    <row r="8" ht="15">
      <c r="A8" s="2" t="s">
        <v>46</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P9" sqref="P9"/>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8" t="s">
        <v>51</v>
      </c>
      <c r="B1" s="28"/>
      <c r="C1" s="28"/>
      <c r="D1" s="28"/>
      <c r="E1" s="28"/>
      <c r="F1" s="28"/>
      <c r="G1" s="28"/>
      <c r="H1" s="28"/>
      <c r="I1" s="28"/>
      <c r="J1" s="28"/>
      <c r="K1" s="28"/>
    </row>
    <row r="2" spans="1:11" ht="15.75" customHeight="1">
      <c r="A2" s="28" t="s">
        <v>75</v>
      </c>
      <c r="B2" s="28"/>
      <c r="C2" s="28"/>
      <c r="D2" s="28"/>
      <c r="E2" s="28"/>
      <c r="F2" s="28"/>
      <c r="G2" s="28"/>
      <c r="H2" s="28"/>
      <c r="I2" s="28"/>
      <c r="J2" s="28"/>
      <c r="K2" s="28"/>
    </row>
    <row r="3" spans="1:11" ht="15.75" customHeight="1">
      <c r="A3" s="28" t="s">
        <v>10</v>
      </c>
      <c r="B3" s="28"/>
      <c r="C3" s="28"/>
      <c r="D3" s="28"/>
      <c r="E3" s="28"/>
      <c r="F3" s="28"/>
      <c r="G3" s="28"/>
      <c r="H3" s="28"/>
      <c r="I3" s="28"/>
      <c r="J3" s="28"/>
      <c r="K3" s="28"/>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23960.495708000002</v>
      </c>
      <c r="C6" s="7">
        <v>0</v>
      </c>
      <c r="D6" s="7">
        <v>25501.837673615024</v>
      </c>
      <c r="E6" s="7">
        <v>0</v>
      </c>
      <c r="F6" s="7">
        <v>19975.17439902199</v>
      </c>
      <c r="G6" s="7">
        <v>3368.059122633638</v>
      </c>
      <c r="H6" s="7">
        <v>9703.086862919707</v>
      </c>
      <c r="I6" s="7">
        <v>3936.4619099324887</v>
      </c>
      <c r="J6" s="7">
        <v>644.659905</v>
      </c>
      <c r="K6" s="7">
        <v>87089.77558112286</v>
      </c>
      <c r="L6" s="14"/>
    </row>
    <row r="7" spans="1:11" ht="15.75" thickBot="1">
      <c r="A7" s="6">
        <v>1991</v>
      </c>
      <c r="B7" s="7">
        <v>23294.746205999996</v>
      </c>
      <c r="C7" s="7">
        <v>0</v>
      </c>
      <c r="D7" s="7">
        <v>25375.22884009261</v>
      </c>
      <c r="E7" s="7">
        <v>0</v>
      </c>
      <c r="F7" s="7">
        <v>19400.161063069703</v>
      </c>
      <c r="G7" s="7">
        <v>3247.2533857931094</v>
      </c>
      <c r="H7" s="7">
        <v>7339.409296849603</v>
      </c>
      <c r="I7" s="7">
        <v>3954.7081942149416</v>
      </c>
      <c r="J7" s="7">
        <v>645.100792</v>
      </c>
      <c r="K7" s="7">
        <v>83256.60777801996</v>
      </c>
    </row>
    <row r="8" spans="1:11" ht="15.75" thickBot="1">
      <c r="A8" s="6">
        <v>1992</v>
      </c>
      <c r="B8" s="7">
        <v>24434.351000000002</v>
      </c>
      <c r="C8" s="7">
        <v>0</v>
      </c>
      <c r="D8" s="7">
        <v>26531.176340103237</v>
      </c>
      <c r="E8" s="7">
        <v>0</v>
      </c>
      <c r="F8" s="7">
        <v>19277.000208315163</v>
      </c>
      <c r="G8" s="7">
        <v>2987.479121461728</v>
      </c>
      <c r="H8" s="7">
        <v>6500.810288506301</v>
      </c>
      <c r="I8" s="7">
        <v>4097.419610484816</v>
      </c>
      <c r="J8" s="7">
        <v>686.8992132698666</v>
      </c>
      <c r="K8" s="7">
        <v>84515.1357821411</v>
      </c>
    </row>
    <row r="9" spans="1:11" ht="15.75" thickBot="1">
      <c r="A9" s="6">
        <v>1993</v>
      </c>
      <c r="B9" s="7">
        <v>23538.103000000003</v>
      </c>
      <c r="C9" s="7">
        <v>0</v>
      </c>
      <c r="D9" s="7">
        <v>26456.03817431476</v>
      </c>
      <c r="E9" s="7">
        <v>0</v>
      </c>
      <c r="F9" s="7">
        <v>18856.150932079185</v>
      </c>
      <c r="G9" s="7">
        <v>2831.3955530819767</v>
      </c>
      <c r="H9" s="7">
        <v>6615.347886105557</v>
      </c>
      <c r="I9" s="7">
        <v>4028.7647362544053</v>
      </c>
      <c r="J9" s="7">
        <v>671.7934945442671</v>
      </c>
      <c r="K9" s="7">
        <v>82997.59377638016</v>
      </c>
    </row>
    <row r="10" spans="1:11" ht="15.75" thickBot="1">
      <c r="A10" s="6">
        <v>1994</v>
      </c>
      <c r="B10" s="7">
        <v>24457.802000000003</v>
      </c>
      <c r="C10" s="7">
        <v>0</v>
      </c>
      <c r="D10" s="7">
        <v>27488.505186534974</v>
      </c>
      <c r="E10" s="7">
        <v>0</v>
      </c>
      <c r="F10" s="7">
        <v>19240.99606596639</v>
      </c>
      <c r="G10" s="7">
        <v>2758.7435582783637</v>
      </c>
      <c r="H10" s="7">
        <v>7847.727854489682</v>
      </c>
      <c r="I10" s="7">
        <v>4037.915540068992</v>
      </c>
      <c r="J10" s="7">
        <v>677.1666450729907</v>
      </c>
      <c r="K10" s="7">
        <v>86508.85685041141</v>
      </c>
    </row>
    <row r="11" spans="1:11" ht="15.75" thickBot="1">
      <c r="A11" s="6">
        <v>1995</v>
      </c>
      <c r="B11" s="7">
        <v>24386.11058359839</v>
      </c>
      <c r="C11" s="7">
        <v>0</v>
      </c>
      <c r="D11" s="7">
        <v>27330.425370552417</v>
      </c>
      <c r="E11" s="7">
        <v>0</v>
      </c>
      <c r="F11" s="7">
        <v>19329.507725097355</v>
      </c>
      <c r="G11" s="7">
        <v>2993.9614827208843</v>
      </c>
      <c r="H11" s="7">
        <v>6024.830654333262</v>
      </c>
      <c r="I11" s="7">
        <v>4126.091291824636</v>
      </c>
      <c r="J11" s="7">
        <v>622.1026622438346</v>
      </c>
      <c r="K11" s="7">
        <v>84813.02977037078</v>
      </c>
    </row>
    <row r="12" spans="1:11" ht="15.75" thickBot="1">
      <c r="A12" s="6">
        <v>1996</v>
      </c>
      <c r="B12" s="7">
        <v>25115.49218698701</v>
      </c>
      <c r="C12" s="7">
        <v>0</v>
      </c>
      <c r="D12" s="7">
        <v>28324.988459056534</v>
      </c>
      <c r="E12" s="7">
        <v>0</v>
      </c>
      <c r="F12" s="7">
        <v>19794.949757284146</v>
      </c>
      <c r="G12" s="7">
        <v>3076.35675989676</v>
      </c>
      <c r="H12" s="7">
        <v>7342.049476231758</v>
      </c>
      <c r="I12" s="7">
        <v>4130.874878021179</v>
      </c>
      <c r="J12" s="7">
        <v>634.4551708968379</v>
      </c>
      <c r="K12" s="7">
        <v>88419.16668837423</v>
      </c>
    </row>
    <row r="13" spans="1:11" ht="15.75" thickBot="1">
      <c r="A13" s="6">
        <v>1997</v>
      </c>
      <c r="B13" s="7">
        <v>25616.824131052068</v>
      </c>
      <c r="C13" s="7">
        <v>0</v>
      </c>
      <c r="D13" s="7">
        <v>29288.160987706186</v>
      </c>
      <c r="E13" s="7">
        <v>0</v>
      </c>
      <c r="F13" s="7">
        <v>20325.788232518327</v>
      </c>
      <c r="G13" s="7">
        <v>3121.4874269002576</v>
      </c>
      <c r="H13" s="7">
        <v>7878.930571043762</v>
      </c>
      <c r="I13" s="7">
        <v>4692.822710781989</v>
      </c>
      <c r="J13" s="7">
        <v>650.2692246121494</v>
      </c>
      <c r="K13" s="7">
        <v>91574.28328461474</v>
      </c>
    </row>
    <row r="14" spans="1:11" ht="15.75" thickBot="1">
      <c r="A14" s="6">
        <v>1998</v>
      </c>
      <c r="B14" s="7">
        <v>26041.597918017418</v>
      </c>
      <c r="C14" s="7">
        <v>0</v>
      </c>
      <c r="D14" s="7">
        <v>31747.19472678856</v>
      </c>
      <c r="E14" s="7">
        <v>0</v>
      </c>
      <c r="F14" s="7">
        <v>19329.036332418276</v>
      </c>
      <c r="G14" s="7">
        <v>2856.1363114978494</v>
      </c>
      <c r="H14" s="7">
        <v>5891.752393434449</v>
      </c>
      <c r="I14" s="7">
        <v>4712.401467180454</v>
      </c>
      <c r="J14" s="7">
        <v>694.1194027058239</v>
      </c>
      <c r="K14" s="7">
        <v>91272.23855204284</v>
      </c>
    </row>
    <row r="15" spans="1:11" ht="15.75" thickBot="1">
      <c r="A15" s="6">
        <v>1999</v>
      </c>
      <c r="B15" s="7">
        <v>26005.298660068</v>
      </c>
      <c r="C15" s="7">
        <v>0</v>
      </c>
      <c r="D15" s="7">
        <v>32262.398360708718</v>
      </c>
      <c r="E15" s="7">
        <v>0</v>
      </c>
      <c r="F15" s="7">
        <v>21075.8606401731</v>
      </c>
      <c r="G15" s="7">
        <v>2479.2941106117332</v>
      </c>
      <c r="H15" s="7">
        <v>7371.9712812895195</v>
      </c>
      <c r="I15" s="7">
        <v>4785.755744309094</v>
      </c>
      <c r="J15" s="7">
        <v>665.4925795254496</v>
      </c>
      <c r="K15" s="7">
        <v>94646.07137668562</v>
      </c>
    </row>
    <row r="16" spans="1:11" ht="15.75" thickBot="1">
      <c r="A16" s="6">
        <v>2000</v>
      </c>
      <c r="B16" s="7">
        <v>28252.094455284805</v>
      </c>
      <c r="C16" s="7">
        <v>0</v>
      </c>
      <c r="D16" s="7">
        <v>33872.855951988866</v>
      </c>
      <c r="E16" s="7">
        <v>0</v>
      </c>
      <c r="F16" s="7">
        <v>21164.579207899784</v>
      </c>
      <c r="G16" s="7">
        <v>2885.0760356627825</v>
      </c>
      <c r="H16" s="7">
        <v>7965.331506324663</v>
      </c>
      <c r="I16" s="7">
        <v>4927.905439745498</v>
      </c>
      <c r="J16" s="7">
        <v>484.8561394247857</v>
      </c>
      <c r="K16" s="7">
        <v>99552.6987363312</v>
      </c>
    </row>
    <row r="17" spans="1:11" ht="15.75" thickBot="1">
      <c r="A17" s="6">
        <v>2001</v>
      </c>
      <c r="B17" s="7">
        <v>26420.280033371273</v>
      </c>
      <c r="C17" s="7">
        <v>0</v>
      </c>
      <c r="D17" s="7">
        <v>33687.7589300544</v>
      </c>
      <c r="E17" s="7">
        <v>0</v>
      </c>
      <c r="F17" s="7">
        <v>19180.203301807167</v>
      </c>
      <c r="G17" s="7">
        <v>2136.3866387997064</v>
      </c>
      <c r="H17" s="7">
        <v>8726.647739312566</v>
      </c>
      <c r="I17" s="7">
        <v>4225.31265667119</v>
      </c>
      <c r="J17" s="7">
        <v>517.4646236858014</v>
      </c>
      <c r="K17" s="7">
        <v>94894.05392370209</v>
      </c>
    </row>
    <row r="18" spans="1:11" ht="15.75" thickBot="1">
      <c r="A18" s="6">
        <v>2002</v>
      </c>
      <c r="B18" s="7">
        <v>26812.1094061596</v>
      </c>
      <c r="C18" s="7">
        <v>0</v>
      </c>
      <c r="D18" s="7">
        <v>34192.624508844165</v>
      </c>
      <c r="E18" s="7">
        <v>0</v>
      </c>
      <c r="F18" s="7">
        <v>20410.87128236062</v>
      </c>
      <c r="G18" s="7">
        <v>2192.9448324445293</v>
      </c>
      <c r="H18" s="7">
        <v>10049.955656742019</v>
      </c>
      <c r="I18" s="7">
        <v>4166.283314027869</v>
      </c>
      <c r="J18" s="7">
        <v>516.0627101326817</v>
      </c>
      <c r="K18" s="7">
        <v>98340.85171071147</v>
      </c>
    </row>
    <row r="19" spans="1:11" ht="15.75" thickBot="1">
      <c r="A19" s="6">
        <v>2003</v>
      </c>
      <c r="B19" s="7">
        <v>29068.96544270415</v>
      </c>
      <c r="C19" s="7">
        <v>0</v>
      </c>
      <c r="D19" s="7">
        <v>36837.89023907175</v>
      </c>
      <c r="E19" s="7">
        <v>0</v>
      </c>
      <c r="F19" s="7">
        <v>18507.561376395657</v>
      </c>
      <c r="G19" s="7">
        <v>2581.2933718928944</v>
      </c>
      <c r="H19" s="7">
        <v>8938.505526613568</v>
      </c>
      <c r="I19" s="7">
        <v>4421.145933144426</v>
      </c>
      <c r="J19" s="7">
        <v>519.5477522024844</v>
      </c>
      <c r="K19" s="7">
        <v>100874.90964202493</v>
      </c>
    </row>
    <row r="20" spans="1:11" ht="15.75" thickBot="1">
      <c r="A20" s="6">
        <v>2004</v>
      </c>
      <c r="B20" s="7">
        <v>29923.598515533507</v>
      </c>
      <c r="C20" s="7">
        <v>0</v>
      </c>
      <c r="D20" s="7">
        <v>36928.572179212664</v>
      </c>
      <c r="E20" s="7">
        <v>0</v>
      </c>
      <c r="F20" s="7">
        <v>19261.60224947126</v>
      </c>
      <c r="G20" s="7">
        <v>3232.8693966572087</v>
      </c>
      <c r="H20" s="7">
        <v>9990.6563502514</v>
      </c>
      <c r="I20" s="7">
        <v>4536.333060880872</v>
      </c>
      <c r="J20" s="7">
        <v>520.4294195798109</v>
      </c>
      <c r="K20" s="7">
        <v>104394.06117158671</v>
      </c>
    </row>
    <row r="21" spans="1:11" ht="15.75" thickBot="1">
      <c r="A21" s="6">
        <v>2005</v>
      </c>
      <c r="B21" s="7">
        <v>30844.724629293458</v>
      </c>
      <c r="C21" s="7">
        <v>0</v>
      </c>
      <c r="D21" s="7">
        <v>37298.909494984284</v>
      </c>
      <c r="E21" s="7">
        <v>0</v>
      </c>
      <c r="F21" s="7">
        <v>19283.681403051196</v>
      </c>
      <c r="G21" s="7">
        <v>3350.304850146792</v>
      </c>
      <c r="H21" s="7">
        <v>8891.222432250266</v>
      </c>
      <c r="I21" s="7">
        <v>5084.701278126704</v>
      </c>
      <c r="J21" s="7">
        <v>519.5432166705983</v>
      </c>
      <c r="K21" s="7">
        <v>105273.0873045233</v>
      </c>
    </row>
    <row r="22" spans="1:11" ht="15.75" thickBot="1">
      <c r="A22" s="6">
        <v>2006</v>
      </c>
      <c r="B22" s="7">
        <v>32267.647811638053</v>
      </c>
      <c r="C22" s="7">
        <v>0</v>
      </c>
      <c r="D22" s="7">
        <v>38857.460218339926</v>
      </c>
      <c r="E22" s="7">
        <v>0</v>
      </c>
      <c r="F22" s="7">
        <v>18726.01472162139</v>
      </c>
      <c r="G22" s="7">
        <v>3439.5255948343365</v>
      </c>
      <c r="H22" s="7">
        <v>9434.61965996711</v>
      </c>
      <c r="I22" s="7">
        <v>5085.304633409782</v>
      </c>
      <c r="J22" s="7">
        <v>523.882890629593</v>
      </c>
      <c r="K22" s="7">
        <v>108334.4555304402</v>
      </c>
    </row>
    <row r="23" spans="1:11" ht="15.75" thickBot="1">
      <c r="A23" s="6">
        <v>2007</v>
      </c>
      <c r="B23" s="7">
        <v>32077.521730258595</v>
      </c>
      <c r="C23" s="7">
        <v>0</v>
      </c>
      <c r="D23" s="7">
        <v>38411.19166068365</v>
      </c>
      <c r="E23" s="7">
        <v>0</v>
      </c>
      <c r="F23" s="7">
        <v>19258.405676926224</v>
      </c>
      <c r="G23" s="7">
        <v>3442.2994374048367</v>
      </c>
      <c r="H23" s="7">
        <v>9869.992175568192</v>
      </c>
      <c r="I23" s="7">
        <v>5181.777865323256</v>
      </c>
      <c r="J23" s="7">
        <v>523.1500924619845</v>
      </c>
      <c r="K23" s="7">
        <v>108764.33863862675</v>
      </c>
    </row>
    <row r="24" spans="1:11" ht="15.75" thickBot="1">
      <c r="A24" s="6">
        <v>2008</v>
      </c>
      <c r="B24" s="7">
        <v>32934.991811524495</v>
      </c>
      <c r="C24" s="7">
        <v>0</v>
      </c>
      <c r="D24" s="7">
        <v>39335.313021898386</v>
      </c>
      <c r="E24" s="7">
        <v>0</v>
      </c>
      <c r="F24" s="7">
        <v>18463.709420443312</v>
      </c>
      <c r="G24" s="7">
        <v>3520.8022677881877</v>
      </c>
      <c r="H24" s="7">
        <v>8703.710751013543</v>
      </c>
      <c r="I24" s="7">
        <v>5232.464564467143</v>
      </c>
      <c r="J24" s="7">
        <v>526.1466084175556</v>
      </c>
      <c r="K24" s="7">
        <v>108717.13844555261</v>
      </c>
    </row>
    <row r="25" spans="1:11" ht="15.75" thickBot="1">
      <c r="A25" s="6">
        <v>2009</v>
      </c>
      <c r="B25" s="7">
        <v>32212.020630362553</v>
      </c>
      <c r="C25" s="7">
        <v>0</v>
      </c>
      <c r="D25" s="7">
        <v>38081.377645018874</v>
      </c>
      <c r="E25" s="7">
        <v>0</v>
      </c>
      <c r="F25" s="7">
        <v>16439.186308135962</v>
      </c>
      <c r="G25" s="7">
        <v>3441.0798144215814</v>
      </c>
      <c r="H25" s="7">
        <v>8797.029696892481</v>
      </c>
      <c r="I25" s="7">
        <v>5009.96472466459</v>
      </c>
      <c r="J25" s="7">
        <v>526.0364663093997</v>
      </c>
      <c r="K25" s="7">
        <v>104506.69528580543</v>
      </c>
    </row>
    <row r="26" spans="1:11" ht="15.75" thickBot="1">
      <c r="A26" s="6">
        <v>2010</v>
      </c>
      <c r="B26" s="7">
        <v>30892.758094546807</v>
      </c>
      <c r="C26" s="7">
        <v>0</v>
      </c>
      <c r="D26" s="7">
        <v>36962.23474035415</v>
      </c>
      <c r="E26" s="7">
        <v>0</v>
      </c>
      <c r="F26" s="7">
        <v>16701.186664060246</v>
      </c>
      <c r="G26" s="7">
        <v>3226.39760314222</v>
      </c>
      <c r="H26" s="7">
        <v>9188.528417087175</v>
      </c>
      <c r="I26" s="7">
        <v>4964.789589795123</v>
      </c>
      <c r="J26" s="7">
        <v>528.1782794481355</v>
      </c>
      <c r="K26" s="7">
        <v>102464.07338843386</v>
      </c>
    </row>
    <row r="27" spans="1:11" ht="15.75" thickBot="1">
      <c r="A27" s="6">
        <v>2011</v>
      </c>
      <c r="B27" s="7">
        <v>31527.528019650446</v>
      </c>
      <c r="C27" s="7">
        <v>0</v>
      </c>
      <c r="D27" s="7">
        <v>37033.006179748714</v>
      </c>
      <c r="E27" s="7">
        <v>0</v>
      </c>
      <c r="F27" s="7">
        <v>17014.810236846795</v>
      </c>
      <c r="G27" s="7">
        <v>3273.420434408968</v>
      </c>
      <c r="H27" s="7">
        <v>8986.18482197457</v>
      </c>
      <c r="I27" s="7">
        <v>5209.796399373554</v>
      </c>
      <c r="J27" s="7">
        <v>528.5967801752902</v>
      </c>
      <c r="K27" s="7">
        <v>103573.34287217833</v>
      </c>
    </row>
    <row r="28" spans="1:11" ht="15.75" thickBot="1">
      <c r="A28" s="6">
        <v>2012</v>
      </c>
      <c r="B28" s="7">
        <v>32898.15705124351</v>
      </c>
      <c r="C28" s="7">
        <v>0</v>
      </c>
      <c r="D28" s="7">
        <v>38117.13850113808</v>
      </c>
      <c r="E28" s="7">
        <v>0</v>
      </c>
      <c r="F28" s="7">
        <v>17188.976319866582</v>
      </c>
      <c r="G28" s="7">
        <v>3103.908548168713</v>
      </c>
      <c r="H28" s="7">
        <v>8993.142109842422</v>
      </c>
      <c r="I28" s="7">
        <v>5284.524445280532</v>
      </c>
      <c r="J28" s="7">
        <v>529.0461547379646</v>
      </c>
      <c r="K28" s="7">
        <v>106114.8931302778</v>
      </c>
    </row>
    <row r="29" spans="1:11" ht="15.75" thickBot="1">
      <c r="A29" s="6">
        <v>2013</v>
      </c>
      <c r="B29" s="7">
        <v>32304.705159942932</v>
      </c>
      <c r="C29" s="7">
        <v>0</v>
      </c>
      <c r="D29" s="7">
        <v>38066.2777171339</v>
      </c>
      <c r="E29" s="7">
        <v>0</v>
      </c>
      <c r="F29" s="7">
        <v>17072.974037944918</v>
      </c>
      <c r="G29" s="7">
        <v>3273.544115662975</v>
      </c>
      <c r="H29" s="7">
        <v>8654.909709637555</v>
      </c>
      <c r="I29" s="7">
        <v>5392.923646873665</v>
      </c>
      <c r="J29" s="7">
        <v>528.8471960752954</v>
      </c>
      <c r="K29" s="7">
        <v>105294.18158327125</v>
      </c>
    </row>
    <row r="30" spans="1:11" ht="15.75" thickBot="1">
      <c r="A30" s="6">
        <v>2014</v>
      </c>
      <c r="B30" s="7">
        <v>32832.06764013173</v>
      </c>
      <c r="C30" s="7">
        <v>0</v>
      </c>
      <c r="D30" s="7">
        <v>39073.775107780646</v>
      </c>
      <c r="E30" s="7">
        <v>0</v>
      </c>
      <c r="F30" s="7">
        <v>17212.7211981473</v>
      </c>
      <c r="G30" s="7">
        <v>3412.5632315870484</v>
      </c>
      <c r="H30" s="7">
        <v>7547.726130858697</v>
      </c>
      <c r="I30" s="7">
        <v>5354.462260325741</v>
      </c>
      <c r="J30" s="7">
        <v>530.3751934346869</v>
      </c>
      <c r="K30" s="7">
        <v>105963.69076226585</v>
      </c>
    </row>
    <row r="31" spans="1:11" ht="15.75" thickBot="1">
      <c r="A31" s="6">
        <v>2015</v>
      </c>
      <c r="B31" s="7">
        <v>32608.27967034716</v>
      </c>
      <c r="C31" s="7">
        <v>186.28825815102124</v>
      </c>
      <c r="D31" s="7">
        <v>37793.81492286647</v>
      </c>
      <c r="E31" s="7">
        <v>27.421296360305544</v>
      </c>
      <c r="F31" s="7">
        <v>17902.586885745266</v>
      </c>
      <c r="G31" s="7">
        <v>3778.811096750099</v>
      </c>
      <c r="H31" s="7">
        <v>7888.620569784885</v>
      </c>
      <c r="I31" s="7">
        <v>5024.879113228652</v>
      </c>
      <c r="J31" s="7">
        <v>680.8323846352175</v>
      </c>
      <c r="K31" s="7">
        <v>105677.82464335774</v>
      </c>
    </row>
    <row r="32" spans="1:11" ht="15.75" thickBot="1">
      <c r="A32" s="6">
        <v>2016</v>
      </c>
      <c r="B32" s="7">
        <v>32419.53609788222</v>
      </c>
      <c r="C32" s="7">
        <v>262.7687349442851</v>
      </c>
      <c r="D32" s="7">
        <v>37279.174266686925</v>
      </c>
      <c r="E32" s="7">
        <v>53.22591188473891</v>
      </c>
      <c r="F32" s="7">
        <v>17974.294617876654</v>
      </c>
      <c r="G32" s="7">
        <v>3505.481945515157</v>
      </c>
      <c r="H32" s="7">
        <v>9052.538277005693</v>
      </c>
      <c r="I32" s="7">
        <v>5040.818056755723</v>
      </c>
      <c r="J32" s="7">
        <v>676.70836936</v>
      </c>
      <c r="K32" s="7">
        <v>105948.55163108239</v>
      </c>
    </row>
    <row r="33" spans="1:12" ht="15.75" thickBot="1">
      <c r="A33" s="6">
        <v>2017</v>
      </c>
      <c r="B33" s="7">
        <v>33389.17307698023</v>
      </c>
      <c r="C33" s="7">
        <v>565.6719967468122</v>
      </c>
      <c r="D33" s="7">
        <v>37429.215860531454</v>
      </c>
      <c r="E33" s="7">
        <v>188.52871398488742</v>
      </c>
      <c r="F33" s="7">
        <v>18084.50209003834</v>
      </c>
      <c r="G33" s="7">
        <v>3426.1114191568718</v>
      </c>
      <c r="H33" s="7">
        <v>9904.59927973593</v>
      </c>
      <c r="I33" s="7">
        <v>5058.72655924385</v>
      </c>
      <c r="J33" s="7">
        <v>670.1381413914748</v>
      </c>
      <c r="K33" s="7">
        <v>107962.46642707816</v>
      </c>
      <c r="L33" s="14"/>
    </row>
    <row r="34" spans="1:11" ht="15.75" thickBot="1">
      <c r="A34" s="6">
        <v>2018</v>
      </c>
      <c r="B34" s="7">
        <v>33987.10883948802</v>
      </c>
      <c r="C34" s="7">
        <v>801.7505088283124</v>
      </c>
      <c r="D34" s="7">
        <v>37972.512194401665</v>
      </c>
      <c r="E34" s="7">
        <v>242.91981693399748</v>
      </c>
      <c r="F34" s="7">
        <v>18276.111170591466</v>
      </c>
      <c r="G34" s="7">
        <v>3494.4283041903564</v>
      </c>
      <c r="H34" s="7">
        <v>8006.281782535818</v>
      </c>
      <c r="I34" s="7">
        <v>5120.864032925869</v>
      </c>
      <c r="J34" s="7">
        <v>670.1518106649265</v>
      </c>
      <c r="K34" s="7">
        <v>107527.45813479811</v>
      </c>
    </row>
    <row r="35" spans="1:11" ht="15.75" thickBot="1">
      <c r="A35" s="6">
        <v>2019</v>
      </c>
      <c r="B35" s="7">
        <v>34607.37513468833</v>
      </c>
      <c r="C35" s="7">
        <v>1076.9397432641335</v>
      </c>
      <c r="D35" s="7">
        <v>38468.2591697193</v>
      </c>
      <c r="E35" s="7">
        <v>313.61949925782767</v>
      </c>
      <c r="F35" s="7">
        <v>18213.808531033308</v>
      </c>
      <c r="G35" s="7">
        <v>3489.5869993759634</v>
      </c>
      <c r="H35" s="7">
        <v>8013.106977672587</v>
      </c>
      <c r="I35" s="7">
        <v>5159.6757880111645</v>
      </c>
      <c r="J35" s="7">
        <v>670.1655602836415</v>
      </c>
      <c r="K35" s="7">
        <v>108621.97816078432</v>
      </c>
    </row>
    <row r="36" spans="1:11" ht="15.75" thickBot="1">
      <c r="A36" s="6">
        <v>2020</v>
      </c>
      <c r="B36" s="7">
        <v>35460.34774975555</v>
      </c>
      <c r="C36" s="7">
        <v>1349.9096712461308</v>
      </c>
      <c r="D36" s="7">
        <v>39093.68711464243</v>
      </c>
      <c r="E36" s="7">
        <v>386.5697022984698</v>
      </c>
      <c r="F36" s="7">
        <v>18035.332581091916</v>
      </c>
      <c r="G36" s="7">
        <v>3508.0357786689665</v>
      </c>
      <c r="H36" s="7">
        <v>8040.745655549964</v>
      </c>
      <c r="I36" s="7">
        <v>5190.714151345664</v>
      </c>
      <c r="J36" s="7">
        <v>670.1792240653549</v>
      </c>
      <c r="K36" s="7">
        <v>109999.04225511986</v>
      </c>
    </row>
    <row r="37" spans="1:11" ht="15.75" thickBot="1">
      <c r="A37" s="6">
        <v>2021</v>
      </c>
      <c r="B37" s="7">
        <v>36449.57635807373</v>
      </c>
      <c r="C37" s="7">
        <v>1639.1831101189323</v>
      </c>
      <c r="D37" s="7">
        <v>39695.69082630985</v>
      </c>
      <c r="E37" s="7">
        <v>495.85338027408915</v>
      </c>
      <c r="F37" s="7">
        <v>18349.871824115384</v>
      </c>
      <c r="G37" s="7">
        <v>3515.7635426094544</v>
      </c>
      <c r="H37" s="7">
        <v>8076.407213695704</v>
      </c>
      <c r="I37" s="7">
        <v>5226.726261094164</v>
      </c>
      <c r="J37" s="7">
        <v>670.1923007908202</v>
      </c>
      <c r="K37" s="7">
        <v>111984.2283266891</v>
      </c>
    </row>
    <row r="38" spans="1:11" ht="15.75" thickBot="1">
      <c r="A38" s="6">
        <v>2022</v>
      </c>
      <c r="B38" s="7">
        <v>37555.60484430495</v>
      </c>
      <c r="C38" s="7">
        <v>1950.1489654602094</v>
      </c>
      <c r="D38" s="7">
        <v>40331.330216680835</v>
      </c>
      <c r="E38" s="7">
        <v>621.1761537063242</v>
      </c>
      <c r="F38" s="7">
        <v>18508.67817154254</v>
      </c>
      <c r="G38" s="7">
        <v>3515.3898936532255</v>
      </c>
      <c r="H38" s="7">
        <v>8119.717492763001</v>
      </c>
      <c r="I38" s="7">
        <v>5262.027043758522</v>
      </c>
      <c r="J38" s="7">
        <v>670.2052216442729</v>
      </c>
      <c r="K38" s="7">
        <v>113962.95288434734</v>
      </c>
    </row>
    <row r="39" spans="1:11" ht="15.75" thickBot="1">
      <c r="A39" s="6">
        <v>2023</v>
      </c>
      <c r="B39" s="7">
        <v>38708.847041225155</v>
      </c>
      <c r="C39" s="7">
        <v>2272.918552068115</v>
      </c>
      <c r="D39" s="7">
        <v>41117.72810801965</v>
      </c>
      <c r="E39" s="7">
        <v>752.602304548067</v>
      </c>
      <c r="F39" s="7">
        <v>18636.58518240898</v>
      </c>
      <c r="G39" s="7">
        <v>3532.2800110139665</v>
      </c>
      <c r="H39" s="7">
        <v>8165.654202962134</v>
      </c>
      <c r="I39" s="7">
        <v>5293.830169850435</v>
      </c>
      <c r="J39" s="7">
        <v>670.217887820326</v>
      </c>
      <c r="K39" s="7">
        <v>116125.14260330064</v>
      </c>
    </row>
    <row r="40" spans="1:11" ht="15.75" thickBot="1">
      <c r="A40" s="6">
        <v>2024</v>
      </c>
      <c r="B40" s="7">
        <v>39768.838275286565</v>
      </c>
      <c r="C40" s="7">
        <v>2550.0319342827215</v>
      </c>
      <c r="D40" s="7">
        <v>41613.420647435836</v>
      </c>
      <c r="E40" s="7">
        <v>857.2899655426751</v>
      </c>
      <c r="F40" s="7">
        <v>18694.90450472384</v>
      </c>
      <c r="G40" s="7">
        <v>3526.322064342731</v>
      </c>
      <c r="H40" s="7">
        <v>8214.40325031247</v>
      </c>
      <c r="I40" s="7">
        <v>5329.751876255942</v>
      </c>
      <c r="J40" s="7">
        <v>670.2302454197778</v>
      </c>
      <c r="K40" s="7">
        <v>117817.87086377718</v>
      </c>
    </row>
    <row r="41" spans="1:11" ht="15.75" thickBot="1">
      <c r="A41" s="6">
        <v>2025</v>
      </c>
      <c r="B41" s="7">
        <v>40766.810556261174</v>
      </c>
      <c r="C41" s="7">
        <v>2811.680783271763</v>
      </c>
      <c r="D41" s="7">
        <v>42043.91946296157</v>
      </c>
      <c r="E41" s="7">
        <v>943.6775562755215</v>
      </c>
      <c r="F41" s="7">
        <v>18742.97983791345</v>
      </c>
      <c r="G41" s="7">
        <v>3513.1033441413197</v>
      </c>
      <c r="H41" s="7">
        <v>8265.995945873907</v>
      </c>
      <c r="I41" s="7">
        <v>5362.504184036397</v>
      </c>
      <c r="J41" s="7">
        <v>670.2423311581779</v>
      </c>
      <c r="K41" s="7">
        <v>119365.55566234599</v>
      </c>
    </row>
    <row r="42" spans="1:11" ht="15.75" thickBot="1">
      <c r="A42" s="6">
        <v>2026</v>
      </c>
      <c r="B42" s="7">
        <v>41652.55273121482</v>
      </c>
      <c r="C42" s="7">
        <v>3003.9838753306067</v>
      </c>
      <c r="D42" s="7">
        <v>42367.31332225844</v>
      </c>
      <c r="E42" s="7">
        <v>1017.3186545427224</v>
      </c>
      <c r="F42" s="7">
        <v>18770.505622203968</v>
      </c>
      <c r="G42" s="7">
        <v>3490.8365422860143</v>
      </c>
      <c r="H42" s="7">
        <v>8321.913715858744</v>
      </c>
      <c r="I42" s="7">
        <v>5391.828633041212</v>
      </c>
      <c r="J42" s="7">
        <v>670.2541667669803</v>
      </c>
      <c r="K42" s="7">
        <v>120665.20473363018</v>
      </c>
    </row>
    <row r="43" spans="1:11" ht="15.75" thickBot="1">
      <c r="A43" s="6">
        <v>2027</v>
      </c>
      <c r="B43" s="7">
        <v>42527.16351805912</v>
      </c>
      <c r="C43" s="7">
        <v>3173.2272567026516</v>
      </c>
      <c r="D43" s="7">
        <v>42696.754464470054</v>
      </c>
      <c r="E43" s="7">
        <v>1084.877048833272</v>
      </c>
      <c r="F43" s="7">
        <v>18802.300415596554</v>
      </c>
      <c r="G43" s="7">
        <v>3469.266613397617</v>
      </c>
      <c r="H43" s="7">
        <v>8380.180960880973</v>
      </c>
      <c r="I43" s="7">
        <v>5416.948853972269</v>
      </c>
      <c r="J43" s="7">
        <v>670.2656341197928</v>
      </c>
      <c r="K43" s="7">
        <v>121962.88046049637</v>
      </c>
    </row>
    <row r="44" spans="1:11" ht="15.75" thickBot="1">
      <c r="A44" s="6">
        <v>2028</v>
      </c>
      <c r="B44" s="7">
        <v>43388.19932146592</v>
      </c>
      <c r="C44" s="7">
        <v>3353.7220151029487</v>
      </c>
      <c r="D44" s="7">
        <v>42978.61073323021</v>
      </c>
      <c r="E44" s="7">
        <v>1172.8727217172302</v>
      </c>
      <c r="F44" s="7">
        <v>18855.05106662326</v>
      </c>
      <c r="G44" s="7">
        <v>3451.1924304347863</v>
      </c>
      <c r="H44" s="7">
        <v>8439.445219240584</v>
      </c>
      <c r="I44" s="7">
        <v>5443.785714262145</v>
      </c>
      <c r="J44" s="7">
        <v>670.2768575974302</v>
      </c>
      <c r="K44" s="7">
        <v>123226.56134285436</v>
      </c>
    </row>
    <row r="45" spans="1:11" ht="15.75" thickBot="1">
      <c r="A45" s="6">
        <v>2029</v>
      </c>
      <c r="B45" s="7">
        <v>44278.06523380044</v>
      </c>
      <c r="C45" s="7">
        <v>3547.0632966821563</v>
      </c>
      <c r="D45" s="7">
        <v>43192.54767691626</v>
      </c>
      <c r="E45" s="7">
        <v>1252.9896916994858</v>
      </c>
      <c r="F45" s="7">
        <v>18895.204018193523</v>
      </c>
      <c r="G45" s="7">
        <v>3433.0616188640147</v>
      </c>
      <c r="H45" s="7">
        <v>8497.713291312226</v>
      </c>
      <c r="I45" s="7">
        <v>5481.4015109416</v>
      </c>
      <c r="J45" s="7">
        <v>670.2880236930395</v>
      </c>
      <c r="K45" s="7">
        <v>124448.28137372111</v>
      </c>
    </row>
    <row r="46" spans="1:11" ht="15.75" thickBot="1">
      <c r="A46" s="6">
        <v>2030</v>
      </c>
      <c r="B46" s="7">
        <v>45181.55084108597</v>
      </c>
      <c r="C46" s="7">
        <v>3755.687301118701</v>
      </c>
      <c r="D46" s="7">
        <v>43418.650842488605</v>
      </c>
      <c r="E46" s="7">
        <v>1331.4873955655726</v>
      </c>
      <c r="F46" s="7">
        <v>18910.981408129894</v>
      </c>
      <c r="G46" s="7">
        <v>3411.9766150355313</v>
      </c>
      <c r="H46" s="7">
        <v>8549.92565178543</v>
      </c>
      <c r="I46" s="7">
        <v>5509.088709483831</v>
      </c>
      <c r="J46" s="7">
        <v>670.298841862729</v>
      </c>
      <c r="K46" s="7">
        <v>125652.47290987198</v>
      </c>
    </row>
    <row r="47" spans="1:11" ht="15">
      <c r="A47" s="29" t="s">
        <v>0</v>
      </c>
      <c r="B47" s="29"/>
      <c r="C47" s="29"/>
      <c r="D47" s="29"/>
      <c r="E47" s="29"/>
      <c r="F47" s="29"/>
      <c r="G47" s="29"/>
      <c r="H47" s="29"/>
      <c r="I47" s="29"/>
      <c r="J47" s="29"/>
      <c r="K47" s="29"/>
    </row>
    <row r="48" spans="1:11" ht="13.5" customHeight="1">
      <c r="A48" s="29" t="s">
        <v>22</v>
      </c>
      <c r="B48" s="29"/>
      <c r="C48" s="29"/>
      <c r="D48" s="29"/>
      <c r="E48" s="29"/>
      <c r="F48" s="29"/>
      <c r="G48" s="29"/>
      <c r="H48" s="29"/>
      <c r="I48" s="29"/>
      <c r="J48" s="29"/>
      <c r="K48" s="29"/>
    </row>
    <row r="49" spans="1:11" ht="13.5" customHeight="1">
      <c r="A49" s="29" t="s">
        <v>69</v>
      </c>
      <c r="B49" s="29"/>
      <c r="C49" s="29"/>
      <c r="D49" s="29"/>
      <c r="E49" s="29"/>
      <c r="F49" s="29"/>
      <c r="G49" s="29"/>
      <c r="H49" s="29"/>
      <c r="I49" s="29"/>
      <c r="J49" s="29"/>
      <c r="K49" s="29"/>
    </row>
    <row r="50" ht="13.5" customHeight="1">
      <c r="A50" s="4"/>
    </row>
    <row r="51" spans="1:11" ht="15.75">
      <c r="A51" s="27" t="s">
        <v>23</v>
      </c>
      <c r="B51" s="27"/>
      <c r="C51" s="27"/>
      <c r="D51" s="27"/>
      <c r="E51" s="27"/>
      <c r="F51" s="27"/>
      <c r="G51" s="27"/>
      <c r="H51" s="27"/>
      <c r="I51" s="27"/>
      <c r="J51" s="27"/>
      <c r="K51" s="27"/>
    </row>
    <row r="52" spans="1:11" ht="15">
      <c r="A52" s="19" t="s">
        <v>24</v>
      </c>
      <c r="B52" s="12">
        <f>EXP((LN(B16/B6)/10))-1</f>
        <v>0.016612592959677874</v>
      </c>
      <c r="C52" s="13" t="s">
        <v>44</v>
      </c>
      <c r="D52" s="12">
        <f>EXP((LN(D16/D6)/10))-1</f>
        <v>0.02879307867402403</v>
      </c>
      <c r="E52" s="13" t="s">
        <v>44</v>
      </c>
      <c r="F52" s="12">
        <f aca="true" t="shared" si="0" ref="F52:K52">EXP((LN(F16/F6)/10))-1</f>
        <v>0.005800635890280903</v>
      </c>
      <c r="G52" s="12">
        <f t="shared" si="0"/>
        <v>-0.015359362626477635</v>
      </c>
      <c r="H52" s="12">
        <f t="shared" si="0"/>
        <v>-0.0195410989376813</v>
      </c>
      <c r="I52" s="12">
        <f t="shared" si="0"/>
        <v>0.022717367834747648</v>
      </c>
      <c r="J52" s="12">
        <f t="shared" si="0"/>
        <v>-0.02808513630318754</v>
      </c>
      <c r="K52" s="12">
        <f t="shared" si="0"/>
        <v>0.013464607227677172</v>
      </c>
    </row>
    <row r="53" spans="1:11" ht="15">
      <c r="A53" s="19" t="s">
        <v>61</v>
      </c>
      <c r="B53" s="12">
        <f>EXP((LN(B33/B16)/17))-1</f>
        <v>0.00987574607834163</v>
      </c>
      <c r="C53" s="13" t="s">
        <v>44</v>
      </c>
      <c r="D53" s="12">
        <f>EXP((LN(D33/D16)/17))-1</f>
        <v>0.005890077984476827</v>
      </c>
      <c r="E53" s="13" t="s">
        <v>44</v>
      </c>
      <c r="F53" s="12">
        <f aca="true" t="shared" si="1" ref="F53:K53">EXP((LN(F33/F16)/17))-1</f>
        <v>-0.009208729239369995</v>
      </c>
      <c r="G53" s="12">
        <f t="shared" si="1"/>
        <v>0.010161555966635483</v>
      </c>
      <c r="H53" s="12">
        <f t="shared" si="1"/>
        <v>0.012900184527409486</v>
      </c>
      <c r="I53" s="12">
        <f t="shared" si="1"/>
        <v>0.0015424086321249586</v>
      </c>
      <c r="J53" s="12">
        <f t="shared" si="1"/>
        <v>0.01921951762176133</v>
      </c>
      <c r="K53" s="12">
        <f t="shared" si="1"/>
        <v>0.004781778394977287</v>
      </c>
    </row>
    <row r="54" spans="1:11" ht="15">
      <c r="A54" s="19" t="s">
        <v>62</v>
      </c>
      <c r="B54" s="12">
        <f aca="true" t="shared" si="2" ref="B54:K54">EXP((LN(B36/B33)/3))-1</f>
        <v>0.020263716824471256</v>
      </c>
      <c r="C54" s="12">
        <f t="shared" si="2"/>
        <v>0.3363288454236524</v>
      </c>
      <c r="D54" s="12">
        <f t="shared" si="2"/>
        <v>0.014608823145691785</v>
      </c>
      <c r="E54" s="12">
        <f t="shared" si="2"/>
        <v>0.27042813349516837</v>
      </c>
      <c r="F54" s="12">
        <f t="shared" si="2"/>
        <v>-0.0009071144279151344</v>
      </c>
      <c r="G54" s="12">
        <f t="shared" si="2"/>
        <v>0.007907887677488956</v>
      </c>
      <c r="H54" s="12">
        <f t="shared" si="2"/>
        <v>-0.06713283930762992</v>
      </c>
      <c r="I54" s="12">
        <f t="shared" si="2"/>
        <v>0.008622463000434344</v>
      </c>
      <c r="J54" s="12">
        <f t="shared" si="2"/>
        <v>2.043451036426447E-05</v>
      </c>
      <c r="K54" s="12">
        <f t="shared" si="2"/>
        <v>0.00624878448191879</v>
      </c>
    </row>
    <row r="55" spans="1:11" ht="15">
      <c r="A55" s="19" t="s">
        <v>63</v>
      </c>
      <c r="B55" s="12">
        <f aca="true" t="shared" si="3" ref="B55:K55">EXP((LN(B46/B33)/13))-1</f>
        <v>0.023538697587463187</v>
      </c>
      <c r="C55" s="12">
        <f t="shared" si="3"/>
        <v>0.15675228236439032</v>
      </c>
      <c r="D55" s="12">
        <f t="shared" si="3"/>
        <v>0.01148370800721299</v>
      </c>
      <c r="E55" s="12">
        <f t="shared" si="3"/>
        <v>0.16226345125272568</v>
      </c>
      <c r="F55" s="12">
        <f t="shared" si="3"/>
        <v>0.0034434108761383087</v>
      </c>
      <c r="G55" s="12">
        <f t="shared" si="3"/>
        <v>-0.0003179606054657391</v>
      </c>
      <c r="H55" s="12">
        <f t="shared" si="3"/>
        <v>-0.011249829406649314</v>
      </c>
      <c r="I55" s="12">
        <f t="shared" si="3"/>
        <v>0.006581907521391095</v>
      </c>
      <c r="J55" s="12">
        <f t="shared" si="3"/>
        <v>1.844426694463941E-05</v>
      </c>
      <c r="K55" s="12">
        <f t="shared" si="3"/>
        <v>0.011740407802188102</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N16" sqref="N16"/>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30" t="s">
        <v>52</v>
      </c>
      <c r="B1" s="30"/>
      <c r="C1" s="30"/>
      <c r="D1" s="30"/>
      <c r="E1" s="30"/>
      <c r="F1" s="30"/>
      <c r="G1" s="30"/>
      <c r="H1" s="30"/>
      <c r="I1" s="30"/>
    </row>
    <row r="2" spans="1:11" ht="15.75" customHeight="1">
      <c r="A2" s="28" t="s">
        <v>75</v>
      </c>
      <c r="B2" s="30"/>
      <c r="C2" s="30"/>
      <c r="D2" s="30"/>
      <c r="E2" s="30"/>
      <c r="F2" s="30"/>
      <c r="G2" s="30"/>
      <c r="H2" s="30"/>
      <c r="I2" s="30"/>
      <c r="J2" s="30"/>
      <c r="K2" s="30"/>
    </row>
    <row r="3" spans="1:9" ht="15.75" customHeight="1">
      <c r="A3" s="30" t="s">
        <v>25</v>
      </c>
      <c r="B3" s="30"/>
      <c r="C3" s="30"/>
      <c r="D3" s="30"/>
      <c r="E3" s="30"/>
      <c r="F3" s="30"/>
      <c r="G3" s="30"/>
      <c r="H3" s="30"/>
      <c r="I3" s="30"/>
    </row>
    <row r="4" ht="13.5" customHeight="1" thickBot="1">
      <c r="A4" s="20"/>
    </row>
    <row r="5" spans="1:9" ht="27" thickBot="1">
      <c r="A5" s="21" t="s">
        <v>11</v>
      </c>
      <c r="B5" s="21" t="s">
        <v>12</v>
      </c>
      <c r="C5" s="21" t="s">
        <v>14</v>
      </c>
      <c r="D5" s="21" t="s">
        <v>16</v>
      </c>
      <c r="E5" s="21" t="s">
        <v>17</v>
      </c>
      <c r="F5" s="21" t="s">
        <v>18</v>
      </c>
      <c r="G5" s="21" t="s">
        <v>19</v>
      </c>
      <c r="H5" s="21" t="s">
        <v>20</v>
      </c>
      <c r="I5" s="21" t="s">
        <v>26</v>
      </c>
    </row>
    <row r="6" spans="1:9" ht="15.75" thickBot="1">
      <c r="A6" s="22">
        <v>1990</v>
      </c>
      <c r="B6" s="23">
        <v>23960.495708000002</v>
      </c>
      <c r="C6" s="23">
        <v>25316.87467361502</v>
      </c>
      <c r="D6" s="23">
        <v>17631.679399021992</v>
      </c>
      <c r="E6" s="23">
        <v>3111.6034233682703</v>
      </c>
      <c r="F6" s="23">
        <v>9703.086862919707</v>
      </c>
      <c r="G6" s="23">
        <v>3745.1109099324885</v>
      </c>
      <c r="H6" s="23">
        <v>644.659905</v>
      </c>
      <c r="I6" s="23">
        <f>SUM(B6:H6)</f>
        <v>84113.51088185747</v>
      </c>
    </row>
    <row r="7" spans="1:9" ht="15.75" thickBot="1">
      <c r="A7" s="22">
        <v>1991</v>
      </c>
      <c r="B7" s="23">
        <v>23294.746205999996</v>
      </c>
      <c r="C7" s="23">
        <v>25220.455840092614</v>
      </c>
      <c r="D7" s="23">
        <v>17048.702063069704</v>
      </c>
      <c r="E7" s="23">
        <v>2969.386018512515</v>
      </c>
      <c r="F7" s="23">
        <v>7339.409296849603</v>
      </c>
      <c r="G7" s="23">
        <v>3723.763194214942</v>
      </c>
      <c r="H7" s="23">
        <v>645.100792</v>
      </c>
      <c r="I7" s="23">
        <f aca="true" t="shared" si="0" ref="I7:I32">SUM(B7:H7)</f>
        <v>80241.56341073937</v>
      </c>
    </row>
    <row r="8" spans="1:9" ht="15.75" thickBot="1">
      <c r="A8" s="22">
        <v>1992</v>
      </c>
      <c r="B8" s="23">
        <v>24434.351000000002</v>
      </c>
      <c r="C8" s="23">
        <v>26324.656340103236</v>
      </c>
      <c r="D8" s="23">
        <v>16957.837208315163</v>
      </c>
      <c r="E8" s="23">
        <v>2708.248853361518</v>
      </c>
      <c r="F8" s="23">
        <v>6500.8102885063</v>
      </c>
      <c r="G8" s="23">
        <v>3892.6836104848167</v>
      </c>
      <c r="H8" s="23">
        <v>686.8992132698666</v>
      </c>
      <c r="I8" s="23">
        <f t="shared" si="0"/>
        <v>81505.4865140409</v>
      </c>
    </row>
    <row r="9" spans="1:9" ht="15.75" thickBot="1">
      <c r="A9" s="22">
        <v>1993</v>
      </c>
      <c r="B9" s="23">
        <v>23538.103000000003</v>
      </c>
      <c r="C9" s="23">
        <v>26252.05317431476</v>
      </c>
      <c r="D9" s="23">
        <v>16472.539932079184</v>
      </c>
      <c r="E9" s="23">
        <v>2624.4516904535876</v>
      </c>
      <c r="F9" s="23">
        <v>6615.347886105559</v>
      </c>
      <c r="G9" s="23">
        <v>3759.9057362544054</v>
      </c>
      <c r="H9" s="23">
        <v>671.7934945442671</v>
      </c>
      <c r="I9" s="23">
        <f t="shared" si="0"/>
        <v>79934.19491375177</v>
      </c>
    </row>
    <row r="10" spans="1:9" ht="15.75" thickBot="1">
      <c r="A10" s="22">
        <v>1994</v>
      </c>
      <c r="B10" s="23">
        <v>24457.802000000003</v>
      </c>
      <c r="C10" s="23">
        <v>27319.615186534975</v>
      </c>
      <c r="D10" s="23">
        <v>16834.082065966388</v>
      </c>
      <c r="E10" s="23">
        <v>2543.282573434696</v>
      </c>
      <c r="F10" s="23">
        <v>7847.727854489681</v>
      </c>
      <c r="G10" s="23">
        <v>3735.2955400689925</v>
      </c>
      <c r="H10" s="23">
        <v>677.1666450729907</v>
      </c>
      <c r="I10" s="23">
        <f t="shared" si="0"/>
        <v>83414.97186556774</v>
      </c>
    </row>
    <row r="11" spans="1:9" ht="15.75" thickBot="1">
      <c r="A11" s="22">
        <v>1995</v>
      </c>
      <c r="B11" s="23">
        <v>24386.104</v>
      </c>
      <c r="C11" s="23">
        <v>27174.616008822846</v>
      </c>
      <c r="D11" s="23">
        <v>16941.422725097356</v>
      </c>
      <c r="E11" s="23">
        <v>2819.08799164875</v>
      </c>
      <c r="F11" s="23">
        <v>6024.830654333262</v>
      </c>
      <c r="G11" s="23">
        <v>3823.471291824636</v>
      </c>
      <c r="H11" s="23">
        <v>622.1026622438346</v>
      </c>
      <c r="I11" s="23">
        <f t="shared" si="0"/>
        <v>81791.63533397067</v>
      </c>
    </row>
    <row r="12" spans="1:9" ht="15.75" thickBot="1">
      <c r="A12" s="22">
        <v>1996</v>
      </c>
      <c r="B12" s="23">
        <v>25115.481000000003</v>
      </c>
      <c r="C12" s="23">
        <v>28170.685356086855</v>
      </c>
      <c r="D12" s="23">
        <v>17414.05775728415</v>
      </c>
      <c r="E12" s="23">
        <v>2901.5845645291065</v>
      </c>
      <c r="F12" s="23">
        <v>7342.049476231758</v>
      </c>
      <c r="G12" s="23">
        <v>3828.2548780211782</v>
      </c>
      <c r="H12" s="23">
        <v>634.4551708968379</v>
      </c>
      <c r="I12" s="23">
        <f t="shared" si="0"/>
        <v>85406.5682030499</v>
      </c>
    </row>
    <row r="13" spans="1:9" ht="15.75" thickBot="1">
      <c r="A13" s="22">
        <v>1997</v>
      </c>
      <c r="B13" s="23">
        <v>25616.813000000002</v>
      </c>
      <c r="C13" s="23">
        <v>29124.26101525136</v>
      </c>
      <c r="D13" s="23">
        <v>17789.74623251833</v>
      </c>
      <c r="E13" s="23">
        <v>2932.5044854570924</v>
      </c>
      <c r="F13" s="23">
        <v>7878.930571043762</v>
      </c>
      <c r="G13" s="23">
        <v>4387.2787107819895</v>
      </c>
      <c r="H13" s="23">
        <v>650.2692246121494</v>
      </c>
      <c r="I13" s="23">
        <f t="shared" si="0"/>
        <v>88379.80323966467</v>
      </c>
    </row>
    <row r="14" spans="1:9" ht="15.75" thickBot="1">
      <c r="A14" s="22">
        <v>1998</v>
      </c>
      <c r="B14" s="23">
        <v>26041.575987</v>
      </c>
      <c r="C14" s="23">
        <v>31586.141439360996</v>
      </c>
      <c r="D14" s="23">
        <v>16793.892332418276</v>
      </c>
      <c r="E14" s="23">
        <v>2651.6956445011983</v>
      </c>
      <c r="F14" s="23">
        <v>5891.752393434449</v>
      </c>
      <c r="G14" s="23">
        <v>4415.484467180455</v>
      </c>
      <c r="H14" s="23">
        <v>694.1194027058239</v>
      </c>
      <c r="I14" s="23">
        <f t="shared" si="0"/>
        <v>88074.6616666012</v>
      </c>
    </row>
    <row r="15" spans="1:9" ht="15.75" thickBot="1">
      <c r="A15" s="22">
        <v>1999</v>
      </c>
      <c r="B15" s="23">
        <v>26005.173989</v>
      </c>
      <c r="C15" s="23">
        <v>32084.706474533377</v>
      </c>
      <c r="D15" s="23">
        <v>18512.811640173102</v>
      </c>
      <c r="E15" s="23">
        <v>2258.6084522307146</v>
      </c>
      <c r="F15" s="23">
        <v>7371.971281289519</v>
      </c>
      <c r="G15" s="23">
        <v>4456.889744309095</v>
      </c>
      <c r="H15" s="23">
        <v>665.4925795254496</v>
      </c>
      <c r="I15" s="23">
        <f t="shared" si="0"/>
        <v>91355.65416106126</v>
      </c>
    </row>
    <row r="16" spans="1:9" ht="15.75" thickBot="1">
      <c r="A16" s="22">
        <v>2000</v>
      </c>
      <c r="B16" s="23">
        <v>28251.775132000002</v>
      </c>
      <c r="C16" s="23">
        <v>33702.232516894685</v>
      </c>
      <c r="D16" s="23">
        <v>18695.402207899784</v>
      </c>
      <c r="E16" s="23">
        <v>2693.9619367528057</v>
      </c>
      <c r="F16" s="23">
        <v>7965.331506324663</v>
      </c>
      <c r="G16" s="23">
        <v>4602.369439745498</v>
      </c>
      <c r="H16" s="23">
        <v>484.8561394247857</v>
      </c>
      <c r="I16" s="23">
        <f t="shared" si="0"/>
        <v>96395.92887904221</v>
      </c>
    </row>
    <row r="17" spans="1:9" ht="15.75" thickBot="1">
      <c r="A17" s="22">
        <v>2001</v>
      </c>
      <c r="B17" s="23">
        <v>26419.392851999997</v>
      </c>
      <c r="C17" s="23">
        <v>33600.74252239163</v>
      </c>
      <c r="D17" s="23">
        <v>16921.034301807165</v>
      </c>
      <c r="E17" s="23">
        <v>1638.5596387997061</v>
      </c>
      <c r="F17" s="23">
        <v>8726.647739312568</v>
      </c>
      <c r="G17" s="23">
        <v>4042.3476566711897</v>
      </c>
      <c r="H17" s="23">
        <v>517.4646236858014</v>
      </c>
      <c r="I17" s="23">
        <f t="shared" si="0"/>
        <v>91866.18933466806</v>
      </c>
    </row>
    <row r="18" spans="1:9" ht="15.75" thickBot="1">
      <c r="A18" s="22">
        <v>2002</v>
      </c>
      <c r="B18" s="23">
        <v>26808.084222339996</v>
      </c>
      <c r="C18" s="23">
        <v>34026.18918495822</v>
      </c>
      <c r="D18" s="23">
        <v>17473.55728236062</v>
      </c>
      <c r="E18" s="23">
        <v>1547.8804252445293</v>
      </c>
      <c r="F18" s="23">
        <v>10049.955656742019</v>
      </c>
      <c r="G18" s="23">
        <v>3893.291463627869</v>
      </c>
      <c r="H18" s="23">
        <v>516.0627101326817</v>
      </c>
      <c r="I18" s="23">
        <f t="shared" si="0"/>
        <v>94315.02094540594</v>
      </c>
    </row>
    <row r="19" spans="1:9" ht="15.75" thickBot="1">
      <c r="A19" s="22">
        <v>2003</v>
      </c>
      <c r="B19" s="23">
        <v>29060.824625369998</v>
      </c>
      <c r="C19" s="23">
        <v>36621.25290500506</v>
      </c>
      <c r="D19" s="23">
        <v>15538.706239257128</v>
      </c>
      <c r="E19" s="23">
        <v>1551.2934685054847</v>
      </c>
      <c r="F19" s="23">
        <v>8935.358723888588</v>
      </c>
      <c r="G19" s="23">
        <v>4138.514913749034</v>
      </c>
      <c r="H19" s="23">
        <v>519.5477522024844</v>
      </c>
      <c r="I19" s="23">
        <f t="shared" si="0"/>
        <v>96365.49862797777</v>
      </c>
    </row>
    <row r="20" spans="1:9" ht="15.75" thickBot="1">
      <c r="A20" s="22">
        <v>2004</v>
      </c>
      <c r="B20" s="23">
        <v>29908.104988580002</v>
      </c>
      <c r="C20" s="23">
        <v>36634.769606313486</v>
      </c>
      <c r="D20" s="23">
        <v>16351.991370922948</v>
      </c>
      <c r="E20" s="23">
        <v>2076.6591674146784</v>
      </c>
      <c r="F20" s="23">
        <v>9987.337327856043</v>
      </c>
      <c r="G20" s="23">
        <v>4200.62312298814</v>
      </c>
      <c r="H20" s="23">
        <v>520.4294195798109</v>
      </c>
      <c r="I20" s="23">
        <f t="shared" si="0"/>
        <v>99679.9150036551</v>
      </c>
    </row>
    <row r="21" spans="1:9" ht="15.75" thickBot="1">
      <c r="A21" s="22">
        <v>2005</v>
      </c>
      <c r="B21" s="23">
        <v>30823.019732499997</v>
      </c>
      <c r="C21" s="23">
        <v>37002.67408770919</v>
      </c>
      <c r="D21" s="23">
        <v>16404.968265868432</v>
      </c>
      <c r="E21" s="23">
        <v>2080.842119891943</v>
      </c>
      <c r="F21" s="23">
        <v>8882.747472193067</v>
      </c>
      <c r="G21" s="23">
        <v>4775.519597296663</v>
      </c>
      <c r="H21" s="23">
        <v>519.5432166705983</v>
      </c>
      <c r="I21" s="23">
        <f t="shared" si="0"/>
        <v>100489.31449212988</v>
      </c>
    </row>
    <row r="22" spans="1:9" ht="15.75" thickBot="1">
      <c r="A22" s="22">
        <v>2006</v>
      </c>
      <c r="B22" s="23">
        <v>32238.408042520008</v>
      </c>
      <c r="C22" s="23">
        <v>38505.57552333825</v>
      </c>
      <c r="D22" s="23">
        <v>16019.82690446124</v>
      </c>
      <c r="E22" s="23">
        <v>2067.605027133197</v>
      </c>
      <c r="F22" s="23">
        <v>9423.541804382465</v>
      </c>
      <c r="G22" s="23">
        <v>4796.741301315288</v>
      </c>
      <c r="H22" s="23">
        <v>523.882890629593</v>
      </c>
      <c r="I22" s="23">
        <f t="shared" si="0"/>
        <v>103575.58149378003</v>
      </c>
    </row>
    <row r="23" spans="1:9" ht="15.75" thickBot="1">
      <c r="A23" s="22">
        <v>2007</v>
      </c>
      <c r="B23" s="23">
        <v>32035.565314929998</v>
      </c>
      <c r="C23" s="23">
        <v>37979.63556652839</v>
      </c>
      <c r="D23" s="23">
        <v>16527.94368923847</v>
      </c>
      <c r="E23" s="23">
        <v>2100.5122460039756</v>
      </c>
      <c r="F23" s="23">
        <v>9857.915477749988</v>
      </c>
      <c r="G23" s="23">
        <v>4898.001716398156</v>
      </c>
      <c r="H23" s="23">
        <v>523.1500924619845</v>
      </c>
      <c r="I23" s="23">
        <f t="shared" si="0"/>
        <v>103922.72410331096</v>
      </c>
    </row>
    <row r="24" spans="1:9" ht="15.75" thickBot="1">
      <c r="A24" s="22">
        <v>2008</v>
      </c>
      <c r="B24" s="23">
        <v>32874.99321515999</v>
      </c>
      <c r="C24" s="23">
        <v>38776.53650136196</v>
      </c>
      <c r="D24" s="23">
        <v>15783.955220007527</v>
      </c>
      <c r="E24" s="23">
        <v>2153.3560401204254</v>
      </c>
      <c r="F24" s="23">
        <v>8687.255031799628</v>
      </c>
      <c r="G24" s="23">
        <v>4954.759602805126</v>
      </c>
      <c r="H24" s="23">
        <v>526.1466084175556</v>
      </c>
      <c r="I24" s="23">
        <f t="shared" si="0"/>
        <v>103757.00221967221</v>
      </c>
    </row>
    <row r="25" spans="1:9" ht="15.75" thickBot="1">
      <c r="A25" s="22">
        <v>2009</v>
      </c>
      <c r="B25" s="23">
        <v>32126.10302326829</v>
      </c>
      <c r="C25" s="23">
        <v>37396.029241864366</v>
      </c>
      <c r="D25" s="23">
        <v>13755.320158499231</v>
      </c>
      <c r="E25" s="23">
        <v>2119.1408325242983</v>
      </c>
      <c r="F25" s="23">
        <v>8771.960309178137</v>
      </c>
      <c r="G25" s="23">
        <v>4693.2813907057935</v>
      </c>
      <c r="H25" s="23">
        <v>526.0364663093997</v>
      </c>
      <c r="I25" s="23">
        <f t="shared" si="0"/>
        <v>99387.8714223495</v>
      </c>
    </row>
    <row r="26" spans="1:9" ht="15.75" thickBot="1">
      <c r="A26" s="22">
        <v>2010</v>
      </c>
      <c r="B26" s="23">
        <v>30765.303311308882</v>
      </c>
      <c r="C26" s="23">
        <v>36258.57111128239</v>
      </c>
      <c r="D26" s="23">
        <v>13885.687931928722</v>
      </c>
      <c r="E26" s="23">
        <v>1919.527359101814</v>
      </c>
      <c r="F26" s="23">
        <v>9162.96583562643</v>
      </c>
      <c r="G26" s="23">
        <v>4639.102959573225</v>
      </c>
      <c r="H26" s="23">
        <v>528.1782794481355</v>
      </c>
      <c r="I26" s="23">
        <f t="shared" si="0"/>
        <v>97159.3367882696</v>
      </c>
    </row>
    <row r="27" spans="1:9" ht="15.75" thickBot="1">
      <c r="A27" s="22">
        <v>2011</v>
      </c>
      <c r="B27" s="23">
        <v>31337.216649092894</v>
      </c>
      <c r="C27" s="23">
        <v>36233.23042485032</v>
      </c>
      <c r="D27" s="23">
        <v>14103.12435120597</v>
      </c>
      <c r="E27" s="23">
        <v>1940.226508048181</v>
      </c>
      <c r="F27" s="23">
        <v>8958.958640200879</v>
      </c>
      <c r="G27" s="23">
        <v>4744.271319786969</v>
      </c>
      <c r="H27" s="23">
        <v>528.5967801752902</v>
      </c>
      <c r="I27" s="23">
        <f t="shared" si="0"/>
        <v>97845.62467336051</v>
      </c>
    </row>
    <row r="28" spans="1:9" ht="15.75" thickBot="1">
      <c r="A28" s="22">
        <v>2012</v>
      </c>
      <c r="B28" s="23">
        <v>32594.573824024992</v>
      </c>
      <c r="C28" s="23">
        <v>37241.87328949892</v>
      </c>
      <c r="D28" s="23">
        <v>14362.768117041014</v>
      </c>
      <c r="E28" s="23">
        <v>1913.4636557353315</v>
      </c>
      <c r="F28" s="23">
        <v>8961.041436321128</v>
      </c>
      <c r="G28" s="23">
        <v>4771.4248281414075</v>
      </c>
      <c r="H28" s="23">
        <v>529.0461547379646</v>
      </c>
      <c r="I28" s="23">
        <f t="shared" si="0"/>
        <v>100374.19130550078</v>
      </c>
    </row>
    <row r="29" spans="1:9" ht="15.75" thickBot="1">
      <c r="A29" s="22">
        <v>2013</v>
      </c>
      <c r="B29" s="23">
        <v>31816.315831146734</v>
      </c>
      <c r="C29" s="23">
        <v>37030.568640026606</v>
      </c>
      <c r="D29" s="23">
        <v>14175.704972070936</v>
      </c>
      <c r="E29" s="23">
        <v>2027.3498470310833</v>
      </c>
      <c r="F29" s="23">
        <v>8602.479147623872</v>
      </c>
      <c r="G29" s="23">
        <v>4869.9206581956605</v>
      </c>
      <c r="H29" s="23">
        <v>528.8471960752954</v>
      </c>
      <c r="I29" s="23">
        <f t="shared" si="0"/>
        <v>99051.18629217018</v>
      </c>
    </row>
    <row r="30" spans="1:9" ht="15.75" thickBot="1">
      <c r="A30" s="22">
        <v>2014</v>
      </c>
      <c r="B30" s="23">
        <v>32036.481112720532</v>
      </c>
      <c r="C30" s="23">
        <v>37980.948927028214</v>
      </c>
      <c r="D30" s="23">
        <v>14359.209290548646</v>
      </c>
      <c r="E30" s="23">
        <v>2121.3801916692455</v>
      </c>
      <c r="F30" s="23">
        <v>7492.069657882299</v>
      </c>
      <c r="G30" s="23">
        <v>4810.829655497739</v>
      </c>
      <c r="H30" s="23">
        <v>530.3751934346869</v>
      </c>
      <c r="I30" s="23">
        <f t="shared" si="0"/>
        <v>99331.29402878137</v>
      </c>
    </row>
    <row r="31" spans="1:9" ht="15.75" thickBot="1">
      <c r="A31" s="22">
        <v>2015</v>
      </c>
      <c r="B31" s="23">
        <v>31343.024013786013</v>
      </c>
      <c r="C31" s="23">
        <v>36628.0244478925</v>
      </c>
      <c r="D31" s="23">
        <v>14845.524930635911</v>
      </c>
      <c r="E31" s="23">
        <v>2614.8739115641047</v>
      </c>
      <c r="F31" s="23">
        <v>7837.884850485748</v>
      </c>
      <c r="G31" s="23">
        <v>4548.197200463115</v>
      </c>
      <c r="H31" s="23">
        <v>680.8323846352175</v>
      </c>
      <c r="I31" s="23">
        <f t="shared" si="0"/>
        <v>98498.3617394626</v>
      </c>
    </row>
    <row r="32" spans="1:9" ht="15.75" thickBot="1">
      <c r="A32" s="22">
        <v>2016</v>
      </c>
      <c r="B32" s="23">
        <v>30560.665949199996</v>
      </c>
      <c r="C32" s="23">
        <v>35971.543385457786</v>
      </c>
      <c r="D32" s="23">
        <v>14862.17655089036</v>
      </c>
      <c r="E32" s="23">
        <v>2574.329022081991</v>
      </c>
      <c r="F32" s="23">
        <v>8999.69988734293</v>
      </c>
      <c r="G32" s="23">
        <v>4515.672244656934</v>
      </c>
      <c r="H32" s="23">
        <v>676.70836936</v>
      </c>
      <c r="I32" s="23">
        <f t="shared" si="0"/>
        <v>98160.79540899</v>
      </c>
    </row>
    <row r="33" spans="1:9" ht="15.75" thickBot="1">
      <c r="A33" s="22">
        <v>2017</v>
      </c>
      <c r="B33" s="23">
        <v>31022.406945454954</v>
      </c>
      <c r="C33" s="23">
        <v>35859.6641253915</v>
      </c>
      <c r="D33" s="23">
        <v>14726.248368913944</v>
      </c>
      <c r="E33" s="23">
        <v>2521.1287742960003</v>
      </c>
      <c r="F33" s="23">
        <v>9839.486592139998</v>
      </c>
      <c r="G33" s="23">
        <v>4544.777987096744</v>
      </c>
      <c r="H33" s="23">
        <v>670.1381413914748</v>
      </c>
      <c r="I33" s="23">
        <v>99183.85093468463</v>
      </c>
    </row>
    <row r="34" spans="1:10" ht="15.75" thickBot="1">
      <c r="A34" s="22">
        <v>2018</v>
      </c>
      <c r="B34" s="23">
        <v>31165.997072897237</v>
      </c>
      <c r="C34" s="23">
        <v>35922.80644906881</v>
      </c>
      <c r="D34" s="23">
        <v>14607.581225498998</v>
      </c>
      <c r="E34" s="23">
        <v>2586.141323262467</v>
      </c>
      <c r="F34" s="23">
        <v>7924.937659253438</v>
      </c>
      <c r="G34" s="23">
        <v>4576.925656664721</v>
      </c>
      <c r="H34" s="23">
        <v>670.1518106649265</v>
      </c>
      <c r="I34" s="23">
        <v>97454.5411973106</v>
      </c>
      <c r="J34" s="14"/>
    </row>
    <row r="35" spans="1:9" ht="15.75" thickBot="1">
      <c r="A35" s="22">
        <v>2019</v>
      </c>
      <c r="B35" s="23">
        <v>31325.241870372454</v>
      </c>
      <c r="C35" s="23">
        <v>36269.9851714869</v>
      </c>
      <c r="D35" s="23">
        <v>14518.815619984649</v>
      </c>
      <c r="E35" s="23">
        <v>2583.2704280762628</v>
      </c>
      <c r="F35" s="23">
        <v>7927.310715264551</v>
      </c>
      <c r="G35" s="23">
        <v>4593.5978820561195</v>
      </c>
      <c r="H35" s="23">
        <v>670.1655602836415</v>
      </c>
      <c r="I35" s="23">
        <v>97888.3872475246</v>
      </c>
    </row>
    <row r="36" spans="1:9" ht="15.75" thickBot="1">
      <c r="A36" s="22">
        <v>2020</v>
      </c>
      <c r="B36" s="23">
        <v>31672.311261255687</v>
      </c>
      <c r="C36" s="23">
        <v>36769.030246076574</v>
      </c>
      <c r="D36" s="23">
        <v>14314.448909892053</v>
      </c>
      <c r="E36" s="23">
        <v>2603.737737820578</v>
      </c>
      <c r="F36" s="23">
        <v>7951.883631217461</v>
      </c>
      <c r="G36" s="23">
        <v>4602.543924734146</v>
      </c>
      <c r="H36" s="23">
        <v>670.1792240653549</v>
      </c>
      <c r="I36" s="23">
        <v>98584.13493506185</v>
      </c>
    </row>
    <row r="37" spans="1:9" ht="15.75" thickBot="1">
      <c r="A37" s="22">
        <v>2021</v>
      </c>
      <c r="B37" s="23">
        <v>32094.82578733954</v>
      </c>
      <c r="C37" s="23">
        <v>37243.58473664319</v>
      </c>
      <c r="D37" s="23">
        <v>14602.955873871062</v>
      </c>
      <c r="E37" s="23">
        <v>2613.452216804483</v>
      </c>
      <c r="F37" s="23">
        <v>7984.457893986622</v>
      </c>
      <c r="G37" s="23">
        <v>4616.523059331115</v>
      </c>
      <c r="H37" s="23">
        <v>670.1923007908202</v>
      </c>
      <c r="I37" s="23">
        <v>99825.99186876683</v>
      </c>
    </row>
    <row r="38" spans="1:9" ht="15.75" thickBot="1">
      <c r="A38" s="22">
        <v>2022</v>
      </c>
      <c r="B38" s="23">
        <v>32610.4340755785</v>
      </c>
      <c r="C38" s="23">
        <v>37751.84612483433</v>
      </c>
      <c r="D38" s="23">
        <v>14735.87763242571</v>
      </c>
      <c r="E38" s="23">
        <v>2615.059799476785</v>
      </c>
      <c r="F38" s="23">
        <v>8024.6953109945935</v>
      </c>
      <c r="G38" s="23">
        <v>4629.89474656256</v>
      </c>
      <c r="H38" s="23">
        <v>670.2052216442729</v>
      </c>
      <c r="I38" s="23">
        <v>101038.01291151675</v>
      </c>
    </row>
    <row r="39" spans="1:9" ht="15.75" thickBot="1">
      <c r="A39" s="22">
        <v>2023</v>
      </c>
      <c r="B39" s="23">
        <v>33229.99735547167</v>
      </c>
      <c r="C39" s="23">
        <v>38408.53266764174</v>
      </c>
      <c r="D39" s="23">
        <v>14838.04698791253</v>
      </c>
      <c r="E39" s="23">
        <v>2633.925690026449</v>
      </c>
      <c r="F39" s="23">
        <v>8067.5735283299355</v>
      </c>
      <c r="G39" s="23">
        <v>4639.872192624435</v>
      </c>
      <c r="H39" s="23">
        <v>670.217887820326</v>
      </c>
      <c r="I39" s="23">
        <v>102488.16630982708</v>
      </c>
    </row>
    <row r="40" spans="1:9" ht="15.75" thickBot="1">
      <c r="A40" s="22">
        <v>2024</v>
      </c>
      <c r="B40" s="23">
        <v>33815.93102295236</v>
      </c>
      <c r="C40" s="23">
        <v>38769.01004450708</v>
      </c>
      <c r="D40" s="23">
        <v>14870.774835339153</v>
      </c>
      <c r="E40" s="23">
        <v>2629.9380828952912</v>
      </c>
      <c r="F40" s="23">
        <v>8113.2783881451605</v>
      </c>
      <c r="G40" s="23">
        <v>4654.071171929927</v>
      </c>
      <c r="H40" s="23">
        <v>670.2302454197778</v>
      </c>
      <c r="I40" s="23">
        <v>103523.23379118876</v>
      </c>
    </row>
    <row r="41" spans="1:9" ht="15.75" thickBot="1">
      <c r="A41" s="22">
        <v>2025</v>
      </c>
      <c r="B41" s="23">
        <v>34382.52295198315</v>
      </c>
      <c r="C41" s="23">
        <v>39054.293344748796</v>
      </c>
      <c r="D41" s="23">
        <v>14893.404124791112</v>
      </c>
      <c r="E41" s="23">
        <v>2618.6842931930487</v>
      </c>
      <c r="F41" s="23">
        <v>8161.841137887441</v>
      </c>
      <c r="G41" s="23">
        <v>4665.203244905428</v>
      </c>
      <c r="H41" s="23">
        <v>670.2423311581779</v>
      </c>
      <c r="I41" s="23">
        <v>104446.19142866714</v>
      </c>
    </row>
    <row r="42" spans="1:9" ht="15.75" thickBot="1">
      <c r="A42" s="22">
        <v>2026</v>
      </c>
      <c r="B42" s="23">
        <v>34882.53698620971</v>
      </c>
      <c r="C42" s="23">
        <v>39218.95806154194</v>
      </c>
      <c r="D42" s="23">
        <v>14895.628550797644</v>
      </c>
      <c r="E42" s="23">
        <v>2598.377037222782</v>
      </c>
      <c r="F42" s="23">
        <v>8214.743140409764</v>
      </c>
      <c r="G42" s="23">
        <v>4673.009492598282</v>
      </c>
      <c r="H42" s="23">
        <v>670.2541667669803</v>
      </c>
      <c r="I42" s="23">
        <v>105153.5074355471</v>
      </c>
    </row>
    <row r="43" spans="1:9" ht="15.75" thickBot="1">
      <c r="A43" s="22">
        <v>2027</v>
      </c>
      <c r="B43" s="23">
        <v>35411.13123265958</v>
      </c>
      <c r="C43" s="23">
        <v>39370.23794227954</v>
      </c>
      <c r="D43" s="23">
        <v>14902.265929290146</v>
      </c>
      <c r="E43" s="23">
        <v>2578.76129385257</v>
      </c>
      <c r="F43" s="23">
        <v>8270.008733219487</v>
      </c>
      <c r="G43" s="23">
        <v>4676.7130887361855</v>
      </c>
      <c r="H43" s="23">
        <v>670.2656341197928</v>
      </c>
      <c r="I43" s="23">
        <v>105879.38385415729</v>
      </c>
    </row>
    <row r="44" spans="1:11" ht="15.75" thickBot="1">
      <c r="A44" s="22">
        <v>2028</v>
      </c>
      <c r="B44" s="23">
        <v>35967.78998183667</v>
      </c>
      <c r="C44" s="23">
        <v>39448.357894941124</v>
      </c>
      <c r="D44" s="23">
        <v>14930.002370341374</v>
      </c>
      <c r="E44" s="23">
        <v>2562.6359601104814</v>
      </c>
      <c r="F44" s="23">
        <v>8326.285391761918</v>
      </c>
      <c r="G44" s="23">
        <v>4682.2344456003775</v>
      </c>
      <c r="H44" s="23">
        <v>670.2768575974302</v>
      </c>
      <c r="I44" s="23">
        <v>106587.5829021894</v>
      </c>
      <c r="K44" s="1" t="s">
        <v>0</v>
      </c>
    </row>
    <row r="45" spans="1:9" ht="15.75" thickBot="1">
      <c r="A45" s="22">
        <v>2029</v>
      </c>
      <c r="B45" s="23">
        <v>36601.400700568025</v>
      </c>
      <c r="C45" s="23">
        <v>39425.60979130351</v>
      </c>
      <c r="D45" s="23">
        <v>14945.283581995347</v>
      </c>
      <c r="E45" s="23">
        <v>2546.4486853561766</v>
      </c>
      <c r="F45" s="23">
        <v>8381.579853808244</v>
      </c>
      <c r="G45" s="23">
        <v>4698.635406888094</v>
      </c>
      <c r="H45" s="23">
        <v>670.2880236930395</v>
      </c>
      <c r="I45" s="23">
        <v>107269.24604361245</v>
      </c>
    </row>
    <row r="46" spans="1:9" ht="15.75" thickBot="1">
      <c r="A46" s="22">
        <v>2030</v>
      </c>
      <c r="B46" s="23">
        <v>37284.6735176965</v>
      </c>
      <c r="C46" s="23">
        <v>39373.162783780244</v>
      </c>
      <c r="D46" s="23">
        <v>14936.330970786525</v>
      </c>
      <c r="E46" s="23">
        <v>2527.3019296584143</v>
      </c>
      <c r="F46" s="23">
        <v>8430.832531695027</v>
      </c>
      <c r="G46" s="23">
        <v>4705.207986551768</v>
      </c>
      <c r="H46" s="23">
        <v>670.298841862729</v>
      </c>
      <c r="I46" s="23">
        <v>107927.8085620312</v>
      </c>
    </row>
    <row r="47" spans="1:9" ht="15">
      <c r="A47" s="31" t="s">
        <v>0</v>
      </c>
      <c r="B47" s="31"/>
      <c r="C47" s="31"/>
      <c r="D47" s="31"/>
      <c r="E47" s="31"/>
      <c r="F47" s="31"/>
      <c r="G47" s="31"/>
      <c r="H47" s="31"/>
      <c r="I47" s="31"/>
    </row>
    <row r="48" spans="1:9" ht="13.5" customHeight="1">
      <c r="A48" s="29" t="s">
        <v>70</v>
      </c>
      <c r="B48" s="31"/>
      <c r="C48" s="31"/>
      <c r="D48" s="31"/>
      <c r="E48" s="31"/>
      <c r="F48" s="31"/>
      <c r="G48" s="31"/>
      <c r="H48" s="31"/>
      <c r="I48" s="31"/>
    </row>
    <row r="49" ht="13.5" customHeight="1">
      <c r="A49" s="20"/>
    </row>
    <row r="50" spans="1:9" ht="15.75">
      <c r="A50" s="32" t="s">
        <v>23</v>
      </c>
      <c r="B50" s="32"/>
      <c r="C50" s="32"/>
      <c r="D50" s="32"/>
      <c r="E50" s="32"/>
      <c r="F50" s="32"/>
      <c r="G50" s="32"/>
      <c r="H50" s="32"/>
      <c r="I50" s="32"/>
    </row>
    <row r="51" spans="1:9" ht="15">
      <c r="A51" s="19" t="s">
        <v>24</v>
      </c>
      <c r="B51" s="12">
        <f aca="true" t="shared" si="1" ref="B51:I51">EXP((LN(B16/B6)/10))-1</f>
        <v>0.016611443913102875</v>
      </c>
      <c r="C51" s="12">
        <f t="shared" si="1"/>
        <v>0.029022469169416976</v>
      </c>
      <c r="D51" s="12">
        <f t="shared" si="1"/>
        <v>0.005875229103345481</v>
      </c>
      <c r="E51" s="12">
        <f t="shared" si="1"/>
        <v>-0.014309158238694164</v>
      </c>
      <c r="F51" s="12">
        <f t="shared" si="1"/>
        <v>-0.0195410989376813</v>
      </c>
      <c r="G51" s="12">
        <f t="shared" si="1"/>
        <v>0.02082589786035305</v>
      </c>
      <c r="H51" s="12">
        <f t="shared" si="1"/>
        <v>-0.02808513630318754</v>
      </c>
      <c r="I51" s="12">
        <f t="shared" si="1"/>
        <v>0.013722983724859139</v>
      </c>
    </row>
    <row r="52" spans="1:9" ht="15">
      <c r="A52" s="19" t="s">
        <v>61</v>
      </c>
      <c r="B52" s="12">
        <f>EXP((LN(B33/B16)/17))-1</f>
        <v>0.0055183145810173695</v>
      </c>
      <c r="C52" s="12">
        <f aca="true" t="shared" si="2" ref="C52:I52">EXP((LN(C33/C16)/17))-1</f>
        <v>0.0036566114982981013</v>
      </c>
      <c r="D52" s="12">
        <f t="shared" si="2"/>
        <v>-0.01393993355170231</v>
      </c>
      <c r="E52" s="12">
        <f t="shared" si="2"/>
        <v>-0.0038927694199322183</v>
      </c>
      <c r="F52" s="12">
        <f t="shared" si="2"/>
        <v>0.012507274020071346</v>
      </c>
      <c r="G52" s="12">
        <f t="shared" si="2"/>
        <v>-0.000740454420158354</v>
      </c>
      <c r="H52" s="12">
        <f t="shared" si="2"/>
        <v>0.01921951762176133</v>
      </c>
      <c r="I52" s="12">
        <f t="shared" si="2"/>
        <v>0.0016785388696891612</v>
      </c>
    </row>
    <row r="53" spans="1:9" ht="15">
      <c r="A53" s="19" t="s">
        <v>62</v>
      </c>
      <c r="B53" s="12">
        <f>EXP((LN(B36/B33)/3))-1</f>
        <v>0.006934966050415214</v>
      </c>
      <c r="C53" s="12">
        <f aca="true" t="shared" si="3" ref="C53:I53">EXP((LN(C36/C33)/3))-1</f>
        <v>0.008382544949791848</v>
      </c>
      <c r="D53" s="12">
        <f t="shared" si="3"/>
        <v>-0.009409472703453159</v>
      </c>
      <c r="E53" s="12">
        <f t="shared" si="3"/>
        <v>0.010805049637067299</v>
      </c>
      <c r="F53" s="12">
        <f t="shared" si="3"/>
        <v>-0.06853646190372908</v>
      </c>
      <c r="G53" s="12">
        <f t="shared" si="3"/>
        <v>0.004218974598433789</v>
      </c>
      <c r="H53" s="12">
        <f t="shared" si="3"/>
        <v>2.043451036426447E-05</v>
      </c>
      <c r="I53" s="12">
        <f t="shared" si="3"/>
        <v>-0.002019578792410992</v>
      </c>
    </row>
    <row r="54" spans="1:9" ht="15">
      <c r="A54" s="19" t="s">
        <v>63</v>
      </c>
      <c r="B54" s="12">
        <f>EXP((LN(B46/B33)/13))-1</f>
        <v>0.014244546167883287</v>
      </c>
      <c r="C54" s="12">
        <f aca="true" t="shared" si="4" ref="C54:I54">EXP((LN(C46/C33)/13))-1</f>
        <v>0.007216013523797082</v>
      </c>
      <c r="D54" s="12">
        <f t="shared" si="4"/>
        <v>0.0010902138855397592</v>
      </c>
      <c r="E54" s="12">
        <f t="shared" si="4"/>
        <v>0.00018813886436186422</v>
      </c>
      <c r="F54" s="12">
        <f t="shared" si="4"/>
        <v>-0.011814881065980276</v>
      </c>
      <c r="G54" s="12">
        <f t="shared" si="4"/>
        <v>0.002672109798194544</v>
      </c>
      <c r="H54" s="12">
        <f t="shared" si="4"/>
        <v>1.844426694463941E-05</v>
      </c>
      <c r="I54" s="12">
        <f t="shared" si="4"/>
        <v>0.006520191913913731</v>
      </c>
    </row>
    <row r="55" ht="13.5" customHeight="1">
      <c r="A55" s="20"/>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26">
      <selection activeCell="K38" sqref="K38"/>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30" t="s">
        <v>53</v>
      </c>
      <c r="B1" s="30"/>
      <c r="C1" s="30"/>
      <c r="D1" s="30"/>
      <c r="E1" s="30"/>
      <c r="F1" s="30"/>
      <c r="G1" s="30"/>
      <c r="H1" s="30"/>
    </row>
    <row r="2" spans="1:11" ht="15.75" customHeight="1">
      <c r="A2" s="28" t="s">
        <v>75</v>
      </c>
      <c r="B2" s="30"/>
      <c r="C2" s="30"/>
      <c r="D2" s="30"/>
      <c r="E2" s="30"/>
      <c r="F2" s="30"/>
      <c r="G2" s="30"/>
      <c r="H2" s="30"/>
      <c r="I2" s="30"/>
      <c r="J2" s="30"/>
      <c r="K2" s="30"/>
    </row>
    <row r="3" spans="1:8" ht="15.75" customHeight="1">
      <c r="A3" s="30" t="s">
        <v>45</v>
      </c>
      <c r="B3" s="30"/>
      <c r="C3" s="30"/>
      <c r="D3" s="30"/>
      <c r="E3" s="30"/>
      <c r="F3" s="30"/>
      <c r="G3" s="30"/>
      <c r="H3" s="30"/>
    </row>
    <row r="4" ht="13.5" customHeight="1" thickBot="1">
      <c r="A4" s="20"/>
    </row>
    <row r="5" spans="1:8" ht="27" thickBot="1">
      <c r="A5" s="21" t="s">
        <v>11</v>
      </c>
      <c r="B5" s="21" t="s">
        <v>21</v>
      </c>
      <c r="C5" s="21" t="s">
        <v>47</v>
      </c>
      <c r="D5" s="21" t="s">
        <v>27</v>
      </c>
      <c r="E5" s="21" t="s">
        <v>28</v>
      </c>
      <c r="F5" s="21" t="s">
        <v>29</v>
      </c>
      <c r="G5" s="21" t="s">
        <v>30</v>
      </c>
      <c r="H5" s="21" t="s">
        <v>48</v>
      </c>
    </row>
    <row r="6" spans="1:9" ht="15.75" thickBot="1">
      <c r="A6" s="22">
        <v>1990</v>
      </c>
      <c r="B6" s="23">
        <f>'Form 1.1'!K6</f>
        <v>87089.77558112286</v>
      </c>
      <c r="C6" s="23">
        <v>5584.025494958724</v>
      </c>
      <c r="D6" s="23">
        <f>B6+C6</f>
        <v>92673.80107608158</v>
      </c>
      <c r="E6" s="23">
        <v>2976.2646992653677</v>
      </c>
      <c r="F6" s="23">
        <v>0</v>
      </c>
      <c r="G6" s="23">
        <f>SUM(E6:F6)</f>
        <v>2976.2646992653677</v>
      </c>
      <c r="H6" s="23">
        <f>D6-G6</f>
        <v>89697.53637681622</v>
      </c>
      <c r="I6" s="14"/>
    </row>
    <row r="7" spans="1:9" ht="15.75" thickBot="1">
      <c r="A7" s="22">
        <v>1991</v>
      </c>
      <c r="B7" s="23">
        <f>'Form 1.1'!K7</f>
        <v>83256.60777801996</v>
      </c>
      <c r="C7" s="23">
        <v>5391.095741564793</v>
      </c>
      <c r="D7" s="23">
        <f aca="true" t="shared" si="0" ref="D7:D46">B7+C7</f>
        <v>88647.70351958474</v>
      </c>
      <c r="E7" s="23">
        <v>3015.044367280594</v>
      </c>
      <c r="F7" s="23">
        <v>0</v>
      </c>
      <c r="G7" s="23">
        <f aca="true" t="shared" si="1" ref="G7:G46">SUM(E7:F7)</f>
        <v>3015.044367280594</v>
      </c>
      <c r="H7" s="23">
        <f aca="true" t="shared" si="2" ref="H7:H46">D7-G7</f>
        <v>85632.65915230414</v>
      </c>
      <c r="I7" s="14"/>
    </row>
    <row r="8" spans="1:9" ht="15.75" thickBot="1">
      <c r="A8" s="22">
        <v>1992</v>
      </c>
      <c r="B8" s="23">
        <f>'Form 1.1'!K8</f>
        <v>84515.1357821411</v>
      </c>
      <c r="C8" s="23">
        <v>5480.119679598335</v>
      </c>
      <c r="D8" s="23">
        <f t="shared" si="0"/>
        <v>89995.25546173943</v>
      </c>
      <c r="E8" s="23">
        <v>3009.6492681002105</v>
      </c>
      <c r="F8" s="23">
        <v>0</v>
      </c>
      <c r="G8" s="23">
        <f t="shared" si="1"/>
        <v>3009.6492681002105</v>
      </c>
      <c r="H8" s="23">
        <f t="shared" si="2"/>
        <v>86985.60619363922</v>
      </c>
      <c r="I8" s="14"/>
    </row>
    <row r="9" spans="1:9" ht="15.75" thickBot="1">
      <c r="A9" s="22">
        <v>1993</v>
      </c>
      <c r="B9" s="23">
        <f>'Form 1.1'!K9</f>
        <v>82997.59377638016</v>
      </c>
      <c r="C9" s="23">
        <v>5381.555892646553</v>
      </c>
      <c r="D9" s="23">
        <f t="shared" si="0"/>
        <v>88379.14966902672</v>
      </c>
      <c r="E9" s="23">
        <v>3063.398862628389</v>
      </c>
      <c r="F9" s="23">
        <v>0</v>
      </c>
      <c r="G9" s="23">
        <f t="shared" si="1"/>
        <v>3063.398862628389</v>
      </c>
      <c r="H9" s="23">
        <f t="shared" si="2"/>
        <v>85315.75080639834</v>
      </c>
      <c r="I9" s="14"/>
    </row>
    <row r="10" spans="1:9" ht="15.75" thickBot="1">
      <c r="A10" s="22">
        <v>1994</v>
      </c>
      <c r="B10" s="23">
        <f>'Form 1.1'!K10</f>
        <v>86508.85685041141</v>
      </c>
      <c r="C10" s="23">
        <v>5597.108094390394</v>
      </c>
      <c r="D10" s="23">
        <f t="shared" si="0"/>
        <v>92105.9649448018</v>
      </c>
      <c r="E10" s="23">
        <v>3093.8849848436685</v>
      </c>
      <c r="F10" s="23">
        <v>0</v>
      </c>
      <c r="G10" s="23">
        <f t="shared" si="1"/>
        <v>3093.8849848436685</v>
      </c>
      <c r="H10" s="23">
        <f t="shared" si="2"/>
        <v>89012.07995995814</v>
      </c>
      <c r="I10" s="14"/>
    </row>
    <row r="11" spans="1:9" ht="15.75" thickBot="1">
      <c r="A11" s="22">
        <v>1995</v>
      </c>
      <c r="B11" s="23">
        <f>'Form 1.1'!K11</f>
        <v>84813.02977037078</v>
      </c>
      <c r="C11" s="23">
        <v>5513.661374411741</v>
      </c>
      <c r="D11" s="23">
        <f t="shared" si="0"/>
        <v>90326.69114478251</v>
      </c>
      <c r="E11" s="23">
        <v>3021.372491072133</v>
      </c>
      <c r="F11" s="23">
        <v>0.02194532796015212</v>
      </c>
      <c r="G11" s="23">
        <f t="shared" si="1"/>
        <v>3021.394436400093</v>
      </c>
      <c r="H11" s="23">
        <f t="shared" si="2"/>
        <v>87305.29670838242</v>
      </c>
      <c r="I11" s="14"/>
    </row>
    <row r="12" spans="1:9" ht="15.75" thickBot="1">
      <c r="A12" s="22">
        <v>1996</v>
      </c>
      <c r="B12" s="23">
        <f>'Form 1.1'!K12</f>
        <v>88419.16668837423</v>
      </c>
      <c r="C12" s="23">
        <v>5737.33045333872</v>
      </c>
      <c r="D12" s="23">
        <f t="shared" si="0"/>
        <v>94156.49714171296</v>
      </c>
      <c r="E12" s="23">
        <v>3012.5611953676535</v>
      </c>
      <c r="F12" s="23">
        <v>0.0372899566810537</v>
      </c>
      <c r="G12" s="23">
        <f t="shared" si="1"/>
        <v>3012.5984853243344</v>
      </c>
      <c r="H12" s="23">
        <f t="shared" si="2"/>
        <v>91143.89865638863</v>
      </c>
      <c r="I12" s="14"/>
    </row>
    <row r="13" spans="1:9" ht="15.75" thickBot="1">
      <c r="A13" s="22">
        <v>1997</v>
      </c>
      <c r="B13" s="23">
        <f>'Form 1.1'!K13</f>
        <v>91574.28328461474</v>
      </c>
      <c r="C13" s="23">
        <v>5928.476413837596</v>
      </c>
      <c r="D13" s="23">
        <f t="shared" si="0"/>
        <v>97502.75969845233</v>
      </c>
      <c r="E13" s="23">
        <v>3194.4429414431647</v>
      </c>
      <c r="F13" s="23">
        <v>0.0371035068976486</v>
      </c>
      <c r="G13" s="23">
        <f t="shared" si="1"/>
        <v>3194.480044950062</v>
      </c>
      <c r="H13" s="23">
        <f t="shared" si="2"/>
        <v>94308.27965350226</v>
      </c>
      <c r="I13" s="14"/>
    </row>
    <row r="14" spans="1:9" ht="15.75" thickBot="1">
      <c r="A14" s="22">
        <v>1998</v>
      </c>
      <c r="B14" s="23">
        <f>'Form 1.1'!K14</f>
        <v>91272.23855204284</v>
      </c>
      <c r="C14" s="23">
        <v>5938.024131409407</v>
      </c>
      <c r="D14" s="23">
        <f t="shared" si="0"/>
        <v>97210.26268345224</v>
      </c>
      <c r="E14" s="23">
        <v>3197.4806669966506</v>
      </c>
      <c r="F14" s="23">
        <v>0.09621844497726702</v>
      </c>
      <c r="G14" s="23">
        <f t="shared" si="1"/>
        <v>3197.576885441628</v>
      </c>
      <c r="H14" s="23">
        <f t="shared" si="2"/>
        <v>94012.68579801061</v>
      </c>
      <c r="I14" s="14"/>
    </row>
    <row r="15" spans="1:9" ht="15.75" thickBot="1">
      <c r="A15" s="22">
        <v>1999</v>
      </c>
      <c r="B15" s="23">
        <f>'Form 1.1'!K15</f>
        <v>94646.07137668562</v>
      </c>
      <c r="C15" s="23">
        <v>6128.344626211473</v>
      </c>
      <c r="D15" s="23">
        <f t="shared" si="0"/>
        <v>100774.4160028971</v>
      </c>
      <c r="E15" s="23">
        <v>3289.8546583810185</v>
      </c>
      <c r="F15" s="23">
        <v>0.5625572433471989</v>
      </c>
      <c r="G15" s="23">
        <f t="shared" si="1"/>
        <v>3290.417215624366</v>
      </c>
      <c r="H15" s="23">
        <f t="shared" si="2"/>
        <v>97483.99878727272</v>
      </c>
      <c r="I15" s="14"/>
    </row>
    <row r="16" spans="1:8" ht="15.75" thickBot="1">
      <c r="A16" s="22">
        <v>2000</v>
      </c>
      <c r="B16" s="23">
        <f>'Form 1.1'!K16</f>
        <v>99552.6987363312</v>
      </c>
      <c r="C16" s="23">
        <v>6467.5741984036085</v>
      </c>
      <c r="D16" s="23">
        <f t="shared" si="0"/>
        <v>106020.2729347348</v>
      </c>
      <c r="E16" s="23">
        <v>3155.8060989099768</v>
      </c>
      <c r="F16" s="23">
        <v>0.9637583789867626</v>
      </c>
      <c r="G16" s="23">
        <f t="shared" si="1"/>
        <v>3156.7698572889635</v>
      </c>
      <c r="H16" s="23">
        <f t="shared" si="2"/>
        <v>102863.50307744584</v>
      </c>
    </row>
    <row r="17" spans="1:8" ht="15.75" thickBot="1">
      <c r="A17" s="22">
        <v>2001</v>
      </c>
      <c r="B17" s="23">
        <f>'Form 1.1'!K17</f>
        <v>94894.05392370209</v>
      </c>
      <c r="C17" s="23">
        <v>6142.0967322873885</v>
      </c>
      <c r="D17" s="23">
        <f t="shared" si="0"/>
        <v>101036.15065598948</v>
      </c>
      <c r="E17" s="23">
        <v>3025.6580000000004</v>
      </c>
      <c r="F17" s="23">
        <v>2.2065890340388483</v>
      </c>
      <c r="G17" s="23">
        <f t="shared" si="1"/>
        <v>3027.864589034039</v>
      </c>
      <c r="H17" s="23">
        <f t="shared" si="2"/>
        <v>98008.28606695544</v>
      </c>
    </row>
    <row r="18" spans="1:8" ht="15.75" thickBot="1">
      <c r="A18" s="22">
        <v>2002</v>
      </c>
      <c r="B18" s="23">
        <f>'Form 1.1'!K18</f>
        <v>98340.85171071147</v>
      </c>
      <c r="C18" s="23">
        <v>6274.232069165994</v>
      </c>
      <c r="D18" s="23">
        <f t="shared" si="0"/>
        <v>104615.08377987747</v>
      </c>
      <c r="E18" s="23">
        <v>4019.75059408</v>
      </c>
      <c r="F18" s="23">
        <v>6.0801712255604965</v>
      </c>
      <c r="G18" s="23">
        <f t="shared" si="1"/>
        <v>4025.830765305561</v>
      </c>
      <c r="H18" s="23">
        <f t="shared" si="2"/>
        <v>100589.2530145719</v>
      </c>
    </row>
    <row r="19" spans="1:8" ht="15.75" thickBot="1">
      <c r="A19" s="22">
        <v>2003</v>
      </c>
      <c r="B19" s="23">
        <f>'Form 1.1'!K19</f>
        <v>100874.90964202493</v>
      </c>
      <c r="C19" s="23">
        <v>6407.6377946933235</v>
      </c>
      <c r="D19" s="23">
        <f t="shared" si="0"/>
        <v>107282.54743671825</v>
      </c>
      <c r="E19" s="23">
        <v>4495.4856797392</v>
      </c>
      <c r="F19" s="23">
        <v>13.92533430794624</v>
      </c>
      <c r="G19" s="23">
        <f t="shared" si="1"/>
        <v>4509.411014047147</v>
      </c>
      <c r="H19" s="23">
        <f t="shared" si="2"/>
        <v>102773.1364226711</v>
      </c>
    </row>
    <row r="20" spans="1:8" ht="15.75" thickBot="1">
      <c r="A20" s="22">
        <v>2004</v>
      </c>
      <c r="B20" s="23">
        <f>'Form 1.1'!K20</f>
        <v>104394.06117158671</v>
      </c>
      <c r="C20" s="23">
        <v>6612.481302474964</v>
      </c>
      <c r="D20" s="23">
        <f t="shared" si="0"/>
        <v>111006.54247406167</v>
      </c>
      <c r="E20" s="23">
        <v>4684.749994861808</v>
      </c>
      <c r="F20" s="23">
        <v>29.396173069808352</v>
      </c>
      <c r="G20" s="23">
        <f t="shared" si="1"/>
        <v>4714.146167931616</v>
      </c>
      <c r="H20" s="23">
        <f t="shared" si="2"/>
        <v>106292.39630613006</v>
      </c>
    </row>
    <row r="21" spans="1:8" ht="15.75" thickBot="1">
      <c r="A21" s="22">
        <v>2005</v>
      </c>
      <c r="B21" s="23">
        <f>'Form 1.1'!K21</f>
        <v>105273.0873045233</v>
      </c>
      <c r="C21" s="23">
        <v>6703.695945905706</v>
      </c>
      <c r="D21" s="23">
        <f t="shared" si="0"/>
        <v>111976.78325042901</v>
      </c>
      <c r="E21" s="23">
        <v>4737.37716835319</v>
      </c>
      <c r="F21" s="23">
        <v>46.395644040218706</v>
      </c>
      <c r="G21" s="23">
        <f t="shared" si="1"/>
        <v>4783.772812393409</v>
      </c>
      <c r="H21" s="23">
        <f t="shared" si="2"/>
        <v>107193.0104380356</v>
      </c>
    </row>
    <row r="22" spans="1:8" ht="15.75" thickBot="1">
      <c r="A22" s="22">
        <v>2006</v>
      </c>
      <c r="B22" s="23">
        <f>'Form 1.1'!K22</f>
        <v>108334.4555304402</v>
      </c>
      <c r="C22" s="23">
        <v>6889.733415689814</v>
      </c>
      <c r="D22" s="23">
        <f t="shared" si="0"/>
        <v>115224.18894613002</v>
      </c>
      <c r="E22" s="23">
        <v>4687.034142069659</v>
      </c>
      <c r="F22" s="23">
        <v>71.83989459049566</v>
      </c>
      <c r="G22" s="23">
        <f t="shared" si="1"/>
        <v>4758.874036660154</v>
      </c>
      <c r="H22" s="23">
        <f t="shared" si="2"/>
        <v>110465.31490946986</v>
      </c>
    </row>
    <row r="23" spans="1:8" ht="15.75" thickBot="1">
      <c r="A23" s="22">
        <v>2007</v>
      </c>
      <c r="B23" s="23">
        <f>'Form 1.1'!K23</f>
        <v>108764.33863862675</v>
      </c>
      <c r="C23" s="23">
        <v>6915.0340028789815</v>
      </c>
      <c r="D23" s="23">
        <f t="shared" si="0"/>
        <v>115679.37264150573</v>
      </c>
      <c r="E23" s="23">
        <v>4736.541080768961</v>
      </c>
      <c r="F23" s="23">
        <v>105.07345454681203</v>
      </c>
      <c r="G23" s="23">
        <f t="shared" si="1"/>
        <v>4841.6145353157735</v>
      </c>
      <c r="H23" s="23">
        <f t="shared" si="2"/>
        <v>110837.75810618995</v>
      </c>
    </row>
    <row r="24" spans="1:8" ht="15.75" thickBot="1">
      <c r="A24" s="22">
        <v>2008</v>
      </c>
      <c r="B24" s="23">
        <f>'Form 1.1'!K24</f>
        <v>108717.13844555261</v>
      </c>
      <c r="C24" s="23">
        <v>6950.80221563485</v>
      </c>
      <c r="D24" s="23">
        <f t="shared" si="0"/>
        <v>115667.94066118746</v>
      </c>
      <c r="E24" s="23">
        <v>4763.394109881272</v>
      </c>
      <c r="F24" s="23">
        <v>196.74211599913727</v>
      </c>
      <c r="G24" s="23">
        <f t="shared" si="1"/>
        <v>4960.136225880409</v>
      </c>
      <c r="H24" s="23">
        <f t="shared" si="2"/>
        <v>110707.80443530704</v>
      </c>
    </row>
    <row r="25" spans="1:8" ht="15.75" thickBot="1">
      <c r="A25" s="22">
        <v>2009</v>
      </c>
      <c r="B25" s="23">
        <f>'Form 1.1'!K25</f>
        <v>104506.69528580543</v>
      </c>
      <c r="C25" s="23">
        <v>6664.998269643072</v>
      </c>
      <c r="D25" s="23">
        <f t="shared" si="0"/>
        <v>111171.6935554485</v>
      </c>
      <c r="E25" s="23">
        <v>4832.492477022461</v>
      </c>
      <c r="F25" s="23">
        <v>286.33138643346575</v>
      </c>
      <c r="G25" s="23">
        <f t="shared" si="1"/>
        <v>5118.823863455927</v>
      </c>
      <c r="H25" s="23">
        <f t="shared" si="2"/>
        <v>106052.86969199257</v>
      </c>
    </row>
    <row r="26" spans="1:8" ht="15.75" thickBot="1">
      <c r="A26" s="22">
        <v>2010</v>
      </c>
      <c r="B26" s="23">
        <f>'Form 1.1'!K26</f>
        <v>102464.07338843386</v>
      </c>
      <c r="C26" s="23">
        <v>6489.8348525477795</v>
      </c>
      <c r="D26" s="23">
        <f t="shared" si="0"/>
        <v>108953.90824098163</v>
      </c>
      <c r="E26" s="23">
        <v>4942.518268542808</v>
      </c>
      <c r="F26" s="23">
        <v>362.232065512027</v>
      </c>
      <c r="G26" s="23">
        <f t="shared" si="1"/>
        <v>5304.750334054836</v>
      </c>
      <c r="H26" s="23">
        <f t="shared" si="2"/>
        <v>103649.15790692679</v>
      </c>
    </row>
    <row r="27" spans="1:8" ht="15.75" thickBot="1">
      <c r="A27" s="22">
        <v>2011</v>
      </c>
      <c r="B27" s="23">
        <f>'Form 1.1'!K27</f>
        <v>103573.34287217833</v>
      </c>
      <c r="C27" s="23">
        <v>6513.6128454288</v>
      </c>
      <c r="D27" s="23">
        <f t="shared" si="0"/>
        <v>110086.95571760712</v>
      </c>
      <c r="E27" s="23">
        <v>5228.475067519239</v>
      </c>
      <c r="F27" s="23">
        <v>499.27141041211485</v>
      </c>
      <c r="G27" s="23">
        <f t="shared" si="1"/>
        <v>5727.746477931354</v>
      </c>
      <c r="H27" s="23">
        <f t="shared" si="2"/>
        <v>104359.20923967577</v>
      </c>
    </row>
    <row r="28" spans="1:8" ht="15.75" thickBot="1">
      <c r="A28" s="22">
        <v>2012</v>
      </c>
      <c r="B28" s="23">
        <f>'Form 1.1'!K28</f>
        <v>106114.8931302778</v>
      </c>
      <c r="C28" s="23">
        <v>6697.73053304147</v>
      </c>
      <c r="D28" s="23">
        <f t="shared" si="0"/>
        <v>112812.62366331926</v>
      </c>
      <c r="E28" s="23">
        <v>5005.781232938683</v>
      </c>
      <c r="F28" s="23">
        <v>734.9871861411045</v>
      </c>
      <c r="G28" s="23">
        <f t="shared" si="1"/>
        <v>5740.768419079788</v>
      </c>
      <c r="H28" s="23">
        <f t="shared" si="2"/>
        <v>107071.85524423947</v>
      </c>
    </row>
    <row r="29" spans="1:8" ht="15.75" thickBot="1">
      <c r="A29" s="22">
        <v>2013</v>
      </c>
      <c r="B29" s="23">
        <f>'Form 1.1'!K29</f>
        <v>105294.18158327125</v>
      </c>
      <c r="C29" s="23">
        <v>6638.036724473643</v>
      </c>
      <c r="D29" s="23">
        <f t="shared" si="0"/>
        <v>111932.21830774489</v>
      </c>
      <c r="E29" s="23">
        <v>5215.732139130973</v>
      </c>
      <c r="F29" s="23">
        <v>1027.378245851477</v>
      </c>
      <c r="G29" s="23">
        <f t="shared" si="1"/>
        <v>6243.11038498245</v>
      </c>
      <c r="H29" s="23">
        <f t="shared" si="2"/>
        <v>105689.10792276243</v>
      </c>
    </row>
    <row r="30" spans="1:8" ht="15.75" thickBot="1">
      <c r="A30" s="22">
        <v>2014</v>
      </c>
      <c r="B30" s="23">
        <f>'Form 1.1'!K30</f>
        <v>105963.69076226585</v>
      </c>
      <c r="C30" s="23">
        <v>6710.976080637442</v>
      </c>
      <c r="D30" s="23">
        <f t="shared" si="0"/>
        <v>112674.66684290329</v>
      </c>
      <c r="E30" s="23">
        <v>5166.704716910263</v>
      </c>
      <c r="F30" s="23">
        <v>1465.7744256874062</v>
      </c>
      <c r="G30" s="23">
        <f t="shared" si="1"/>
        <v>6632.479142597669</v>
      </c>
      <c r="H30" s="23">
        <f t="shared" si="2"/>
        <v>106042.18770030561</v>
      </c>
    </row>
    <row r="31" spans="1:8" ht="15.75" thickBot="1">
      <c r="A31" s="22">
        <v>2015</v>
      </c>
      <c r="B31" s="23">
        <f>'Form 1.1'!K31</f>
        <v>105677.82464335774</v>
      </c>
      <c r="C31" s="23">
        <v>6639.376403385948</v>
      </c>
      <c r="D31" s="23">
        <f t="shared" si="0"/>
        <v>112317.20104674369</v>
      </c>
      <c r="E31" s="23">
        <v>5119.540832859047</v>
      </c>
      <c r="F31" s="23">
        <v>2059.724027176024</v>
      </c>
      <c r="G31" s="23">
        <f t="shared" si="1"/>
        <v>7179.264860035071</v>
      </c>
      <c r="H31" s="23">
        <f t="shared" si="2"/>
        <v>105137.93618670863</v>
      </c>
    </row>
    <row r="32" spans="1:8" ht="15.75" thickBot="1">
      <c r="A32" s="22">
        <v>2016</v>
      </c>
      <c r="B32" s="23">
        <f>'Form 1.1'!K32</f>
        <v>105948.55163108239</v>
      </c>
      <c r="C32" s="23">
        <v>6561.153725597312</v>
      </c>
      <c r="D32" s="23">
        <f t="shared" si="0"/>
        <v>112509.7053566797</v>
      </c>
      <c r="E32" s="23">
        <v>4893.752160471815</v>
      </c>
      <c r="F32" s="23">
        <v>2893.5200209404475</v>
      </c>
      <c r="G32" s="23">
        <f t="shared" si="1"/>
        <v>7787.272181412262</v>
      </c>
      <c r="H32" s="23">
        <f t="shared" si="2"/>
        <v>104722.43317526743</v>
      </c>
    </row>
    <row r="33" spans="1:8" ht="15.75" thickBot="1">
      <c r="A33" s="22">
        <v>2017</v>
      </c>
      <c r="B33" s="23">
        <f>'Form 1.1'!K33</f>
        <v>107962.46642707816</v>
      </c>
      <c r="C33" s="23">
        <v>6570.7302145429685</v>
      </c>
      <c r="D33" s="23">
        <f t="shared" si="0"/>
        <v>114533.19664162114</v>
      </c>
      <c r="E33" s="23">
        <v>5090.010875327261</v>
      </c>
      <c r="F33" s="23">
        <v>3688.6046170662703</v>
      </c>
      <c r="G33" s="23">
        <f t="shared" si="1"/>
        <v>8778.615492393532</v>
      </c>
      <c r="H33" s="23">
        <f t="shared" si="2"/>
        <v>105754.5811492276</v>
      </c>
    </row>
    <row r="34" spans="1:8" ht="15.75" thickBot="1">
      <c r="A34" s="22">
        <v>2018</v>
      </c>
      <c r="B34" s="23">
        <f>'Form 1.1'!K34</f>
        <v>107527.45813479811</v>
      </c>
      <c r="C34" s="23">
        <v>6505.874839707185</v>
      </c>
      <c r="D34" s="23">
        <f t="shared" si="0"/>
        <v>114033.3329745053</v>
      </c>
      <c r="E34" s="23">
        <v>5667.319573881523</v>
      </c>
      <c r="F34" s="23">
        <v>4405.597363605997</v>
      </c>
      <c r="G34" s="23">
        <f t="shared" si="1"/>
        <v>10072.91693748752</v>
      </c>
      <c r="H34" s="23">
        <f t="shared" si="2"/>
        <v>103960.41603701779</v>
      </c>
    </row>
    <row r="35" spans="1:8" ht="15.75" thickBot="1">
      <c r="A35" s="22">
        <v>2019</v>
      </c>
      <c r="B35" s="23">
        <f>'Form 1.1'!K35</f>
        <v>108621.97816078432</v>
      </c>
      <c r="C35" s="23">
        <v>6529.958304308131</v>
      </c>
      <c r="D35" s="23">
        <f t="shared" si="0"/>
        <v>115151.93646509245</v>
      </c>
      <c r="E35" s="23">
        <v>5662.502055866866</v>
      </c>
      <c r="F35" s="23">
        <v>5071.0888573928505</v>
      </c>
      <c r="G35" s="23">
        <f t="shared" si="1"/>
        <v>10733.590913259715</v>
      </c>
      <c r="H35" s="23">
        <f t="shared" si="2"/>
        <v>104418.34555183274</v>
      </c>
    </row>
    <row r="36" spans="1:8" ht="15.75" thickBot="1">
      <c r="A36" s="22">
        <v>2020</v>
      </c>
      <c r="B36" s="23">
        <f>'Form 1.1'!K36</f>
        <v>109999.04225511986</v>
      </c>
      <c r="C36" s="23">
        <v>6571.676695862095</v>
      </c>
      <c r="D36" s="23">
        <f t="shared" si="0"/>
        <v>116570.71895098196</v>
      </c>
      <c r="E36" s="23">
        <v>5654.273151386515</v>
      </c>
      <c r="F36" s="23">
        <v>5760.634168671478</v>
      </c>
      <c r="G36" s="23">
        <f t="shared" si="1"/>
        <v>11414.907320057991</v>
      </c>
      <c r="H36" s="23">
        <f t="shared" si="2"/>
        <v>105155.81163092397</v>
      </c>
    </row>
    <row r="37" spans="1:8" ht="15.75" thickBot="1">
      <c r="A37" s="22">
        <v>2021</v>
      </c>
      <c r="B37" s="23">
        <f>'Form 1.1'!K37</f>
        <v>111984.2283266891</v>
      </c>
      <c r="C37" s="23">
        <v>6650.22051252109</v>
      </c>
      <c r="D37" s="23">
        <f t="shared" si="0"/>
        <v>118634.44883921019</v>
      </c>
      <c r="E37" s="23">
        <v>5646.740351608051</v>
      </c>
      <c r="F37" s="23">
        <v>6511.496106314225</v>
      </c>
      <c r="G37" s="23">
        <f t="shared" si="1"/>
        <v>12158.236457922276</v>
      </c>
      <c r="H37" s="23">
        <f t="shared" si="2"/>
        <v>106476.21238128791</v>
      </c>
    </row>
    <row r="38" spans="1:8" ht="15.75" thickBot="1">
      <c r="A38" s="22">
        <v>2022</v>
      </c>
      <c r="B38" s="23">
        <f>'Form 1.1'!K38</f>
        <v>113962.95288434734</v>
      </c>
      <c r="C38" s="23">
        <v>6726.545447248821</v>
      </c>
      <c r="D38" s="23">
        <f t="shared" si="0"/>
        <v>120689.49833159616</v>
      </c>
      <c r="E38" s="23">
        <v>5638.2758359303925</v>
      </c>
      <c r="F38" s="23">
        <v>7286.664136900196</v>
      </c>
      <c r="G38" s="23">
        <f t="shared" si="1"/>
        <v>12924.939972830589</v>
      </c>
      <c r="H38" s="23">
        <f t="shared" si="2"/>
        <v>107764.55835876557</v>
      </c>
    </row>
    <row r="39" spans="1:8" ht="15.75" thickBot="1">
      <c r="A39" s="22">
        <v>2023</v>
      </c>
      <c r="B39" s="23">
        <f>'Form 1.1'!K39</f>
        <v>116125.14260330064</v>
      </c>
      <c r="C39" s="23">
        <v>6818.800714763967</v>
      </c>
      <c r="D39" s="23">
        <f t="shared" si="0"/>
        <v>122943.94331806462</v>
      </c>
      <c r="E39" s="23">
        <v>5629.146691608945</v>
      </c>
      <c r="F39" s="23">
        <v>8007.82960186462</v>
      </c>
      <c r="G39" s="23">
        <f t="shared" si="1"/>
        <v>13636.976293473565</v>
      </c>
      <c r="H39" s="23">
        <f t="shared" si="2"/>
        <v>109306.96702459105</v>
      </c>
    </row>
    <row r="40" spans="1:8" ht="15.75" thickBot="1">
      <c r="A40" s="22">
        <v>2024</v>
      </c>
      <c r="B40" s="23">
        <f>'Form 1.1'!K40</f>
        <v>117817.87086377718</v>
      </c>
      <c r="C40" s="23">
        <v>6882.8253357426975</v>
      </c>
      <c r="D40" s="23">
        <f t="shared" si="0"/>
        <v>124700.69619951988</v>
      </c>
      <c r="E40" s="23">
        <v>5619.144981689677</v>
      </c>
      <c r="F40" s="23">
        <v>8675.492090898742</v>
      </c>
      <c r="G40" s="23">
        <f t="shared" si="1"/>
        <v>14294.637072588419</v>
      </c>
      <c r="H40" s="23">
        <f t="shared" si="2"/>
        <v>110406.05912693146</v>
      </c>
    </row>
    <row r="41" spans="1:8" ht="15.75" thickBot="1">
      <c r="A41" s="22">
        <v>2025</v>
      </c>
      <c r="B41" s="23">
        <f>'Form 1.1'!K41</f>
        <v>119365.55566234599</v>
      </c>
      <c r="C41" s="23">
        <v>6939.132800482225</v>
      </c>
      <c r="D41" s="23">
        <f t="shared" si="0"/>
        <v>126304.68846282821</v>
      </c>
      <c r="E41" s="23">
        <v>5609.206342694851</v>
      </c>
      <c r="F41" s="23">
        <v>9310.157890984001</v>
      </c>
      <c r="G41" s="23">
        <f t="shared" si="1"/>
        <v>14919.36423367885</v>
      </c>
      <c r="H41" s="23">
        <f t="shared" si="2"/>
        <v>111385.32422914937</v>
      </c>
    </row>
    <row r="42" spans="1:8" ht="15.75" thickBot="1">
      <c r="A42" s="22">
        <v>2026</v>
      </c>
      <c r="B42" s="23">
        <f>'Form 1.1'!K42</f>
        <v>120665.20473363018</v>
      </c>
      <c r="C42" s="23">
        <v>6980.758866643831</v>
      </c>
      <c r="D42" s="23">
        <f t="shared" si="0"/>
        <v>127645.963600274</v>
      </c>
      <c r="E42" s="23">
        <v>5598.453160032279</v>
      </c>
      <c r="F42" s="23">
        <v>9913.244138050795</v>
      </c>
      <c r="G42" s="23">
        <f t="shared" si="1"/>
        <v>15511.697298083074</v>
      </c>
      <c r="H42" s="23">
        <f t="shared" si="2"/>
        <v>112134.26630219092</v>
      </c>
    </row>
    <row r="43" spans="1:8" ht="15.75" thickBot="1">
      <c r="A43" s="22">
        <v>2027</v>
      </c>
      <c r="B43" s="23">
        <f>'Form 1.1'!K43</f>
        <v>121962.88046049637</v>
      </c>
      <c r="C43" s="23">
        <v>7022.931837827145</v>
      </c>
      <c r="D43" s="23">
        <f t="shared" si="0"/>
        <v>128985.81229832351</v>
      </c>
      <c r="E43" s="23">
        <v>5587.720108918834</v>
      </c>
      <c r="F43" s="23">
        <v>10495.77649742024</v>
      </c>
      <c r="G43" s="23">
        <f t="shared" si="1"/>
        <v>16083.496606339075</v>
      </c>
      <c r="H43" s="23">
        <f t="shared" si="2"/>
        <v>112902.31569198443</v>
      </c>
    </row>
    <row r="44" spans="1:8" ht="15.75" thickBot="1">
      <c r="A44" s="22">
        <v>2028</v>
      </c>
      <c r="B44" s="23">
        <f>'Form 1.1'!K44</f>
        <v>123226.56134285436</v>
      </c>
      <c r="C44" s="23">
        <v>7063.129969450849</v>
      </c>
      <c r="D44" s="23">
        <f t="shared" si="0"/>
        <v>130289.6913123052</v>
      </c>
      <c r="E44" s="23">
        <v>5577.008144694862</v>
      </c>
      <c r="F44" s="23">
        <v>11061.970295970095</v>
      </c>
      <c r="G44" s="23">
        <f t="shared" si="1"/>
        <v>16638.978440664956</v>
      </c>
      <c r="H44" s="23">
        <f t="shared" si="2"/>
        <v>113650.71287164025</v>
      </c>
    </row>
    <row r="45" spans="1:8" ht="15.75" thickBot="1">
      <c r="A45" s="22">
        <v>2029</v>
      </c>
      <c r="B45" s="23">
        <f>'Form 1.1'!K45</f>
        <v>124448.28137372111</v>
      </c>
      <c r="C45" s="23">
        <v>7100.676029173869</v>
      </c>
      <c r="D45" s="23">
        <f t="shared" si="0"/>
        <v>131548.95740289497</v>
      </c>
      <c r="E45" s="23">
        <v>5566.309880931768</v>
      </c>
      <c r="F45" s="23">
        <v>11612.725449176893</v>
      </c>
      <c r="G45" s="23">
        <f t="shared" si="1"/>
        <v>17179.03533010866</v>
      </c>
      <c r="H45" s="23">
        <f t="shared" si="2"/>
        <v>114369.92207278631</v>
      </c>
    </row>
    <row r="46" spans="1:8" ht="15.75" thickBot="1">
      <c r="A46" s="22">
        <v>2030</v>
      </c>
      <c r="B46" s="23">
        <f>'Form 1.1'!K46</f>
        <v>125652.47290987198</v>
      </c>
      <c r="C46" s="23">
        <v>7135.697607559195</v>
      </c>
      <c r="D46" s="23">
        <f t="shared" si="0"/>
        <v>132788.17051743116</v>
      </c>
      <c r="E46" s="23">
        <v>5555.624849304476</v>
      </c>
      <c r="F46" s="23">
        <v>12169.039498536305</v>
      </c>
      <c r="G46" s="23">
        <f t="shared" si="1"/>
        <v>17724.664347840782</v>
      </c>
      <c r="H46" s="23">
        <f t="shared" si="2"/>
        <v>115063.50616959039</v>
      </c>
    </row>
    <row r="47" spans="1:5" ht="15">
      <c r="A47" s="31" t="s">
        <v>0</v>
      </c>
      <c r="B47" s="31"/>
      <c r="C47" s="31"/>
      <c r="D47" s="31"/>
      <c r="E47" s="31"/>
    </row>
    <row r="48" spans="1:5" ht="13.5" customHeight="1">
      <c r="A48" s="29" t="s">
        <v>71</v>
      </c>
      <c r="B48" s="31"/>
      <c r="C48" s="31"/>
      <c r="D48" s="31"/>
      <c r="E48" s="31"/>
    </row>
    <row r="49" ht="13.5" customHeight="1">
      <c r="A49" s="20"/>
    </row>
    <row r="50" spans="1:8" ht="15.75">
      <c r="A50" s="32" t="s">
        <v>23</v>
      </c>
      <c r="B50" s="32"/>
      <c r="C50" s="32"/>
      <c r="D50" s="32"/>
      <c r="E50" s="32"/>
      <c r="F50" s="32"/>
      <c r="G50" s="32"/>
      <c r="H50" s="32"/>
    </row>
    <row r="51" spans="1:9" ht="15">
      <c r="A51" s="19" t="s">
        <v>24</v>
      </c>
      <c r="B51" s="12">
        <f>EXP((LN(B16/B6)/10))-1</f>
        <v>0.013464607227677172</v>
      </c>
      <c r="C51" s="12">
        <f aca="true" t="shared" si="3" ref="C51:H51">EXP((LN(C16/C6)/10))-1</f>
        <v>0.014797532914408995</v>
      </c>
      <c r="D51" s="12">
        <f t="shared" si="3"/>
        <v>0.013545370215168218</v>
      </c>
      <c r="E51" s="12">
        <f t="shared" si="3"/>
        <v>0.005874679097589874</v>
      </c>
      <c r="F51" s="13" t="s">
        <v>44</v>
      </c>
      <c r="G51" s="12">
        <f t="shared" si="3"/>
        <v>0.005905393498969236</v>
      </c>
      <c r="H51" s="12">
        <f t="shared" si="3"/>
        <v>0.013790178597593572</v>
      </c>
      <c r="I51" s="12"/>
    </row>
    <row r="52" spans="1:9" ht="15">
      <c r="A52" s="19" t="s">
        <v>61</v>
      </c>
      <c r="B52" s="12">
        <f>EXP((LN(B33/B16)/17))-1</f>
        <v>0.004781778394977287</v>
      </c>
      <c r="C52" s="12">
        <f aca="true" t="shared" si="4" ref="C52:H52">EXP((LN(C33/C16)/17))-1</f>
        <v>0.0009312487885992926</v>
      </c>
      <c r="D52" s="12">
        <f t="shared" si="4"/>
        <v>0.004553534682828264</v>
      </c>
      <c r="E52" s="12">
        <f t="shared" si="4"/>
        <v>0.028518857603053505</v>
      </c>
      <c r="F52" s="12">
        <f t="shared" si="4"/>
        <v>0.6246449576200173</v>
      </c>
      <c r="G52" s="12">
        <f t="shared" si="4"/>
        <v>0.062009539972921246</v>
      </c>
      <c r="H52" s="12">
        <f t="shared" si="4"/>
        <v>0.0016318147294831498</v>
      </c>
      <c r="I52" s="12"/>
    </row>
    <row r="53" spans="1:9" ht="15">
      <c r="A53" s="19" t="s">
        <v>62</v>
      </c>
      <c r="B53" s="12">
        <f>EXP((LN(B36/B33)/3))-1</f>
        <v>0.00624878448191879</v>
      </c>
      <c r="C53" s="12">
        <f aca="true" t="shared" si="5" ref="C53:H53">EXP((LN(C36/C33)/3))-1</f>
        <v>4.8012719364720624E-05</v>
      </c>
      <c r="D53" s="12">
        <f t="shared" si="5"/>
        <v>0.005895111676817777</v>
      </c>
      <c r="E53" s="12">
        <f t="shared" si="5"/>
        <v>0.03566513971017127</v>
      </c>
      <c r="F53" s="12">
        <f t="shared" si="5"/>
        <v>0.1602085550552954</v>
      </c>
      <c r="G53" s="12">
        <f t="shared" si="5"/>
        <v>0.0914791756045612</v>
      </c>
      <c r="H53" s="12">
        <f t="shared" si="5"/>
        <v>-0.0018908657292917574</v>
      </c>
      <c r="I53" s="12"/>
    </row>
    <row r="54" spans="1:9" ht="15">
      <c r="A54" s="19" t="s">
        <v>63</v>
      </c>
      <c r="B54" s="12">
        <f>EXP((LN(B46/B33)/13))-1</f>
        <v>0.011740407802188102</v>
      </c>
      <c r="C54" s="12">
        <f aca="true" t="shared" si="6" ref="C54:H54">EXP((LN(C46/C33)/13))-1</f>
        <v>0.006365175921788646</v>
      </c>
      <c r="D54" s="12">
        <f t="shared" si="6"/>
        <v>0.011441143191716074</v>
      </c>
      <c r="E54" s="12">
        <f t="shared" si="6"/>
        <v>0.006755867354526934</v>
      </c>
      <c r="F54" s="12">
        <f t="shared" si="6"/>
        <v>0.09616637660571925</v>
      </c>
      <c r="G54" s="12">
        <f t="shared" si="6"/>
        <v>0.055536438209110806</v>
      </c>
      <c r="H54" s="12">
        <f t="shared" si="6"/>
        <v>0.00651056882306289</v>
      </c>
      <c r="I54" s="12"/>
    </row>
    <row r="55" ht="13.5" customHeight="1">
      <c r="A55" s="20"/>
    </row>
  </sheetData>
  <sheetProtection/>
  <mergeCells count="6">
    <mergeCell ref="A1:H1"/>
    <mergeCell ref="A3:H3"/>
    <mergeCell ref="A50:H50"/>
    <mergeCell ref="A47:E47"/>
    <mergeCell ref="A48:E48"/>
    <mergeCell ref="A2:K2"/>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zoomScale="80" zoomScaleNormal="80" zoomScalePageLayoutView="0" workbookViewId="0" topLeftCell="A1">
      <selection activeCell="N33" sqref="N33"/>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30" t="s">
        <v>54</v>
      </c>
      <c r="B1" s="30"/>
      <c r="C1" s="30"/>
      <c r="D1" s="30"/>
      <c r="E1" s="30"/>
      <c r="F1" s="30"/>
      <c r="G1" s="30"/>
      <c r="H1" s="30"/>
      <c r="I1" s="30"/>
      <c r="J1" s="30"/>
      <c r="K1" s="30"/>
    </row>
    <row r="2" spans="1:12" ht="15.75" customHeight="1">
      <c r="A2" s="28" t="s">
        <v>75</v>
      </c>
      <c r="B2" s="30"/>
      <c r="C2" s="30"/>
      <c r="D2" s="30"/>
      <c r="E2" s="30"/>
      <c r="F2" s="30"/>
      <c r="G2" s="30"/>
      <c r="H2" s="30"/>
      <c r="I2" s="30"/>
      <c r="J2" s="30"/>
      <c r="K2" s="30"/>
      <c r="L2" s="30"/>
    </row>
    <row r="3" spans="1:11" ht="15.75" customHeight="1">
      <c r="A3" s="30" t="s">
        <v>31</v>
      </c>
      <c r="B3" s="30"/>
      <c r="C3" s="30"/>
      <c r="D3" s="30"/>
      <c r="E3" s="30"/>
      <c r="F3" s="30"/>
      <c r="G3" s="30"/>
      <c r="H3" s="30"/>
      <c r="I3" s="30"/>
      <c r="J3" s="30"/>
      <c r="K3" s="30"/>
    </row>
    <row r="4" ht="13.5" customHeight="1" thickBot="1">
      <c r="A4" s="20"/>
    </row>
    <row r="5" spans="1:11" ht="27" thickBot="1">
      <c r="A5" s="21" t="s">
        <v>11</v>
      </c>
      <c r="B5" s="21" t="s">
        <v>59</v>
      </c>
      <c r="C5" s="21" t="s">
        <v>32</v>
      </c>
      <c r="D5" s="21" t="s">
        <v>27</v>
      </c>
      <c r="E5" s="21" t="s">
        <v>33</v>
      </c>
      <c r="F5" s="21" t="s">
        <v>29</v>
      </c>
      <c r="G5" s="21" t="s">
        <v>34</v>
      </c>
      <c r="H5" s="5" t="s">
        <v>49</v>
      </c>
      <c r="I5" s="21" t="s">
        <v>64</v>
      </c>
      <c r="J5" s="21" t="s">
        <v>60</v>
      </c>
      <c r="K5" s="21" t="s">
        <v>65</v>
      </c>
    </row>
    <row r="6" spans="1:11" ht="15.75" thickBot="1">
      <c r="A6" s="22">
        <v>1990</v>
      </c>
      <c r="B6" s="23">
        <v>17193.20659685971</v>
      </c>
      <c r="C6" s="23">
        <v>1266.8798045264389</v>
      </c>
      <c r="D6" s="23">
        <f>B6+C6</f>
        <v>18460.086401386146</v>
      </c>
      <c r="E6" s="23">
        <v>490.0512741434062</v>
      </c>
      <c r="F6" s="23">
        <v>0</v>
      </c>
      <c r="G6" s="23">
        <f>E6+F6</f>
        <v>490.0512741434062</v>
      </c>
      <c r="H6" s="23"/>
      <c r="I6" s="23">
        <f>D6-G6-H6</f>
        <v>17970.03512724274</v>
      </c>
      <c r="J6" s="23"/>
      <c r="K6" s="25">
        <f>I6+J6</f>
        <v>17970.03512724274</v>
      </c>
    </row>
    <row r="7" spans="1:11" ht="15.75" thickBot="1">
      <c r="A7" s="22">
        <v>1991</v>
      </c>
      <c r="B7" s="23">
        <v>16305.50389150932</v>
      </c>
      <c r="C7" s="23">
        <v>1199.2101684717181</v>
      </c>
      <c r="D7" s="23">
        <f aca="true" t="shared" si="0" ref="D7:D46">B7+C7</f>
        <v>17504.714059981037</v>
      </c>
      <c r="E7" s="23">
        <v>492.7385168814471</v>
      </c>
      <c r="F7" s="23">
        <v>0</v>
      </c>
      <c r="G7" s="23">
        <f aca="true" t="shared" si="1" ref="G7:G46">E7+F7</f>
        <v>492.7385168814471</v>
      </c>
      <c r="H7" s="23"/>
      <c r="I7" s="23">
        <f aca="true" t="shared" si="2" ref="I7:I46">D7-G7-H7</f>
        <v>17011.97554309959</v>
      </c>
      <c r="J7" s="23"/>
      <c r="K7" s="25">
        <f aca="true" t="shared" si="3" ref="K7:K46">I7+J7</f>
        <v>17011.97554309959</v>
      </c>
    </row>
    <row r="8" spans="1:11" ht="15.75" thickBot="1">
      <c r="A8" s="22">
        <v>1992</v>
      </c>
      <c r="B8" s="23">
        <v>17910.57544458334</v>
      </c>
      <c r="C8" s="23">
        <v>1320.7658611404117</v>
      </c>
      <c r="D8" s="23">
        <f t="shared" si="0"/>
        <v>19231.341305723752</v>
      </c>
      <c r="E8" s="23">
        <v>498.3930611568696</v>
      </c>
      <c r="F8" s="23">
        <v>0</v>
      </c>
      <c r="G8" s="23">
        <f t="shared" si="1"/>
        <v>498.3930611568696</v>
      </c>
      <c r="H8" s="23"/>
      <c r="I8" s="23">
        <f t="shared" si="2"/>
        <v>18732.948244566884</v>
      </c>
      <c r="J8" s="23"/>
      <c r="K8" s="25">
        <f t="shared" si="3"/>
        <v>18732.948244566884</v>
      </c>
    </row>
    <row r="9" spans="1:11" ht="15.75" thickBot="1">
      <c r="A9" s="22">
        <v>1993</v>
      </c>
      <c r="B9" s="23">
        <v>16097.003473477014</v>
      </c>
      <c r="C9" s="23">
        <v>1182.2879248855036</v>
      </c>
      <c r="D9" s="23">
        <f t="shared" si="0"/>
        <v>17279.29139836252</v>
      </c>
      <c r="E9" s="23">
        <v>506.899198667754</v>
      </c>
      <c r="F9" s="23">
        <v>0</v>
      </c>
      <c r="G9" s="23">
        <f t="shared" si="1"/>
        <v>506.899198667754</v>
      </c>
      <c r="H9" s="23"/>
      <c r="I9" s="23">
        <f t="shared" si="2"/>
        <v>16772.392199694765</v>
      </c>
      <c r="J9" s="23"/>
      <c r="K9" s="25">
        <f t="shared" si="3"/>
        <v>16772.392199694765</v>
      </c>
    </row>
    <row r="10" spans="1:11" ht="15.75" thickBot="1">
      <c r="A10" s="22">
        <v>1994</v>
      </c>
      <c r="B10" s="23">
        <v>17578.72951645318</v>
      </c>
      <c r="C10" s="23">
        <v>1294.8390243204137</v>
      </c>
      <c r="D10" s="23">
        <f t="shared" si="0"/>
        <v>18873.56854077359</v>
      </c>
      <c r="E10" s="23">
        <v>507.68972276352304</v>
      </c>
      <c r="F10" s="23">
        <v>0</v>
      </c>
      <c r="G10" s="23">
        <f t="shared" si="1"/>
        <v>507.68972276352304</v>
      </c>
      <c r="H10" s="23"/>
      <c r="I10" s="23">
        <f t="shared" si="2"/>
        <v>18365.878818010067</v>
      </c>
      <c r="J10" s="23"/>
      <c r="K10" s="25">
        <f t="shared" si="3"/>
        <v>18365.878818010067</v>
      </c>
    </row>
    <row r="11" spans="1:11" ht="15.75" thickBot="1">
      <c r="A11" s="22">
        <v>1995</v>
      </c>
      <c r="B11" s="23">
        <v>17095.902170185233</v>
      </c>
      <c r="C11" s="23">
        <v>1259.0822099513778</v>
      </c>
      <c r="D11" s="23">
        <f t="shared" si="0"/>
        <v>18354.98438013661</v>
      </c>
      <c r="E11" s="23">
        <v>495.3349736032398</v>
      </c>
      <c r="F11" s="23">
        <v>0.011802484913988904</v>
      </c>
      <c r="G11" s="23">
        <f t="shared" si="1"/>
        <v>495.3467760881538</v>
      </c>
      <c r="H11" s="23"/>
      <c r="I11" s="23">
        <f t="shared" si="2"/>
        <v>17859.637604048457</v>
      </c>
      <c r="J11" s="23"/>
      <c r="K11" s="25">
        <f t="shared" si="3"/>
        <v>17859.637604048457</v>
      </c>
    </row>
    <row r="12" spans="1:11" ht="15.75" thickBot="1">
      <c r="A12" s="22">
        <v>1996</v>
      </c>
      <c r="B12" s="23">
        <v>17712.150158063465</v>
      </c>
      <c r="C12" s="23">
        <v>1306.0547904173955</v>
      </c>
      <c r="D12" s="23">
        <f t="shared" si="0"/>
        <v>19018.20494848086</v>
      </c>
      <c r="E12" s="23">
        <v>493.5227512041942</v>
      </c>
      <c r="F12" s="23">
        <v>0.011743472489418962</v>
      </c>
      <c r="G12" s="23">
        <f t="shared" si="1"/>
        <v>493.5344946766836</v>
      </c>
      <c r="H12" s="23"/>
      <c r="I12" s="23">
        <f t="shared" si="2"/>
        <v>18524.670453804174</v>
      </c>
      <c r="J12" s="23"/>
      <c r="K12" s="25">
        <f t="shared" si="3"/>
        <v>18524.670453804174</v>
      </c>
    </row>
    <row r="13" spans="1:11" ht="15.75" thickBot="1">
      <c r="A13" s="22">
        <v>1997</v>
      </c>
      <c r="B13" s="23">
        <v>18604.22817114402</v>
      </c>
      <c r="C13" s="23">
        <v>1371.411163064772</v>
      </c>
      <c r="D13" s="23">
        <f t="shared" si="0"/>
        <v>19975.63933420879</v>
      </c>
      <c r="E13" s="23">
        <v>525.6485513261026</v>
      </c>
      <c r="F13" s="23">
        <v>0.011684755126971862</v>
      </c>
      <c r="G13" s="23">
        <f t="shared" si="1"/>
        <v>525.6602360812296</v>
      </c>
      <c r="H13" s="23"/>
      <c r="I13" s="23">
        <f t="shared" si="2"/>
        <v>19449.979098127562</v>
      </c>
      <c r="J13" s="23"/>
      <c r="K13" s="25">
        <f t="shared" si="3"/>
        <v>19449.979098127562</v>
      </c>
    </row>
    <row r="14" spans="1:11" ht="15.75" thickBot="1">
      <c r="A14" s="22">
        <v>1998</v>
      </c>
      <c r="B14" s="23">
        <v>19373.2344289298</v>
      </c>
      <c r="C14" s="23">
        <v>1429.909193985219</v>
      </c>
      <c r="D14" s="23">
        <f t="shared" si="0"/>
        <v>20803.14362291502</v>
      </c>
      <c r="E14" s="23">
        <v>524.942786580225</v>
      </c>
      <c r="F14" s="23">
        <v>0.01277412300922243</v>
      </c>
      <c r="G14" s="23">
        <f t="shared" si="1"/>
        <v>524.9555607032341</v>
      </c>
      <c r="H14" s="23"/>
      <c r="I14" s="23">
        <f t="shared" si="2"/>
        <v>20278.188062211786</v>
      </c>
      <c r="J14" s="23"/>
      <c r="K14" s="25">
        <f t="shared" si="3"/>
        <v>20278.188062211786</v>
      </c>
    </row>
    <row r="15" spans="1:11" ht="15.75" thickBot="1">
      <c r="A15" s="22">
        <v>1999</v>
      </c>
      <c r="B15" s="23">
        <v>18619.74632780461</v>
      </c>
      <c r="C15" s="23">
        <v>1371.7593665146571</v>
      </c>
      <c r="D15" s="23">
        <f t="shared" si="0"/>
        <v>19991.505694319265</v>
      </c>
      <c r="E15" s="23">
        <v>536.4025683876878</v>
      </c>
      <c r="F15" s="23">
        <v>0.19420001353781216</v>
      </c>
      <c r="G15" s="23">
        <f t="shared" si="1"/>
        <v>536.5967684012256</v>
      </c>
      <c r="H15" s="23"/>
      <c r="I15" s="23">
        <f t="shared" si="2"/>
        <v>19454.90892591804</v>
      </c>
      <c r="J15" s="23"/>
      <c r="K15" s="25">
        <f t="shared" si="3"/>
        <v>19454.90892591804</v>
      </c>
    </row>
    <row r="16" spans="1:11" ht="15.75" thickBot="1">
      <c r="A16" s="22">
        <v>2000</v>
      </c>
      <c r="B16" s="23">
        <v>18949.228139445037</v>
      </c>
      <c r="C16" s="23">
        <v>1398.1597724156904</v>
      </c>
      <c r="D16" s="23">
        <f t="shared" si="0"/>
        <v>20347.387911860726</v>
      </c>
      <c r="E16" s="23">
        <v>518.3746396289051</v>
      </c>
      <c r="F16" s="23">
        <v>0.33017855704534765</v>
      </c>
      <c r="G16" s="23">
        <f t="shared" si="1"/>
        <v>518.7048181859504</v>
      </c>
      <c r="H16" s="23"/>
      <c r="I16" s="23">
        <f t="shared" si="2"/>
        <v>19828.683093674776</v>
      </c>
      <c r="J16" s="23"/>
      <c r="K16" s="25">
        <f t="shared" si="3"/>
        <v>19828.683093674776</v>
      </c>
    </row>
    <row r="17" spans="1:11" ht="15.75" thickBot="1">
      <c r="A17" s="22">
        <v>2001</v>
      </c>
      <c r="B17" s="23">
        <v>17498.023029848984</v>
      </c>
      <c r="C17" s="23">
        <v>1286.2535834139944</v>
      </c>
      <c r="D17" s="23">
        <f t="shared" si="0"/>
        <v>18784.276613262977</v>
      </c>
      <c r="E17" s="23">
        <v>539.1966341968365</v>
      </c>
      <c r="F17" s="23">
        <v>0.7529296785367737</v>
      </c>
      <c r="G17" s="23">
        <f t="shared" si="1"/>
        <v>539.9495638753733</v>
      </c>
      <c r="H17" s="23"/>
      <c r="I17" s="23">
        <f t="shared" si="2"/>
        <v>18244.327049387604</v>
      </c>
      <c r="J17" s="23"/>
      <c r="K17" s="25">
        <f t="shared" si="3"/>
        <v>18244.327049387604</v>
      </c>
    </row>
    <row r="18" spans="1:11" ht="15.75" thickBot="1">
      <c r="A18" s="22">
        <v>2002</v>
      </c>
      <c r="B18" s="23">
        <v>18395.67365578848</v>
      </c>
      <c r="C18" s="23">
        <v>1347.8789422172847</v>
      </c>
      <c r="D18" s="23">
        <f t="shared" si="0"/>
        <v>19743.552598005765</v>
      </c>
      <c r="E18" s="23">
        <v>624.5092813474593</v>
      </c>
      <c r="F18" s="23">
        <v>2.230924213589954</v>
      </c>
      <c r="G18" s="23">
        <f t="shared" si="1"/>
        <v>626.7402055610492</v>
      </c>
      <c r="H18" s="23"/>
      <c r="I18" s="23">
        <f t="shared" si="2"/>
        <v>19116.812392444714</v>
      </c>
      <c r="J18" s="23"/>
      <c r="K18" s="25">
        <f t="shared" si="3"/>
        <v>19116.812392444714</v>
      </c>
    </row>
    <row r="19" spans="1:11" ht="15.75" thickBot="1">
      <c r="A19" s="22">
        <v>2003</v>
      </c>
      <c r="B19" s="23">
        <v>19725.199459580774</v>
      </c>
      <c r="C19" s="23">
        <v>1442.8481555803417</v>
      </c>
      <c r="D19" s="23">
        <f t="shared" si="0"/>
        <v>21168.047615161115</v>
      </c>
      <c r="E19" s="23">
        <v>701.4072667677069</v>
      </c>
      <c r="F19" s="23">
        <v>5.263829913834789</v>
      </c>
      <c r="G19" s="23">
        <f t="shared" si="1"/>
        <v>706.6710966815417</v>
      </c>
      <c r="H19" s="23"/>
      <c r="I19" s="23">
        <f t="shared" si="2"/>
        <v>20461.376518479574</v>
      </c>
      <c r="J19" s="23"/>
      <c r="K19" s="25">
        <f t="shared" si="3"/>
        <v>20461.376518479574</v>
      </c>
    </row>
    <row r="20" spans="1:11" ht="15.75" thickBot="1">
      <c r="A20" s="22">
        <v>2004</v>
      </c>
      <c r="B20" s="23">
        <v>20268.677577636925</v>
      </c>
      <c r="C20" s="23">
        <v>1484.079028507652</v>
      </c>
      <c r="D20" s="23">
        <f t="shared" si="0"/>
        <v>21752.756606144576</v>
      </c>
      <c r="E20" s="23">
        <v>697.7814779008389</v>
      </c>
      <c r="F20" s="23">
        <v>9.856250951187604</v>
      </c>
      <c r="G20" s="23">
        <f t="shared" si="1"/>
        <v>707.6377288520265</v>
      </c>
      <c r="H20" s="23"/>
      <c r="I20" s="23">
        <f t="shared" si="2"/>
        <v>21045.11887729255</v>
      </c>
      <c r="J20" s="23"/>
      <c r="K20" s="25">
        <f t="shared" si="3"/>
        <v>21045.11887729255</v>
      </c>
    </row>
    <row r="21" spans="1:11" ht="15.75" thickBot="1">
      <c r="A21" s="22">
        <v>2005</v>
      </c>
      <c r="B21" s="23">
        <v>21429.653564811877</v>
      </c>
      <c r="C21" s="23">
        <v>1570.6691507301227</v>
      </c>
      <c r="D21" s="23">
        <f t="shared" si="0"/>
        <v>23000.322715542</v>
      </c>
      <c r="E21" s="23">
        <v>714.5604958087864</v>
      </c>
      <c r="F21" s="23">
        <v>14.70950676463403</v>
      </c>
      <c r="G21" s="23">
        <f t="shared" si="1"/>
        <v>729.2700025734205</v>
      </c>
      <c r="H21" s="23"/>
      <c r="I21" s="23">
        <f t="shared" si="2"/>
        <v>22271.05271296858</v>
      </c>
      <c r="J21" s="23"/>
      <c r="K21" s="25">
        <f t="shared" si="3"/>
        <v>22271.05271296858</v>
      </c>
    </row>
    <row r="22" spans="1:11" ht="15.75" thickBot="1">
      <c r="A22" s="22">
        <v>2006</v>
      </c>
      <c r="B22" s="23">
        <v>22068.33804715826</v>
      </c>
      <c r="C22" s="23">
        <v>1620.7907224602316</v>
      </c>
      <c r="D22" s="23">
        <f t="shared" si="0"/>
        <v>23689.12876961849</v>
      </c>
      <c r="E22" s="23">
        <v>685.25519915629</v>
      </c>
      <c r="F22" s="23">
        <v>23.204920893659693</v>
      </c>
      <c r="G22" s="23">
        <f t="shared" si="1"/>
        <v>708.4601200499498</v>
      </c>
      <c r="H22" s="23"/>
      <c r="I22" s="23">
        <f t="shared" si="2"/>
        <v>22980.668649568543</v>
      </c>
      <c r="J22" s="23"/>
      <c r="K22" s="25">
        <f t="shared" si="3"/>
        <v>22980.668649568543</v>
      </c>
    </row>
    <row r="23" spans="1:11" ht="15.75" thickBot="1">
      <c r="A23" s="22">
        <v>2007</v>
      </c>
      <c r="B23" s="23">
        <v>22539.964472072632</v>
      </c>
      <c r="C23" s="23">
        <v>1655.3438423571852</v>
      </c>
      <c r="D23" s="23">
        <f t="shared" si="0"/>
        <v>24195.308314429818</v>
      </c>
      <c r="E23" s="23">
        <v>691.2770588342926</v>
      </c>
      <c r="F23" s="23">
        <v>34.163171696426794</v>
      </c>
      <c r="G23" s="23">
        <f t="shared" si="1"/>
        <v>725.4402305307194</v>
      </c>
      <c r="H23" s="23"/>
      <c r="I23" s="23">
        <f t="shared" si="2"/>
        <v>23469.8680838991</v>
      </c>
      <c r="J23" s="23"/>
      <c r="K23" s="25">
        <f t="shared" si="3"/>
        <v>23469.8680838991</v>
      </c>
    </row>
    <row r="24" spans="1:11" ht="15.75" thickBot="1">
      <c r="A24" s="22">
        <v>2008</v>
      </c>
      <c r="B24" s="23">
        <v>21545.723578147263</v>
      </c>
      <c r="C24" s="23">
        <v>1577.3840499630685</v>
      </c>
      <c r="D24" s="23">
        <f t="shared" si="0"/>
        <v>23123.10762811033</v>
      </c>
      <c r="E24" s="23">
        <v>694.8972906055563</v>
      </c>
      <c r="F24" s="23">
        <v>62.08878802764711</v>
      </c>
      <c r="G24" s="23">
        <f t="shared" si="1"/>
        <v>756.9860786332034</v>
      </c>
      <c r="H24" s="23"/>
      <c r="I24" s="23">
        <f t="shared" si="2"/>
        <v>22366.121549477128</v>
      </c>
      <c r="J24" s="23"/>
      <c r="K24" s="25">
        <f t="shared" si="3"/>
        <v>22366.121549477128</v>
      </c>
    </row>
    <row r="25" spans="1:11" ht="15.75" thickBot="1">
      <c r="A25" s="22">
        <v>2009</v>
      </c>
      <c r="B25" s="23">
        <v>21662.61923551015</v>
      </c>
      <c r="C25" s="23">
        <v>1583.3935511314032</v>
      </c>
      <c r="D25" s="23">
        <f t="shared" si="0"/>
        <v>23246.012786641553</v>
      </c>
      <c r="E25" s="23">
        <v>701.1767750414775</v>
      </c>
      <c r="F25" s="23">
        <v>93.6325771607328</v>
      </c>
      <c r="G25" s="23">
        <f t="shared" si="1"/>
        <v>794.8093522022103</v>
      </c>
      <c r="H25" s="23"/>
      <c r="I25" s="23">
        <f t="shared" si="2"/>
        <v>22451.203434439343</v>
      </c>
      <c r="J25" s="23"/>
      <c r="K25" s="25">
        <f t="shared" si="3"/>
        <v>22451.203434439343</v>
      </c>
    </row>
    <row r="26" spans="1:11" ht="15.75" thickBot="1">
      <c r="A26" s="22">
        <v>2010</v>
      </c>
      <c r="B26" s="23">
        <v>22486.906205225736</v>
      </c>
      <c r="C26" s="23">
        <v>1642.189980493375</v>
      </c>
      <c r="D26" s="23">
        <f t="shared" si="0"/>
        <v>24129.09618571911</v>
      </c>
      <c r="E26" s="23">
        <v>724.0850465031845</v>
      </c>
      <c r="F26" s="23">
        <v>121.37404696761588</v>
      </c>
      <c r="G26" s="23">
        <f t="shared" si="1"/>
        <v>845.4590934708003</v>
      </c>
      <c r="H26" s="23"/>
      <c r="I26" s="23">
        <f t="shared" si="2"/>
        <v>23283.63709224831</v>
      </c>
      <c r="J26" s="23"/>
      <c r="K26" s="25">
        <f t="shared" si="3"/>
        <v>23283.63709224831</v>
      </c>
    </row>
    <row r="27" spans="1:11" ht="15.75" thickBot="1">
      <c r="A27" s="22">
        <v>2011</v>
      </c>
      <c r="B27" s="23">
        <v>21627.20137488301</v>
      </c>
      <c r="C27" s="23">
        <v>1571.256262614372</v>
      </c>
      <c r="D27" s="23">
        <f t="shared" si="0"/>
        <v>23198.457637497384</v>
      </c>
      <c r="E27" s="23">
        <v>751.8699393520503</v>
      </c>
      <c r="F27" s="23">
        <v>167.22271692080227</v>
      </c>
      <c r="G27" s="23">
        <f t="shared" si="1"/>
        <v>919.0926562728525</v>
      </c>
      <c r="H27" s="23"/>
      <c r="I27" s="23">
        <f t="shared" si="2"/>
        <v>22279.36498122453</v>
      </c>
      <c r="J27" s="23"/>
      <c r="K27" s="25">
        <f t="shared" si="3"/>
        <v>22279.36498122453</v>
      </c>
    </row>
    <row r="28" spans="1:11" ht="15.75" thickBot="1">
      <c r="A28" s="22">
        <v>2012</v>
      </c>
      <c r="B28" s="23">
        <v>21815.429377064807</v>
      </c>
      <c r="C28" s="23">
        <v>1581.3870045566755</v>
      </c>
      <c r="D28" s="23">
        <f t="shared" si="0"/>
        <v>23396.816381621484</v>
      </c>
      <c r="E28" s="23">
        <v>732.7556088006573</v>
      </c>
      <c r="F28" s="23">
        <v>241.2658135710534</v>
      </c>
      <c r="G28" s="23">
        <f t="shared" si="1"/>
        <v>974.0214223717107</v>
      </c>
      <c r="H28" s="23"/>
      <c r="I28" s="23">
        <f t="shared" si="2"/>
        <v>22422.79495924977</v>
      </c>
      <c r="J28" s="23"/>
      <c r="K28" s="25">
        <f t="shared" si="3"/>
        <v>22422.79495924977</v>
      </c>
    </row>
    <row r="29" spans="1:11" ht="15.75" thickBot="1">
      <c r="A29" s="22">
        <v>2013</v>
      </c>
      <c r="B29" s="23">
        <v>21738.922378110055</v>
      </c>
      <c r="C29" s="23">
        <v>1564.965946451792</v>
      </c>
      <c r="D29" s="23">
        <f t="shared" si="0"/>
        <v>23303.88832456185</v>
      </c>
      <c r="E29" s="23">
        <v>772.860506899552</v>
      </c>
      <c r="F29" s="23">
        <v>340.72047052902695</v>
      </c>
      <c r="G29" s="23">
        <f t="shared" si="1"/>
        <v>1113.580977428579</v>
      </c>
      <c r="H29" s="23"/>
      <c r="I29" s="23">
        <f t="shared" si="2"/>
        <v>22190.30734713327</v>
      </c>
      <c r="J29" s="23"/>
      <c r="K29" s="25">
        <f t="shared" si="3"/>
        <v>22190.30734713327</v>
      </c>
    </row>
    <row r="30" spans="1:11" ht="15.75" thickBot="1">
      <c r="A30" s="22">
        <v>2014</v>
      </c>
      <c r="B30" s="23">
        <v>23323.204071128974</v>
      </c>
      <c r="C30" s="23">
        <v>1675.403630082688</v>
      </c>
      <c r="D30" s="23">
        <f t="shared" si="0"/>
        <v>24998.607701211662</v>
      </c>
      <c r="E30" s="23">
        <v>761.5843582982376</v>
      </c>
      <c r="F30" s="23">
        <v>483.1508959532585</v>
      </c>
      <c r="G30" s="23">
        <f t="shared" si="1"/>
        <v>1244.7352542514961</v>
      </c>
      <c r="H30" s="23">
        <v>60.8</v>
      </c>
      <c r="I30" s="23">
        <f t="shared" si="2"/>
        <v>23693.072446960166</v>
      </c>
      <c r="J30" s="23"/>
      <c r="K30" s="25">
        <f t="shared" si="3"/>
        <v>23693.072446960166</v>
      </c>
    </row>
    <row r="31" spans="1:11" ht="15.75" thickBot="1">
      <c r="A31" s="22">
        <v>2015</v>
      </c>
      <c r="B31" s="23">
        <v>22808.291174749633</v>
      </c>
      <c r="C31" s="23">
        <v>1621.3611882133084</v>
      </c>
      <c r="D31" s="23">
        <f t="shared" si="0"/>
        <v>24429.65236296294</v>
      </c>
      <c r="E31" s="23">
        <v>754.5917484826986</v>
      </c>
      <c r="F31" s="23">
        <v>686.3153708286656</v>
      </c>
      <c r="G31" s="23">
        <f t="shared" si="1"/>
        <v>1440.907119311364</v>
      </c>
      <c r="H31" s="23">
        <v>27</v>
      </c>
      <c r="I31" s="23">
        <f t="shared" si="2"/>
        <v>22961.745243651578</v>
      </c>
      <c r="J31" s="23"/>
      <c r="K31" s="25">
        <f t="shared" si="3"/>
        <v>22961.745243651578</v>
      </c>
    </row>
    <row r="32" spans="1:11" ht="15.75" thickBot="1">
      <c r="A32" s="22">
        <v>2016</v>
      </c>
      <c r="B32" s="23">
        <v>23904.19731371542</v>
      </c>
      <c r="C32" s="23">
        <v>1690.7362900956496</v>
      </c>
      <c r="D32" s="23">
        <f t="shared" si="0"/>
        <v>25594.93360381107</v>
      </c>
      <c r="E32" s="23">
        <v>732.7711388755233</v>
      </c>
      <c r="F32" s="23">
        <v>891.2118314760863</v>
      </c>
      <c r="G32" s="23">
        <f t="shared" si="1"/>
        <v>1623.9829703516098</v>
      </c>
      <c r="H32" s="23">
        <v>61.08</v>
      </c>
      <c r="I32" s="23">
        <f t="shared" si="2"/>
        <v>23909.87063345946</v>
      </c>
      <c r="J32" s="23"/>
      <c r="K32" s="25">
        <f t="shared" si="3"/>
        <v>23909.87063345946</v>
      </c>
    </row>
    <row r="33" spans="1:11" ht="15.75" thickBot="1">
      <c r="A33" s="22">
        <v>2017</v>
      </c>
      <c r="B33" s="23">
        <v>24835.801046346438</v>
      </c>
      <c r="C33" s="23">
        <v>1738.9407098604192</v>
      </c>
      <c r="D33" s="23">
        <f t="shared" si="0"/>
        <v>26574.74175620686</v>
      </c>
      <c r="E33" s="23">
        <v>741.8511078672346</v>
      </c>
      <c r="F33" s="23">
        <v>1179.466914</v>
      </c>
      <c r="G33" s="23">
        <f t="shared" si="1"/>
        <v>1921.3180218672346</v>
      </c>
      <c r="H33" s="23">
        <v>28</v>
      </c>
      <c r="I33" s="23">
        <f t="shared" si="2"/>
        <v>24625.423734339623</v>
      </c>
      <c r="J33" s="23"/>
      <c r="K33" s="25">
        <f t="shared" si="3"/>
        <v>24625.423734339623</v>
      </c>
    </row>
    <row r="34" spans="1:11" ht="15.75" thickBot="1">
      <c r="A34" s="22">
        <v>2018</v>
      </c>
      <c r="B34" s="23">
        <v>23688.63459582705</v>
      </c>
      <c r="C34" s="23">
        <v>1738.3499773375624</v>
      </c>
      <c r="D34" s="23">
        <f t="shared" si="0"/>
        <v>25426.984573164613</v>
      </c>
      <c r="E34" s="23">
        <v>834.412798058466</v>
      </c>
      <c r="F34" s="23">
        <v>1408.1200529263892</v>
      </c>
      <c r="G34" s="23">
        <f t="shared" si="1"/>
        <v>2242.532850984855</v>
      </c>
      <c r="H34" s="23">
        <v>40</v>
      </c>
      <c r="I34" s="23">
        <f t="shared" si="2"/>
        <v>23144.451722179758</v>
      </c>
      <c r="J34" s="23">
        <v>39.024753563800914</v>
      </c>
      <c r="K34" s="25">
        <f t="shared" si="3"/>
        <v>23183.47647574356</v>
      </c>
    </row>
    <row r="35" spans="1:16" ht="15.75" thickBot="1">
      <c r="A35" s="22">
        <v>2019</v>
      </c>
      <c r="B35" s="23">
        <v>23950.415619636882</v>
      </c>
      <c r="C35" s="23">
        <v>1642.0659387841079</v>
      </c>
      <c r="D35" s="23">
        <f t="shared" si="0"/>
        <v>25592.48155842099</v>
      </c>
      <c r="E35" s="23">
        <v>862.5737469955013</v>
      </c>
      <c r="F35" s="23">
        <v>1620.5139587796125</v>
      </c>
      <c r="G35" s="23">
        <f t="shared" si="1"/>
        <v>2483.087705775114</v>
      </c>
      <c r="H35" s="23">
        <v>52</v>
      </c>
      <c r="I35" s="23">
        <f t="shared" si="2"/>
        <v>23057.393852645877</v>
      </c>
      <c r="J35" s="23">
        <v>79.58034588729788</v>
      </c>
      <c r="K35" s="25">
        <f t="shared" si="3"/>
        <v>23136.974198533175</v>
      </c>
      <c r="P35" s="1" t="s">
        <v>0</v>
      </c>
    </row>
    <row r="36" spans="1:11" ht="15.75" thickBot="1">
      <c r="A36" s="22">
        <v>2020</v>
      </c>
      <c r="B36" s="23">
        <v>24316.967726045783</v>
      </c>
      <c r="C36" s="23">
        <v>1649.3835055617055</v>
      </c>
      <c r="D36" s="23">
        <f t="shared" si="0"/>
        <v>25966.35123160749</v>
      </c>
      <c r="E36" s="23">
        <v>935.8142818923207</v>
      </c>
      <c r="F36" s="23">
        <v>1840.721497857939</v>
      </c>
      <c r="G36" s="23">
        <f t="shared" si="1"/>
        <v>2776.5357797502597</v>
      </c>
      <c r="H36" s="23">
        <v>71</v>
      </c>
      <c r="I36" s="23">
        <f t="shared" si="2"/>
        <v>23118.81545185723</v>
      </c>
      <c r="J36" s="23">
        <v>121.66552023479016</v>
      </c>
      <c r="K36" s="25">
        <f t="shared" si="3"/>
        <v>23240.48097209202</v>
      </c>
    </row>
    <row r="37" spans="1:11" ht="15.75" thickBot="1">
      <c r="A37" s="22">
        <v>2021</v>
      </c>
      <c r="B37" s="23">
        <v>24811.61712075677</v>
      </c>
      <c r="C37" s="23">
        <v>1668.202489512183</v>
      </c>
      <c r="D37" s="23">
        <f t="shared" si="0"/>
        <v>26479.819610268954</v>
      </c>
      <c r="E37" s="23">
        <v>968.0279497053773</v>
      </c>
      <c r="F37" s="23">
        <v>2080.811663942645</v>
      </c>
      <c r="G37" s="23">
        <f t="shared" si="1"/>
        <v>3048.8396136480224</v>
      </c>
      <c r="H37" s="23">
        <v>64</v>
      </c>
      <c r="I37" s="23">
        <f t="shared" si="2"/>
        <v>23366.979996620932</v>
      </c>
      <c r="J37" s="23">
        <v>116.54861974540108</v>
      </c>
      <c r="K37" s="25">
        <f t="shared" si="3"/>
        <v>23483.528616366333</v>
      </c>
    </row>
    <row r="38" spans="1:11" ht="15.75" thickBot="1">
      <c r="A38" s="22">
        <v>2022</v>
      </c>
      <c r="B38" s="23">
        <v>25281.18161024685</v>
      </c>
      <c r="C38" s="23">
        <v>1684.5853738683218</v>
      </c>
      <c r="D38" s="23">
        <f t="shared" si="0"/>
        <v>26965.766984115173</v>
      </c>
      <c r="E38" s="23">
        <v>999.7947407376128</v>
      </c>
      <c r="F38" s="23">
        <v>2329.190204040616</v>
      </c>
      <c r="G38" s="23">
        <f t="shared" si="1"/>
        <v>3328.984944778229</v>
      </c>
      <c r="H38" s="23">
        <v>70</v>
      </c>
      <c r="I38" s="23">
        <f t="shared" si="2"/>
        <v>23566.782039336944</v>
      </c>
      <c r="J38" s="23">
        <v>150.88047999003174</v>
      </c>
      <c r="K38" s="25">
        <f t="shared" si="3"/>
        <v>23717.662519326976</v>
      </c>
    </row>
    <row r="39" spans="1:11" ht="15.75" thickBot="1">
      <c r="A39" s="22">
        <v>2023</v>
      </c>
      <c r="B39" s="23">
        <v>25781.98528958952</v>
      </c>
      <c r="C39" s="23">
        <v>1704.5119648750915</v>
      </c>
      <c r="D39" s="23">
        <f t="shared" si="0"/>
        <v>27486.49725446461</v>
      </c>
      <c r="E39" s="23">
        <v>1031.1332155189016</v>
      </c>
      <c r="F39" s="23">
        <v>2560.848506097883</v>
      </c>
      <c r="G39" s="23">
        <f t="shared" si="1"/>
        <v>3591.9817216167844</v>
      </c>
      <c r="H39" s="23">
        <v>75</v>
      </c>
      <c r="I39" s="23">
        <f t="shared" si="2"/>
        <v>23819.51553284783</v>
      </c>
      <c r="J39" s="23">
        <v>185.47693104430437</v>
      </c>
      <c r="K39" s="25">
        <f t="shared" si="3"/>
        <v>24004.992463892133</v>
      </c>
    </row>
    <row r="40" spans="1:11" ht="15.75" thickBot="1">
      <c r="A40" s="22">
        <v>2024</v>
      </c>
      <c r="B40" s="23">
        <v>26187.199615583202</v>
      </c>
      <c r="C40" s="23">
        <v>1718.340577607829</v>
      </c>
      <c r="D40" s="23">
        <f t="shared" si="0"/>
        <v>27905.54019319103</v>
      </c>
      <c r="E40" s="23">
        <v>1062.0046811746035</v>
      </c>
      <c r="F40" s="23">
        <v>2775.8697509941917</v>
      </c>
      <c r="G40" s="23">
        <f t="shared" si="1"/>
        <v>3837.8744321687955</v>
      </c>
      <c r="H40" s="23">
        <v>80</v>
      </c>
      <c r="I40" s="23">
        <f t="shared" si="2"/>
        <v>23987.665761022236</v>
      </c>
      <c r="J40" s="23">
        <v>222.4004111648719</v>
      </c>
      <c r="K40" s="25">
        <f t="shared" si="3"/>
        <v>24210.066172187107</v>
      </c>
    </row>
    <row r="41" spans="1:11" ht="15.75" thickBot="1">
      <c r="A41" s="22">
        <v>2025</v>
      </c>
      <c r="B41" s="23">
        <v>26570.93723364667</v>
      </c>
      <c r="C41" s="23">
        <v>1731.2778024748623</v>
      </c>
      <c r="D41" s="23">
        <f t="shared" si="0"/>
        <v>28302.21503612153</v>
      </c>
      <c r="E41" s="23">
        <v>1092.570950369917</v>
      </c>
      <c r="F41" s="23">
        <v>2980.337363449274</v>
      </c>
      <c r="G41" s="23">
        <f t="shared" si="1"/>
        <v>4072.908313819191</v>
      </c>
      <c r="H41" s="23">
        <v>85</v>
      </c>
      <c r="I41" s="23">
        <f t="shared" si="2"/>
        <v>24144.30672230234</v>
      </c>
      <c r="J41" s="23">
        <v>252.9065764212355</v>
      </c>
      <c r="K41" s="25">
        <f t="shared" si="3"/>
        <v>24397.213298723575</v>
      </c>
    </row>
    <row r="42" spans="1:11" ht="15.75" thickBot="1">
      <c r="A42" s="22">
        <v>2026</v>
      </c>
      <c r="B42" s="23">
        <v>26891.103964912316</v>
      </c>
      <c r="C42" s="23">
        <v>1740.1300065445794</v>
      </c>
      <c r="D42" s="23">
        <f t="shared" si="0"/>
        <v>28631.233971456895</v>
      </c>
      <c r="E42" s="23">
        <v>1122.679662723056</v>
      </c>
      <c r="F42" s="23">
        <v>3174.34038356156</v>
      </c>
      <c r="G42" s="23">
        <f t="shared" si="1"/>
        <v>4297.020046284616</v>
      </c>
      <c r="H42" s="23">
        <v>90</v>
      </c>
      <c r="I42" s="23">
        <f t="shared" si="2"/>
        <v>24244.21392517228</v>
      </c>
      <c r="J42" s="23">
        <v>288.1131070320225</v>
      </c>
      <c r="K42" s="25">
        <f t="shared" si="3"/>
        <v>24532.327032204303</v>
      </c>
    </row>
    <row r="43" spans="1:11" ht="15.75" thickBot="1">
      <c r="A43" s="22">
        <v>2027</v>
      </c>
      <c r="B43" s="23">
        <v>27227.396872557234</v>
      </c>
      <c r="C43" s="23">
        <v>1750.7037966697826</v>
      </c>
      <c r="D43" s="23">
        <f t="shared" si="0"/>
        <v>28978.100669227017</v>
      </c>
      <c r="E43" s="23">
        <v>1152.482279927224</v>
      </c>
      <c r="F43" s="23">
        <v>3361.39144162467</v>
      </c>
      <c r="G43" s="23">
        <f t="shared" si="1"/>
        <v>4513.873721551894</v>
      </c>
      <c r="H43" s="23">
        <v>95</v>
      </c>
      <c r="I43" s="23">
        <f t="shared" si="2"/>
        <v>24369.226947675124</v>
      </c>
      <c r="J43" s="23">
        <v>333.6640359705052</v>
      </c>
      <c r="K43" s="25">
        <f t="shared" si="3"/>
        <v>24702.89098364563</v>
      </c>
    </row>
    <row r="44" spans="1:12" ht="15.75" thickBot="1">
      <c r="A44" s="22">
        <v>2028</v>
      </c>
      <c r="B44" s="23">
        <v>27541.407844489895</v>
      </c>
      <c r="C44" s="23">
        <v>1759.9880847888744</v>
      </c>
      <c r="D44" s="23">
        <f t="shared" si="0"/>
        <v>29301.39592927877</v>
      </c>
      <c r="E44" s="23">
        <v>1181.9818618702675</v>
      </c>
      <c r="F44" s="23">
        <v>3542.8411110381676</v>
      </c>
      <c r="G44" s="23">
        <f t="shared" si="1"/>
        <v>4724.822972908435</v>
      </c>
      <c r="H44" s="23">
        <v>95</v>
      </c>
      <c r="I44" s="23">
        <f t="shared" si="2"/>
        <v>24481.572956370335</v>
      </c>
      <c r="J44" s="23">
        <v>363.70175540585115</v>
      </c>
      <c r="K44" s="25">
        <f t="shared" si="3"/>
        <v>24845.274711776186</v>
      </c>
      <c r="L44" s="1" t="s">
        <v>0</v>
      </c>
    </row>
    <row r="45" spans="1:11" ht="15.75" thickBot="1">
      <c r="A45" s="22">
        <v>2029</v>
      </c>
      <c r="B45" s="23">
        <v>27849.53786735805</v>
      </c>
      <c r="C45" s="23">
        <v>1769.2085843350178</v>
      </c>
      <c r="D45" s="23">
        <f t="shared" si="0"/>
        <v>29618.746451693067</v>
      </c>
      <c r="E45" s="23">
        <v>1211.1814378871507</v>
      </c>
      <c r="F45" s="23">
        <v>3718.9913230168545</v>
      </c>
      <c r="G45" s="23">
        <f t="shared" si="1"/>
        <v>4930.172760904005</v>
      </c>
      <c r="H45" s="23">
        <v>95</v>
      </c>
      <c r="I45" s="23">
        <f t="shared" si="2"/>
        <v>24593.57369078906</v>
      </c>
      <c r="J45" s="23">
        <v>395.48925293273714</v>
      </c>
      <c r="K45" s="25">
        <f t="shared" si="3"/>
        <v>24989.062943721798</v>
      </c>
    </row>
    <row r="46" spans="1:11" ht="15.75" thickBot="1">
      <c r="A46" s="22">
        <v>2030</v>
      </c>
      <c r="B46" s="23">
        <v>28151.439210226108</v>
      </c>
      <c r="C46" s="23">
        <v>1777.8730316726287</v>
      </c>
      <c r="D46" s="23">
        <f t="shared" si="0"/>
        <v>29929.312241898737</v>
      </c>
      <c r="E46" s="23">
        <v>1240.0840070651038</v>
      </c>
      <c r="F46" s="23">
        <v>3896.6892562939315</v>
      </c>
      <c r="G46" s="23">
        <f t="shared" si="1"/>
        <v>5136.773263359035</v>
      </c>
      <c r="H46" s="23">
        <v>95</v>
      </c>
      <c r="I46" s="23">
        <f t="shared" si="2"/>
        <v>24697.538978539702</v>
      </c>
      <c r="J46" s="23">
        <v>426.8481252589627</v>
      </c>
      <c r="K46" s="25">
        <f t="shared" si="3"/>
        <v>25124.387103798665</v>
      </c>
    </row>
    <row r="47" spans="1:11" ht="15">
      <c r="A47" s="31" t="s">
        <v>0</v>
      </c>
      <c r="B47" s="31"/>
      <c r="C47" s="31"/>
      <c r="D47" s="31"/>
      <c r="E47" s="31"/>
      <c r="F47" s="31"/>
      <c r="G47" s="31"/>
      <c r="H47" s="31"/>
      <c r="I47" s="31"/>
      <c r="J47" s="31"/>
      <c r="K47" s="31"/>
    </row>
    <row r="48" spans="1:11" ht="13.5" customHeight="1">
      <c r="A48" s="29" t="s">
        <v>72</v>
      </c>
      <c r="B48" s="31"/>
      <c r="C48" s="31"/>
      <c r="D48" s="31"/>
      <c r="E48" s="31"/>
      <c r="F48" s="31"/>
      <c r="G48" s="31"/>
      <c r="H48" s="31"/>
      <c r="I48" s="31"/>
      <c r="J48" s="31"/>
      <c r="K48" s="31"/>
    </row>
    <row r="49" spans="1:11" ht="13.5" customHeight="1">
      <c r="A49" s="2" t="s">
        <v>67</v>
      </c>
      <c r="B49" s="24"/>
      <c r="C49" s="24"/>
      <c r="D49" s="24"/>
      <c r="E49" s="24"/>
      <c r="F49" s="24"/>
      <c r="G49" s="24"/>
      <c r="H49" s="24"/>
      <c r="I49" s="24"/>
      <c r="J49" s="24"/>
      <c r="K49" s="24"/>
    </row>
    <row r="50" ht="13.5" customHeight="1">
      <c r="A50" s="20"/>
    </row>
    <row r="51" spans="1:11" ht="15.75">
      <c r="A51" s="32" t="s">
        <v>23</v>
      </c>
      <c r="B51" s="32"/>
      <c r="C51" s="32"/>
      <c r="D51" s="32"/>
      <c r="E51" s="32"/>
      <c r="F51" s="32"/>
      <c r="G51" s="32"/>
      <c r="H51" s="32"/>
      <c r="I51" s="32"/>
      <c r="J51" s="32"/>
      <c r="K51" s="32"/>
    </row>
    <row r="52" spans="1:11" ht="15">
      <c r="A52" s="19" t="s">
        <v>24</v>
      </c>
      <c r="B52" s="12">
        <f>EXP((LN(B16/B6)/10))-1</f>
        <v>0.009772326238984386</v>
      </c>
      <c r="C52" s="12">
        <f>EXP((LN(C16/C6)/10))-1</f>
        <v>0.009908759158986147</v>
      </c>
      <c r="D52" s="12">
        <f>EXP((LN(D16/D6)/10))-1</f>
        <v>0.009781694668523633</v>
      </c>
      <c r="E52" s="12">
        <f>EXP((LN(E16/E6)/10))-1</f>
        <v>0.0056346348375324595</v>
      </c>
      <c r="F52" s="13" t="s">
        <v>44</v>
      </c>
      <c r="G52" s="12">
        <f>EXP((LN(G16/G6)/10))-1</f>
        <v>0.0056986703504966485</v>
      </c>
      <c r="H52" s="13" t="s">
        <v>44</v>
      </c>
      <c r="I52" s="12">
        <f>EXP((LN(I16/I6)/10))-1</f>
        <v>0.009890983093385763</v>
      </c>
      <c r="J52" s="12"/>
      <c r="K52" s="12">
        <f>EXP((LN(K16/K6)/10))-1</f>
        <v>0.009890983093385763</v>
      </c>
    </row>
    <row r="53" spans="1:11" ht="15">
      <c r="A53" s="19" t="s">
        <v>76</v>
      </c>
      <c r="B53" s="12">
        <f aca="true" t="shared" si="4" ref="B53:G53">EXP((LN(B34/B16)/18))-1</f>
        <v>0.012479008896309818</v>
      </c>
      <c r="C53" s="12">
        <f t="shared" si="4"/>
        <v>0.012172345632333492</v>
      </c>
      <c r="D53" s="12">
        <f t="shared" si="4"/>
        <v>0.012457987149232963</v>
      </c>
      <c r="E53" s="12">
        <f t="shared" si="4"/>
        <v>0.026798913758361076</v>
      </c>
      <c r="F53" s="12">
        <f t="shared" si="4"/>
        <v>0.5909649098603715</v>
      </c>
      <c r="G53" s="12">
        <f t="shared" si="4"/>
        <v>0.08473399705932061</v>
      </c>
      <c r="H53" s="13" t="s">
        <v>44</v>
      </c>
      <c r="I53" s="12">
        <f>EXP((LN(I34/I16)/18))-1</f>
        <v>0.0086273111824815</v>
      </c>
      <c r="J53" s="12"/>
      <c r="K53" s="12">
        <f>EXP((LN(K34/K16)/18))-1</f>
        <v>0.008721718559489666</v>
      </c>
    </row>
    <row r="54" spans="1:11" ht="15">
      <c r="A54" s="19" t="s">
        <v>77</v>
      </c>
      <c r="B54" s="12">
        <f aca="true" t="shared" si="5" ref="B54:I54">EXP((LN(B36/B34)/2))-1</f>
        <v>0.01317553582976072</v>
      </c>
      <c r="C54" s="12">
        <f t="shared" si="5"/>
        <v>-0.025925407565945302</v>
      </c>
      <c r="D54" s="12">
        <f t="shared" si="5"/>
        <v>0.01055052922238331</v>
      </c>
      <c r="E54" s="12">
        <f t="shared" si="5"/>
        <v>0.05902047340209271</v>
      </c>
      <c r="F54" s="12">
        <f t="shared" si="5"/>
        <v>0.14333684862033658</v>
      </c>
      <c r="G54" s="12">
        <f t="shared" si="5"/>
        <v>0.11271061286041495</v>
      </c>
      <c r="H54" s="12">
        <f t="shared" si="5"/>
        <v>0.33229125944742277</v>
      </c>
      <c r="I54" s="12">
        <f t="shared" si="5"/>
        <v>-0.000553985327815032</v>
      </c>
      <c r="J54" s="12"/>
      <c r="K54" s="12">
        <f>EXP((LN(K36/K34)/2))-1</f>
        <v>0.0012286659890223817</v>
      </c>
    </row>
    <row r="55" spans="1:11" ht="15">
      <c r="A55" s="19" t="s">
        <v>78</v>
      </c>
      <c r="B55" s="12">
        <f aca="true" t="shared" si="6" ref="B55:I55">EXP((LN(B46/B34)/12))-1</f>
        <v>0.014487533236717365</v>
      </c>
      <c r="C55" s="12">
        <f t="shared" si="6"/>
        <v>0.0018752017754959383</v>
      </c>
      <c r="D55" s="12">
        <f t="shared" si="6"/>
        <v>0.013678316088644893</v>
      </c>
      <c r="E55" s="12">
        <f t="shared" si="6"/>
        <v>0.033568295992873365</v>
      </c>
      <c r="F55" s="12">
        <f t="shared" si="6"/>
        <v>0.08852399667269628</v>
      </c>
      <c r="G55" s="12">
        <f t="shared" si="6"/>
        <v>0.07150935042059325</v>
      </c>
      <c r="H55" s="12">
        <f t="shared" si="6"/>
        <v>0.07474467290337183</v>
      </c>
      <c r="I55" s="12">
        <f t="shared" si="6"/>
        <v>0.005427049769332948</v>
      </c>
      <c r="J55" s="12"/>
      <c r="K55" s="12">
        <f>EXP((LN(K46/K34)/12))-1</f>
        <v>0.0067224254247111315</v>
      </c>
    </row>
    <row r="56" ht="13.5" customHeight="1">
      <c r="A56" s="20"/>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18"/>
  <sheetViews>
    <sheetView zoomScale="80" zoomScaleNormal="80" zoomScalePageLayoutView="0" workbookViewId="0" topLeftCell="A1">
      <selection activeCell="M11" sqref="M11"/>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8" t="s">
        <v>55</v>
      </c>
      <c r="B1" s="28"/>
      <c r="C1" s="28"/>
      <c r="D1" s="28"/>
      <c r="E1" s="28"/>
      <c r="F1" s="28"/>
    </row>
    <row r="2" spans="1:9" ht="15.75" customHeight="1">
      <c r="A2" s="28" t="s">
        <v>75</v>
      </c>
      <c r="B2" s="28"/>
      <c r="C2" s="28"/>
      <c r="D2" s="28"/>
      <c r="E2" s="28"/>
      <c r="F2" s="28"/>
      <c r="G2" s="28"/>
      <c r="H2" s="28"/>
      <c r="I2" s="28"/>
    </row>
    <row r="3" spans="1:6" ht="15.75" customHeight="1">
      <c r="A3" s="28" t="s">
        <v>35</v>
      </c>
      <c r="B3" s="28"/>
      <c r="C3" s="28"/>
      <c r="D3" s="28"/>
      <c r="E3" s="28"/>
      <c r="F3" s="28"/>
    </row>
    <row r="4" ht="13.5" customHeight="1" thickBot="1">
      <c r="A4" s="4"/>
    </row>
    <row r="5" spans="1:5" ht="27" thickBot="1">
      <c r="A5" s="5" t="s">
        <v>11</v>
      </c>
      <c r="B5" s="5" t="s">
        <v>36</v>
      </c>
      <c r="C5" s="5" t="s">
        <v>37</v>
      </c>
      <c r="D5" s="5" t="s">
        <v>38</v>
      </c>
      <c r="E5" s="5" t="s">
        <v>39</v>
      </c>
    </row>
    <row r="6" spans="1:8" ht="15.75" thickBot="1">
      <c r="A6" s="6">
        <v>2018</v>
      </c>
      <c r="B6" s="7">
        <f>'Form 1.4'!K34</f>
        <v>23183.47647574356</v>
      </c>
      <c r="C6" s="10">
        <v>24218.947610015963</v>
      </c>
      <c r="D6" s="10">
        <v>24682.533640146114</v>
      </c>
      <c r="E6" s="10">
        <v>25050.57705028784</v>
      </c>
      <c r="F6" s="16"/>
      <c r="G6" s="16"/>
      <c r="H6" s="16"/>
    </row>
    <row r="7" spans="1:8" ht="15.75" thickBot="1">
      <c r="A7" s="6">
        <v>2019</v>
      </c>
      <c r="B7" s="7">
        <f>'Form 1.4'!K35</f>
        <v>23136.974198533175</v>
      </c>
      <c r="C7" s="10">
        <v>24170.368346388997</v>
      </c>
      <c r="D7" s="10">
        <v>24633.0244984611</v>
      </c>
      <c r="E7" s="10">
        <v>25000.329673476543</v>
      </c>
      <c r="F7" s="16"/>
      <c r="G7" s="16"/>
      <c r="H7" s="16"/>
    </row>
    <row r="8" spans="1:8" ht="15.75" thickBot="1">
      <c r="A8" s="6">
        <v>2020</v>
      </c>
      <c r="B8" s="7">
        <f>'Form 1.4'!K36</f>
        <v>23240.48097209202</v>
      </c>
      <c r="C8" s="10">
        <v>24278.498165863064</v>
      </c>
      <c r="D8" s="10">
        <v>24743.224080608423</v>
      </c>
      <c r="E8" s="10">
        <v>25112.172451196933</v>
      </c>
      <c r="F8" s="16"/>
      <c r="G8" s="16"/>
      <c r="H8" s="16"/>
    </row>
    <row r="9" spans="1:8" ht="15.75" thickBot="1">
      <c r="A9" s="6">
        <v>2021</v>
      </c>
      <c r="B9" s="7">
        <f>'Form 1.4'!K37</f>
        <v>23483.528616366333</v>
      </c>
      <c r="C9" s="10">
        <v>24532.401335630384</v>
      </c>
      <c r="D9" s="10">
        <v>25001.987327882216</v>
      </c>
      <c r="E9" s="10">
        <v>25374.79413980153</v>
      </c>
      <c r="F9" s="16"/>
      <c r="G9" s="16"/>
      <c r="H9" s="16"/>
    </row>
    <row r="10" spans="1:8" ht="15.75" thickBot="1">
      <c r="A10" s="6">
        <v>2022</v>
      </c>
      <c r="B10" s="7">
        <f>'Form 1.4'!K38</f>
        <v>23717.662519326976</v>
      </c>
      <c r="C10" s="10">
        <v>24776.99263907296</v>
      </c>
      <c r="D10" s="10">
        <v>25251.260466109405</v>
      </c>
      <c r="E10" s="10">
        <v>25627.784211516475</v>
      </c>
      <c r="F10" s="16"/>
      <c r="G10" s="16"/>
      <c r="H10" s="16"/>
    </row>
    <row r="11" spans="1:8" ht="15.75" thickBot="1">
      <c r="A11" s="6">
        <v>2023</v>
      </c>
      <c r="B11" s="7">
        <f>'Form 1.4'!K39</f>
        <v>24004.992463892133</v>
      </c>
      <c r="C11" s="10">
        <v>25077.155942082893</v>
      </c>
      <c r="D11" s="10">
        <v>25557.169333141104</v>
      </c>
      <c r="E11" s="10">
        <v>25938.254512323834</v>
      </c>
      <c r="F11" s="16"/>
      <c r="G11" s="16"/>
      <c r="H11" s="16"/>
    </row>
    <row r="12" spans="1:8" ht="15.75" thickBot="1">
      <c r="A12" s="6">
        <v>2024</v>
      </c>
      <c r="B12" s="7">
        <f>'Form 1.4'!K40</f>
        <v>24210.066172187107</v>
      </c>
      <c r="C12" s="10">
        <v>25291.389100883913</v>
      </c>
      <c r="D12" s="10">
        <v>25775.503227498848</v>
      </c>
      <c r="E12" s="10">
        <v>26159.84400240771</v>
      </c>
      <c r="F12" s="16"/>
      <c r="G12" s="16"/>
      <c r="H12" s="16"/>
    </row>
    <row r="13" spans="1:8" ht="15.75" thickBot="1">
      <c r="A13" s="6">
        <v>2025</v>
      </c>
      <c r="B13" s="7">
        <f>'Form 1.4'!K41</f>
        <v>24397.213298723575</v>
      </c>
      <c r="C13" s="10">
        <v>25486.895001722125</v>
      </c>
      <c r="D13" s="10">
        <v>25974.751396824362</v>
      </c>
      <c r="E13" s="10">
        <v>26362.063178550117</v>
      </c>
      <c r="F13" s="16"/>
      <c r="G13" s="16"/>
      <c r="H13" s="16"/>
    </row>
    <row r="14" spans="1:8" ht="15.75" thickBot="1">
      <c r="A14" s="6">
        <v>2026</v>
      </c>
      <c r="B14" s="7">
        <f>'Form 1.4'!K42</f>
        <v>24532.327032204303</v>
      </c>
      <c r="C14" s="10">
        <v>25628.043480294233</v>
      </c>
      <c r="D14" s="10">
        <v>26118.601663430112</v>
      </c>
      <c r="E14" s="10">
        <v>26508.058409017485</v>
      </c>
      <c r="F14" s="16"/>
      <c r="G14" s="16"/>
      <c r="H14" s="16"/>
    </row>
    <row r="15" spans="1:8" ht="15.75" thickBot="1">
      <c r="A15" s="6">
        <v>2027</v>
      </c>
      <c r="B15" s="7">
        <f>'Form 1.4'!K43</f>
        <v>24702.89098364563</v>
      </c>
      <c r="C15" s="10">
        <v>25806.225531999757</v>
      </c>
      <c r="D15" s="10">
        <v>26300.19437984827</v>
      </c>
      <c r="E15" s="10">
        <v>26692.3588702556</v>
      </c>
      <c r="F15" s="16"/>
      <c r="G15" s="16"/>
      <c r="H15" s="16"/>
    </row>
    <row r="16" spans="1:8" ht="15.75" thickBot="1">
      <c r="A16" s="6">
        <v>2028</v>
      </c>
      <c r="B16" s="7">
        <f>'Form 1.4'!K44</f>
        <v>24845.274711776186</v>
      </c>
      <c r="C16" s="10">
        <v>25954.96871362399</v>
      </c>
      <c r="D16" s="10">
        <v>26451.784723214976</v>
      </c>
      <c r="E16" s="10">
        <v>26846.209590443043</v>
      </c>
      <c r="F16" s="16"/>
      <c r="G16" s="16"/>
      <c r="H16" s="16"/>
    </row>
    <row r="17" spans="1:8" ht="14.25" customHeight="1" thickBot="1">
      <c r="A17" s="6">
        <v>2029</v>
      </c>
      <c r="B17" s="7">
        <f>'Form 1.4'!K45</f>
        <v>24989.062943721798</v>
      </c>
      <c r="C17" s="10">
        <v>26105.179130084663</v>
      </c>
      <c r="D17" s="10">
        <v>26604.87038643585</v>
      </c>
      <c r="E17" s="10">
        <v>27001.57792732931</v>
      </c>
      <c r="F17" s="16"/>
      <c r="G17" s="16"/>
      <c r="H17" s="16"/>
    </row>
    <row r="18" spans="1:8" ht="15.75" thickBot="1">
      <c r="A18" s="6">
        <v>2030</v>
      </c>
      <c r="B18" s="7">
        <f>'Form 1.4'!K46</f>
        <v>25124.387103798665</v>
      </c>
      <c r="C18" s="10">
        <v>26246.5474337858</v>
      </c>
      <c r="D18" s="10">
        <v>26748.94468594466</v>
      </c>
      <c r="E18" s="10">
        <v>27147.800531273886</v>
      </c>
      <c r="F18" s="16"/>
      <c r="G18" s="16"/>
      <c r="H18" s="16"/>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L34" sqref="L34"/>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8" t="s">
        <v>56</v>
      </c>
      <c r="B1" s="28"/>
      <c r="C1" s="28"/>
      <c r="D1" s="28"/>
      <c r="E1" s="28"/>
      <c r="F1" s="28"/>
      <c r="G1" s="28"/>
      <c r="H1" s="28"/>
    </row>
    <row r="2" spans="1:9" ht="15.75" customHeight="1">
      <c r="A2" s="28" t="s">
        <v>75</v>
      </c>
      <c r="B2" s="30"/>
      <c r="C2" s="30"/>
      <c r="D2" s="30"/>
      <c r="E2" s="30"/>
      <c r="F2" s="30"/>
      <c r="G2" s="30"/>
      <c r="H2" s="30"/>
      <c r="I2" s="30"/>
    </row>
    <row r="3" spans="1:8" ht="15.75" customHeight="1">
      <c r="A3" s="30" t="s">
        <v>40</v>
      </c>
      <c r="B3" s="30"/>
      <c r="C3" s="30"/>
      <c r="D3" s="30"/>
      <c r="E3" s="30"/>
      <c r="F3" s="30"/>
      <c r="G3" s="30"/>
      <c r="H3" s="30"/>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184.96299999999997</v>
      </c>
      <c r="D6" s="7">
        <v>2343.495</v>
      </c>
      <c r="E6" s="7">
        <v>256.45569926536757</v>
      </c>
      <c r="F6" s="7">
        <v>0</v>
      </c>
      <c r="G6" s="7">
        <v>191.351</v>
      </c>
      <c r="H6" s="7">
        <f>SUM(B6:G6)</f>
        <v>2976.264699265367</v>
      </c>
    </row>
    <row r="7" spans="1:8" ht="15.75" thickBot="1">
      <c r="A7" s="6">
        <v>1991</v>
      </c>
      <c r="B7" s="7">
        <v>0</v>
      </c>
      <c r="C7" s="7">
        <v>154.773</v>
      </c>
      <c r="D7" s="7">
        <v>2351.459</v>
      </c>
      <c r="E7" s="7">
        <v>277.8673672805944</v>
      </c>
      <c r="F7" s="7">
        <v>0</v>
      </c>
      <c r="G7" s="7">
        <v>230.94500000000002</v>
      </c>
      <c r="H7" s="7">
        <f aca="true" t="shared" si="0" ref="H7:H46">SUM(B7:G7)</f>
        <v>3015.0443672805945</v>
      </c>
    </row>
    <row r="8" spans="1:8" ht="15.75" thickBot="1">
      <c r="A8" s="6">
        <v>1992</v>
      </c>
      <c r="B8" s="7">
        <v>0</v>
      </c>
      <c r="C8" s="7">
        <v>206.52</v>
      </c>
      <c r="D8" s="7">
        <v>2319.163</v>
      </c>
      <c r="E8" s="7">
        <v>279.2302681002103</v>
      </c>
      <c r="F8" s="7">
        <v>0</v>
      </c>
      <c r="G8" s="7">
        <v>204.736</v>
      </c>
      <c r="H8" s="7">
        <f t="shared" si="0"/>
        <v>3009.64926810021</v>
      </c>
    </row>
    <row r="9" spans="1:8" ht="15.75" thickBot="1">
      <c r="A9" s="6">
        <v>1993</v>
      </c>
      <c r="B9" s="7">
        <v>0</v>
      </c>
      <c r="C9" s="7">
        <v>203.985</v>
      </c>
      <c r="D9" s="7">
        <v>2383.611</v>
      </c>
      <c r="E9" s="7">
        <v>206.94386262838918</v>
      </c>
      <c r="F9" s="7">
        <v>0</v>
      </c>
      <c r="G9" s="7">
        <v>268.85900000000004</v>
      </c>
      <c r="H9" s="7">
        <f t="shared" si="0"/>
        <v>3063.398862628389</v>
      </c>
    </row>
    <row r="10" spans="1:8" ht="15.75" thickBot="1">
      <c r="A10" s="6">
        <v>1994</v>
      </c>
      <c r="B10" s="7">
        <v>0</v>
      </c>
      <c r="C10" s="7">
        <v>168.89000000000001</v>
      </c>
      <c r="D10" s="7">
        <v>2406.9139999999998</v>
      </c>
      <c r="E10" s="7">
        <v>215.4609848436678</v>
      </c>
      <c r="F10" s="7">
        <v>0</v>
      </c>
      <c r="G10" s="7">
        <v>302.62</v>
      </c>
      <c r="H10" s="7">
        <f t="shared" si="0"/>
        <v>3093.8849848436676</v>
      </c>
    </row>
    <row r="11" spans="1:8" ht="15.75" thickBot="1">
      <c r="A11" s="6">
        <v>1995</v>
      </c>
      <c r="B11" s="7">
        <v>0.00658359838804562</v>
      </c>
      <c r="C11" s="7">
        <v>155.80936172957212</v>
      </c>
      <c r="D11" s="7">
        <v>2388.085</v>
      </c>
      <c r="E11" s="7">
        <v>174.87349107213365</v>
      </c>
      <c r="F11" s="7">
        <v>0</v>
      </c>
      <c r="G11" s="7">
        <v>302.62</v>
      </c>
      <c r="H11" s="7">
        <f t="shared" si="0"/>
        <v>3021.3944364000936</v>
      </c>
    </row>
    <row r="12" spans="1:8" ht="15.75" thickBot="1">
      <c r="A12" s="6">
        <v>1996</v>
      </c>
      <c r="B12" s="7">
        <v>0.0111869870043161</v>
      </c>
      <c r="C12" s="7">
        <v>154.30310296967673</v>
      </c>
      <c r="D12" s="7">
        <v>2380.892</v>
      </c>
      <c r="E12" s="7">
        <v>174.77219536765372</v>
      </c>
      <c r="F12" s="7">
        <v>0</v>
      </c>
      <c r="G12" s="7">
        <v>302.62</v>
      </c>
      <c r="H12" s="7">
        <f t="shared" si="0"/>
        <v>3012.5984853243344</v>
      </c>
    </row>
    <row r="13" spans="1:8" ht="15.75" thickBot="1">
      <c r="A13" s="6">
        <v>1997</v>
      </c>
      <c r="B13" s="7">
        <v>0.0111310520692946</v>
      </c>
      <c r="C13" s="7">
        <v>163.89997245482834</v>
      </c>
      <c r="D13" s="7">
        <v>2536.042</v>
      </c>
      <c r="E13" s="7">
        <v>188.9829414431652</v>
      </c>
      <c r="F13" s="7">
        <v>0</v>
      </c>
      <c r="G13" s="7">
        <v>305.544</v>
      </c>
      <c r="H13" s="7">
        <f t="shared" si="0"/>
        <v>3194.4800449500626</v>
      </c>
    </row>
    <row r="14" spans="1:8" ht="15.75" thickBot="1">
      <c r="A14" s="6">
        <v>1998</v>
      </c>
      <c r="B14" s="7">
        <v>0.021931017418214422</v>
      </c>
      <c r="C14" s="7">
        <v>161.05328742755904</v>
      </c>
      <c r="D14" s="7">
        <v>2535.144</v>
      </c>
      <c r="E14" s="7">
        <v>204.44066699665115</v>
      </c>
      <c r="F14" s="7">
        <v>0</v>
      </c>
      <c r="G14" s="7">
        <v>296.91700000000003</v>
      </c>
      <c r="H14" s="7">
        <f t="shared" si="0"/>
        <v>3197.576885441628</v>
      </c>
    </row>
    <row r="15" spans="1:8" ht="15.75" thickBot="1">
      <c r="A15" s="6">
        <v>1999</v>
      </c>
      <c r="B15" s="7">
        <v>0.124671067999784</v>
      </c>
      <c r="C15" s="7">
        <v>177.6918861753474</v>
      </c>
      <c r="D15" s="7">
        <v>2563.049</v>
      </c>
      <c r="E15" s="7">
        <v>220.68565838101867</v>
      </c>
      <c r="F15" s="7">
        <v>0</v>
      </c>
      <c r="G15" s="7">
        <v>328.866</v>
      </c>
      <c r="H15" s="7">
        <f t="shared" si="0"/>
        <v>3290.417215624366</v>
      </c>
    </row>
    <row r="16" spans="1:8" ht="15.75" thickBot="1">
      <c r="A16" s="6">
        <v>2000</v>
      </c>
      <c r="B16" s="7">
        <v>0.31932328480236105</v>
      </c>
      <c r="C16" s="7">
        <v>170.6234350941844</v>
      </c>
      <c r="D16" s="7">
        <v>2469.177</v>
      </c>
      <c r="E16" s="7">
        <v>191.11409890997663</v>
      </c>
      <c r="F16" s="7">
        <v>0</v>
      </c>
      <c r="G16" s="7">
        <v>325.536</v>
      </c>
      <c r="H16" s="7">
        <f t="shared" si="0"/>
        <v>3156.7698572889635</v>
      </c>
    </row>
    <row r="17" spans="1:8" ht="15.75" thickBot="1">
      <c r="A17" s="6">
        <v>2001</v>
      </c>
      <c r="B17" s="7">
        <v>0.8871813712723491</v>
      </c>
      <c r="C17" s="7">
        <v>87.0164076627665</v>
      </c>
      <c r="D17" s="7">
        <v>2259.169</v>
      </c>
      <c r="E17" s="7">
        <v>497.827</v>
      </c>
      <c r="F17" s="7">
        <v>0</v>
      </c>
      <c r="G17" s="7">
        <v>182.96500000000003</v>
      </c>
      <c r="H17" s="7">
        <f t="shared" si="0"/>
        <v>3027.8645890340385</v>
      </c>
    </row>
    <row r="18" spans="1:8" ht="15.75" thickBot="1">
      <c r="A18" s="6">
        <v>2002</v>
      </c>
      <c r="B18" s="7">
        <v>4.02518381960551</v>
      </c>
      <c r="C18" s="7">
        <v>166.435323885955</v>
      </c>
      <c r="D18" s="7">
        <v>2937.3140000000003</v>
      </c>
      <c r="E18" s="7">
        <v>645.0644071999999</v>
      </c>
      <c r="F18" s="7">
        <v>0</v>
      </c>
      <c r="G18" s="7">
        <v>272.99185040000003</v>
      </c>
      <c r="H18" s="7">
        <f t="shared" si="0"/>
        <v>4025.830765305561</v>
      </c>
    </row>
    <row r="19" spans="1:8" ht="15.75" thickBot="1">
      <c r="A19" s="6">
        <v>2003</v>
      </c>
      <c r="B19" s="7">
        <v>8.140817334148412</v>
      </c>
      <c r="C19" s="7">
        <v>216.63733406668774</v>
      </c>
      <c r="D19" s="7">
        <v>2968.855137138528</v>
      </c>
      <c r="E19" s="7">
        <v>1029.999903387409</v>
      </c>
      <c r="F19" s="7">
        <v>3.1468027249812818</v>
      </c>
      <c r="G19" s="7">
        <v>282.6310193953914</v>
      </c>
      <c r="H19" s="7">
        <f t="shared" si="0"/>
        <v>4509.411014047146</v>
      </c>
    </row>
    <row r="20" spans="1:8" ht="15.75" thickBot="1">
      <c r="A20" s="6">
        <v>2004</v>
      </c>
      <c r="B20" s="7">
        <v>15.493526953505727</v>
      </c>
      <c r="C20" s="7">
        <v>293.8025728991825</v>
      </c>
      <c r="D20" s="7">
        <v>2909.61087854831</v>
      </c>
      <c r="E20" s="7">
        <v>1156.2102292425307</v>
      </c>
      <c r="F20" s="7">
        <v>3.3190223953563756</v>
      </c>
      <c r="G20" s="7">
        <v>335.7099378927316</v>
      </c>
      <c r="H20" s="7">
        <f t="shared" si="0"/>
        <v>4714.146167931616</v>
      </c>
    </row>
    <row r="21" spans="1:8" ht="15.75" thickBot="1">
      <c r="A21" s="6">
        <v>2005</v>
      </c>
      <c r="B21" s="7">
        <v>21.704896793462545</v>
      </c>
      <c r="C21" s="7">
        <v>296.2354072750914</v>
      </c>
      <c r="D21" s="7">
        <v>2878.7131371827645</v>
      </c>
      <c r="E21" s="7">
        <v>1269.462730254849</v>
      </c>
      <c r="F21" s="7">
        <v>8.474960057199928</v>
      </c>
      <c r="G21" s="7">
        <v>309.1816808300411</v>
      </c>
      <c r="H21" s="7">
        <f t="shared" si="0"/>
        <v>4783.772812393408</v>
      </c>
    </row>
    <row r="22" spans="1:8" ht="15.75" thickBot="1">
      <c r="A22" s="6">
        <v>2006</v>
      </c>
      <c r="B22" s="7">
        <v>29.239769118045523</v>
      </c>
      <c r="C22" s="7">
        <v>351.8846950016793</v>
      </c>
      <c r="D22" s="7">
        <v>2706.1878171601493</v>
      </c>
      <c r="E22" s="7">
        <v>1371.9205677011391</v>
      </c>
      <c r="F22" s="7">
        <v>11.077855584646917</v>
      </c>
      <c r="G22" s="7">
        <v>288.56333209449343</v>
      </c>
      <c r="H22" s="7">
        <f t="shared" si="0"/>
        <v>4758.874036660154</v>
      </c>
    </row>
    <row r="23" spans="1:8" ht="15.75" thickBot="1">
      <c r="A23" s="6">
        <v>2007</v>
      </c>
      <c r="B23" s="7">
        <v>41.95641532859781</v>
      </c>
      <c r="C23" s="7">
        <v>431.5560941552545</v>
      </c>
      <c r="D23" s="7">
        <v>2730.461987687756</v>
      </c>
      <c r="E23" s="7">
        <v>1341.787191400861</v>
      </c>
      <c r="F23" s="7">
        <v>12.076697818203499</v>
      </c>
      <c r="G23" s="7">
        <v>283.77614892510104</v>
      </c>
      <c r="H23" s="7">
        <f t="shared" si="0"/>
        <v>4841.6145353157735</v>
      </c>
    </row>
    <row r="24" spans="1:8" ht="15.75" thickBot="1">
      <c r="A24" s="6">
        <v>2008</v>
      </c>
      <c r="B24" s="7">
        <v>59.99859636450443</v>
      </c>
      <c r="C24" s="7">
        <v>558.7765205364224</v>
      </c>
      <c r="D24" s="7">
        <v>2679.754200435788</v>
      </c>
      <c r="E24" s="7">
        <v>1367.4462276677623</v>
      </c>
      <c r="F24" s="7">
        <v>16.455719213914865</v>
      </c>
      <c r="G24" s="7">
        <v>277.7049616620171</v>
      </c>
      <c r="H24" s="7">
        <f t="shared" si="0"/>
        <v>4960.136225880408</v>
      </c>
    </row>
    <row r="25" spans="1:8" ht="15.75" thickBot="1">
      <c r="A25" s="6">
        <v>2009</v>
      </c>
      <c r="B25" s="7">
        <v>85.91760709426018</v>
      </c>
      <c r="C25" s="7">
        <v>685.3484031545082</v>
      </c>
      <c r="D25" s="7">
        <v>2683.866149636733</v>
      </c>
      <c r="E25" s="7">
        <v>1321.9389818972827</v>
      </c>
      <c r="F25" s="7">
        <v>25.069387714343417</v>
      </c>
      <c r="G25" s="7">
        <v>316.68333395879694</v>
      </c>
      <c r="H25" s="7">
        <f t="shared" si="0"/>
        <v>5118.823863455924</v>
      </c>
    </row>
    <row r="26" spans="1:8" ht="15.75" thickBot="1">
      <c r="A26" s="6">
        <v>2010</v>
      </c>
      <c r="B26" s="7">
        <v>127.46851712849713</v>
      </c>
      <c r="C26" s="7">
        <v>703.663629071766</v>
      </c>
      <c r="D26" s="7">
        <v>2815.4987321315243</v>
      </c>
      <c r="E26" s="7">
        <v>1306.870244040406</v>
      </c>
      <c r="F26" s="7">
        <v>25.56258146074499</v>
      </c>
      <c r="G26" s="7">
        <v>325.68663022189713</v>
      </c>
      <c r="H26" s="7">
        <f t="shared" si="0"/>
        <v>5304.750334054835</v>
      </c>
    </row>
    <row r="27" spans="1:8" ht="15.75" thickBot="1">
      <c r="A27" s="6">
        <v>2011</v>
      </c>
      <c r="B27" s="7">
        <v>190.33964967107573</v>
      </c>
      <c r="C27" s="7">
        <v>799.7757548983889</v>
      </c>
      <c r="D27" s="7">
        <v>2911.6858856408257</v>
      </c>
      <c r="E27" s="7">
        <v>1333.1939263607876</v>
      </c>
      <c r="F27" s="7">
        <v>27.22618177369018</v>
      </c>
      <c r="G27" s="7">
        <v>465.52507958658543</v>
      </c>
      <c r="H27" s="7">
        <f t="shared" si="0"/>
        <v>5727.746477931352</v>
      </c>
    </row>
    <row r="28" spans="1:8" ht="15.75" thickBot="1">
      <c r="A28" s="6">
        <v>2012</v>
      </c>
      <c r="B28" s="7">
        <v>303.6700890412628</v>
      </c>
      <c r="C28" s="7">
        <v>875.2652116391564</v>
      </c>
      <c r="D28" s="7">
        <v>2826.1879353055688</v>
      </c>
      <c r="E28" s="7">
        <v>1190.4448924333817</v>
      </c>
      <c r="F28" s="7">
        <v>32.10067352129275</v>
      </c>
      <c r="G28" s="7">
        <v>513.0996171391253</v>
      </c>
      <c r="H28" s="7">
        <f t="shared" si="0"/>
        <v>5740.768419079788</v>
      </c>
    </row>
    <row r="29" spans="1:8" ht="15.75" thickBot="1">
      <c r="A29" s="6">
        <v>2013</v>
      </c>
      <c r="B29" s="7">
        <v>488.52448752238973</v>
      </c>
      <c r="C29" s="7">
        <v>1035.7090771072938</v>
      </c>
      <c r="D29" s="7">
        <v>2897.2490010291835</v>
      </c>
      <c r="E29" s="7">
        <v>1246.194268631892</v>
      </c>
      <c r="F29" s="7">
        <v>52.43056201368585</v>
      </c>
      <c r="G29" s="7">
        <v>523.0029886780048</v>
      </c>
      <c r="H29" s="7">
        <f t="shared" si="0"/>
        <v>6243.11038498245</v>
      </c>
    </row>
    <row r="30" spans="1:8" ht="15.75" thickBot="1">
      <c r="A30" s="6">
        <v>2014</v>
      </c>
      <c r="B30" s="7">
        <v>795.7187253086615</v>
      </c>
      <c r="C30" s="7">
        <v>1092.815746695345</v>
      </c>
      <c r="D30" s="7">
        <v>2853.4732283879016</v>
      </c>
      <c r="E30" s="7">
        <v>1291.1830399178032</v>
      </c>
      <c r="F30" s="7">
        <v>55.65647297639803</v>
      </c>
      <c r="G30" s="7">
        <v>543.6319293115604</v>
      </c>
      <c r="H30" s="7">
        <f t="shared" si="0"/>
        <v>6632.47914259767</v>
      </c>
    </row>
    <row r="31" spans="1:8" ht="15.75" thickBot="1">
      <c r="A31" s="6">
        <v>2015</v>
      </c>
      <c r="B31" s="7">
        <v>1265.3820677784488</v>
      </c>
      <c r="C31" s="7">
        <v>1165.5489260254255</v>
      </c>
      <c r="D31" s="7">
        <v>3056.9797177418077</v>
      </c>
      <c r="E31" s="7">
        <v>1163.9371851859937</v>
      </c>
      <c r="F31" s="7">
        <v>50.735719299137145</v>
      </c>
      <c r="G31" s="7">
        <v>476.68124400425944</v>
      </c>
      <c r="H31" s="7">
        <f t="shared" si="0"/>
        <v>7179.264860035071</v>
      </c>
    </row>
    <row r="32" spans="1:8" ht="15.75" thickBot="1">
      <c r="A32" s="6">
        <v>2016</v>
      </c>
      <c r="B32" s="7">
        <v>1858.9917150716765</v>
      </c>
      <c r="C32" s="7">
        <v>1307.121626317028</v>
      </c>
      <c r="D32" s="7">
        <v>3112.022376902504</v>
      </c>
      <c r="E32" s="7">
        <v>931.152923433166</v>
      </c>
      <c r="F32" s="7">
        <v>52.83838966276254</v>
      </c>
      <c r="G32" s="7">
        <v>525.1451500251242</v>
      </c>
      <c r="H32" s="7">
        <f t="shared" si="0"/>
        <v>7787.272181412262</v>
      </c>
    </row>
    <row r="33" spans="1:8" ht="15.75" thickBot="1">
      <c r="A33" s="6">
        <v>2017</v>
      </c>
      <c r="B33" s="7">
        <v>2366.766131525275</v>
      </c>
      <c r="C33" s="7">
        <v>1569.5517351399517</v>
      </c>
      <c r="D33" s="7">
        <v>3358.2537211243944</v>
      </c>
      <c r="E33" s="7">
        <v>904.9826448608713</v>
      </c>
      <c r="F33" s="7">
        <v>65.11268759593213</v>
      </c>
      <c r="G33" s="7">
        <v>513.9485721471057</v>
      </c>
      <c r="H33" s="7">
        <f t="shared" si="0"/>
        <v>8778.615492393532</v>
      </c>
    </row>
    <row r="34" spans="1:8" ht="15.75" thickBot="1">
      <c r="A34" s="6">
        <v>2018</v>
      </c>
      <c r="B34" s="7">
        <v>2821.1117665907846</v>
      </c>
      <c r="C34" s="7">
        <v>2049.7057453328534</v>
      </c>
      <c r="D34" s="7">
        <v>3668.529945092467</v>
      </c>
      <c r="E34" s="7">
        <v>908.2869809278898</v>
      </c>
      <c r="F34" s="7">
        <v>81.34412328237988</v>
      </c>
      <c r="G34" s="7">
        <v>543.9383762611482</v>
      </c>
      <c r="H34" s="7">
        <f t="shared" si="0"/>
        <v>10072.916937487524</v>
      </c>
    </row>
    <row r="35" spans="1:8" ht="15.75" thickBot="1">
      <c r="A35" s="6">
        <v>2019</v>
      </c>
      <c r="B35" s="7">
        <v>3282.1332643158735</v>
      </c>
      <c r="C35" s="7">
        <v>2198.2739982323997</v>
      </c>
      <c r="D35" s="7">
        <v>3694.99291104866</v>
      </c>
      <c r="E35" s="7">
        <v>906.3165712997004</v>
      </c>
      <c r="F35" s="7">
        <v>85.7962624080367</v>
      </c>
      <c r="G35" s="7">
        <v>566.0779059550453</v>
      </c>
      <c r="H35" s="7">
        <f t="shared" si="0"/>
        <v>10733.590913259715</v>
      </c>
    </row>
    <row r="36" spans="1:8" ht="15.75" thickBot="1">
      <c r="A36" s="6">
        <v>2020</v>
      </c>
      <c r="B36" s="7">
        <v>3788.0364884998635</v>
      </c>
      <c r="C36" s="7">
        <v>2324.65686856586</v>
      </c>
      <c r="D36" s="7">
        <v>3720.883671199864</v>
      </c>
      <c r="E36" s="7">
        <v>904.2980408483884</v>
      </c>
      <c r="F36" s="7">
        <v>88.86202433250278</v>
      </c>
      <c r="G36" s="7">
        <v>588.1702266115179</v>
      </c>
      <c r="H36" s="7">
        <f t="shared" si="0"/>
        <v>11414.907320057995</v>
      </c>
    </row>
    <row r="37" spans="1:8" ht="15.75" thickBot="1">
      <c r="A37" s="6">
        <v>2021</v>
      </c>
      <c r="B37" s="7">
        <v>4354.750570734192</v>
      </c>
      <c r="C37" s="7">
        <v>2452.106089666659</v>
      </c>
      <c r="D37" s="7">
        <v>3746.9159502443226</v>
      </c>
      <c r="E37" s="7">
        <v>902.3113258049714</v>
      </c>
      <c r="F37" s="7">
        <v>91.94931970908141</v>
      </c>
      <c r="G37" s="7">
        <v>610.2032017630488</v>
      </c>
      <c r="H37" s="7">
        <f t="shared" si="0"/>
        <v>12158.236457922274</v>
      </c>
    </row>
    <row r="38" spans="1:8" ht="15.75" thickBot="1">
      <c r="A38" s="6">
        <v>2022</v>
      </c>
      <c r="B38" s="7">
        <v>4945.170768726449</v>
      </c>
      <c r="C38" s="7">
        <v>2579.4840918465015</v>
      </c>
      <c r="D38" s="7">
        <v>3772.8005391168276</v>
      </c>
      <c r="E38" s="7">
        <v>900.3300941764402</v>
      </c>
      <c r="F38" s="7">
        <v>95.02218176840763</v>
      </c>
      <c r="G38" s="7">
        <v>632.1322971959626</v>
      </c>
      <c r="H38" s="7">
        <f t="shared" si="0"/>
        <v>12924.939972830587</v>
      </c>
    </row>
    <row r="39" spans="1:8" ht="15.75" thickBot="1">
      <c r="A39" s="6">
        <v>2023</v>
      </c>
      <c r="B39" s="7">
        <v>5478.849685753486</v>
      </c>
      <c r="C39" s="7">
        <v>2709.19544037791</v>
      </c>
      <c r="D39" s="7">
        <v>3798.5381944964497</v>
      </c>
      <c r="E39" s="7">
        <v>898.3543209875176</v>
      </c>
      <c r="F39" s="7">
        <v>98.08067463219845</v>
      </c>
      <c r="G39" s="7">
        <v>653.9579772259995</v>
      </c>
      <c r="H39" s="7">
        <f t="shared" si="0"/>
        <v>13636.976293473559</v>
      </c>
    </row>
    <row r="40" spans="1:8" ht="15.75" thickBot="1">
      <c r="A40" s="6">
        <v>2024</v>
      </c>
      <c r="B40" s="7">
        <v>5952.9072523342065</v>
      </c>
      <c r="C40" s="7">
        <v>2844.41060292876</v>
      </c>
      <c r="D40" s="7">
        <v>3824.129669384687</v>
      </c>
      <c r="E40" s="7">
        <v>896.3839814474401</v>
      </c>
      <c r="F40" s="7">
        <v>101.12486216731064</v>
      </c>
      <c r="G40" s="7">
        <v>675.6807043260153</v>
      </c>
      <c r="H40" s="7">
        <f t="shared" si="0"/>
        <v>14294.63707258842</v>
      </c>
    </row>
    <row r="41" spans="1:8" ht="15.75" thickBot="1">
      <c r="A41" s="6">
        <v>2025</v>
      </c>
      <c r="B41" s="7">
        <v>6384.287604278031</v>
      </c>
      <c r="C41" s="7">
        <v>2989.6261182127732</v>
      </c>
      <c r="D41" s="7">
        <v>3849.575713122339</v>
      </c>
      <c r="E41" s="7">
        <v>894.4190509482712</v>
      </c>
      <c r="F41" s="7">
        <v>104.15480798646644</v>
      </c>
      <c r="G41" s="7">
        <v>697.30093913097</v>
      </c>
      <c r="H41" s="7">
        <f t="shared" si="0"/>
        <v>14919.36423367885</v>
      </c>
    </row>
    <row r="42" spans="1:8" ht="15.75" thickBot="1">
      <c r="A42" s="6">
        <v>2026</v>
      </c>
      <c r="B42" s="7">
        <v>6770.01574500511</v>
      </c>
      <c r="C42" s="7">
        <v>3148.355260716498</v>
      </c>
      <c r="D42" s="7">
        <v>3874.8770714063235</v>
      </c>
      <c r="E42" s="7">
        <v>892.4595050632323</v>
      </c>
      <c r="F42" s="7">
        <v>107.17057544898022</v>
      </c>
      <c r="G42" s="7">
        <v>718.8191404429303</v>
      </c>
      <c r="H42" s="7">
        <f t="shared" si="0"/>
        <v>15511.697298083074</v>
      </c>
    </row>
    <row r="43" spans="1:8" ht="15.75" thickBot="1">
      <c r="A43" s="6">
        <v>2027</v>
      </c>
      <c r="B43" s="7">
        <v>7116.032285399537</v>
      </c>
      <c r="C43" s="7">
        <v>3326.516522190513</v>
      </c>
      <c r="D43" s="7">
        <v>3900.0344863064074</v>
      </c>
      <c r="E43" s="7">
        <v>890.5053195450471</v>
      </c>
      <c r="F43" s="7">
        <v>110.17222766148616</v>
      </c>
      <c r="G43" s="7">
        <v>740.2357652360838</v>
      </c>
      <c r="H43" s="7">
        <f t="shared" si="0"/>
        <v>16083.496606339075</v>
      </c>
    </row>
    <row r="44" spans="1:8" ht="15.75" thickBot="1">
      <c r="A44" s="6">
        <v>2028</v>
      </c>
      <c r="B44" s="7">
        <v>7420.409339629249</v>
      </c>
      <c r="C44" s="7">
        <v>3530.252838289087</v>
      </c>
      <c r="D44" s="7">
        <v>3925.0486962818854</v>
      </c>
      <c r="E44" s="7">
        <v>888.5564703243048</v>
      </c>
      <c r="F44" s="7">
        <v>113.1598274786669</v>
      </c>
      <c r="G44" s="7">
        <v>761.5512686617676</v>
      </c>
      <c r="H44" s="7">
        <f t="shared" si="0"/>
        <v>16638.978440664963</v>
      </c>
    </row>
    <row r="45" spans="1:8" ht="15.75" thickBot="1">
      <c r="A45" s="6">
        <v>2029</v>
      </c>
      <c r="B45" s="7">
        <v>7676.664533232408</v>
      </c>
      <c r="C45" s="7">
        <v>3766.9378856127487</v>
      </c>
      <c r="D45" s="7">
        <v>3949.920436198178</v>
      </c>
      <c r="E45" s="7">
        <v>886.6129335078381</v>
      </c>
      <c r="F45" s="7">
        <v>116.13343750398312</v>
      </c>
      <c r="G45" s="7">
        <v>782.7661040535062</v>
      </c>
      <c r="H45" s="7">
        <f t="shared" si="0"/>
        <v>17179.03533010866</v>
      </c>
    </row>
    <row r="46" spans="1:8" ht="15.75" thickBot="1">
      <c r="A46" s="6">
        <v>2030</v>
      </c>
      <c r="B46" s="7">
        <v>7896.877323389466</v>
      </c>
      <c r="C46" s="7">
        <v>4045.4880587083594</v>
      </c>
      <c r="D46" s="7">
        <v>3974.6504373433686</v>
      </c>
      <c r="E46" s="7">
        <v>884.6746853771169</v>
      </c>
      <c r="F46" s="7">
        <v>119.09312009040408</v>
      </c>
      <c r="G46" s="7">
        <v>803.8807229320628</v>
      </c>
      <c r="H46" s="7">
        <f t="shared" si="0"/>
        <v>17724.66434784078</v>
      </c>
    </row>
    <row r="47" spans="1:8" ht="15">
      <c r="A47" s="17"/>
      <c r="B47" s="18"/>
      <c r="C47" s="18"/>
      <c r="D47" s="18"/>
      <c r="E47" s="18"/>
      <c r="F47" s="18"/>
      <c r="G47" s="18"/>
      <c r="H47" s="18"/>
    </row>
    <row r="48" spans="1:8" ht="15">
      <c r="A48" s="17"/>
      <c r="B48" s="18"/>
      <c r="C48" s="18"/>
      <c r="D48" s="18"/>
      <c r="E48" s="18"/>
      <c r="F48" s="18"/>
      <c r="G48" s="18"/>
      <c r="H48" s="18"/>
    </row>
    <row r="49" spans="1:10" ht="13.5" customHeight="1">
      <c r="A49" s="4"/>
      <c r="J49" s="1" t="s">
        <v>0</v>
      </c>
    </row>
    <row r="50" spans="1:8" ht="15.75">
      <c r="A50" s="33" t="s">
        <v>23</v>
      </c>
      <c r="B50" s="33"/>
      <c r="C50" s="33"/>
      <c r="D50" s="33"/>
      <c r="E50" s="33"/>
      <c r="F50" s="33"/>
      <c r="G50" s="33"/>
      <c r="H50" s="33"/>
    </row>
    <row r="51" spans="1:8" ht="15">
      <c r="A51" s="19" t="s">
        <v>24</v>
      </c>
      <c r="B51" s="13" t="s">
        <v>44</v>
      </c>
      <c r="C51" s="12">
        <f>EXP((LN(C16/C6)/10))-1</f>
        <v>-0.008037208608610236</v>
      </c>
      <c r="D51" s="12">
        <f>EXP((LN(D16/D6)/10))-1</f>
        <v>0.0052378188530364245</v>
      </c>
      <c r="E51" s="12">
        <f>EXP((LN(E16/E6)/10))-1</f>
        <v>-0.028980308327192783</v>
      </c>
      <c r="F51" s="13" t="s">
        <v>44</v>
      </c>
      <c r="G51" s="12">
        <f>EXP((LN(G16/G6)/10))-1</f>
        <v>0.05457343871332476</v>
      </c>
      <c r="H51" s="12">
        <f>EXP((LN(H16/H6)/10))-1</f>
        <v>0.005905393498969236</v>
      </c>
    </row>
    <row r="52" spans="1:8" ht="15">
      <c r="A52" s="19" t="s">
        <v>61</v>
      </c>
      <c r="B52" s="12">
        <f>EXP((LN(B33/B16)/17))-1</f>
        <v>0.6890504934333357</v>
      </c>
      <c r="C52" s="12">
        <f aca="true" t="shared" si="1" ref="C52:H52">EXP((LN(C33/C16)/17))-1</f>
        <v>0.13943723936245633</v>
      </c>
      <c r="D52" s="12">
        <f t="shared" si="1"/>
        <v>0.018254987519911836</v>
      </c>
      <c r="E52" s="12">
        <f t="shared" si="1"/>
        <v>0.0957874569203403</v>
      </c>
      <c r="F52" s="13" t="s">
        <v>44</v>
      </c>
      <c r="G52" s="12">
        <f t="shared" si="1"/>
        <v>0.027225803252070913</v>
      </c>
      <c r="H52" s="12">
        <f t="shared" si="1"/>
        <v>0.062009539972921246</v>
      </c>
    </row>
    <row r="53" spans="1:8" ht="15">
      <c r="A53" s="19" t="s">
        <v>62</v>
      </c>
      <c r="B53" s="12">
        <f>EXP((LN(B36/B33)/3))-1</f>
        <v>0.1697317262066691</v>
      </c>
      <c r="C53" s="12">
        <f aca="true" t="shared" si="2" ref="C53:H53">EXP((LN(C36/C33)/3))-1</f>
        <v>0.13988509300990626</v>
      </c>
      <c r="D53" s="12">
        <f t="shared" si="2"/>
        <v>0.0347708739262973</v>
      </c>
      <c r="E53" s="12">
        <f t="shared" si="2"/>
        <v>-0.0002522246216168922</v>
      </c>
      <c r="F53" s="12">
        <f t="shared" si="2"/>
        <v>0.10921787672944494</v>
      </c>
      <c r="G53" s="12">
        <f t="shared" si="2"/>
        <v>0.04599062225183426</v>
      </c>
      <c r="H53" s="12">
        <f t="shared" si="2"/>
        <v>0.09147917560456142</v>
      </c>
    </row>
    <row r="54" spans="1:8" ht="15">
      <c r="A54" s="19" t="s">
        <v>63</v>
      </c>
      <c r="B54" s="12">
        <f>EXP((LN(B46/B33)/13))-1</f>
        <v>0.09711928642567802</v>
      </c>
      <c r="C54" s="12">
        <f aca="true" t="shared" si="3" ref="C54:H54">EXP((LN(C46/C33)/13))-1</f>
        <v>0.07554951008676714</v>
      </c>
      <c r="D54" s="12">
        <f t="shared" si="3"/>
        <v>0.01304712604848235</v>
      </c>
      <c r="E54" s="12">
        <f t="shared" si="3"/>
        <v>-0.0017443058717354631</v>
      </c>
      <c r="F54" s="12">
        <f t="shared" si="3"/>
        <v>0.047540566279599794</v>
      </c>
      <c r="G54" s="12">
        <f t="shared" si="3"/>
        <v>0.03500869005770313</v>
      </c>
      <c r="H54" s="12">
        <f t="shared" si="3"/>
        <v>0.055536438209110806</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1">
      <selection activeCell="J9" sqref="J9"/>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8" t="s">
        <v>57</v>
      </c>
      <c r="C1" s="28"/>
      <c r="D1" s="28"/>
      <c r="E1" s="28"/>
      <c r="F1" s="15"/>
      <c r="G1" s="15"/>
    </row>
    <row r="2" spans="2:9" ht="15.75" customHeight="1">
      <c r="B2" s="28" t="s">
        <v>75</v>
      </c>
      <c r="C2" s="28"/>
      <c r="D2" s="28"/>
      <c r="E2" s="28"/>
      <c r="F2" s="28"/>
      <c r="G2" s="15"/>
      <c r="H2" s="15"/>
      <c r="I2" s="15"/>
    </row>
    <row r="3" spans="1:7" ht="15.75" customHeight="1">
      <c r="A3" s="28" t="s">
        <v>41</v>
      </c>
      <c r="B3" s="28"/>
      <c r="C3" s="28"/>
      <c r="D3" s="28"/>
      <c r="E3" s="28"/>
      <c r="F3" s="28"/>
      <c r="G3" s="28"/>
    </row>
    <row r="4" ht="13.5" customHeight="1" thickBot="1">
      <c r="A4" s="4"/>
    </row>
    <row r="5" spans="1:5" ht="27" thickBot="1">
      <c r="A5" s="5" t="s">
        <v>11</v>
      </c>
      <c r="B5" s="5" t="s">
        <v>42</v>
      </c>
      <c r="C5" s="5" t="s">
        <v>50</v>
      </c>
      <c r="D5" s="5" t="s">
        <v>74</v>
      </c>
      <c r="E5" s="5" t="s">
        <v>66</v>
      </c>
    </row>
    <row r="6" spans="1:5" ht="15.75" thickBot="1">
      <c r="A6" s="6">
        <v>1990</v>
      </c>
      <c r="B6" s="7">
        <v>11195.409729903764</v>
      </c>
      <c r="C6" s="7">
        <v>3758.2752761957545</v>
      </c>
      <c r="D6" s="7">
        <v>404110.6409290102</v>
      </c>
      <c r="E6" s="7">
        <v>4651.151515998416</v>
      </c>
    </row>
    <row r="7" spans="1:5" ht="15.75" thickBot="1">
      <c r="A7" s="6">
        <v>1991</v>
      </c>
      <c r="B7" s="7">
        <v>11438.755002300442</v>
      </c>
      <c r="C7" s="7">
        <v>3813.2458027964312</v>
      </c>
      <c r="D7" s="7">
        <v>400103.0786532492</v>
      </c>
      <c r="E7" s="7">
        <v>4549.314604252242</v>
      </c>
    </row>
    <row r="8" spans="1:5" ht="15.75" thickBot="1">
      <c r="A8" s="6">
        <v>1992</v>
      </c>
      <c r="B8" s="7">
        <v>11638.822619699928</v>
      </c>
      <c r="C8" s="7">
        <v>3856.9425578024507</v>
      </c>
      <c r="D8" s="7">
        <v>410017.3716321356</v>
      </c>
      <c r="E8" s="7">
        <v>4447.7025032647325</v>
      </c>
    </row>
    <row r="9" spans="1:5" ht="15.75" thickBot="1">
      <c r="A9" s="6">
        <v>1993</v>
      </c>
      <c r="B9" s="7">
        <v>11746.159223102293</v>
      </c>
      <c r="C9" s="7">
        <v>3891.5166727773044</v>
      </c>
      <c r="D9" s="7">
        <v>407090.68784839974</v>
      </c>
      <c r="E9" s="7">
        <v>4375.402541040158</v>
      </c>
    </row>
    <row r="10" spans="1:5" ht="15.75" thickBot="1">
      <c r="A10" s="6">
        <v>1994</v>
      </c>
      <c r="B10" s="7">
        <v>11837.770294744216</v>
      </c>
      <c r="C10" s="7">
        <v>3925.632964817368</v>
      </c>
      <c r="D10" s="7">
        <v>410081.00414147705</v>
      </c>
      <c r="E10" s="7">
        <v>4422.566272997799</v>
      </c>
    </row>
    <row r="11" spans="1:5" ht="15.75" thickBot="1">
      <c r="A11" s="6">
        <v>1995</v>
      </c>
      <c r="B11" s="7">
        <v>11936.514322840965</v>
      </c>
      <c r="C11" s="7">
        <v>3965.413840056368</v>
      </c>
      <c r="D11" s="7">
        <v>420245.5882426128</v>
      </c>
      <c r="E11" s="7">
        <v>4522.033467243128</v>
      </c>
    </row>
    <row r="12" spans="1:5" ht="15.75" thickBot="1">
      <c r="A12" s="6">
        <v>1996</v>
      </c>
      <c r="B12" s="7">
        <v>12029.262746909451</v>
      </c>
      <c r="C12" s="7">
        <v>3994.5204405252657</v>
      </c>
      <c r="D12" s="7">
        <v>435834.3677015373</v>
      </c>
      <c r="E12" s="7">
        <v>4614.208639601024</v>
      </c>
    </row>
    <row r="13" spans="1:5" ht="15.75" thickBot="1">
      <c r="A13" s="6">
        <v>1997</v>
      </c>
      <c r="B13" s="7">
        <v>12192.63609223207</v>
      </c>
      <c r="C13" s="7">
        <v>4023.1550613446293</v>
      </c>
      <c r="D13" s="7">
        <v>453657.7793329249</v>
      </c>
      <c r="E13" s="7">
        <v>4744.324439190863</v>
      </c>
    </row>
    <row r="14" spans="1:5" ht="15.75" thickBot="1">
      <c r="A14" s="6">
        <v>1998</v>
      </c>
      <c r="B14" s="7">
        <v>12346.46516192695</v>
      </c>
      <c r="C14" s="7">
        <v>4055.3121490301664</v>
      </c>
      <c r="D14" s="7">
        <v>485124.8883353314</v>
      </c>
      <c r="E14" s="7">
        <v>4924.647649984625</v>
      </c>
    </row>
    <row r="15" spans="1:5" ht="15.75" thickBot="1">
      <c r="A15" s="6">
        <v>1999</v>
      </c>
      <c r="B15" s="7">
        <v>12571.19725623386</v>
      </c>
      <c r="C15" s="7">
        <v>4091.430769147239</v>
      </c>
      <c r="D15" s="7">
        <v>502358.0899271411</v>
      </c>
      <c r="E15" s="7">
        <v>5072.535516978907</v>
      </c>
    </row>
    <row r="16" spans="1:5" ht="15.75" thickBot="1">
      <c r="A16" s="6">
        <v>2000</v>
      </c>
      <c r="B16" s="7">
        <v>12808.899263451058</v>
      </c>
      <c r="C16" s="7">
        <v>4148.180832453706</v>
      </c>
      <c r="D16" s="7">
        <v>526779.8201575099</v>
      </c>
      <c r="E16" s="7">
        <v>5240.856295340006</v>
      </c>
    </row>
    <row r="17" spans="1:5" ht="15.75" thickBot="1">
      <c r="A17" s="6">
        <v>2001</v>
      </c>
      <c r="B17" s="7">
        <v>13026.602070135066</v>
      </c>
      <c r="C17" s="7">
        <v>4176.02140414966</v>
      </c>
      <c r="D17" s="7">
        <v>539417.7063997535</v>
      </c>
      <c r="E17" s="7">
        <v>5319.184654105649</v>
      </c>
    </row>
    <row r="18" spans="1:5" ht="15.75" thickBot="1">
      <c r="A18" s="6">
        <v>2002</v>
      </c>
      <c r="B18" s="7">
        <v>13226.203376728303</v>
      </c>
      <c r="C18" s="7">
        <v>4216.823322722785</v>
      </c>
      <c r="D18" s="7">
        <v>548700.5153890193</v>
      </c>
      <c r="E18" s="7">
        <v>5335.420689026756</v>
      </c>
    </row>
    <row r="19" spans="1:5" ht="15.75" thickBot="1">
      <c r="A19" s="6">
        <v>2003</v>
      </c>
      <c r="B19" s="7">
        <v>13446.972121011959</v>
      </c>
      <c r="C19" s="7">
        <v>4261.359721445206</v>
      </c>
      <c r="D19" s="7">
        <v>573256.7066393478</v>
      </c>
      <c r="E19" s="7">
        <v>5381.362237215468</v>
      </c>
    </row>
    <row r="20" spans="1:5" ht="15.75" thickBot="1">
      <c r="A20" s="6">
        <v>2004</v>
      </c>
      <c r="B20" s="7">
        <v>13631.43500071062</v>
      </c>
      <c r="C20" s="7">
        <v>4310.272894842963</v>
      </c>
      <c r="D20" s="7">
        <v>603590.1916354643</v>
      </c>
      <c r="E20" s="7">
        <v>5490.002293607991</v>
      </c>
    </row>
    <row r="21" spans="1:5" ht="15.75" thickBot="1">
      <c r="A21" s="6">
        <v>2005</v>
      </c>
      <c r="B21" s="7">
        <v>13757.118891011258</v>
      </c>
      <c r="C21" s="7">
        <v>4368.833541339136</v>
      </c>
      <c r="D21" s="7">
        <v>625158.7344826914</v>
      </c>
      <c r="E21" s="7">
        <v>5632.028436984676</v>
      </c>
    </row>
    <row r="22" spans="1:5" ht="15.75" thickBot="1">
      <c r="A22" s="6">
        <v>2006</v>
      </c>
      <c r="B22" s="7">
        <v>13861.31151850216</v>
      </c>
      <c r="C22" s="7">
        <v>4430.772251945838</v>
      </c>
      <c r="D22" s="7">
        <v>653042.4186471752</v>
      </c>
      <c r="E22" s="7">
        <v>5746.160505798061</v>
      </c>
    </row>
    <row r="23" spans="1:5" ht="15.75" thickBot="1">
      <c r="A23" s="6">
        <v>2007</v>
      </c>
      <c r="B23" s="7">
        <v>13961.244834306868</v>
      </c>
      <c r="C23" s="7">
        <v>4485.894227230767</v>
      </c>
      <c r="D23" s="7">
        <v>655597.7558621527</v>
      </c>
      <c r="E23" s="7">
        <v>5774.595652520112</v>
      </c>
    </row>
    <row r="24" spans="1:5" ht="15.75" thickBot="1">
      <c r="A24" s="6">
        <v>2008</v>
      </c>
      <c r="B24" s="7">
        <v>14046.491277570694</v>
      </c>
      <c r="C24" s="7">
        <v>4525.104038319433</v>
      </c>
      <c r="D24" s="7">
        <v>652419.8839874673</v>
      </c>
      <c r="E24" s="7">
        <v>5674.368099730055</v>
      </c>
    </row>
    <row r="25" spans="1:5" ht="15.75" thickBot="1">
      <c r="A25" s="6">
        <v>2009</v>
      </c>
      <c r="B25" s="7">
        <v>14115.152903728673</v>
      </c>
      <c r="C25" s="7">
        <v>4546.025529592152</v>
      </c>
      <c r="D25" s="7">
        <v>624230.3168477343</v>
      </c>
      <c r="E25" s="7">
        <v>5330.1332757671</v>
      </c>
    </row>
    <row r="26" spans="1:5" ht="15.75" thickBot="1">
      <c r="A26" s="6">
        <v>2010</v>
      </c>
      <c r="B26" s="7">
        <v>14211.430477512118</v>
      </c>
      <c r="C26" s="7">
        <v>4559.155558655451</v>
      </c>
      <c r="D26" s="7">
        <v>640040.2697915118</v>
      </c>
      <c r="E26" s="7">
        <v>5271.896653757914</v>
      </c>
    </row>
    <row r="27" spans="1:5" ht="15.75" thickBot="1">
      <c r="A27" s="6">
        <v>2011</v>
      </c>
      <c r="B27" s="7">
        <v>14336.581951562113</v>
      </c>
      <c r="C27" s="7">
        <v>4581.409779656786</v>
      </c>
      <c r="D27" s="7">
        <v>666649.6840735823</v>
      </c>
      <c r="E27" s="7">
        <v>5320.637268113573</v>
      </c>
    </row>
    <row r="28" spans="1:5" ht="15.75" thickBot="1">
      <c r="A28" s="6">
        <v>2012</v>
      </c>
      <c r="B28" s="7">
        <v>14461.650085882358</v>
      </c>
      <c r="C28" s="7">
        <v>4597.108665707683</v>
      </c>
      <c r="D28" s="7">
        <v>693189.838802126</v>
      </c>
      <c r="E28" s="7">
        <v>5428.087317465482</v>
      </c>
    </row>
    <row r="29" spans="1:5" ht="15.75" thickBot="1">
      <c r="A29" s="6">
        <v>2013</v>
      </c>
      <c r="B29" s="7">
        <v>14561.292590735964</v>
      </c>
      <c r="C29" s="7">
        <v>4611.301907506623</v>
      </c>
      <c r="D29" s="7">
        <v>681662.2924012722</v>
      </c>
      <c r="E29" s="7">
        <v>5556.9612439885905</v>
      </c>
    </row>
    <row r="30" spans="1:5" ht="15.75" thickBot="1">
      <c r="A30" s="6">
        <v>2014</v>
      </c>
      <c r="B30" s="7">
        <v>14672.341560012112</v>
      </c>
      <c r="C30" s="7">
        <v>4630.503657822317</v>
      </c>
      <c r="D30" s="7">
        <v>708466.6262316561</v>
      </c>
      <c r="E30" s="7">
        <v>5698.830611424267</v>
      </c>
    </row>
    <row r="31" spans="1:5" ht="15.75" thickBot="1">
      <c r="A31" s="6">
        <v>2015</v>
      </c>
      <c r="B31" s="7">
        <v>14767.668616988693</v>
      </c>
      <c r="C31" s="7">
        <v>4658.873838178132</v>
      </c>
      <c r="D31" s="7">
        <v>747435.3032856798</v>
      </c>
      <c r="E31" s="7">
        <v>5864.324442613974</v>
      </c>
    </row>
    <row r="32" spans="1:5" ht="15.75" thickBot="1">
      <c r="A32" s="6">
        <v>2016</v>
      </c>
      <c r="B32" s="7">
        <v>14838.024369906583</v>
      </c>
      <c r="C32" s="7">
        <v>4683.149465630309</v>
      </c>
      <c r="D32" s="7">
        <v>762206.7214968281</v>
      </c>
      <c r="E32" s="7">
        <v>6005.629252003286</v>
      </c>
    </row>
    <row r="33" spans="1:5" ht="15.75" thickBot="1">
      <c r="A33" s="6">
        <v>2017</v>
      </c>
      <c r="B33" s="7">
        <v>14936.756419386415</v>
      </c>
      <c r="C33" s="7">
        <v>4704.221875136656</v>
      </c>
      <c r="D33" s="7">
        <v>778733.8899934442</v>
      </c>
      <c r="E33" s="7">
        <v>6121.236153181853</v>
      </c>
    </row>
    <row r="34" spans="1:5" ht="15.75" thickBot="1">
      <c r="A34" s="6">
        <v>2018</v>
      </c>
      <c r="B34" s="7">
        <v>15042.03992559458</v>
      </c>
      <c r="C34" s="7">
        <v>4725.187216524651</v>
      </c>
      <c r="D34" s="7">
        <v>796699.1172156882</v>
      </c>
      <c r="E34" s="7">
        <v>6228.2583999672825</v>
      </c>
    </row>
    <row r="35" spans="1:5" ht="15.75" thickBot="1">
      <c r="A35" s="6">
        <v>2019</v>
      </c>
      <c r="B35" s="7">
        <v>15148.850853461812</v>
      </c>
      <c r="C35" s="7">
        <v>4750.370579982672</v>
      </c>
      <c r="D35" s="7">
        <v>812784.3916721437</v>
      </c>
      <c r="E35" s="7">
        <v>6293.442726082437</v>
      </c>
    </row>
    <row r="36" spans="1:5" ht="15.75" thickBot="1">
      <c r="A36" s="6">
        <v>2020</v>
      </c>
      <c r="B36" s="7">
        <v>15255.691889872602</v>
      </c>
      <c r="C36" s="7">
        <v>4783.324408979168</v>
      </c>
      <c r="D36" s="7">
        <v>825892.1224703246</v>
      </c>
      <c r="E36" s="7">
        <v>6297.314915522257</v>
      </c>
    </row>
    <row r="37" spans="1:5" ht="15.75" thickBot="1">
      <c r="A37" s="6">
        <v>2021</v>
      </c>
      <c r="B37" s="7">
        <v>15369.734031242851</v>
      </c>
      <c r="C37" s="7">
        <v>4824.282250129443</v>
      </c>
      <c r="D37" s="7">
        <v>843305.2299533675</v>
      </c>
      <c r="E37" s="7">
        <v>6289.584631452627</v>
      </c>
    </row>
    <row r="38" spans="1:5" ht="15.75" thickBot="1">
      <c r="A38" s="6">
        <v>2022</v>
      </c>
      <c r="B38" s="7">
        <v>15483.344552180835</v>
      </c>
      <c r="C38" s="7">
        <v>4865.8448801305185</v>
      </c>
      <c r="D38" s="7">
        <v>867150.3065312491</v>
      </c>
      <c r="E38" s="7">
        <v>6337.69013520764</v>
      </c>
    </row>
    <row r="39" spans="1:5" ht="15.75" thickBot="1">
      <c r="A39" s="6">
        <v>2023</v>
      </c>
      <c r="B39" s="7">
        <v>15595.872938515786</v>
      </c>
      <c r="C39" s="7">
        <v>4907.723071004932</v>
      </c>
      <c r="D39" s="7">
        <v>887519.6819353923</v>
      </c>
      <c r="E39" s="7">
        <v>6375.3777012555365</v>
      </c>
    </row>
    <row r="40" spans="1:5" ht="15.75" thickBot="1">
      <c r="A40" s="6">
        <v>2024</v>
      </c>
      <c r="B40" s="7">
        <v>15706.619032036046</v>
      </c>
      <c r="C40" s="7">
        <v>4949.939056939643</v>
      </c>
      <c r="D40" s="7">
        <v>908124.2393637281</v>
      </c>
      <c r="E40" s="7">
        <v>6406.295649905573</v>
      </c>
    </row>
    <row r="41" spans="1:5" ht="15.75" thickBot="1">
      <c r="A41" s="6">
        <v>2025</v>
      </c>
      <c r="B41" s="7">
        <v>15816.08720966145</v>
      </c>
      <c r="C41" s="7">
        <v>4992.2312911950685</v>
      </c>
      <c r="D41" s="7">
        <v>930071.8136288857</v>
      </c>
      <c r="E41" s="7">
        <v>6434.3391021634725</v>
      </c>
    </row>
    <row r="42" spans="1:5" ht="15.75" thickBot="1">
      <c r="A42" s="6">
        <v>2026</v>
      </c>
      <c r="B42" s="7">
        <v>15924.442219251414</v>
      </c>
      <c r="C42" s="7">
        <v>5034.548567525904</v>
      </c>
      <c r="D42" s="7">
        <v>952301.8253108957</v>
      </c>
      <c r="E42" s="7">
        <v>6455.360560305886</v>
      </c>
    </row>
    <row r="43" spans="1:5" ht="15.75" thickBot="1">
      <c r="A43" s="6">
        <v>2027</v>
      </c>
      <c r="B43" s="7">
        <v>16030.419984913695</v>
      </c>
      <c r="C43" s="7">
        <v>5075.738317031823</v>
      </c>
      <c r="D43" s="7">
        <v>975992.1838041814</v>
      </c>
      <c r="E43" s="7">
        <v>6475.595779127223</v>
      </c>
    </row>
    <row r="44" spans="1:5" ht="15.75" thickBot="1">
      <c r="A44" s="6">
        <v>2028</v>
      </c>
      <c r="B44" s="7">
        <v>16135.299811365401</v>
      </c>
      <c r="C44" s="7">
        <v>5116.339868244477</v>
      </c>
      <c r="D44" s="7">
        <v>1000538.5224973811</v>
      </c>
      <c r="E44" s="7">
        <v>6499.287577175165</v>
      </c>
    </row>
    <row r="45" spans="1:5" ht="15.75" thickBot="1">
      <c r="A45" s="6">
        <v>2029</v>
      </c>
      <c r="B45" s="7">
        <v>16242.777942722325</v>
      </c>
      <c r="C45" s="7">
        <v>5156.198357958248</v>
      </c>
      <c r="D45" s="7">
        <v>1025205.0586813703</v>
      </c>
      <c r="E45" s="7">
        <v>6527.082832864284</v>
      </c>
    </row>
    <row r="46" spans="1:5" ht="17.25" customHeight="1" thickBot="1">
      <c r="A46" s="6">
        <v>2030</v>
      </c>
      <c r="B46" s="7">
        <v>16347.732106264557</v>
      </c>
      <c r="C46" s="7">
        <v>5193.866372395815</v>
      </c>
      <c r="D46" s="7">
        <v>1049468.5207950561</v>
      </c>
      <c r="E46" s="7">
        <v>6554.331402782964</v>
      </c>
    </row>
    <row r="47" spans="1:5" ht="13.5" customHeight="1">
      <c r="A47" s="29" t="s">
        <v>0</v>
      </c>
      <c r="B47" s="29"/>
      <c r="C47" s="29"/>
      <c r="D47" s="29"/>
      <c r="E47" s="29"/>
    </row>
    <row r="48" spans="1:5" ht="15">
      <c r="A48" s="29" t="s">
        <v>71</v>
      </c>
      <c r="B48" s="29"/>
      <c r="C48" s="29"/>
      <c r="D48" s="29"/>
      <c r="E48" s="29"/>
    </row>
    <row r="49" ht="15">
      <c r="A49" s="4"/>
    </row>
    <row r="50" spans="1:5" ht="15.75">
      <c r="A50" s="27" t="s">
        <v>23</v>
      </c>
      <c r="B50" s="27"/>
      <c r="C50" s="27"/>
      <c r="D50" s="27"/>
      <c r="E50" s="27"/>
    </row>
    <row r="51" spans="1:5" ht="15">
      <c r="A51" s="8" t="s">
        <v>24</v>
      </c>
      <c r="B51" s="12">
        <f>EXP((LN(B16/B6)/10))-1</f>
        <v>0.013554676400374444</v>
      </c>
      <c r="C51" s="12">
        <f>EXP((LN(C16/C6)/10))-1</f>
        <v>0.009919852302585852</v>
      </c>
      <c r="D51" s="12">
        <f>EXP((LN(D16/D6)/10))-1</f>
        <v>0.026863895477913458</v>
      </c>
      <c r="E51" s="12">
        <f>EXP((LN(E16/E6)/10))-1</f>
        <v>0.01200853774157351</v>
      </c>
    </row>
    <row r="52" spans="1:5" ht="15">
      <c r="A52" s="8" t="s">
        <v>61</v>
      </c>
      <c r="B52" s="12">
        <f>EXP((LN(B33/B16)/17))-1</f>
        <v>0.009081272963003428</v>
      </c>
      <c r="C52" s="12">
        <f>EXP((LN(C33/C16)/17))-1</f>
        <v>0.007426884232478503</v>
      </c>
      <c r="D52" s="12">
        <f>EXP((LN(D33/D16)/17))-1</f>
        <v>0.02325972101554674</v>
      </c>
      <c r="E52" s="12">
        <f>EXP((LN(E33/E16)/17))-1</f>
        <v>0.009175911246121826</v>
      </c>
    </row>
    <row r="53" spans="1:5" ht="13.5" customHeight="1">
      <c r="A53" s="8" t="s">
        <v>62</v>
      </c>
      <c r="B53" s="12">
        <f>EXP((LN(B36/B33)/3))-1</f>
        <v>0.00706739804333667</v>
      </c>
      <c r="C53" s="12">
        <f>EXP((LN(C36/C33)/3))-1</f>
        <v>0.0055739472922353706</v>
      </c>
      <c r="D53" s="12">
        <f>EXP((LN(D36/D33)/3))-1</f>
        <v>0.019791566580518838</v>
      </c>
      <c r="E53" s="12">
        <f>EXP((LN(E36/E33)/3))-1</f>
        <v>0.009497913839211947</v>
      </c>
    </row>
    <row r="54" spans="1:5" ht="15">
      <c r="A54" s="8" t="s">
        <v>63</v>
      </c>
      <c r="B54" s="12">
        <f>EXP((LN(B46/B33)/13))-1</f>
        <v>0.0069675558389536985</v>
      </c>
      <c r="C54" s="12">
        <f>EXP((LN(C46/C33)/13))-1</f>
        <v>0.007645851287382932</v>
      </c>
      <c r="D54" s="12">
        <f>EXP((LN(D46/D33)/13))-1</f>
        <v>0.023216932902119902</v>
      </c>
      <c r="E54" s="12">
        <f>EXP((LN(E46/E33)/13))-1</f>
        <v>0.005272470193277146</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1">
      <selection activeCell="J8" sqref="J8"/>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8" t="s">
        <v>58</v>
      </c>
      <c r="B1" s="28"/>
      <c r="C1" s="28"/>
      <c r="D1" s="28"/>
      <c r="E1" s="28"/>
    </row>
    <row r="2" spans="1:6" ht="15.75" customHeight="1">
      <c r="A2" s="28" t="s">
        <v>75</v>
      </c>
      <c r="B2" s="28"/>
      <c r="C2" s="28"/>
      <c r="D2" s="28"/>
      <c r="E2" s="28"/>
      <c r="F2" s="28"/>
    </row>
    <row r="3" spans="1:5" ht="15.75" customHeight="1">
      <c r="A3" s="28" t="s">
        <v>73</v>
      </c>
      <c r="B3" s="28"/>
      <c r="C3" s="28"/>
      <c r="D3" s="28"/>
      <c r="E3" s="28"/>
    </row>
    <row r="4" ht="13.5" customHeight="1" thickBot="1">
      <c r="A4" s="4"/>
    </row>
    <row r="5" spans="1:5" ht="15.75" thickBot="1">
      <c r="A5" s="5" t="s">
        <v>11</v>
      </c>
      <c r="B5" s="5" t="s">
        <v>12</v>
      </c>
      <c r="C5" s="5" t="s">
        <v>14</v>
      </c>
      <c r="D5" s="5" t="s">
        <v>43</v>
      </c>
      <c r="E5" s="5" t="s">
        <v>18</v>
      </c>
    </row>
    <row r="6" spans="1:5" ht="15.75" thickBot="1">
      <c r="A6" s="6">
        <v>1990</v>
      </c>
      <c r="B6" s="9">
        <v>18.1029362484753</v>
      </c>
      <c r="C6" s="9">
        <v>17.3012529601711</v>
      </c>
      <c r="D6" s="9">
        <v>13.3797029188497</v>
      </c>
      <c r="E6" s="9">
        <v>16.4991072617495</v>
      </c>
    </row>
    <row r="7" spans="1:5" ht="15.75" thickBot="1">
      <c r="A7" s="6">
        <v>1991</v>
      </c>
      <c r="B7" s="9">
        <v>19.0057252834441</v>
      </c>
      <c r="C7" s="9">
        <v>17.9648609443905</v>
      </c>
      <c r="D7" s="9">
        <v>13.2542514510384</v>
      </c>
      <c r="E7" s="9">
        <v>16.680069438937</v>
      </c>
    </row>
    <row r="8" spans="1:5" ht="15.75" thickBot="1">
      <c r="A8" s="6">
        <v>1992</v>
      </c>
      <c r="B8" s="9">
        <v>19.3381115588974</v>
      </c>
      <c r="C8" s="9">
        <v>18.1723759025494</v>
      </c>
      <c r="D8" s="9">
        <v>12.7540161250542</v>
      </c>
      <c r="E8" s="9">
        <v>16.8149543992732</v>
      </c>
    </row>
    <row r="9" spans="1:5" ht="15.75" thickBot="1">
      <c r="A9" s="6">
        <v>1993</v>
      </c>
      <c r="B9" s="9">
        <v>18.911374159173</v>
      </c>
      <c r="C9" s="9">
        <v>17.3255956069409</v>
      </c>
      <c r="D9" s="9">
        <v>11.5172575420885</v>
      </c>
      <c r="E9" s="9">
        <v>17.3127185011856</v>
      </c>
    </row>
    <row r="10" spans="1:5" ht="15.75" thickBot="1">
      <c r="A10" s="6">
        <v>1994</v>
      </c>
      <c r="B10" s="9">
        <v>18.8133200585284</v>
      </c>
      <c r="C10" s="9">
        <v>18.281073621969</v>
      </c>
      <c r="D10" s="9">
        <v>10.3347729755893</v>
      </c>
      <c r="E10" s="9">
        <v>16.9096946530975</v>
      </c>
    </row>
    <row r="11" spans="1:5" ht="15.75" thickBot="1">
      <c r="A11" s="6">
        <v>1995</v>
      </c>
      <c r="B11" s="9">
        <v>19.2507257828123</v>
      </c>
      <c r="C11" s="9">
        <v>16.7129596650231</v>
      </c>
      <c r="D11" s="9">
        <v>11.5243040429371</v>
      </c>
      <c r="E11" s="9">
        <v>17.4927065161669</v>
      </c>
    </row>
    <row r="12" spans="1:5" ht="15.75" thickBot="1">
      <c r="A12" s="6">
        <v>1996</v>
      </c>
      <c r="B12" s="9">
        <v>18.2440629031943</v>
      </c>
      <c r="C12" s="9">
        <v>14.7848752930208</v>
      </c>
      <c r="D12" s="9">
        <v>10.4954190823328</v>
      </c>
      <c r="E12" s="9">
        <v>15.8949982212737</v>
      </c>
    </row>
    <row r="13" spans="1:5" ht="15.75" thickBot="1">
      <c r="A13" s="6">
        <v>1997</v>
      </c>
      <c r="B13" s="9">
        <v>18.3992545164403</v>
      </c>
      <c r="C13" s="9">
        <v>14.952323169594</v>
      </c>
      <c r="D13" s="9">
        <v>10.2565661871718</v>
      </c>
      <c r="E13" s="9">
        <v>14.7782431192599</v>
      </c>
    </row>
    <row r="14" spans="1:5" ht="15.75" thickBot="1">
      <c r="A14" s="6">
        <v>1998</v>
      </c>
      <c r="B14" s="9">
        <v>16.3529560103971</v>
      </c>
      <c r="C14" s="9">
        <v>14.0673279764979</v>
      </c>
      <c r="D14" s="9">
        <v>9.55820825682771</v>
      </c>
      <c r="E14" s="9">
        <v>14.8937404867041</v>
      </c>
    </row>
    <row r="15" spans="1:5" ht="15.75" thickBot="1">
      <c r="A15" s="6">
        <v>1999</v>
      </c>
      <c r="B15" s="9">
        <v>16.253816816616</v>
      </c>
      <c r="C15" s="9">
        <v>14.957850261537</v>
      </c>
      <c r="D15" s="9">
        <v>10.4325970863194</v>
      </c>
      <c r="E15" s="9">
        <v>13.5621660086891</v>
      </c>
    </row>
    <row r="16" spans="1:5" ht="15.75" thickBot="1">
      <c r="A16" s="6">
        <v>2000</v>
      </c>
      <c r="B16" s="9">
        <v>15.9871024277268</v>
      </c>
      <c r="C16" s="9">
        <v>13.871869757384</v>
      </c>
      <c r="D16" s="9">
        <v>9.65239794028769</v>
      </c>
      <c r="E16" s="9">
        <v>12.9470442797363</v>
      </c>
    </row>
    <row r="17" spans="1:5" ht="15.75" thickBot="1">
      <c r="A17" s="6">
        <v>2001</v>
      </c>
      <c r="B17" s="9">
        <v>17.6138797144283</v>
      </c>
      <c r="C17" s="9">
        <v>17.6190275329463</v>
      </c>
      <c r="D17" s="9">
        <v>13.883920178298</v>
      </c>
      <c r="E17" s="9">
        <v>15.7398289548829</v>
      </c>
    </row>
    <row r="18" spans="1:5" ht="15.75" thickBot="1">
      <c r="A18" s="6">
        <v>2002</v>
      </c>
      <c r="B18" s="9">
        <v>17.8332645414722</v>
      </c>
      <c r="C18" s="9">
        <v>19.7182861608598</v>
      </c>
      <c r="D18" s="9">
        <v>15.0382072375242</v>
      </c>
      <c r="E18" s="9">
        <v>16.4327179164204</v>
      </c>
    </row>
    <row r="19" spans="1:5" ht="15.75" thickBot="1">
      <c r="A19" s="6">
        <v>2003</v>
      </c>
      <c r="B19" s="9">
        <v>17.2132458181111</v>
      </c>
      <c r="C19" s="9">
        <v>17.6307816169243</v>
      </c>
      <c r="D19" s="9">
        <v>13.6587576024726</v>
      </c>
      <c r="E19" s="9">
        <v>15.8980340804576</v>
      </c>
    </row>
    <row r="20" spans="1:5" ht="15.75" thickBot="1">
      <c r="A20" s="6">
        <v>2004</v>
      </c>
      <c r="B20" s="9">
        <v>16.3757833955048</v>
      </c>
      <c r="C20" s="9">
        <v>16.0403415654794</v>
      </c>
      <c r="D20" s="9">
        <v>12.2500975987256</v>
      </c>
      <c r="E20" s="9">
        <v>13.6886614129085</v>
      </c>
    </row>
    <row r="21" spans="1:5" ht="15.75" thickBot="1">
      <c r="A21" s="6">
        <v>2005</v>
      </c>
      <c r="B21" s="9">
        <v>16.2895577416495</v>
      </c>
      <c r="C21" s="9">
        <v>15.7301204299281</v>
      </c>
      <c r="D21" s="9">
        <v>12.1546940047852</v>
      </c>
      <c r="E21" s="9">
        <v>13.5000991457433</v>
      </c>
    </row>
    <row r="22" spans="1:5" ht="15.75" thickBot="1">
      <c r="A22" s="6">
        <v>2006</v>
      </c>
      <c r="B22" s="9">
        <v>19.1339355506721</v>
      </c>
      <c r="C22" s="9">
        <v>17.4355085601144</v>
      </c>
      <c r="D22" s="9">
        <v>13.4497178019633</v>
      </c>
      <c r="E22" s="9">
        <v>15.4232109438746</v>
      </c>
    </row>
    <row r="23" spans="1:5" ht="15.75" thickBot="1">
      <c r="A23" s="6">
        <v>2007</v>
      </c>
      <c r="B23" s="9">
        <v>18.2014636255766</v>
      </c>
      <c r="C23" s="9">
        <v>16.3333577913631</v>
      </c>
      <c r="D23" s="9">
        <v>12.7352148989897</v>
      </c>
      <c r="E23" s="9">
        <v>14.3407532528534</v>
      </c>
    </row>
    <row r="24" spans="1:5" ht="15.75" thickBot="1">
      <c r="A24" s="6">
        <v>2008</v>
      </c>
      <c r="B24" s="9">
        <v>17.5746223980603</v>
      </c>
      <c r="C24" s="9">
        <v>15.9993567783919</v>
      </c>
      <c r="D24" s="9">
        <v>12.5661689647902</v>
      </c>
      <c r="E24" s="9">
        <v>13.9230405013631</v>
      </c>
    </row>
    <row r="25" spans="1:5" ht="15.75" thickBot="1">
      <c r="A25" s="6">
        <v>2009</v>
      </c>
      <c r="B25" s="9">
        <v>17.7183381440175</v>
      </c>
      <c r="C25" s="9">
        <v>15.997040934936</v>
      </c>
      <c r="D25" s="9">
        <v>12.2597420687926</v>
      </c>
      <c r="E25" s="9">
        <v>13.9953027356843</v>
      </c>
    </row>
    <row r="26" spans="1:5" ht="15.75" thickBot="1">
      <c r="A26" s="6">
        <v>2010</v>
      </c>
      <c r="B26" s="9">
        <v>17.8721435361069</v>
      </c>
      <c r="C26" s="9">
        <v>16.1883613087427</v>
      </c>
      <c r="D26" s="9">
        <v>12.0053085615202</v>
      </c>
      <c r="E26" s="9">
        <v>15.0611394423958</v>
      </c>
    </row>
    <row r="27" spans="1:5" ht="15.75" thickBot="1">
      <c r="A27" s="6">
        <v>2011</v>
      </c>
      <c r="B27" s="9">
        <v>17.5739455351236</v>
      </c>
      <c r="C27" s="9">
        <v>15.5279213569793</v>
      </c>
      <c r="D27" s="9">
        <v>11.3547999938642</v>
      </c>
      <c r="E27" s="9">
        <v>14.4518559198985</v>
      </c>
    </row>
    <row r="28" spans="1:5" ht="15.75" thickBot="1">
      <c r="A28" s="6">
        <v>2012</v>
      </c>
      <c r="B28" s="9">
        <v>17.5869979560742</v>
      </c>
      <c r="C28" s="9">
        <v>14.8814762565878</v>
      </c>
      <c r="D28" s="9">
        <v>10.6821923446257</v>
      </c>
      <c r="E28" s="9">
        <v>12.8867394373631</v>
      </c>
    </row>
    <row r="29" spans="1:5" ht="15.75" thickBot="1">
      <c r="A29" s="6">
        <v>2013</v>
      </c>
      <c r="B29" s="9">
        <v>18.1610055511348</v>
      </c>
      <c r="C29" s="9">
        <v>15.7465624013769</v>
      </c>
      <c r="D29" s="9">
        <v>11.5472141385514</v>
      </c>
      <c r="E29" s="9">
        <v>13.6806036637006</v>
      </c>
    </row>
    <row r="30" spans="1:5" ht="15.75" thickBot="1">
      <c r="A30" s="6">
        <v>2014</v>
      </c>
      <c r="B30" s="9">
        <v>17.518113662854</v>
      </c>
      <c r="C30" s="9">
        <v>16.6732892356351</v>
      </c>
      <c r="D30" s="9">
        <v>12.2360511907259</v>
      </c>
      <c r="E30" s="9">
        <v>15.319902505588</v>
      </c>
    </row>
    <row r="31" spans="1:5" ht="15.75" thickBot="1">
      <c r="A31" s="6">
        <v>2015</v>
      </c>
      <c r="B31" s="9">
        <v>17.6573751070238</v>
      </c>
      <c r="C31" s="9">
        <v>16.2673312650791</v>
      </c>
      <c r="D31" s="9">
        <v>12.1568256270127</v>
      </c>
      <c r="E31" s="9">
        <v>14.7427062478269</v>
      </c>
    </row>
    <row r="32" spans="1:5" ht="15.75" thickBot="1">
      <c r="A32" s="6">
        <v>2016</v>
      </c>
      <c r="B32" s="9">
        <v>16.2244619132044</v>
      </c>
      <c r="C32" s="9">
        <v>13.2401201494322</v>
      </c>
      <c r="D32" s="9">
        <v>10.031803694977</v>
      </c>
      <c r="E32" s="9">
        <v>14.893547234597</v>
      </c>
    </row>
    <row r="33" spans="1:5" ht="15.75" thickBot="1">
      <c r="A33" s="6">
        <v>2017</v>
      </c>
      <c r="B33" s="9">
        <v>16.6072575887475</v>
      </c>
      <c r="C33" s="9">
        <v>13.739419677422</v>
      </c>
      <c r="D33" s="9">
        <v>10.859795337669</v>
      </c>
      <c r="E33" s="9">
        <v>15.491031943817</v>
      </c>
    </row>
    <row r="34" spans="1:5" ht="15.75" thickBot="1">
      <c r="A34" s="6">
        <v>2018</v>
      </c>
      <c r="B34" s="9">
        <v>17.0818692221188</v>
      </c>
      <c r="C34" s="9">
        <v>14.146378070565</v>
      </c>
      <c r="D34" s="9">
        <v>11.1128833939303</v>
      </c>
      <c r="E34" s="9">
        <v>15.8520511934656</v>
      </c>
    </row>
    <row r="35" spans="1:5" ht="15.75" thickBot="1">
      <c r="A35" s="6">
        <v>2019</v>
      </c>
      <c r="B35" s="9">
        <v>17.086743112293</v>
      </c>
      <c r="C35" s="9">
        <v>14.1297801182642</v>
      </c>
      <c r="D35" s="9">
        <v>11.0723213692432</v>
      </c>
      <c r="E35" s="9">
        <v>15.7941912061826</v>
      </c>
    </row>
    <row r="36" spans="1:6" ht="15.75" thickBot="1">
      <c r="A36" s="6">
        <v>2020</v>
      </c>
      <c r="B36" s="9">
        <v>17.1244431326575</v>
      </c>
      <c r="C36" s="9">
        <v>14.1317415117834</v>
      </c>
      <c r="D36" s="9">
        <v>11.1598962265965</v>
      </c>
      <c r="E36" s="9">
        <v>15.9191129814604</v>
      </c>
      <c r="F36" s="1" t="s">
        <v>0</v>
      </c>
    </row>
    <row r="37" spans="1:5" ht="15.75" thickBot="1">
      <c r="A37" s="6">
        <v>2021</v>
      </c>
      <c r="B37" s="9">
        <v>17.180222623216</v>
      </c>
      <c r="C37" s="9">
        <v>14.1465232436365</v>
      </c>
      <c r="D37" s="9">
        <v>11.2041360556291</v>
      </c>
      <c r="E37" s="9">
        <v>15.9822191987898</v>
      </c>
    </row>
    <row r="38" spans="1:5" ht="15.75" thickBot="1">
      <c r="A38" s="6">
        <v>2022</v>
      </c>
      <c r="B38" s="9">
        <v>17.2753232914234</v>
      </c>
      <c r="C38" s="9">
        <v>14.1914700554885</v>
      </c>
      <c r="D38" s="9">
        <v>11.2118481790735</v>
      </c>
      <c r="E38" s="9">
        <v>15.9932202118769</v>
      </c>
    </row>
    <row r="39" spans="1:5" ht="15.75" thickBot="1">
      <c r="A39" s="6">
        <v>2023</v>
      </c>
      <c r="B39" s="9">
        <v>17.0319936338616</v>
      </c>
      <c r="C39" s="9">
        <v>13.6658891809268</v>
      </c>
      <c r="D39" s="9">
        <v>10.9824871272978</v>
      </c>
      <c r="E39" s="9">
        <v>15.6660465157576</v>
      </c>
    </row>
    <row r="40" spans="1:5" ht="15.75" thickBot="1">
      <c r="A40" s="6">
        <v>2024</v>
      </c>
      <c r="B40" s="9">
        <v>17.1562957052581</v>
      </c>
      <c r="C40" s="9">
        <v>13.7467249228209</v>
      </c>
      <c r="D40" s="9">
        <v>11.0647451521847</v>
      </c>
      <c r="E40" s="9">
        <v>15.7833840577219</v>
      </c>
    </row>
    <row r="41" spans="1:5" ht="15.75" thickBot="1">
      <c r="A41" s="6">
        <v>2025</v>
      </c>
      <c r="B41" s="9">
        <v>17.3906931058405</v>
      </c>
      <c r="C41" s="9">
        <v>13.9104724121917</v>
      </c>
      <c r="D41" s="9">
        <v>11.1674037698728</v>
      </c>
      <c r="E41" s="9">
        <v>15.9298221697182</v>
      </c>
    </row>
    <row r="42" spans="1:5" ht="15.75" thickBot="1">
      <c r="A42" s="6">
        <v>2026</v>
      </c>
      <c r="B42" s="9">
        <v>17.6038360821383</v>
      </c>
      <c r="C42" s="9">
        <v>14.0596092260707</v>
      </c>
      <c r="D42" s="9">
        <v>11.2968999834165</v>
      </c>
      <c r="E42" s="9">
        <v>16.1145429603256</v>
      </c>
    </row>
    <row r="43" spans="1:5" ht="15.75" thickBot="1">
      <c r="A43" s="6">
        <v>2027</v>
      </c>
      <c r="B43" s="9">
        <v>17.6226910466832</v>
      </c>
      <c r="C43" s="9">
        <v>14.0641508346466</v>
      </c>
      <c r="D43" s="9">
        <v>11.3527661098555</v>
      </c>
      <c r="E43" s="9">
        <v>16.1942335919015</v>
      </c>
    </row>
    <row r="44" spans="1:5" ht="15.75" thickBot="1">
      <c r="A44" s="6">
        <v>2028</v>
      </c>
      <c r="B44" s="9">
        <v>17.6640030040396</v>
      </c>
      <c r="C44" s="9">
        <v>14.0819619799468</v>
      </c>
      <c r="D44" s="9">
        <v>11.4142307365345</v>
      </c>
      <c r="E44" s="9">
        <v>16.2819102437807</v>
      </c>
    </row>
    <row r="45" spans="1:5" ht="15.75" thickBot="1">
      <c r="A45" s="6">
        <v>2029</v>
      </c>
      <c r="B45" s="9">
        <v>17.5710677100086</v>
      </c>
      <c r="C45" s="9">
        <v>14.1796471757814</v>
      </c>
      <c r="D45" s="9">
        <v>11.4613840132385</v>
      </c>
      <c r="E45" s="9">
        <v>16.3491723691674</v>
      </c>
    </row>
    <row r="46" spans="1:5" ht="13.5" customHeight="1" thickBot="1">
      <c r="A46" s="6">
        <v>2030</v>
      </c>
      <c r="B46" s="9">
        <v>17.4201563549409</v>
      </c>
      <c r="C46" s="9">
        <v>14.232722078737</v>
      </c>
      <c r="D46" s="9">
        <v>11.4898602347816</v>
      </c>
      <c r="E46" s="9">
        <v>16.3897924769915</v>
      </c>
    </row>
    <row r="47" spans="1:5" ht="13.5" customHeight="1">
      <c r="A47" s="29" t="s">
        <v>0</v>
      </c>
      <c r="B47" s="29"/>
      <c r="C47" s="29"/>
      <c r="D47" s="29"/>
      <c r="E47" s="29"/>
    </row>
    <row r="48" spans="1:5" ht="15">
      <c r="A48" s="29" t="s">
        <v>71</v>
      </c>
      <c r="B48" s="29"/>
      <c r="C48" s="29"/>
      <c r="D48" s="29"/>
      <c r="E48" s="29"/>
    </row>
    <row r="49" ht="15">
      <c r="A49" s="4"/>
    </row>
    <row r="50" spans="1:5" ht="15.75">
      <c r="A50" s="27" t="s">
        <v>23</v>
      </c>
      <c r="B50" s="27"/>
      <c r="C50" s="27"/>
      <c r="D50" s="27"/>
      <c r="E50" s="27"/>
    </row>
    <row r="51" spans="1:5" ht="15">
      <c r="A51" s="8" t="s">
        <v>24</v>
      </c>
      <c r="B51" s="12">
        <f>EXP((LN(B16/B6)/10))-1</f>
        <v>-0.012352261696704891</v>
      </c>
      <c r="C51" s="12">
        <f>EXP((LN(C16/C6)/10))-1</f>
        <v>-0.021849357205339204</v>
      </c>
      <c r="D51" s="12">
        <f>EXP((LN(D16/D6)/10))-1</f>
        <v>-0.03212588585909715</v>
      </c>
      <c r="E51" s="12">
        <f>EXP((LN(E16/E6)/10))-1</f>
        <v>-0.023952353177221886</v>
      </c>
    </row>
    <row r="52" spans="1:5" ht="15">
      <c r="A52" s="8" t="s">
        <v>61</v>
      </c>
      <c r="B52" s="12">
        <f>EXP((LN(B33/B16)/17))-1</f>
        <v>0.002241184475875402</v>
      </c>
      <c r="C52" s="12">
        <f>EXP((LN(C33/C16)/17))-1</f>
        <v>-0.0005641926188747481</v>
      </c>
      <c r="D52" s="12">
        <f>EXP((LN(D33/D16)/17))-1</f>
        <v>0.006957094396661034</v>
      </c>
      <c r="E52" s="12">
        <f>EXP((LN(E33/E16)/17))-1</f>
        <v>0.010608448364590073</v>
      </c>
    </row>
    <row r="53" spans="1:5" ht="13.5" customHeight="1">
      <c r="A53" s="8" t="s">
        <v>62</v>
      </c>
      <c r="B53" s="12">
        <f>EXP((LN(B36/B33)/3))-1</f>
        <v>0.010274780702997477</v>
      </c>
      <c r="C53" s="12">
        <f>EXP((LN(C36/C33)/3))-1</f>
        <v>0.00942897142877741</v>
      </c>
      <c r="D53" s="12">
        <f>EXP((LN(D36/D33)/3))-1</f>
        <v>0.009127803087081388</v>
      </c>
      <c r="E53" s="12">
        <f>EXP((LN(E36/E33)/3))-1</f>
        <v>0.009127803087082276</v>
      </c>
    </row>
    <row r="54" spans="1:5" ht="15">
      <c r="A54" s="8" t="s">
        <v>63</v>
      </c>
      <c r="B54" s="12">
        <f>EXP((LN(B46/B33)/13))-1</f>
        <v>0.0036827758170361324</v>
      </c>
      <c r="C54" s="12">
        <f>EXP((LN(C46/C33)/13))-1</f>
        <v>0.002717118188772183</v>
      </c>
      <c r="D54" s="12">
        <f>EXP((LN(D46/D33)/13))-1</f>
        <v>0.0043476899685157555</v>
      </c>
      <c r="E54" s="12">
        <f>EXP((LN(E46/E33)/13))-1</f>
        <v>0.0043476899685157555</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SCE High Demand Case</dc:title>
  <dc:subject/>
  <dc:creator>Garcia, Cary@Energy</dc:creator>
  <cp:keywords/>
  <dc:description/>
  <cp:lastModifiedBy>Garcia, Cary@Energy</cp:lastModifiedBy>
  <dcterms:created xsi:type="dcterms:W3CDTF">2016-12-06T18:18:16Z</dcterms:created>
  <dcterms:modified xsi:type="dcterms:W3CDTF">2018-12-18T01:45:34Z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Z5JXHV6S7NA6-3-114121</vt:lpwstr>
  </property>
  <property fmtid="{D5CDD505-2E9C-101B-9397-08002B2CF9AE}" pid="3" name="_dlc_DocIdItemGuid">
    <vt:lpwstr>fd80e040-3077-4fd5-b917-79c614978224</vt:lpwstr>
  </property>
  <property fmtid="{D5CDD505-2E9C-101B-9397-08002B2CF9AE}" pid="4" name="_dlc_DocIdUrl">
    <vt:lpwstr>http://efilingspinternal/_layouts/DocIdRedir.aspx?ID=Z5JXHV6S7NA6-3-114121, Z5JXHV6S7NA6-3-114121</vt:lpwstr>
  </property>
  <property fmtid="{D5CDD505-2E9C-101B-9397-08002B2CF9AE}" pid="5" name="_CopySource">
    <vt:lpwstr>http://efilingspinternal/PendingDocuments/17-IEPR-03/20180122T135456_CED_2017_Revised_Baseline_SCE_High_Demand_Case.xls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2573500.00000000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