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<sst xmlns="http://schemas.openxmlformats.org/spreadsheetml/2006/main" count="176" uniqueCount="76">
  <si>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</si>
  <si>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</si>
  <si>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</si>
  <si>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</si>
  <si>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</si>
  <si>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</si>
  <si>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</si>
  <si>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</si>
  <si>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</si>
  <si>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</si>
  <si>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</si>
  <si>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</si>
  <si>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</si>
  <si>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</si>
  <si>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</si>
  <si>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</si>
  <si>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</si>
  <si>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</si>
  <si>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</si>
  <si>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</si>
  <si>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</si>
  <si>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</si>
  <si>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</si>
  <si>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</si>
  <si>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</si>
  <si>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</si>
  <si>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</si>
  <si>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</si>
  <si>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</si>
  <si>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</si>
  <si>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</si>
  <si>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</si>
  <si>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</si>
  <si>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</si>
  <si>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</si>
  <si>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Load Factor
(%)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</si>
  <si>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</si>
  <si>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</si>
  <si>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</si>
  <si>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</si>
  <si>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</si>
  <si>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</si>
  <si>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</si>
  <si>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</si>
  <si>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</si>
  <si>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</si>
  <si>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</si>
  <si>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</si>
  <si>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</si>
  <si>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</si>
  <si>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Households (Thousands)</t>
  </si>
  <si>
    <t>Form 1.1 - NCNC Planning Area</t>
  </si>
  <si>
    <t>Form 1.1b - NCNC Planning Area</t>
  </si>
  <si>
    <t>Form 1.2 - NCNC Planning Area</t>
  </si>
  <si>
    <t>Form 1.4 - NCNC Planning Area</t>
  </si>
  <si>
    <t>Form 1.5 - NCNC Planning Area</t>
  </si>
  <si>
    <t>Form 1.7a - NCNC Planning Area</t>
  </si>
  <si>
    <t>Form 2.2 - NCNC Planning Area</t>
  </si>
  <si>
    <t>Form 2.3 - NCNC Planning Area</t>
  </si>
  <si>
    <t>Peak  End Use  Load</t>
  </si>
  <si>
    <t>2000-2017</t>
  </si>
  <si>
    <t>2017-2020</t>
  </si>
  <si>
    <t>2017-2030</t>
  </si>
  <si>
    <t>Net Peak Demand</t>
  </si>
  <si>
    <t>Total Non-Agricultural Employment</t>
  </si>
  <si>
    <t>December 2018</t>
  </si>
  <si>
    <t>Last historic year is 2017. Consumption includes self-generation.</t>
  </si>
  <si>
    <t>Last historic year is 2017. Sales excludes self-generation.</t>
  </si>
  <si>
    <t>Last historic year is 2017.</t>
  </si>
  <si>
    <t>Last historic year is weather normalized 2018. Net peak demand includes the impact of demand response programs.</t>
  </si>
  <si>
    <t>California Energy Demand 2018-2030 Revised Baseline Forecast - Mid Demand Case</t>
  </si>
  <si>
    <t>2000-2018</t>
  </si>
  <si>
    <t>2018-2020</t>
  </si>
  <si>
    <t>2018-2030</t>
  </si>
  <si>
    <t>Electricity Prices (2017 cents/kWh)</t>
  </si>
  <si>
    <t>Personal Income
(Millions 2017$)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</si>
</sst>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;[Black]\-#,##0;[Black]0"/>
    <numFmt numFmtId="178" formatCode="#,##0.0;[Black]\-#,##0.0;[Black]0.0"/>
    <numFmt numFmtId="179" formatCode="#,##0.00;[Black]\-#,##0.00;[Black]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179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6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5">
      <c r="A2" s="11" t="s">
        <v>65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47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F42" sqref="F42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customHeight="1">
      <c r="A2" s="28" t="s">
        <v>70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5168.955784</v>
      </c>
      <c r="C6" s="7">
        <v>0</v>
      </c>
      <c r="D6" s="7">
        <v>4290.588324574348</v>
      </c>
      <c r="E6" s="7">
        <v>0</v>
      </c>
      <c r="F6" s="7">
        <v>1523.8532682812968</v>
      </c>
      <c r="G6" s="7">
        <v>143.82328900000002</v>
      </c>
      <c r="H6" s="7">
        <v>711.7580770242714</v>
      </c>
      <c r="I6" s="7">
        <v>755.120148091574</v>
      </c>
      <c r="J6" s="7">
        <v>77.68759899999999</v>
      </c>
      <c r="K6" s="7">
        <f>B6+D6+SUM(F6:J6)</f>
        <v>12671.78648997149</v>
      </c>
      <c r="L6" s="14"/>
    </row>
    <row r="7" spans="1:11" ht="15.75" thickBot="1">
      <c r="A7" s="6">
        <v>1991</v>
      </c>
      <c r="B7" s="7">
        <v>5252.20222</v>
      </c>
      <c r="C7" s="7">
        <v>0</v>
      </c>
      <c r="D7" s="7">
        <v>4268.75085184443</v>
      </c>
      <c r="E7" s="7">
        <v>0</v>
      </c>
      <c r="F7" s="7">
        <v>1583.4797126954736</v>
      </c>
      <c r="G7" s="7">
        <v>154.95826851808891</v>
      </c>
      <c r="H7" s="7">
        <v>587.032746036831</v>
      </c>
      <c r="I7" s="7">
        <v>794.666001370255</v>
      </c>
      <c r="J7" s="7">
        <v>98.790029</v>
      </c>
      <c r="K7" s="7">
        <f aca="true" t="shared" si="0" ref="K7:K32">B7+D7+SUM(F7:J7)</f>
        <v>12739.879829465077</v>
      </c>
    </row>
    <row r="8" spans="1:11" ht="15.75" thickBot="1">
      <c r="A8" s="6">
        <v>1992</v>
      </c>
      <c r="B8" s="7">
        <v>5269.463071489812</v>
      </c>
      <c r="C8" s="7">
        <v>0</v>
      </c>
      <c r="D8" s="7">
        <v>4433.032621796527</v>
      </c>
      <c r="E8" s="7">
        <v>0</v>
      </c>
      <c r="F8" s="7">
        <v>1659.679955272343</v>
      </c>
      <c r="G8" s="7">
        <v>121.06150481638583</v>
      </c>
      <c r="H8" s="7">
        <v>712.3710769105958</v>
      </c>
      <c r="I8" s="7">
        <v>780.4292113897441</v>
      </c>
      <c r="J8" s="7">
        <v>91.32071997221594</v>
      </c>
      <c r="K8" s="7">
        <f t="shared" si="0"/>
        <v>13067.358161647624</v>
      </c>
    </row>
    <row r="9" spans="1:11" ht="15.75" thickBot="1">
      <c r="A9" s="6">
        <v>1993</v>
      </c>
      <c r="B9" s="7">
        <v>5256.706609658973</v>
      </c>
      <c r="C9" s="7">
        <v>0</v>
      </c>
      <c r="D9" s="7">
        <v>4451.837227413716</v>
      </c>
      <c r="E9" s="7">
        <v>0</v>
      </c>
      <c r="F9" s="7">
        <v>1622.639080023765</v>
      </c>
      <c r="G9" s="7">
        <v>118.06496148586194</v>
      </c>
      <c r="H9" s="7">
        <v>1107.338554052277</v>
      </c>
      <c r="I9" s="7">
        <v>696.305907411895</v>
      </c>
      <c r="J9" s="7">
        <v>92.40830446227872</v>
      </c>
      <c r="K9" s="7">
        <f t="shared" si="0"/>
        <v>13345.300644508767</v>
      </c>
    </row>
    <row r="10" spans="1:11" ht="15.75" thickBot="1">
      <c r="A10" s="6">
        <v>1994</v>
      </c>
      <c r="B10" s="7">
        <v>5360.216131380675</v>
      </c>
      <c r="C10" s="7">
        <v>0</v>
      </c>
      <c r="D10" s="7">
        <v>4471.209789756992</v>
      </c>
      <c r="E10" s="7">
        <v>0</v>
      </c>
      <c r="F10" s="7">
        <v>1702.7213484798067</v>
      </c>
      <c r="G10" s="7">
        <v>130.45984048592155</v>
      </c>
      <c r="H10" s="7">
        <v>699.6453246910476</v>
      </c>
      <c r="I10" s="7">
        <v>627.7016402855106</v>
      </c>
      <c r="J10" s="7">
        <v>99.73019955682918</v>
      </c>
      <c r="K10" s="7">
        <f t="shared" si="0"/>
        <v>13091.684274636782</v>
      </c>
    </row>
    <row r="11" spans="1:11" ht="15.75" thickBot="1">
      <c r="A11" s="6">
        <v>1995</v>
      </c>
      <c r="B11" s="7">
        <v>5247.758611880454</v>
      </c>
      <c r="C11" s="7">
        <v>0</v>
      </c>
      <c r="D11" s="7">
        <v>4612.2641422447905</v>
      </c>
      <c r="E11" s="7">
        <v>0</v>
      </c>
      <c r="F11" s="7">
        <v>1702.5812045223875</v>
      </c>
      <c r="G11" s="7">
        <v>135.08444972033755</v>
      </c>
      <c r="H11" s="7">
        <v>1003.5511911390682</v>
      </c>
      <c r="I11" s="7">
        <v>677.0844296240706</v>
      </c>
      <c r="J11" s="7">
        <v>104.96402891356541</v>
      </c>
      <c r="K11" s="7">
        <f t="shared" si="0"/>
        <v>13483.288058044673</v>
      </c>
    </row>
    <row r="12" spans="1:11" ht="15.75" thickBot="1">
      <c r="A12" s="6">
        <v>1996</v>
      </c>
      <c r="B12" s="7">
        <v>5665.731730589956</v>
      </c>
      <c r="C12" s="7">
        <v>0</v>
      </c>
      <c r="D12" s="7">
        <v>4743.951454538075</v>
      </c>
      <c r="E12" s="7">
        <v>0</v>
      </c>
      <c r="F12" s="7">
        <v>1891.2549581590572</v>
      </c>
      <c r="G12" s="7">
        <v>132.63327511930916</v>
      </c>
      <c r="H12" s="7">
        <v>992.1417110554494</v>
      </c>
      <c r="I12" s="7">
        <v>683.1014357400425</v>
      </c>
      <c r="J12" s="7">
        <v>105.0546148142859</v>
      </c>
      <c r="K12" s="7">
        <f t="shared" si="0"/>
        <v>14213.869180016176</v>
      </c>
    </row>
    <row r="13" spans="1:11" ht="15.75" thickBot="1">
      <c r="A13" s="6">
        <v>1997</v>
      </c>
      <c r="B13" s="7">
        <v>5618.216248134711</v>
      </c>
      <c r="C13" s="7">
        <v>0</v>
      </c>
      <c r="D13" s="7">
        <v>4922.114527710882</v>
      </c>
      <c r="E13" s="7">
        <v>0</v>
      </c>
      <c r="F13" s="7">
        <v>1976.788405789613</v>
      </c>
      <c r="G13" s="7">
        <v>134.60406938698492</v>
      </c>
      <c r="H13" s="7">
        <v>1038.8087282758036</v>
      </c>
      <c r="I13" s="7">
        <v>711.1870397785383</v>
      </c>
      <c r="J13" s="7">
        <v>103.23825216173654</v>
      </c>
      <c r="K13" s="7">
        <f t="shared" si="0"/>
        <v>14504.957271238269</v>
      </c>
    </row>
    <row r="14" spans="1:11" ht="15.75" thickBot="1">
      <c r="A14" s="6">
        <v>1998</v>
      </c>
      <c r="B14" s="7">
        <v>5786.82268140622</v>
      </c>
      <c r="C14" s="7">
        <v>0</v>
      </c>
      <c r="D14" s="7">
        <v>4939.251917569602</v>
      </c>
      <c r="E14" s="7">
        <v>0</v>
      </c>
      <c r="F14" s="7">
        <v>2163.848682403327</v>
      </c>
      <c r="G14" s="7">
        <v>156.19384746902261</v>
      </c>
      <c r="H14" s="7">
        <v>907.3531102001456</v>
      </c>
      <c r="I14" s="7">
        <v>701.1187398276123</v>
      </c>
      <c r="J14" s="7">
        <v>102.64501724839013</v>
      </c>
      <c r="K14" s="7">
        <f t="shared" si="0"/>
        <v>14757.23399612432</v>
      </c>
    </row>
    <row r="15" spans="1:11" ht="15.75" thickBot="1">
      <c r="A15" s="6">
        <v>1999</v>
      </c>
      <c r="B15" s="7">
        <v>5800.866656452873</v>
      </c>
      <c r="C15" s="7">
        <v>0</v>
      </c>
      <c r="D15" s="7">
        <v>5365.6820491173</v>
      </c>
      <c r="E15" s="7">
        <v>0</v>
      </c>
      <c r="F15" s="7">
        <v>1865.3014344712196</v>
      </c>
      <c r="G15" s="7">
        <v>198.78564641149936</v>
      </c>
      <c r="H15" s="7">
        <v>1601.9685773556384</v>
      </c>
      <c r="I15" s="7">
        <v>693.1127505853908</v>
      </c>
      <c r="J15" s="7">
        <v>116.26898690747566</v>
      </c>
      <c r="K15" s="7">
        <f t="shared" si="0"/>
        <v>15641.986101301398</v>
      </c>
    </row>
    <row r="16" spans="1:11" ht="15.75" thickBot="1">
      <c r="A16" s="6">
        <v>2000</v>
      </c>
      <c r="B16" s="7">
        <v>6069.974392799234</v>
      </c>
      <c r="C16" s="7">
        <v>0</v>
      </c>
      <c r="D16" s="7">
        <v>5572.241154902835</v>
      </c>
      <c r="E16" s="7">
        <v>0</v>
      </c>
      <c r="F16" s="7">
        <v>2060.934953271241</v>
      </c>
      <c r="G16" s="7">
        <v>205.8453314865724</v>
      </c>
      <c r="H16" s="7">
        <v>1211.1964749906908</v>
      </c>
      <c r="I16" s="7">
        <v>687.1865850548932</v>
      </c>
      <c r="J16" s="7">
        <v>109.5175797448033</v>
      </c>
      <c r="K16" s="7">
        <f t="shared" si="0"/>
        <v>15916.896472250268</v>
      </c>
    </row>
    <row r="17" spans="1:11" ht="15.75" thickBot="1">
      <c r="A17" s="6">
        <v>2001</v>
      </c>
      <c r="B17" s="7">
        <v>5984.178521112955</v>
      </c>
      <c r="C17" s="7">
        <v>0</v>
      </c>
      <c r="D17" s="7">
        <v>5730.953404280257</v>
      </c>
      <c r="E17" s="7">
        <v>0</v>
      </c>
      <c r="F17" s="7">
        <v>1973.0564525527675</v>
      </c>
      <c r="G17" s="7">
        <v>187.18568787330858</v>
      </c>
      <c r="H17" s="7">
        <v>958.2602729053045</v>
      </c>
      <c r="I17" s="7">
        <v>622.6632727804608</v>
      </c>
      <c r="J17" s="7">
        <v>107.88144675695158</v>
      </c>
      <c r="K17" s="7">
        <f t="shared" si="0"/>
        <v>15564.179058262005</v>
      </c>
    </row>
    <row r="18" spans="1:11" ht="15.75" thickBot="1">
      <c r="A18" s="6">
        <v>2002</v>
      </c>
      <c r="B18" s="7">
        <v>6169.619764907293</v>
      </c>
      <c r="C18" s="7">
        <v>0</v>
      </c>
      <c r="D18" s="7">
        <v>5993.023418016879</v>
      </c>
      <c r="E18" s="7">
        <v>0</v>
      </c>
      <c r="F18" s="7">
        <v>2047.1669860787474</v>
      </c>
      <c r="G18" s="7">
        <v>179.37216262477054</v>
      </c>
      <c r="H18" s="7">
        <v>1044.9205420242643</v>
      </c>
      <c r="I18" s="7">
        <v>659.4909463480174</v>
      </c>
      <c r="J18" s="7">
        <v>108.37006312055918</v>
      </c>
      <c r="K18" s="7">
        <f t="shared" si="0"/>
        <v>16201.96388312053</v>
      </c>
    </row>
    <row r="19" spans="1:11" ht="15.75" thickBot="1">
      <c r="A19" s="6">
        <v>2003</v>
      </c>
      <c r="B19" s="7">
        <v>6616.642666334252</v>
      </c>
      <c r="C19" s="7">
        <v>0</v>
      </c>
      <c r="D19" s="7">
        <v>6253.772260057702</v>
      </c>
      <c r="E19" s="7">
        <v>0</v>
      </c>
      <c r="F19" s="7">
        <v>2050.1772283045825</v>
      </c>
      <c r="G19" s="7">
        <v>174.2379615407329</v>
      </c>
      <c r="H19" s="7">
        <v>859.6612575694097</v>
      </c>
      <c r="I19" s="7">
        <v>699.107131067664</v>
      </c>
      <c r="J19" s="7">
        <v>111.5111210565026</v>
      </c>
      <c r="K19" s="7">
        <f t="shared" si="0"/>
        <v>16765.109625930847</v>
      </c>
    </row>
    <row r="20" spans="1:11" ht="15.75" thickBot="1">
      <c r="A20" s="6">
        <v>2004</v>
      </c>
      <c r="B20" s="7">
        <v>6734.573299362287</v>
      </c>
      <c r="C20" s="7">
        <v>0</v>
      </c>
      <c r="D20" s="7">
        <v>6331.473855182501</v>
      </c>
      <c r="E20" s="7">
        <v>0</v>
      </c>
      <c r="F20" s="7">
        <v>2321.2302552661486</v>
      </c>
      <c r="G20" s="7">
        <v>210.34051620095119</v>
      </c>
      <c r="H20" s="7">
        <v>1083.6992297371182</v>
      </c>
      <c r="I20" s="7">
        <v>697.9164176311298</v>
      </c>
      <c r="J20" s="7">
        <v>117.21059474982266</v>
      </c>
      <c r="K20" s="7">
        <f t="shared" si="0"/>
        <v>17496.444168129958</v>
      </c>
    </row>
    <row r="21" spans="1:11" ht="15.75" thickBot="1">
      <c r="A21" s="6">
        <v>2005</v>
      </c>
      <c r="B21" s="7">
        <v>6948.970817863385</v>
      </c>
      <c r="C21" s="7">
        <v>0</v>
      </c>
      <c r="D21" s="7">
        <v>6481.021504490459</v>
      </c>
      <c r="E21" s="7">
        <v>0</v>
      </c>
      <c r="F21" s="7">
        <v>2427.9786983138683</v>
      </c>
      <c r="G21" s="7">
        <v>196.6293942970717</v>
      </c>
      <c r="H21" s="7">
        <v>708.7421008544027</v>
      </c>
      <c r="I21" s="7">
        <v>679.1336211434854</v>
      </c>
      <c r="J21" s="7">
        <v>116.46202997374485</v>
      </c>
      <c r="K21" s="7">
        <f t="shared" si="0"/>
        <v>17558.938166936416</v>
      </c>
    </row>
    <row r="22" spans="1:11" ht="15.75" thickBot="1">
      <c r="A22" s="6">
        <v>2006</v>
      </c>
      <c r="B22" s="7">
        <v>7271.677675684345</v>
      </c>
      <c r="C22" s="7">
        <v>0</v>
      </c>
      <c r="D22" s="7">
        <v>6575.821777716548</v>
      </c>
      <c r="E22" s="7">
        <v>0</v>
      </c>
      <c r="F22" s="7">
        <v>2524.377281338185</v>
      </c>
      <c r="G22" s="7">
        <v>210.49144921752702</v>
      </c>
      <c r="H22" s="7">
        <v>735.0840142217585</v>
      </c>
      <c r="I22" s="7">
        <v>719.3961944852518</v>
      </c>
      <c r="J22" s="7">
        <v>112.7718669406045</v>
      </c>
      <c r="K22" s="7">
        <f t="shared" si="0"/>
        <v>18149.62025960422</v>
      </c>
    </row>
    <row r="23" spans="1:11" ht="15.75" thickBot="1">
      <c r="A23" s="6">
        <v>2007</v>
      </c>
      <c r="B23" s="7">
        <v>7096.828087073962</v>
      </c>
      <c r="C23" s="7">
        <v>0</v>
      </c>
      <c r="D23" s="7">
        <v>6667.494817439895</v>
      </c>
      <c r="E23" s="7">
        <v>0</v>
      </c>
      <c r="F23" s="7">
        <v>2695.033756865317</v>
      </c>
      <c r="G23" s="7">
        <v>211.92488085988788</v>
      </c>
      <c r="H23" s="7">
        <v>620.1402263707118</v>
      </c>
      <c r="I23" s="7">
        <v>756.0506336097334</v>
      </c>
      <c r="J23" s="7">
        <v>109.59741344448156</v>
      </c>
      <c r="K23" s="7">
        <f t="shared" si="0"/>
        <v>18157.06981566399</v>
      </c>
    </row>
    <row r="24" spans="1:11" ht="15.75" thickBot="1">
      <c r="A24" s="6">
        <v>2008</v>
      </c>
      <c r="B24" s="7">
        <v>7212.668789227731</v>
      </c>
      <c r="C24" s="7">
        <v>0</v>
      </c>
      <c r="D24" s="7">
        <v>6775.138605867878</v>
      </c>
      <c r="E24" s="7">
        <v>0</v>
      </c>
      <c r="F24" s="7">
        <v>2535.575226996536</v>
      </c>
      <c r="G24" s="7">
        <v>206.10938455360895</v>
      </c>
      <c r="H24" s="7">
        <v>628.0630983507258</v>
      </c>
      <c r="I24" s="7">
        <v>770.0271097888618</v>
      </c>
      <c r="J24" s="7">
        <v>115.16305153159641</v>
      </c>
      <c r="K24" s="7">
        <f t="shared" si="0"/>
        <v>18242.74526631694</v>
      </c>
    </row>
    <row r="25" spans="1:11" ht="15.75" thickBot="1">
      <c r="A25" s="6">
        <v>2009</v>
      </c>
      <c r="B25" s="7">
        <v>7248.947053045871</v>
      </c>
      <c r="C25" s="7">
        <v>0</v>
      </c>
      <c r="D25" s="7">
        <v>6614.594755964738</v>
      </c>
      <c r="E25" s="7">
        <v>0</v>
      </c>
      <c r="F25" s="7">
        <v>2396.9709119544636</v>
      </c>
      <c r="G25" s="7">
        <v>195.8079786594596</v>
      </c>
      <c r="H25" s="7">
        <v>610.4424652785541</v>
      </c>
      <c r="I25" s="7">
        <v>745.4836647827203</v>
      </c>
      <c r="J25" s="7">
        <v>114.69702174326025</v>
      </c>
      <c r="K25" s="7">
        <f t="shared" si="0"/>
        <v>17926.943851429067</v>
      </c>
    </row>
    <row r="26" spans="1:11" ht="15.75" thickBot="1">
      <c r="A26" s="6">
        <v>2010</v>
      </c>
      <c r="B26" s="7">
        <v>6940.585065301972</v>
      </c>
      <c r="C26" s="7">
        <v>0</v>
      </c>
      <c r="D26" s="7">
        <v>6385.872885465598</v>
      </c>
      <c r="E26" s="7">
        <v>0</v>
      </c>
      <c r="F26" s="7">
        <v>2395.1489170123837</v>
      </c>
      <c r="G26" s="7">
        <v>180.18378858058125</v>
      </c>
      <c r="H26" s="7">
        <v>767.4044484144074</v>
      </c>
      <c r="I26" s="7">
        <v>916.795525061925</v>
      </c>
      <c r="J26" s="7">
        <v>115.37494805026361</v>
      </c>
      <c r="K26" s="7">
        <f t="shared" si="0"/>
        <v>17701.365577887133</v>
      </c>
    </row>
    <row r="27" spans="1:11" ht="15.75" thickBot="1">
      <c r="A27" s="6">
        <v>2011</v>
      </c>
      <c r="B27" s="7">
        <v>7090.033525112836</v>
      </c>
      <c r="C27" s="7">
        <v>0</v>
      </c>
      <c r="D27" s="7">
        <v>6364.063045146248</v>
      </c>
      <c r="E27" s="7">
        <v>0</v>
      </c>
      <c r="F27" s="7">
        <v>2434.47203449509</v>
      </c>
      <c r="G27" s="7">
        <v>176.93115108238948</v>
      </c>
      <c r="H27" s="7">
        <v>624.8703998834293</v>
      </c>
      <c r="I27" s="7">
        <v>1182.0191305319327</v>
      </c>
      <c r="J27" s="7">
        <v>111.6107689481788</v>
      </c>
      <c r="K27" s="7">
        <f t="shared" si="0"/>
        <v>17984.000055200104</v>
      </c>
    </row>
    <row r="28" spans="1:11" ht="15.75" thickBot="1">
      <c r="A28" s="6">
        <v>2012</v>
      </c>
      <c r="B28" s="7">
        <v>7184.2410431778635</v>
      </c>
      <c r="C28" s="7">
        <v>0</v>
      </c>
      <c r="D28" s="7">
        <v>6457.529336827846</v>
      </c>
      <c r="E28" s="7">
        <v>0</v>
      </c>
      <c r="F28" s="7">
        <v>2450.9743466902146</v>
      </c>
      <c r="G28" s="7">
        <v>177.88518669990953</v>
      </c>
      <c r="H28" s="7">
        <v>661.239592289372</v>
      </c>
      <c r="I28" s="7">
        <v>1017.3583019510075</v>
      </c>
      <c r="J28" s="7">
        <v>112.41188797828319</v>
      </c>
      <c r="K28" s="7">
        <f t="shared" si="0"/>
        <v>18061.639695614496</v>
      </c>
    </row>
    <row r="29" spans="1:11" ht="15.75" thickBot="1">
      <c r="A29" s="6">
        <v>2013</v>
      </c>
      <c r="B29" s="7">
        <v>7182.24568157041</v>
      </c>
      <c r="C29" s="7">
        <v>0</v>
      </c>
      <c r="D29" s="7">
        <v>6531.867573524943</v>
      </c>
      <c r="E29" s="7">
        <v>0</v>
      </c>
      <c r="F29" s="7">
        <v>2403.8762305581145</v>
      </c>
      <c r="G29" s="7">
        <v>188.61096388883985</v>
      </c>
      <c r="H29" s="7">
        <v>682.0894428210345</v>
      </c>
      <c r="I29" s="7">
        <v>911.2399594164087</v>
      </c>
      <c r="J29" s="7">
        <v>102.02791187567983</v>
      </c>
      <c r="K29" s="7">
        <f t="shared" si="0"/>
        <v>18001.957763655428</v>
      </c>
    </row>
    <row r="30" spans="1:11" ht="15.75" thickBot="1">
      <c r="A30" s="6">
        <v>2014</v>
      </c>
      <c r="B30" s="7">
        <v>7254.036053461738</v>
      </c>
      <c r="C30" s="7">
        <v>0</v>
      </c>
      <c r="D30" s="7">
        <v>6631.033479712143</v>
      </c>
      <c r="E30" s="7">
        <v>0</v>
      </c>
      <c r="F30" s="7">
        <v>2441.4896308246657</v>
      </c>
      <c r="G30" s="7">
        <v>199.82668207868448</v>
      </c>
      <c r="H30" s="7">
        <v>691.397323758527</v>
      </c>
      <c r="I30" s="7">
        <v>891.0534912213864</v>
      </c>
      <c r="J30" s="7">
        <v>109.55961148494154</v>
      </c>
      <c r="K30" s="7">
        <f t="shared" si="0"/>
        <v>18218.396272542086</v>
      </c>
    </row>
    <row r="31" spans="1:11" ht="15.75" thickBot="1">
      <c r="A31" s="6">
        <v>2015</v>
      </c>
      <c r="B31" s="7">
        <v>7232.816476225093</v>
      </c>
      <c r="C31" s="7">
        <v>24.58069894550554</v>
      </c>
      <c r="D31" s="7">
        <v>6593.585093651028</v>
      </c>
      <c r="E31" s="7">
        <v>3.6730664121349346</v>
      </c>
      <c r="F31" s="7">
        <v>2453.3782558689873</v>
      </c>
      <c r="G31" s="7">
        <v>205.20978095087503</v>
      </c>
      <c r="H31" s="7">
        <v>695.5918226892255</v>
      </c>
      <c r="I31" s="7">
        <v>793.9092555428149</v>
      </c>
      <c r="J31" s="7">
        <v>94.72186291877298</v>
      </c>
      <c r="K31" s="7">
        <f t="shared" si="0"/>
        <v>18069.212547846797</v>
      </c>
    </row>
    <row r="32" spans="1:11" ht="15.75" thickBot="1">
      <c r="A32" s="6">
        <v>2016</v>
      </c>
      <c r="B32" s="7">
        <v>7319.758771331919</v>
      </c>
      <c r="C32" s="7">
        <v>35.83313733700631</v>
      </c>
      <c r="D32" s="7">
        <v>6595.409992387952</v>
      </c>
      <c r="E32" s="7">
        <v>7.27699143554991</v>
      </c>
      <c r="F32" s="7">
        <v>2493.9563085422956</v>
      </c>
      <c r="G32" s="7">
        <v>208.50033134236298</v>
      </c>
      <c r="H32" s="7">
        <v>621.1388872840955</v>
      </c>
      <c r="I32" s="7">
        <v>1047.1349750586635</v>
      </c>
      <c r="J32" s="7">
        <v>85.39868255903225</v>
      </c>
      <c r="K32" s="7">
        <f t="shared" si="0"/>
        <v>18371.29794850632</v>
      </c>
    </row>
    <row r="33" spans="1:11" ht="15.75" thickBot="1">
      <c r="A33" s="6">
        <v>2017</v>
      </c>
      <c r="B33" s="7">
        <v>7962.34955994723</v>
      </c>
      <c r="C33" s="7">
        <v>56.95653310229898</v>
      </c>
      <c r="D33" s="7">
        <v>6668.180579983762</v>
      </c>
      <c r="E33" s="7">
        <v>20.12167470285494</v>
      </c>
      <c r="F33" s="7">
        <v>2284.4444337060145</v>
      </c>
      <c r="G33" s="7">
        <v>214.55261389000003</v>
      </c>
      <c r="H33" s="7">
        <v>625.121182440326</v>
      </c>
      <c r="I33" s="7">
        <v>1262.411527237438</v>
      </c>
      <c r="J33" s="7">
        <v>85.82493725</v>
      </c>
      <c r="K33" s="7">
        <v>19102.884834454766</v>
      </c>
    </row>
    <row r="34" spans="1:11" ht="15.75" thickBot="1">
      <c r="A34" s="6">
        <v>2018</v>
      </c>
      <c r="B34" s="7">
        <v>8035.873329627116</v>
      </c>
      <c r="C34" s="7">
        <v>81.73120691477725</v>
      </c>
      <c r="D34" s="7">
        <v>6819.943586929471</v>
      </c>
      <c r="E34" s="7">
        <v>25.748937686319007</v>
      </c>
      <c r="F34" s="7">
        <v>2339.0661095839</v>
      </c>
      <c r="G34" s="7">
        <v>225.5303779339043</v>
      </c>
      <c r="H34" s="7">
        <v>640.4784008579076</v>
      </c>
      <c r="I34" s="7">
        <v>1272.6916904482207</v>
      </c>
      <c r="J34" s="7">
        <v>85.8285924327955</v>
      </c>
      <c r="K34" s="7">
        <v>19419.412087813314</v>
      </c>
    </row>
    <row r="35" spans="1:11" ht="15.75" thickBot="1">
      <c r="A35" s="6">
        <v>2019</v>
      </c>
      <c r="B35" s="7">
        <v>8135.322573816368</v>
      </c>
      <c r="C35" s="7">
        <v>112.42799222592217</v>
      </c>
      <c r="D35" s="7">
        <v>6960.5202515480405</v>
      </c>
      <c r="E35" s="7">
        <v>33.61439585138686</v>
      </c>
      <c r="F35" s="7">
        <v>2358.920837352959</v>
      </c>
      <c r="G35" s="7">
        <v>227.1377525604595</v>
      </c>
      <c r="H35" s="7">
        <v>639.4879142184722</v>
      </c>
      <c r="I35" s="7">
        <v>1277.4663416743274</v>
      </c>
      <c r="J35" s="7">
        <v>85.83215923606761</v>
      </c>
      <c r="K35" s="7">
        <v>19684.687830406692</v>
      </c>
    </row>
    <row r="36" spans="1:11" ht="15.75" thickBot="1">
      <c r="A36" s="6">
        <v>2020</v>
      </c>
      <c r="B36" s="7">
        <v>8276.151745580457</v>
      </c>
      <c r="C36" s="7">
        <v>143.48576501983342</v>
      </c>
      <c r="D36" s="7">
        <v>7086.217859341495</v>
      </c>
      <c r="E36" s="7">
        <v>41.986419237789455</v>
      </c>
      <c r="F36" s="7">
        <v>2350.660514286986</v>
      </c>
      <c r="G36" s="7">
        <v>228.31245097094032</v>
      </c>
      <c r="H36" s="7">
        <v>643.6353232177764</v>
      </c>
      <c r="I36" s="7">
        <v>1279.6343039909498</v>
      </c>
      <c r="J36" s="7">
        <v>85.835640880997</v>
      </c>
      <c r="K36" s="7">
        <v>19950.447838269596</v>
      </c>
    </row>
    <row r="37" spans="1:11" ht="15.75" thickBot="1">
      <c r="A37" s="6">
        <v>2021</v>
      </c>
      <c r="B37" s="7">
        <v>8447.200012883768</v>
      </c>
      <c r="C37" s="7">
        <v>178.04343656266659</v>
      </c>
      <c r="D37" s="7">
        <v>7221.330634635966</v>
      </c>
      <c r="E37" s="7">
        <v>54.81063401769788</v>
      </c>
      <c r="F37" s="7">
        <v>2383.6201254528287</v>
      </c>
      <c r="G37" s="7">
        <v>228.30602991086906</v>
      </c>
      <c r="H37" s="7">
        <v>648.5290068973815</v>
      </c>
      <c r="I37" s="7">
        <v>1285.5461908262885</v>
      </c>
      <c r="J37" s="7">
        <v>85.83914351840674</v>
      </c>
      <c r="K37" s="7">
        <v>20300.371144125507</v>
      </c>
    </row>
    <row r="38" spans="1:11" ht="15.75" thickBot="1">
      <c r="A38" s="6">
        <v>2022</v>
      </c>
      <c r="B38" s="7">
        <v>8642.378468984129</v>
      </c>
      <c r="C38" s="7">
        <v>218.58719499085458</v>
      </c>
      <c r="D38" s="7">
        <v>7360.680080968877</v>
      </c>
      <c r="E38" s="7">
        <v>70.50270286662304</v>
      </c>
      <c r="F38" s="7">
        <v>2416.858185390912</v>
      </c>
      <c r="G38" s="7">
        <v>228.49600228697437</v>
      </c>
      <c r="H38" s="7">
        <v>655.3918335988421</v>
      </c>
      <c r="I38" s="7">
        <v>1291.1740070966755</v>
      </c>
      <c r="J38" s="7">
        <v>85.84252907433738</v>
      </c>
      <c r="K38" s="7">
        <v>20680.82110740075</v>
      </c>
    </row>
    <row r="39" spans="1:11" ht="15.75" thickBot="1">
      <c r="A39" s="6">
        <v>2023</v>
      </c>
      <c r="B39" s="7">
        <v>8848.28011571739</v>
      </c>
      <c r="C39" s="7">
        <v>260.9255256351719</v>
      </c>
      <c r="D39" s="7">
        <v>7467.836408730028</v>
      </c>
      <c r="E39" s="7">
        <v>87.20437953976551</v>
      </c>
      <c r="F39" s="7">
        <v>2436.407538459339</v>
      </c>
      <c r="G39" s="7">
        <v>229.30277039733846</v>
      </c>
      <c r="H39" s="7">
        <v>661.981380112564</v>
      </c>
      <c r="I39" s="7">
        <v>1295.2018311648305</v>
      </c>
      <c r="J39" s="7">
        <v>85.84584976957315</v>
      </c>
      <c r="K39" s="7">
        <v>21024.85589435106</v>
      </c>
    </row>
    <row r="40" spans="1:11" ht="15.75" thickBot="1">
      <c r="A40" s="6">
        <v>2024</v>
      </c>
      <c r="B40" s="7">
        <v>9057.233062937994</v>
      </c>
      <c r="C40" s="7">
        <v>299.5521457085953</v>
      </c>
      <c r="D40" s="7">
        <v>7588.28297504028</v>
      </c>
      <c r="E40" s="7">
        <v>101.44832503878513</v>
      </c>
      <c r="F40" s="7">
        <v>2454.9089995484746</v>
      </c>
      <c r="G40" s="7">
        <v>229.1845349135999</v>
      </c>
      <c r="H40" s="7">
        <v>668.3222899253822</v>
      </c>
      <c r="I40" s="7">
        <v>1300.5713565905264</v>
      </c>
      <c r="J40" s="7">
        <v>85.8491231366014</v>
      </c>
      <c r="K40" s="7">
        <v>21384.35234209286</v>
      </c>
    </row>
    <row r="41" spans="1:11" ht="15.75" thickBot="1">
      <c r="A41" s="6">
        <v>2025</v>
      </c>
      <c r="B41" s="7">
        <v>9245.996401260021</v>
      </c>
      <c r="C41" s="7">
        <v>337.60499288259547</v>
      </c>
      <c r="D41" s="7">
        <v>7707.384655979046</v>
      </c>
      <c r="E41" s="7">
        <v>114.01814967726479</v>
      </c>
      <c r="F41" s="7">
        <v>2473.4572280980537</v>
      </c>
      <c r="G41" s="7">
        <v>228.69078115853208</v>
      </c>
      <c r="H41" s="7">
        <v>673.9910635856203</v>
      </c>
      <c r="I41" s="7">
        <v>1305.1177915191429</v>
      </c>
      <c r="J41" s="7">
        <v>85.85227475170639</v>
      </c>
      <c r="K41" s="7">
        <v>21720.490196352126</v>
      </c>
    </row>
    <row r="42" spans="1:11" ht="15.75" thickBot="1">
      <c r="A42" s="6">
        <v>2026</v>
      </c>
      <c r="B42" s="7">
        <v>9420.571370229398</v>
      </c>
      <c r="C42" s="7">
        <v>367.85810771423354</v>
      </c>
      <c r="D42" s="7">
        <v>7813.751651405714</v>
      </c>
      <c r="E42" s="7">
        <v>125.27889569931575</v>
      </c>
      <c r="F42" s="7">
        <v>2492.202509779538</v>
      </c>
      <c r="G42" s="7">
        <v>227.7635396017539</v>
      </c>
      <c r="H42" s="7">
        <v>679.6091728741676</v>
      </c>
      <c r="I42" s="7">
        <v>1309.0633114346826</v>
      </c>
      <c r="J42" s="7">
        <v>85.85539059656148</v>
      </c>
      <c r="K42" s="7">
        <v>22028.81694592181</v>
      </c>
    </row>
    <row r="43" spans="1:11" ht="15.75" thickBot="1">
      <c r="A43" s="6">
        <v>2027</v>
      </c>
      <c r="B43" s="7">
        <v>9592.359333000637</v>
      </c>
      <c r="C43" s="7">
        <v>395.96934543303945</v>
      </c>
      <c r="D43" s="7">
        <v>7917.170574939679</v>
      </c>
      <c r="E43" s="7">
        <v>136.1151776830773</v>
      </c>
      <c r="F43" s="7">
        <v>2512.315126619107</v>
      </c>
      <c r="G43" s="7">
        <v>226.8778871069878</v>
      </c>
      <c r="H43" s="7">
        <v>685.452006664252</v>
      </c>
      <c r="I43" s="7">
        <v>1312.5620802748574</v>
      </c>
      <c r="J43" s="7">
        <v>85.85845888661206</v>
      </c>
      <c r="K43" s="7">
        <v>22332.59546749213</v>
      </c>
    </row>
    <row r="44" spans="1:11" ht="15.75" thickBot="1">
      <c r="A44" s="6">
        <v>2028</v>
      </c>
      <c r="B44" s="7">
        <v>9765.554355673929</v>
      </c>
      <c r="C44" s="7">
        <v>425.71739326640204</v>
      </c>
      <c r="D44" s="7">
        <v>8017.973115314241</v>
      </c>
      <c r="E44" s="7">
        <v>149.66918241024408</v>
      </c>
      <c r="F44" s="7">
        <v>2538.407992450214</v>
      </c>
      <c r="G44" s="7">
        <v>226.52947166493757</v>
      </c>
      <c r="H44" s="7">
        <v>691.7072627126854</v>
      </c>
      <c r="I44" s="7">
        <v>1316.2862113113513</v>
      </c>
      <c r="J44" s="7">
        <v>85.86142810007128</v>
      </c>
      <c r="K44" s="7">
        <v>22642.319837227427</v>
      </c>
    </row>
    <row r="45" spans="1:11" ht="15.75" thickBot="1">
      <c r="A45" s="6">
        <v>2029</v>
      </c>
      <c r="B45" s="7">
        <v>9929.86753226728</v>
      </c>
      <c r="C45" s="7">
        <v>456.8213293243498</v>
      </c>
      <c r="D45" s="7">
        <v>8114.6846785772605</v>
      </c>
      <c r="E45" s="7">
        <v>162.21304443763185</v>
      </c>
      <c r="F45" s="7">
        <v>2564.157153813134</v>
      </c>
      <c r="G45" s="7">
        <v>226.11465059807293</v>
      </c>
      <c r="H45" s="7">
        <v>697.5167977558837</v>
      </c>
      <c r="I45" s="7">
        <v>1319.8870232335819</v>
      </c>
      <c r="J45" s="7">
        <v>85.86426366861367</v>
      </c>
      <c r="K45" s="7">
        <v>22938.09209991383</v>
      </c>
    </row>
    <row r="46" spans="1:11" ht="15.75" thickBot="1">
      <c r="A46" s="6">
        <v>2030</v>
      </c>
      <c r="B46" s="7">
        <v>10093.963788646286</v>
      </c>
      <c r="C46" s="7">
        <v>489.9002371871668</v>
      </c>
      <c r="D46" s="7">
        <v>8198.818033598182</v>
      </c>
      <c r="E46" s="7">
        <v>174.56349701149006</v>
      </c>
      <c r="F46" s="7">
        <v>2585.716274643749</v>
      </c>
      <c r="G46" s="7">
        <v>225.58049116187846</v>
      </c>
      <c r="H46" s="7">
        <v>702.9272648288797</v>
      </c>
      <c r="I46" s="7">
        <v>1323.1954024506329</v>
      </c>
      <c r="J46" s="7">
        <v>85.86706678657039</v>
      </c>
      <c r="K46" s="7">
        <v>23216.06832211618</v>
      </c>
    </row>
    <row r="47" spans="1:11" ht="15">
      <c r="A47" s="29" t="s">
        <v>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3.5" customHeight="1">
      <c r="A48" s="29" t="s">
        <v>22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5" customHeight="1">
      <c r="A49" s="29" t="s">
        <v>66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ht="13.5" customHeight="1">
      <c r="A50" s="4"/>
    </row>
    <row r="51" spans="1:11" ht="15.75">
      <c r="A51" s="27" t="s">
        <v>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19" t="s">
        <v>24</v>
      </c>
      <c r="B52" s="12">
        <f>EXP((LN(B16/B6)/10))-1</f>
        <v>0.01619815992090823</v>
      </c>
      <c r="C52" s="13" t="s">
        <v>45</v>
      </c>
      <c r="D52" s="12">
        <f>EXP((LN(D16/D6)/10))-1</f>
        <v>0.02648192327389909</v>
      </c>
      <c r="E52" s="13" t="s">
        <v>45</v>
      </c>
      <c r="F52" s="12">
        <f aca="true" t="shared" si="1" ref="F52:K52">EXP((LN(F16/F6)/10))-1</f>
        <v>0.030652149633551007</v>
      </c>
      <c r="G52" s="12">
        <f t="shared" si="1"/>
        <v>0.03650447287454095</v>
      </c>
      <c r="H52" s="12">
        <f t="shared" si="1"/>
        <v>0.05460109857512707</v>
      </c>
      <c r="I52" s="12">
        <f t="shared" si="1"/>
        <v>-0.009382806555337853</v>
      </c>
      <c r="J52" s="12">
        <f t="shared" si="1"/>
        <v>0.03493533224009426</v>
      </c>
      <c r="K52" s="12">
        <f t="shared" si="1"/>
        <v>0.023062237176058487</v>
      </c>
    </row>
    <row r="53" spans="1:11" ht="15">
      <c r="A53" s="19" t="s">
        <v>60</v>
      </c>
      <c r="B53" s="12">
        <f>EXP((LN(B33/B16)/17))-1</f>
        <v>0.016091014073997156</v>
      </c>
      <c r="C53" s="13" t="s">
        <v>45</v>
      </c>
      <c r="D53" s="12">
        <f>EXP((LN(D33/D16)/17))-1</f>
        <v>0.010617719864829622</v>
      </c>
      <c r="E53" s="13" t="s">
        <v>45</v>
      </c>
      <c r="F53" s="12">
        <f aca="true" t="shared" si="2" ref="F53:K53">EXP((LN(F33/F16)/17))-1</f>
        <v>0.006075032608544806</v>
      </c>
      <c r="G53" s="12">
        <f t="shared" si="2"/>
        <v>0.0024400264859092413</v>
      </c>
      <c r="H53" s="12">
        <f t="shared" si="2"/>
        <v>-0.038159812731140996</v>
      </c>
      <c r="I53" s="12">
        <f t="shared" si="2"/>
        <v>0.03642251737251745</v>
      </c>
      <c r="J53" s="12">
        <f t="shared" si="2"/>
        <v>-0.01423740945472729</v>
      </c>
      <c r="K53" s="12">
        <f t="shared" si="2"/>
        <v>0.01079063556744475</v>
      </c>
    </row>
    <row r="54" spans="1:11" ht="15">
      <c r="A54" s="19" t="s">
        <v>61</v>
      </c>
      <c r="B54" s="12">
        <f aca="true" t="shared" si="3" ref="B54:K54">EXP((LN(B36/B33)/3))-1</f>
        <v>0.012968020900008481</v>
      </c>
      <c r="C54" s="12">
        <f t="shared" si="3"/>
        <v>0.36067714605391044</v>
      </c>
      <c r="D54" s="12">
        <f t="shared" si="3"/>
        <v>0.020475030406214678</v>
      </c>
      <c r="E54" s="12">
        <f t="shared" si="3"/>
        <v>0.27785498468632674</v>
      </c>
      <c r="F54" s="12">
        <f t="shared" si="3"/>
        <v>0.0095700024055283</v>
      </c>
      <c r="G54" s="12">
        <f t="shared" si="3"/>
        <v>0.02093618192953839</v>
      </c>
      <c r="H54" s="12">
        <f t="shared" si="3"/>
        <v>0.009776404697863006</v>
      </c>
      <c r="I54" s="12">
        <f t="shared" si="3"/>
        <v>0.004527061262933785</v>
      </c>
      <c r="J54" s="12">
        <f t="shared" si="3"/>
        <v>4.156983740810638E-05</v>
      </c>
      <c r="K54" s="12">
        <f t="shared" si="3"/>
        <v>0.014575951074294657</v>
      </c>
    </row>
    <row r="55" spans="1:11" ht="15">
      <c r="A55" s="19" t="s">
        <v>62</v>
      </c>
      <c r="B55" s="12">
        <f aca="true" t="shared" si="4" ref="B55:K55">EXP((LN(B46/B33)/13))-1</f>
        <v>0.01841468746715358</v>
      </c>
      <c r="C55" s="12">
        <f t="shared" si="4"/>
        <v>0.18002048432590834</v>
      </c>
      <c r="D55" s="12">
        <f t="shared" si="4"/>
        <v>0.01602261926453341</v>
      </c>
      <c r="E55" s="12">
        <f t="shared" si="4"/>
        <v>0.18079933733952958</v>
      </c>
      <c r="F55" s="12">
        <f t="shared" si="4"/>
        <v>0.009574755143584746</v>
      </c>
      <c r="G55" s="12">
        <f t="shared" si="4"/>
        <v>0.0038629841671846687</v>
      </c>
      <c r="H55" s="12">
        <f t="shared" si="4"/>
        <v>0.009064520768076623</v>
      </c>
      <c r="I55" s="12">
        <f t="shared" si="4"/>
        <v>0.0036239173703100924</v>
      </c>
      <c r="J55" s="12">
        <f t="shared" si="4"/>
        <v>3.7751260882235016E-05</v>
      </c>
      <c r="K55" s="12">
        <f t="shared" si="4"/>
        <v>0.015113476667856007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L42" sqref="L42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0" t="s">
        <v>52</v>
      </c>
      <c r="B1" s="30"/>
      <c r="C1" s="30"/>
      <c r="D1" s="30"/>
      <c r="E1" s="30"/>
      <c r="F1" s="30"/>
      <c r="G1" s="30"/>
      <c r="H1" s="30"/>
      <c r="I1" s="30"/>
    </row>
    <row r="2" spans="1:11" ht="15.75" customHeight="1">
      <c r="A2" s="28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9" ht="15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20"/>
    </row>
    <row r="5" spans="1:9" ht="27" thickBot="1">
      <c r="A5" s="21" t="s">
        <v>11</v>
      </c>
      <c r="B5" s="21" t="s">
        <v>12</v>
      </c>
      <c r="C5" s="21" t="s">
        <v>14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26</v>
      </c>
    </row>
    <row r="6" spans="1:9" ht="15.75" thickBot="1">
      <c r="A6" s="22">
        <v>1990</v>
      </c>
      <c r="B6" s="23">
        <v>5168.955784</v>
      </c>
      <c r="C6" s="23">
        <v>4290.588324574348</v>
      </c>
      <c r="D6" s="23">
        <v>1523.8532682812968</v>
      </c>
      <c r="E6" s="23">
        <v>143.82328900000002</v>
      </c>
      <c r="F6" s="23">
        <v>711.7580770242714</v>
      </c>
      <c r="G6" s="23">
        <v>755.120148091574</v>
      </c>
      <c r="H6" s="23">
        <v>77.68759899999999</v>
      </c>
      <c r="I6" s="23">
        <f>SUM(B6:H6)</f>
        <v>12671.78648997149</v>
      </c>
    </row>
    <row r="7" spans="1:9" ht="15.75" thickBot="1">
      <c r="A7" s="22">
        <v>1991</v>
      </c>
      <c r="B7" s="23">
        <v>5252.20222</v>
      </c>
      <c r="C7" s="23">
        <v>4268.75085184443</v>
      </c>
      <c r="D7" s="23">
        <v>1583.4797126954736</v>
      </c>
      <c r="E7" s="23">
        <v>154.95826851808891</v>
      </c>
      <c r="F7" s="23">
        <v>587.032746036831</v>
      </c>
      <c r="G7" s="23">
        <v>794.666001370255</v>
      </c>
      <c r="H7" s="23">
        <v>98.790029</v>
      </c>
      <c r="I7" s="23">
        <f aca="true" t="shared" si="0" ref="I7:I46">SUM(B7:H7)</f>
        <v>12739.879829465077</v>
      </c>
    </row>
    <row r="8" spans="1:9" ht="15.75" thickBot="1">
      <c r="A8" s="22">
        <v>1992</v>
      </c>
      <c r="B8" s="23">
        <v>5269.459</v>
      </c>
      <c r="C8" s="23">
        <v>4433.0231216536295</v>
      </c>
      <c r="D8" s="23">
        <v>1659.679955272343</v>
      </c>
      <c r="E8" s="23">
        <v>121.06150481638583</v>
      </c>
      <c r="F8" s="23">
        <v>712.3710769105958</v>
      </c>
      <c r="G8" s="23">
        <v>780.4292113897441</v>
      </c>
      <c r="H8" s="23">
        <v>91.32071997221594</v>
      </c>
      <c r="I8" s="23">
        <f t="shared" si="0"/>
        <v>13067.344590014915</v>
      </c>
    </row>
    <row r="9" spans="1:9" ht="15.75" thickBot="1">
      <c r="A9" s="22">
        <v>1993</v>
      </c>
      <c r="B9" s="23">
        <v>5256.700000000001</v>
      </c>
      <c r="C9" s="23">
        <v>4451.821804876114</v>
      </c>
      <c r="D9" s="23">
        <v>1622.639080023765</v>
      </c>
      <c r="E9" s="23">
        <v>118.06496148586194</v>
      </c>
      <c r="F9" s="23">
        <v>1107.338554052277</v>
      </c>
      <c r="G9" s="23">
        <v>696.305907411895</v>
      </c>
      <c r="H9" s="23">
        <v>92.40830446227872</v>
      </c>
      <c r="I9" s="23">
        <f t="shared" si="0"/>
        <v>13345.278612312193</v>
      </c>
    </row>
    <row r="10" spans="1:9" ht="15.75" thickBot="1">
      <c r="A10" s="22">
        <v>1994</v>
      </c>
      <c r="B10" s="23">
        <v>5359.941</v>
      </c>
      <c r="C10" s="23">
        <v>4470.567816535417</v>
      </c>
      <c r="D10" s="23">
        <v>1702.7213484798067</v>
      </c>
      <c r="E10" s="23">
        <v>130.45984048592155</v>
      </c>
      <c r="F10" s="23">
        <v>699.6453246910476</v>
      </c>
      <c r="G10" s="23">
        <v>627.7016402855106</v>
      </c>
      <c r="H10" s="23">
        <v>99.73019955682918</v>
      </c>
      <c r="I10" s="23">
        <f t="shared" si="0"/>
        <v>13090.767170034533</v>
      </c>
    </row>
    <row r="11" spans="1:9" ht="15.75" thickBot="1">
      <c r="A11" s="22">
        <v>1995</v>
      </c>
      <c r="B11" s="23">
        <v>5247.195</v>
      </c>
      <c r="C11" s="23">
        <v>4610.949047857066</v>
      </c>
      <c r="D11" s="23">
        <v>1702.5812045223875</v>
      </c>
      <c r="E11" s="23">
        <v>135.08444972033755</v>
      </c>
      <c r="F11" s="23">
        <v>1003.5511911390682</v>
      </c>
      <c r="G11" s="23">
        <v>677.0844296240706</v>
      </c>
      <c r="H11" s="23">
        <v>104.96402891356541</v>
      </c>
      <c r="I11" s="23">
        <f t="shared" si="0"/>
        <v>13481.409351776494</v>
      </c>
    </row>
    <row r="12" spans="1:9" ht="15.75" thickBot="1">
      <c r="A12" s="22">
        <v>1996</v>
      </c>
      <c r="B12" s="23">
        <v>5664.934000000001</v>
      </c>
      <c r="C12" s="23">
        <v>4742.090083161513</v>
      </c>
      <c r="D12" s="23">
        <v>1891.2549581590572</v>
      </c>
      <c r="E12" s="23">
        <v>132.63327511930916</v>
      </c>
      <c r="F12" s="23">
        <v>992.1417110554494</v>
      </c>
      <c r="G12" s="23">
        <v>683.1014357400425</v>
      </c>
      <c r="H12" s="23">
        <v>105.0546148142859</v>
      </c>
      <c r="I12" s="23">
        <f t="shared" si="0"/>
        <v>14211.210078049658</v>
      </c>
    </row>
    <row r="13" spans="1:9" ht="15.75" thickBot="1">
      <c r="A13" s="22">
        <v>1997</v>
      </c>
      <c r="B13" s="23">
        <v>5617.217000000001</v>
      </c>
      <c r="C13" s="23">
        <v>4919.782948729887</v>
      </c>
      <c r="D13" s="23">
        <v>1976.788405789613</v>
      </c>
      <c r="E13" s="23">
        <v>134.60406938698492</v>
      </c>
      <c r="F13" s="23">
        <v>1038.8087282758036</v>
      </c>
      <c r="G13" s="23">
        <v>711.1870397785383</v>
      </c>
      <c r="H13" s="23">
        <v>103.23825216173654</v>
      </c>
      <c r="I13" s="23">
        <f t="shared" si="0"/>
        <v>14501.626444122567</v>
      </c>
    </row>
    <row r="14" spans="1:9" ht="15.75" thickBot="1">
      <c r="A14" s="22">
        <v>1998</v>
      </c>
      <c r="B14" s="23">
        <v>5785.713</v>
      </c>
      <c r="C14" s="23">
        <v>4936.662660955088</v>
      </c>
      <c r="D14" s="23">
        <v>2163.848682403327</v>
      </c>
      <c r="E14" s="23">
        <v>156.19384746902261</v>
      </c>
      <c r="F14" s="23">
        <v>907.3531102001456</v>
      </c>
      <c r="G14" s="23">
        <v>701.1187398276123</v>
      </c>
      <c r="H14" s="23">
        <v>102.64501724839013</v>
      </c>
      <c r="I14" s="23">
        <f t="shared" si="0"/>
        <v>14753.535058103587</v>
      </c>
    </row>
    <row r="15" spans="1:9" ht="15.75" thickBot="1">
      <c r="A15" s="22">
        <v>1999</v>
      </c>
      <c r="B15" s="23">
        <v>5799.655000000001</v>
      </c>
      <c r="C15" s="23">
        <v>5362.857728024692</v>
      </c>
      <c r="D15" s="23">
        <v>1865.3014344712196</v>
      </c>
      <c r="E15" s="23">
        <v>198.78564641149936</v>
      </c>
      <c r="F15" s="23">
        <v>1601.9685773556384</v>
      </c>
      <c r="G15" s="23">
        <v>693.1127505853908</v>
      </c>
      <c r="H15" s="23">
        <v>116.26898690747566</v>
      </c>
      <c r="I15" s="23">
        <f t="shared" si="0"/>
        <v>15637.950123755916</v>
      </c>
    </row>
    <row r="16" spans="1:9" ht="15.75" thickBot="1">
      <c r="A16" s="22">
        <v>2000</v>
      </c>
      <c r="B16" s="23">
        <v>6068.578907</v>
      </c>
      <c r="C16" s="23">
        <v>5568.98850234168</v>
      </c>
      <c r="D16" s="23">
        <v>2060.934953271241</v>
      </c>
      <c r="E16" s="23">
        <v>205.8453314865724</v>
      </c>
      <c r="F16" s="23">
        <v>1211.1964749906908</v>
      </c>
      <c r="G16" s="23">
        <v>687.1865850548932</v>
      </c>
      <c r="H16" s="23">
        <v>109.5175797448033</v>
      </c>
      <c r="I16" s="23">
        <f t="shared" si="0"/>
        <v>15912.24833388988</v>
      </c>
    </row>
    <row r="17" spans="1:9" ht="15.75" thickBot="1">
      <c r="A17" s="22">
        <v>2001</v>
      </c>
      <c r="B17" s="23">
        <v>5982.2520380000005</v>
      </c>
      <c r="C17" s="23">
        <v>5726.464833896483</v>
      </c>
      <c r="D17" s="23">
        <v>1973.0564525527675</v>
      </c>
      <c r="E17" s="23">
        <v>187.18568787330858</v>
      </c>
      <c r="F17" s="23">
        <v>958.2602729053045</v>
      </c>
      <c r="G17" s="23">
        <v>622.6632727804608</v>
      </c>
      <c r="H17" s="23">
        <v>107.88144675695158</v>
      </c>
      <c r="I17" s="23">
        <f t="shared" si="0"/>
        <v>15557.764004765277</v>
      </c>
    </row>
    <row r="18" spans="1:9" ht="15.75" thickBot="1">
      <c r="A18" s="22">
        <v>2002</v>
      </c>
      <c r="B18" s="23">
        <v>6166.845196</v>
      </c>
      <c r="C18" s="23">
        <v>5986.5839870388745</v>
      </c>
      <c r="D18" s="23">
        <v>2047.1669860787474</v>
      </c>
      <c r="E18" s="23">
        <v>179.37216262477054</v>
      </c>
      <c r="F18" s="23">
        <v>1044.9205420242643</v>
      </c>
      <c r="G18" s="23">
        <v>659.4909463480174</v>
      </c>
      <c r="H18" s="23">
        <v>108.37006312055918</v>
      </c>
      <c r="I18" s="23">
        <f t="shared" si="0"/>
        <v>16192.749883235234</v>
      </c>
    </row>
    <row r="19" spans="1:9" ht="15.75" thickBot="1">
      <c r="A19" s="22">
        <v>2003</v>
      </c>
      <c r="B19" s="23">
        <v>6612.960796430894</v>
      </c>
      <c r="C19" s="23">
        <v>6246.116604624484</v>
      </c>
      <c r="D19" s="23">
        <v>2050.1772283045825</v>
      </c>
      <c r="E19" s="23">
        <v>174.2379615407329</v>
      </c>
      <c r="F19" s="23">
        <v>859.6612575694097</v>
      </c>
      <c r="G19" s="23">
        <v>699.107131067664</v>
      </c>
      <c r="H19" s="23">
        <v>111.5111210565026</v>
      </c>
      <c r="I19" s="23">
        <f t="shared" si="0"/>
        <v>16753.77210059427</v>
      </c>
    </row>
    <row r="20" spans="1:9" ht="15.75" thickBot="1">
      <c r="A20" s="22">
        <v>2004</v>
      </c>
      <c r="B20" s="23">
        <v>6730.356667</v>
      </c>
      <c r="C20" s="23">
        <v>6322.383292405967</v>
      </c>
      <c r="D20" s="23">
        <v>2321.2302552661486</v>
      </c>
      <c r="E20" s="23">
        <v>210.34051620095119</v>
      </c>
      <c r="F20" s="23">
        <v>1083.6992297371182</v>
      </c>
      <c r="G20" s="23">
        <v>697.9164176311298</v>
      </c>
      <c r="H20" s="23">
        <v>117.21059474982266</v>
      </c>
      <c r="I20" s="23">
        <f t="shared" si="0"/>
        <v>17483.136972991142</v>
      </c>
    </row>
    <row r="21" spans="1:9" ht="15.75" thickBot="1">
      <c r="A21" s="22">
        <v>2005</v>
      </c>
      <c r="B21" s="23">
        <v>6944.238538</v>
      </c>
      <c r="C21" s="23">
        <v>6469.605980663318</v>
      </c>
      <c r="D21" s="23">
        <v>2427.95930240789</v>
      </c>
      <c r="E21" s="23">
        <v>196.6293942970717</v>
      </c>
      <c r="F21" s="23">
        <v>708.7421008544027</v>
      </c>
      <c r="G21" s="23">
        <v>679.1336211434854</v>
      </c>
      <c r="H21" s="23">
        <v>116.46202997374485</v>
      </c>
      <c r="I21" s="23">
        <f t="shared" si="0"/>
        <v>17542.77096733991</v>
      </c>
    </row>
    <row r="22" spans="1:9" ht="15.75" thickBot="1">
      <c r="A22" s="22">
        <v>2006</v>
      </c>
      <c r="B22" s="23">
        <v>7266.6572049999995</v>
      </c>
      <c r="C22" s="23">
        <v>6562.789216136105</v>
      </c>
      <c r="D22" s="23">
        <v>2524.264766879579</v>
      </c>
      <c r="E22" s="23">
        <v>210.49144921752702</v>
      </c>
      <c r="F22" s="23">
        <v>735.0840142217585</v>
      </c>
      <c r="G22" s="23">
        <v>716.5635389024254</v>
      </c>
      <c r="H22" s="23">
        <v>112.7718669406045</v>
      </c>
      <c r="I22" s="23">
        <f t="shared" si="0"/>
        <v>18128.622057298</v>
      </c>
    </row>
    <row r="23" spans="1:9" ht="15.75" thickBot="1">
      <c r="A23" s="22">
        <v>2007</v>
      </c>
      <c r="B23" s="23">
        <v>7091.483291</v>
      </c>
      <c r="C23" s="23">
        <v>6653.548225054966</v>
      </c>
      <c r="D23" s="23">
        <v>2694.921804979004</v>
      </c>
      <c r="E23" s="23">
        <v>211.92488085988788</v>
      </c>
      <c r="F23" s="23">
        <v>620.1402263707118</v>
      </c>
      <c r="G23" s="23">
        <v>755.3176863048211</v>
      </c>
      <c r="H23" s="23">
        <v>109.59741344448156</v>
      </c>
      <c r="I23" s="23">
        <f t="shared" si="0"/>
        <v>18136.933528013873</v>
      </c>
    </row>
    <row r="24" spans="1:9" ht="15.75" thickBot="1">
      <c r="A24" s="22">
        <v>2008</v>
      </c>
      <c r="B24" s="23">
        <v>7203.049883</v>
      </c>
      <c r="C24" s="23">
        <v>6759.902681052599</v>
      </c>
      <c r="D24" s="23">
        <v>2535.4284204486357</v>
      </c>
      <c r="E24" s="23">
        <v>206.10938455360895</v>
      </c>
      <c r="F24" s="23">
        <v>628.0630983507258</v>
      </c>
      <c r="G24" s="23">
        <v>769.8868672204741</v>
      </c>
      <c r="H24" s="23">
        <v>115.16305153159641</v>
      </c>
      <c r="I24" s="23">
        <f t="shared" si="0"/>
        <v>18217.60338615764</v>
      </c>
    </row>
    <row r="25" spans="1:9" ht="15.75" thickBot="1">
      <c r="A25" s="22">
        <v>2009</v>
      </c>
      <c r="B25" s="23">
        <v>7226.689581</v>
      </c>
      <c r="C25" s="23">
        <v>6598.660069782245</v>
      </c>
      <c r="D25" s="23">
        <v>2396.673683240702</v>
      </c>
      <c r="E25" s="23">
        <v>195.8079786594596</v>
      </c>
      <c r="F25" s="23">
        <v>610.3912498117714</v>
      </c>
      <c r="G25" s="23">
        <v>744.9911234271744</v>
      </c>
      <c r="H25" s="23">
        <v>114.69702174326025</v>
      </c>
      <c r="I25" s="23">
        <f t="shared" si="0"/>
        <v>17887.910707664614</v>
      </c>
    </row>
    <row r="26" spans="1:9" ht="15.75" thickBot="1">
      <c r="A26" s="22">
        <v>2010</v>
      </c>
      <c r="B26" s="23">
        <v>6907.959998000002</v>
      </c>
      <c r="C26" s="23">
        <v>6365.768642739204</v>
      </c>
      <c r="D26" s="23">
        <v>2374.4504006967722</v>
      </c>
      <c r="E26" s="23">
        <v>180.18378858058125</v>
      </c>
      <c r="F26" s="23">
        <v>766.990199024491</v>
      </c>
      <c r="G26" s="23">
        <v>916.313651413157</v>
      </c>
      <c r="H26" s="23">
        <v>115.37494805026361</v>
      </c>
      <c r="I26" s="23">
        <f t="shared" si="0"/>
        <v>17627.041628504474</v>
      </c>
    </row>
    <row r="27" spans="1:9" ht="15.75" thickBot="1">
      <c r="A27" s="22">
        <v>2011</v>
      </c>
      <c r="B27" s="23">
        <v>7050.385633999998</v>
      </c>
      <c r="C27" s="23">
        <v>6330.813681203201</v>
      </c>
      <c r="D27" s="23">
        <v>2401.750277959025</v>
      </c>
      <c r="E27" s="23">
        <v>176.93115108238948</v>
      </c>
      <c r="F27" s="23">
        <v>621.707502544942</v>
      </c>
      <c r="G27" s="23">
        <v>1181.5299811014083</v>
      </c>
      <c r="H27" s="23">
        <v>111.6107689481788</v>
      </c>
      <c r="I27" s="23">
        <f t="shared" si="0"/>
        <v>17874.728996839145</v>
      </c>
    </row>
    <row r="28" spans="1:9" ht="15.75" thickBot="1">
      <c r="A28" s="22">
        <v>2012</v>
      </c>
      <c r="B28" s="23">
        <v>7134.709777</v>
      </c>
      <c r="C28" s="23">
        <v>6403.4058797191165</v>
      </c>
      <c r="D28" s="23">
        <v>2415.1168391927768</v>
      </c>
      <c r="E28" s="23">
        <v>177.88518669990953</v>
      </c>
      <c r="F28" s="23">
        <v>655.8854279729504</v>
      </c>
      <c r="G28" s="23">
        <v>1016.9311240231151</v>
      </c>
      <c r="H28" s="23">
        <v>112.41188797828319</v>
      </c>
      <c r="I28" s="23">
        <f t="shared" si="0"/>
        <v>17916.346122586154</v>
      </c>
    </row>
    <row r="29" spans="1:9" ht="15.75" thickBot="1">
      <c r="A29" s="22">
        <v>2013</v>
      </c>
      <c r="B29" s="23">
        <v>7117.673675</v>
      </c>
      <c r="C29" s="23">
        <v>6454.159520942183</v>
      </c>
      <c r="D29" s="23">
        <v>2363.054458612558</v>
      </c>
      <c r="E29" s="23">
        <v>188.61096388883985</v>
      </c>
      <c r="F29" s="23">
        <v>675.7589461862626</v>
      </c>
      <c r="G29" s="23">
        <v>910.5330927872485</v>
      </c>
      <c r="H29" s="23">
        <v>102.02791187567983</v>
      </c>
      <c r="I29" s="23">
        <f t="shared" si="0"/>
        <v>17811.818569292773</v>
      </c>
    </row>
    <row r="30" spans="1:9" ht="15.75" thickBot="1">
      <c r="A30" s="22">
        <v>2014</v>
      </c>
      <c r="B30" s="23">
        <v>7155.951119000009</v>
      </c>
      <c r="C30" s="23">
        <v>6546.004751760475</v>
      </c>
      <c r="D30" s="23">
        <v>2395.8665361637236</v>
      </c>
      <c r="E30" s="23">
        <v>199.82668207868448</v>
      </c>
      <c r="F30" s="23">
        <v>682.8163297170091</v>
      </c>
      <c r="G30" s="23">
        <v>888.7305477951625</v>
      </c>
      <c r="H30" s="23">
        <v>109.55961148494154</v>
      </c>
      <c r="I30" s="23">
        <f t="shared" si="0"/>
        <v>17978.755578000008</v>
      </c>
    </row>
    <row r="31" spans="1:9" ht="15.75" thickBot="1">
      <c r="A31" s="22">
        <v>2015</v>
      </c>
      <c r="B31" s="23">
        <v>7087.345052247348</v>
      </c>
      <c r="C31" s="23">
        <v>6499.080341642255</v>
      </c>
      <c r="D31" s="23">
        <v>2404.675435104164</v>
      </c>
      <c r="E31" s="23">
        <v>205.20978095087503</v>
      </c>
      <c r="F31" s="23">
        <v>685.2940143334002</v>
      </c>
      <c r="G31" s="23">
        <v>790.079800744837</v>
      </c>
      <c r="H31" s="23">
        <v>94.72186291877298</v>
      </c>
      <c r="I31" s="23">
        <f t="shared" si="0"/>
        <v>17766.406287941652</v>
      </c>
    </row>
    <row r="32" spans="1:9" ht="15.75" thickBot="1">
      <c r="A32" s="22">
        <v>2016</v>
      </c>
      <c r="B32" s="23">
        <v>7117.438934193286</v>
      </c>
      <c r="C32" s="23">
        <v>6481.0771392832685</v>
      </c>
      <c r="D32" s="23">
        <v>2444.6873006388523</v>
      </c>
      <c r="E32" s="23">
        <v>208.50033134236298</v>
      </c>
      <c r="F32" s="23">
        <v>610.5472013484926</v>
      </c>
      <c r="G32" s="23">
        <v>1040.078264099411</v>
      </c>
      <c r="H32" s="23">
        <v>85.39868255903225</v>
      </c>
      <c r="I32" s="23">
        <f t="shared" si="0"/>
        <v>17987.727853464705</v>
      </c>
    </row>
    <row r="33" spans="1:9" ht="15.75" thickBot="1">
      <c r="A33" s="22">
        <v>2017</v>
      </c>
      <c r="B33" s="23">
        <v>7712.037628863487</v>
      </c>
      <c r="C33" s="23">
        <v>6533.621440875723</v>
      </c>
      <c r="D33" s="23">
        <v>2232.6295729723074</v>
      </c>
      <c r="E33" s="23">
        <v>214.55261389000003</v>
      </c>
      <c r="F33" s="23">
        <v>613.3425758700002</v>
      </c>
      <c r="G33" s="23">
        <v>1212.6977013587111</v>
      </c>
      <c r="H33" s="23">
        <v>85.82493725</v>
      </c>
      <c r="I33" s="23">
        <f t="shared" si="0"/>
        <v>18604.706471080222</v>
      </c>
    </row>
    <row r="34" spans="1:10" ht="15.75" thickBot="1">
      <c r="A34" s="22">
        <v>2018</v>
      </c>
      <c r="B34" s="23">
        <v>7735.68750881141</v>
      </c>
      <c r="C34" s="23">
        <v>6664.483934642899</v>
      </c>
      <c r="D34" s="23">
        <v>2268.3575001601293</v>
      </c>
      <c r="E34" s="23">
        <v>225.5303779339043</v>
      </c>
      <c r="F34" s="23">
        <v>627.578940992859</v>
      </c>
      <c r="G34" s="23">
        <v>1221.6775056729166</v>
      </c>
      <c r="H34" s="23">
        <v>85.8285924327955</v>
      </c>
      <c r="I34" s="23">
        <f t="shared" si="0"/>
        <v>18829.14436064691</v>
      </c>
      <c r="J34" s="14"/>
    </row>
    <row r="35" spans="1:9" ht="15.75" thickBot="1">
      <c r="A35" s="22">
        <v>2019</v>
      </c>
      <c r="B35" s="23">
        <v>7787.047747445108</v>
      </c>
      <c r="C35" s="23">
        <v>6788.6802844839385</v>
      </c>
      <c r="D35" s="23">
        <v>2286.9373476094506</v>
      </c>
      <c r="E35" s="23">
        <v>227.1377525604595</v>
      </c>
      <c r="F35" s="23">
        <v>626.2932269041278</v>
      </c>
      <c r="G35" s="23">
        <v>1224.998783875892</v>
      </c>
      <c r="H35" s="23">
        <v>85.83215923606761</v>
      </c>
      <c r="I35" s="23">
        <f t="shared" si="0"/>
        <v>19026.927302115044</v>
      </c>
    </row>
    <row r="36" spans="1:9" ht="15.75" thickBot="1">
      <c r="A36" s="22">
        <v>2020</v>
      </c>
      <c r="B36" s="23">
        <v>7877.5494937832</v>
      </c>
      <c r="C36" s="23">
        <v>6899.904041257888</v>
      </c>
      <c r="D36" s="23">
        <v>2277.4080600720313</v>
      </c>
      <c r="E36" s="23">
        <v>228.31245097094032</v>
      </c>
      <c r="F36" s="23">
        <v>630.1468845913828</v>
      </c>
      <c r="G36" s="23">
        <v>1225.719898764566</v>
      </c>
      <c r="H36" s="23">
        <v>85.835640880997</v>
      </c>
      <c r="I36" s="23">
        <f t="shared" si="0"/>
        <v>19224.876470321007</v>
      </c>
    </row>
    <row r="37" spans="1:9" ht="15.75" thickBot="1">
      <c r="A37" s="22">
        <v>2021</v>
      </c>
      <c r="B37" s="23">
        <v>7996.031177471073</v>
      </c>
      <c r="C37" s="23">
        <v>7019.854599973663</v>
      </c>
      <c r="D37" s="23">
        <v>2309.104597092407</v>
      </c>
      <c r="E37" s="23">
        <v>228.30602991086906</v>
      </c>
      <c r="F37" s="23">
        <v>634.7482857154988</v>
      </c>
      <c r="G37" s="23">
        <v>1230.1914365782495</v>
      </c>
      <c r="H37" s="23">
        <v>85.83914351840674</v>
      </c>
      <c r="I37" s="23">
        <f t="shared" si="0"/>
        <v>19504.075270260164</v>
      </c>
    </row>
    <row r="38" spans="1:9" ht="15.75" thickBot="1">
      <c r="A38" s="22">
        <v>2022</v>
      </c>
      <c r="B38" s="23">
        <v>8141.335739130329</v>
      </c>
      <c r="C38" s="23">
        <v>7143.347015367467</v>
      </c>
      <c r="D38" s="23">
        <v>2341.0854477796456</v>
      </c>
      <c r="E38" s="23">
        <v>228.49600228697437</v>
      </c>
      <c r="F38" s="23">
        <v>641.3202912742478</v>
      </c>
      <c r="G38" s="23">
        <v>1234.3853751404183</v>
      </c>
      <c r="H38" s="23">
        <v>85.84252907433738</v>
      </c>
      <c r="I38" s="23">
        <f t="shared" si="0"/>
        <v>19815.81240005342</v>
      </c>
    </row>
    <row r="39" spans="1:9" ht="15.75" thickBot="1">
      <c r="A39" s="22">
        <v>2023</v>
      </c>
      <c r="B39" s="23">
        <v>8300.56424755105</v>
      </c>
      <c r="C39" s="23">
        <v>7234.111241828121</v>
      </c>
      <c r="D39" s="23">
        <v>2359.38343115133</v>
      </c>
      <c r="E39" s="23">
        <v>229.30277039733846</v>
      </c>
      <c r="F39" s="23">
        <v>647.6204707509717</v>
      </c>
      <c r="G39" s="23">
        <v>1236.9857658167848</v>
      </c>
      <c r="H39" s="23">
        <v>85.84584976957315</v>
      </c>
      <c r="I39" s="23">
        <f t="shared" si="0"/>
        <v>20093.813777265168</v>
      </c>
    </row>
    <row r="40" spans="1:9" ht="15.75" thickBot="1">
      <c r="A40" s="22">
        <v>2024</v>
      </c>
      <c r="B40" s="23">
        <v>8464.415768801198</v>
      </c>
      <c r="C40" s="23">
        <v>7338.004872006074</v>
      </c>
      <c r="D40" s="23">
        <v>2376.6393368480217</v>
      </c>
      <c r="E40" s="23">
        <v>229.1845349135999</v>
      </c>
      <c r="F40" s="23">
        <v>653.6734603619767</v>
      </c>
      <c r="G40" s="23">
        <v>1240.9342752657733</v>
      </c>
      <c r="H40" s="23">
        <v>85.8491231366014</v>
      </c>
      <c r="I40" s="23">
        <f t="shared" si="0"/>
        <v>20388.70137133324</v>
      </c>
    </row>
    <row r="41" spans="1:9" ht="15.75" thickBot="1">
      <c r="A41" s="22">
        <v>2025</v>
      </c>
      <c r="B41" s="23">
        <v>8610.790644811434</v>
      </c>
      <c r="C41" s="23">
        <v>7440.949376227317</v>
      </c>
      <c r="D41" s="23">
        <v>2393.947799150246</v>
      </c>
      <c r="E41" s="23">
        <v>228.69078115853208</v>
      </c>
      <c r="F41" s="23">
        <v>659.0557534214108</v>
      </c>
      <c r="G41" s="23">
        <v>1244.0660848268842</v>
      </c>
      <c r="H41" s="23">
        <v>85.85227475170639</v>
      </c>
      <c r="I41" s="23">
        <f t="shared" si="0"/>
        <v>20663.35271434753</v>
      </c>
    </row>
    <row r="42" spans="1:9" ht="15.75" thickBot="1">
      <c r="A42" s="22">
        <v>2026</v>
      </c>
      <c r="B42" s="23">
        <v>8745.539843538267</v>
      </c>
      <c r="C42" s="23">
        <v>7532.298507771495</v>
      </c>
      <c r="D42" s="23">
        <v>2411.4590786607264</v>
      </c>
      <c r="E42" s="23">
        <v>227.7635396017539</v>
      </c>
      <c r="F42" s="23">
        <v>664.3888145121582</v>
      </c>
      <c r="G42" s="23">
        <v>1246.6033432735194</v>
      </c>
      <c r="H42" s="23">
        <v>85.85539059656148</v>
      </c>
      <c r="I42" s="23">
        <f t="shared" si="0"/>
        <v>20913.908517954478</v>
      </c>
    </row>
    <row r="43" spans="1:9" ht="15.75" thickBot="1">
      <c r="A43" s="22">
        <v>2027</v>
      </c>
      <c r="B43" s="23">
        <v>8879.423891858689</v>
      </c>
      <c r="C43" s="23">
        <v>7622.824342881842</v>
      </c>
      <c r="D43" s="23">
        <v>2430.3434324272466</v>
      </c>
      <c r="E43" s="23">
        <v>226.8778871069878</v>
      </c>
      <c r="F43" s="23">
        <v>669.9480253454317</v>
      </c>
      <c r="G43" s="23">
        <v>1248.7001879278762</v>
      </c>
      <c r="H43" s="23">
        <v>85.85845888661206</v>
      </c>
      <c r="I43" s="23">
        <f t="shared" si="0"/>
        <v>21163.976226434683</v>
      </c>
    </row>
    <row r="44" spans="1:11" ht="15.75" thickBot="1">
      <c r="A44" s="22">
        <v>2028</v>
      </c>
      <c r="B44" s="23">
        <v>9015.66676769217</v>
      </c>
      <c r="C44" s="23">
        <v>7714.143298641834</v>
      </c>
      <c r="D44" s="23">
        <v>2455.2137493950772</v>
      </c>
      <c r="E44" s="23">
        <v>226.52947166493757</v>
      </c>
      <c r="F44" s="23">
        <v>675.921076551838</v>
      </c>
      <c r="G44" s="23">
        <v>1251.0287055410174</v>
      </c>
      <c r="H44" s="23">
        <v>85.86142810007128</v>
      </c>
      <c r="I44" s="23">
        <f t="shared" si="0"/>
        <v>21424.364497586943</v>
      </c>
      <c r="K44" s="1" t="s">
        <v>0</v>
      </c>
    </row>
    <row r="45" spans="1:9" ht="15.75" thickBot="1">
      <c r="A45" s="22">
        <v>2029</v>
      </c>
      <c r="B45" s="23">
        <v>9142.97529889732</v>
      </c>
      <c r="C45" s="23">
        <v>7805.131692242232</v>
      </c>
      <c r="D45" s="23">
        <v>2479.7460513063925</v>
      </c>
      <c r="E45" s="23">
        <v>226.11465059807293</v>
      </c>
      <c r="F45" s="23">
        <v>681.4498177772196</v>
      </c>
      <c r="G45" s="23">
        <v>1253.2401883764387</v>
      </c>
      <c r="H45" s="23">
        <v>85.86426366861367</v>
      </c>
      <c r="I45" s="23">
        <f t="shared" si="0"/>
        <v>21674.52196286629</v>
      </c>
    </row>
    <row r="46" spans="1:9" ht="15.75" thickBot="1">
      <c r="A46" s="22">
        <v>2030</v>
      </c>
      <c r="B46" s="23">
        <v>9268.998096480464</v>
      </c>
      <c r="C46" s="23">
        <v>7884.6494532933375</v>
      </c>
      <c r="D46" s="23">
        <v>2500.0939773889204</v>
      </c>
      <c r="E46" s="23">
        <v>225.58049116187846</v>
      </c>
      <c r="F46" s="23">
        <v>686.5808950014879</v>
      </c>
      <c r="G46" s="23">
        <v>1255.1654965118046</v>
      </c>
      <c r="H46" s="23">
        <v>85.86706678657039</v>
      </c>
      <c r="I46" s="23">
        <f t="shared" si="0"/>
        <v>21906.935476624458</v>
      </c>
    </row>
    <row r="47" spans="1:9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</row>
    <row r="48" spans="1:9" ht="13.5" customHeight="1">
      <c r="A48" s="29" t="s">
        <v>67</v>
      </c>
      <c r="B48" s="31"/>
      <c r="C48" s="31"/>
      <c r="D48" s="31"/>
      <c r="E48" s="31"/>
      <c r="F48" s="31"/>
      <c r="G48" s="31"/>
      <c r="H48" s="31"/>
      <c r="I48" s="31"/>
    </row>
    <row r="49" ht="13.5" customHeight="1">
      <c r="A49" s="20"/>
    </row>
    <row r="50" spans="1:9" ht="15.75">
      <c r="A50" s="32" t="s">
        <v>23</v>
      </c>
      <c r="B50" s="32"/>
      <c r="C50" s="32"/>
      <c r="D50" s="32"/>
      <c r="E50" s="32"/>
      <c r="F50" s="32"/>
      <c r="G50" s="32"/>
      <c r="H50" s="32"/>
      <c r="I50" s="32"/>
    </row>
    <row r="51" spans="1:9" ht="15">
      <c r="A51" s="19" t="s">
        <v>24</v>
      </c>
      <c r="B51" s="12">
        <f aca="true" t="shared" si="1" ref="B51:I51">EXP((LN(B16/B6)/10))-1</f>
        <v>0.016174795129900277</v>
      </c>
      <c r="C51" s="12">
        <f t="shared" si="1"/>
        <v>0.026421989284902914</v>
      </c>
      <c r="D51" s="12">
        <f t="shared" si="1"/>
        <v>0.030652149633551007</v>
      </c>
      <c r="E51" s="12">
        <f t="shared" si="1"/>
        <v>0.03650447287454095</v>
      </c>
      <c r="F51" s="12">
        <f t="shared" si="1"/>
        <v>0.05460109857512707</v>
      </c>
      <c r="G51" s="12">
        <f t="shared" si="1"/>
        <v>-0.009382806555337853</v>
      </c>
      <c r="H51" s="12">
        <f t="shared" si="1"/>
        <v>0.03493533224009426</v>
      </c>
      <c r="I51" s="12">
        <f t="shared" si="1"/>
        <v>0.02303235723144148</v>
      </c>
    </row>
    <row r="52" spans="1:9" ht="15">
      <c r="A52" s="19" t="s">
        <v>60</v>
      </c>
      <c r="B52" s="12">
        <f>EXP((LN(B33/B16)/17))-1</f>
        <v>0.014197366777474407</v>
      </c>
      <c r="C52" s="12">
        <f aca="true" t="shared" si="2" ref="C52:I52">EXP((LN(C33/C16)/17))-1</f>
        <v>0.009441227169824984</v>
      </c>
      <c r="D52" s="12">
        <f t="shared" si="2"/>
        <v>0.004718173980328144</v>
      </c>
      <c r="E52" s="12">
        <f t="shared" si="2"/>
        <v>0.0024400264859092413</v>
      </c>
      <c r="F52" s="12">
        <f t="shared" si="2"/>
        <v>-0.03923544729806738</v>
      </c>
      <c r="G52" s="12">
        <f t="shared" si="2"/>
        <v>0.03397601265865435</v>
      </c>
      <c r="H52" s="12">
        <f t="shared" si="2"/>
        <v>-0.01423740945472729</v>
      </c>
      <c r="I52" s="12">
        <f t="shared" si="2"/>
        <v>0.009238023472890378</v>
      </c>
    </row>
    <row r="53" spans="1:9" ht="15">
      <c r="A53" s="19" t="s">
        <v>61</v>
      </c>
      <c r="B53" s="12">
        <f>EXP((LN(B36/B33)/3))-1</f>
        <v>0.007103256290649673</v>
      </c>
      <c r="C53" s="12">
        <f aca="true" t="shared" si="3" ref="C53:I53">EXP((LN(C36/C33)/3))-1</f>
        <v>0.01834834295996668</v>
      </c>
      <c r="D53" s="12">
        <f t="shared" si="3"/>
        <v>0.006641259021871848</v>
      </c>
      <c r="E53" s="12">
        <f t="shared" si="3"/>
        <v>0.02093618192953839</v>
      </c>
      <c r="F53" s="12">
        <f t="shared" si="3"/>
        <v>0.009050480546035189</v>
      </c>
      <c r="G53" s="12">
        <f t="shared" si="3"/>
        <v>0.003566665682038339</v>
      </c>
      <c r="H53" s="12">
        <f t="shared" si="3"/>
        <v>4.156983740810638E-05</v>
      </c>
      <c r="I53" s="12">
        <f t="shared" si="3"/>
        <v>0.010990120891449351</v>
      </c>
    </row>
    <row r="54" spans="1:9" ht="15">
      <c r="A54" s="19" t="s">
        <v>62</v>
      </c>
      <c r="B54" s="12">
        <f>EXP((LN(B46/B33)/13))-1</f>
        <v>0.014246126868643127</v>
      </c>
      <c r="C54" s="12">
        <f aca="true" t="shared" si="4" ref="C54:I54">EXP((LN(C46/C33)/13))-1</f>
        <v>0.014563208724267085</v>
      </c>
      <c r="D54" s="12">
        <f t="shared" si="4"/>
        <v>0.008741699015454518</v>
      </c>
      <c r="E54" s="12">
        <f t="shared" si="4"/>
        <v>0.0038629841671846687</v>
      </c>
      <c r="F54" s="12">
        <f t="shared" si="4"/>
        <v>0.008714709585528668</v>
      </c>
      <c r="G54" s="12">
        <f t="shared" si="4"/>
        <v>0.0026512044289155323</v>
      </c>
      <c r="H54" s="12">
        <f t="shared" si="4"/>
        <v>3.7751260882235016E-05</v>
      </c>
      <c r="I54" s="12">
        <f t="shared" si="4"/>
        <v>0.012647674574009393</v>
      </c>
    </row>
    <row r="55" ht="13.5" customHeight="1">
      <c r="A55" s="20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G51" sqref="G51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0" t="s">
        <v>53</v>
      </c>
      <c r="B1" s="30"/>
      <c r="C1" s="30"/>
      <c r="D1" s="30"/>
      <c r="E1" s="30"/>
      <c r="F1" s="30"/>
      <c r="G1" s="30"/>
      <c r="H1" s="30"/>
    </row>
    <row r="2" spans="1:11" ht="15.75" customHeight="1">
      <c r="A2" s="28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15.75" customHeight="1">
      <c r="A3" s="30" t="s">
        <v>46</v>
      </c>
      <c r="B3" s="30"/>
      <c r="C3" s="30"/>
      <c r="D3" s="30"/>
      <c r="E3" s="30"/>
      <c r="F3" s="30"/>
      <c r="G3" s="30"/>
      <c r="H3" s="30"/>
    </row>
    <row r="4" ht="13.5" customHeight="1" thickBot="1">
      <c r="A4" s="20"/>
    </row>
    <row r="5" spans="1:8" ht="27" thickBot="1">
      <c r="A5" s="21" t="s">
        <v>11</v>
      </c>
      <c r="B5" s="21" t="s">
        <v>21</v>
      </c>
      <c r="C5" s="21" t="s">
        <v>48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49</v>
      </c>
    </row>
    <row r="6" spans="1:9" ht="15.75" thickBot="1">
      <c r="A6" s="22">
        <v>1990</v>
      </c>
      <c r="B6" s="23">
        <f>'Form 1.1'!K6</f>
        <v>12671.78648997149</v>
      </c>
      <c r="C6" s="23">
        <v>810.994335358176</v>
      </c>
      <c r="D6" s="23">
        <f>B6+C6</f>
        <v>13482.780825329666</v>
      </c>
      <c r="E6" s="23">
        <v>0</v>
      </c>
      <c r="F6" s="23">
        <v>0</v>
      </c>
      <c r="G6" s="23">
        <f>SUM(E6:F6)</f>
        <v>0</v>
      </c>
      <c r="H6" s="23">
        <f>D6-G6</f>
        <v>13482.780825329666</v>
      </c>
      <c r="I6" s="14"/>
    </row>
    <row r="7" spans="1:9" ht="15.75" thickBot="1">
      <c r="A7" s="22">
        <v>1991</v>
      </c>
      <c r="B7" s="23">
        <f>'Form 1.1'!K7</f>
        <v>12739.879829465077</v>
      </c>
      <c r="C7" s="23">
        <v>815.3523090857657</v>
      </c>
      <c r="D7" s="23">
        <f aca="true" t="shared" si="0" ref="D7:D46">B7+C7</f>
        <v>13555.232138550842</v>
      </c>
      <c r="E7" s="23">
        <v>0</v>
      </c>
      <c r="F7" s="23">
        <v>0</v>
      </c>
      <c r="G7" s="23">
        <f aca="true" t="shared" si="1" ref="G7:G46">SUM(E7:F7)</f>
        <v>0</v>
      </c>
      <c r="H7" s="23">
        <f aca="true" t="shared" si="2" ref="H7:H46">D7-G7</f>
        <v>13555.232138550842</v>
      </c>
      <c r="I7" s="14"/>
    </row>
    <row r="8" spans="1:9" ht="15.75" thickBot="1">
      <c r="A8" s="22">
        <v>1992</v>
      </c>
      <c r="B8" s="23">
        <f>'Form 1.1'!K8</f>
        <v>13067.358161647624</v>
      </c>
      <c r="C8" s="23">
        <v>836.3100537609553</v>
      </c>
      <c r="D8" s="23">
        <f t="shared" si="0"/>
        <v>13903.66821540858</v>
      </c>
      <c r="E8" s="23">
        <v>0</v>
      </c>
      <c r="F8" s="23">
        <v>0.01357163270972386</v>
      </c>
      <c r="G8" s="23">
        <f t="shared" si="1"/>
        <v>0.01357163270972386</v>
      </c>
      <c r="H8" s="23">
        <f t="shared" si="2"/>
        <v>13903.65464377587</v>
      </c>
      <c r="I8" s="14"/>
    </row>
    <row r="9" spans="1:9" ht="15.75" thickBot="1">
      <c r="A9" s="22">
        <v>1993</v>
      </c>
      <c r="B9" s="23">
        <f>'Form 1.1'!K9</f>
        <v>13345.300644508767</v>
      </c>
      <c r="C9" s="23">
        <v>854.097831187981</v>
      </c>
      <c r="D9" s="23">
        <f t="shared" si="0"/>
        <v>14199.398475696747</v>
      </c>
      <c r="E9" s="23">
        <v>0</v>
      </c>
      <c r="F9" s="23">
        <v>0.022032196574908562</v>
      </c>
      <c r="G9" s="23">
        <f t="shared" si="1"/>
        <v>0.022032196574908562</v>
      </c>
      <c r="H9" s="23">
        <f t="shared" si="2"/>
        <v>14199.376443500172</v>
      </c>
      <c r="I9" s="14"/>
    </row>
    <row r="10" spans="1:9" ht="15.75" thickBot="1">
      <c r="A10" s="22">
        <v>1994</v>
      </c>
      <c r="B10" s="23">
        <f>'Form 1.1'!K10</f>
        <v>13091.684274636782</v>
      </c>
      <c r="C10" s="23">
        <v>837.8090988822107</v>
      </c>
      <c r="D10" s="23">
        <f t="shared" si="0"/>
        <v>13929.493373518993</v>
      </c>
      <c r="E10" s="23">
        <v>0</v>
      </c>
      <c r="F10" s="23">
        <v>0.9171046022505931</v>
      </c>
      <c r="G10" s="23">
        <f t="shared" si="1"/>
        <v>0.9171046022505931</v>
      </c>
      <c r="H10" s="23">
        <f t="shared" si="2"/>
        <v>13928.576268916742</v>
      </c>
      <c r="I10" s="14"/>
    </row>
    <row r="11" spans="1:9" ht="15.75" thickBot="1">
      <c r="A11" s="22">
        <v>1995</v>
      </c>
      <c r="B11" s="23">
        <f>'Form 1.1'!K11</f>
        <v>13483.288058044673</v>
      </c>
      <c r="C11" s="23">
        <v>862.8101985136965</v>
      </c>
      <c r="D11" s="23">
        <f t="shared" si="0"/>
        <v>14346.098256558369</v>
      </c>
      <c r="E11" s="23">
        <v>0</v>
      </c>
      <c r="F11" s="23">
        <v>1.878706268177142</v>
      </c>
      <c r="G11" s="23">
        <f t="shared" si="1"/>
        <v>1.878706268177142</v>
      </c>
      <c r="H11" s="23">
        <f t="shared" si="2"/>
        <v>14344.219550290192</v>
      </c>
      <c r="I11" s="14"/>
    </row>
    <row r="12" spans="1:9" ht="15.75" thickBot="1">
      <c r="A12" s="22">
        <v>1996</v>
      </c>
      <c r="B12" s="23">
        <f>'Form 1.1'!K12</f>
        <v>14213.869180016176</v>
      </c>
      <c r="C12" s="23">
        <v>909.5174449951788</v>
      </c>
      <c r="D12" s="23">
        <f t="shared" si="0"/>
        <v>15123.386625011355</v>
      </c>
      <c r="E12" s="23">
        <v>0</v>
      </c>
      <c r="F12" s="23">
        <v>2.659101966519116</v>
      </c>
      <c r="G12" s="23">
        <f t="shared" si="1"/>
        <v>2.659101966519116</v>
      </c>
      <c r="H12" s="23">
        <f t="shared" si="2"/>
        <v>15120.727523044836</v>
      </c>
      <c r="I12" s="14"/>
    </row>
    <row r="13" spans="1:9" ht="15.75" thickBot="1">
      <c r="A13" s="22">
        <v>1997</v>
      </c>
      <c r="B13" s="23">
        <f>'Form 1.1'!K13</f>
        <v>14504.957271238269</v>
      </c>
      <c r="C13" s="23">
        <v>928.1040924238448</v>
      </c>
      <c r="D13" s="23">
        <f t="shared" si="0"/>
        <v>15433.061363662113</v>
      </c>
      <c r="E13" s="23">
        <v>0</v>
      </c>
      <c r="F13" s="23">
        <v>3.330827115706116</v>
      </c>
      <c r="G13" s="23">
        <f t="shared" si="1"/>
        <v>3.330827115706116</v>
      </c>
      <c r="H13" s="23">
        <f t="shared" si="2"/>
        <v>15429.730536546407</v>
      </c>
      <c r="I13" s="14"/>
    </row>
    <row r="14" spans="1:9" ht="15.75" thickBot="1">
      <c r="A14" s="22">
        <v>1998</v>
      </c>
      <c r="B14" s="23">
        <f>'Form 1.1'!K14</f>
        <v>14757.23399612432</v>
      </c>
      <c r="C14" s="23">
        <v>944.2262437186303</v>
      </c>
      <c r="D14" s="23">
        <f t="shared" si="0"/>
        <v>15701.46023984295</v>
      </c>
      <c r="E14" s="23">
        <v>0</v>
      </c>
      <c r="F14" s="23">
        <v>3.69893802073413</v>
      </c>
      <c r="G14" s="23">
        <f t="shared" si="1"/>
        <v>3.69893802073413</v>
      </c>
      <c r="H14" s="23">
        <f t="shared" si="2"/>
        <v>15697.761301822216</v>
      </c>
      <c r="I14" s="14"/>
    </row>
    <row r="15" spans="1:9" ht="15.75" thickBot="1">
      <c r="A15" s="22">
        <v>1999</v>
      </c>
      <c r="B15" s="23">
        <f>'Form 1.1'!K15</f>
        <v>15641.986101301398</v>
      </c>
      <c r="C15" s="23">
        <v>1000.8288079203795</v>
      </c>
      <c r="D15" s="23">
        <f t="shared" si="0"/>
        <v>16642.81490922178</v>
      </c>
      <c r="E15" s="23">
        <v>0</v>
      </c>
      <c r="F15" s="23">
        <v>4.035977545481484</v>
      </c>
      <c r="G15" s="23">
        <f t="shared" si="1"/>
        <v>4.035977545481484</v>
      </c>
      <c r="H15" s="23">
        <f t="shared" si="2"/>
        <v>16638.778931676297</v>
      </c>
      <c r="I15" s="14"/>
    </row>
    <row r="16" spans="1:8" ht="15.75" thickBot="1">
      <c r="A16" s="22">
        <v>2000</v>
      </c>
      <c r="B16" s="23">
        <f>'Form 1.1'!K16</f>
        <v>15916.896472250268</v>
      </c>
      <c r="C16" s="23">
        <v>1018.3838933689532</v>
      </c>
      <c r="D16" s="23">
        <f t="shared" si="0"/>
        <v>16935.280365619223</v>
      </c>
      <c r="E16" s="23">
        <v>0</v>
      </c>
      <c r="F16" s="23">
        <v>4.648138360387036</v>
      </c>
      <c r="G16" s="23">
        <f t="shared" si="1"/>
        <v>4.648138360387036</v>
      </c>
      <c r="H16" s="23">
        <f t="shared" si="2"/>
        <v>16930.632227258837</v>
      </c>
    </row>
    <row r="17" spans="1:8" ht="15.75" thickBot="1">
      <c r="A17" s="22">
        <v>2001</v>
      </c>
      <c r="B17" s="23">
        <f>'Form 1.1'!K17</f>
        <v>15564.179058262005</v>
      </c>
      <c r="C17" s="23">
        <v>995.6968963049785</v>
      </c>
      <c r="D17" s="23">
        <f t="shared" si="0"/>
        <v>16559.87595456698</v>
      </c>
      <c r="E17" s="23">
        <v>0</v>
      </c>
      <c r="F17" s="23">
        <v>6.415053496729684</v>
      </c>
      <c r="G17" s="23">
        <f t="shared" si="1"/>
        <v>6.415053496729684</v>
      </c>
      <c r="H17" s="23">
        <f t="shared" si="2"/>
        <v>16553.46090107025</v>
      </c>
    </row>
    <row r="18" spans="1:8" ht="15.75" thickBot="1">
      <c r="A18" s="22">
        <v>2002</v>
      </c>
      <c r="B18" s="23">
        <f>'Form 1.1'!K18</f>
        <v>16201.96388312053</v>
      </c>
      <c r="C18" s="23">
        <v>1036.3359925270559</v>
      </c>
      <c r="D18" s="23">
        <f t="shared" si="0"/>
        <v>17238.299875647586</v>
      </c>
      <c r="E18" s="23">
        <v>0</v>
      </c>
      <c r="F18" s="23">
        <v>9.213999885297422</v>
      </c>
      <c r="G18" s="23">
        <f t="shared" si="1"/>
        <v>9.213999885297422</v>
      </c>
      <c r="H18" s="23">
        <f t="shared" si="2"/>
        <v>17229.08587576229</v>
      </c>
    </row>
    <row r="19" spans="1:8" ht="15.75" thickBot="1">
      <c r="A19" s="22">
        <v>2003</v>
      </c>
      <c r="B19" s="23">
        <f>'Form 1.1'!K19</f>
        <v>16765.109625930847</v>
      </c>
      <c r="C19" s="23">
        <v>1072.2414144380343</v>
      </c>
      <c r="D19" s="23">
        <f t="shared" si="0"/>
        <v>17837.35104036888</v>
      </c>
      <c r="E19" s="23">
        <v>0</v>
      </c>
      <c r="F19" s="23">
        <v>11.33752533657511</v>
      </c>
      <c r="G19" s="23">
        <f t="shared" si="1"/>
        <v>11.33752533657511</v>
      </c>
      <c r="H19" s="23">
        <f t="shared" si="2"/>
        <v>17826.013515032308</v>
      </c>
    </row>
    <row r="20" spans="1:8" ht="15.75" thickBot="1">
      <c r="A20" s="22">
        <v>2004</v>
      </c>
      <c r="B20" s="23">
        <f>'Form 1.1'!K20</f>
        <v>17496.444168129958</v>
      </c>
      <c r="C20" s="23">
        <v>1118.9207662714336</v>
      </c>
      <c r="D20" s="23">
        <f t="shared" si="0"/>
        <v>18615.36493440139</v>
      </c>
      <c r="E20" s="23">
        <v>0</v>
      </c>
      <c r="F20" s="23">
        <v>13.307195138821463</v>
      </c>
      <c r="G20" s="23">
        <f t="shared" si="1"/>
        <v>13.307195138821463</v>
      </c>
      <c r="H20" s="23">
        <f t="shared" si="2"/>
        <v>18602.057739262567</v>
      </c>
    </row>
    <row r="21" spans="1:8" ht="15.75" thickBot="1">
      <c r="A21" s="22">
        <v>2005</v>
      </c>
      <c r="B21" s="23">
        <f>'Form 1.1'!K21</f>
        <v>17558.938166936416</v>
      </c>
      <c r="C21" s="23">
        <v>1122.7373419097553</v>
      </c>
      <c r="D21" s="23">
        <f t="shared" si="0"/>
        <v>18681.675508846172</v>
      </c>
      <c r="E21" s="23">
        <v>0</v>
      </c>
      <c r="F21" s="23">
        <v>16.167199596503675</v>
      </c>
      <c r="G21" s="23">
        <f t="shared" si="1"/>
        <v>16.167199596503675</v>
      </c>
      <c r="H21" s="23">
        <f t="shared" si="2"/>
        <v>18665.508309249668</v>
      </c>
    </row>
    <row r="22" spans="1:8" ht="15.75" thickBot="1">
      <c r="A22" s="22">
        <v>2006</v>
      </c>
      <c r="B22" s="23">
        <f>'Form 1.1'!K22</f>
        <v>18149.62025960422</v>
      </c>
      <c r="C22" s="23">
        <v>1160.2318116670729</v>
      </c>
      <c r="D22" s="23">
        <f t="shared" si="0"/>
        <v>19309.852071271293</v>
      </c>
      <c r="E22" s="23">
        <v>2.9511719999999997</v>
      </c>
      <c r="F22" s="23">
        <v>18.047030306220318</v>
      </c>
      <c r="G22" s="23">
        <f t="shared" si="1"/>
        <v>20.998202306220318</v>
      </c>
      <c r="H22" s="23">
        <f t="shared" si="2"/>
        <v>19288.85386896507</v>
      </c>
    </row>
    <row r="23" spans="1:8" ht="15.75" thickBot="1">
      <c r="A23" s="22">
        <v>2007</v>
      </c>
      <c r="B23" s="23">
        <f>'Form 1.1'!K23</f>
        <v>18157.06981566399</v>
      </c>
      <c r="C23" s="23">
        <v>1160.7637457928886</v>
      </c>
      <c r="D23" s="23">
        <f t="shared" si="0"/>
        <v>19317.83356145688</v>
      </c>
      <c r="E23" s="23">
        <v>0.8495702800000018</v>
      </c>
      <c r="F23" s="23">
        <v>19.28671737011817</v>
      </c>
      <c r="G23" s="23">
        <f t="shared" si="1"/>
        <v>20.13628765011817</v>
      </c>
      <c r="H23" s="23">
        <f t="shared" si="2"/>
        <v>19297.69727380676</v>
      </c>
    </row>
    <row r="24" spans="1:8" ht="15.75" thickBot="1">
      <c r="A24" s="22">
        <v>2008</v>
      </c>
      <c r="B24" s="23">
        <f>'Form 1.1'!K24</f>
        <v>18242.74526631694</v>
      </c>
      <c r="C24" s="23">
        <v>1165.92661671409</v>
      </c>
      <c r="D24" s="23">
        <f t="shared" si="0"/>
        <v>19408.671883031027</v>
      </c>
      <c r="E24" s="23">
        <v>0.2549945772000015</v>
      </c>
      <c r="F24" s="23">
        <v>24.88688558209853</v>
      </c>
      <c r="G24" s="23">
        <f t="shared" si="1"/>
        <v>25.14188015929853</v>
      </c>
      <c r="H24" s="23">
        <f t="shared" si="2"/>
        <v>19383.53000287173</v>
      </c>
    </row>
    <row r="25" spans="1:8" ht="15.75" thickBot="1">
      <c r="A25" s="22">
        <v>2009</v>
      </c>
      <c r="B25" s="23">
        <f>'Form 1.1'!K25</f>
        <v>17926.943851429067</v>
      </c>
      <c r="C25" s="23">
        <v>1144.8262852905361</v>
      </c>
      <c r="D25" s="23">
        <f t="shared" si="0"/>
        <v>19071.770136719602</v>
      </c>
      <c r="E25" s="23">
        <v>0.605444631428</v>
      </c>
      <c r="F25" s="23">
        <v>38.427699133029314</v>
      </c>
      <c r="G25" s="23">
        <f t="shared" si="1"/>
        <v>39.033143764457314</v>
      </c>
      <c r="H25" s="23">
        <f t="shared" si="2"/>
        <v>19032.736992955146</v>
      </c>
    </row>
    <row r="26" spans="1:8" ht="15.75" thickBot="1">
      <c r="A26" s="22">
        <v>2010</v>
      </c>
      <c r="B26" s="23">
        <f>'Form 1.1'!K26</f>
        <v>17701.365577887133</v>
      </c>
      <c r="C26" s="23">
        <v>1128.130664224287</v>
      </c>
      <c r="D26" s="23">
        <f t="shared" si="0"/>
        <v>18829.496242111418</v>
      </c>
      <c r="E26" s="23">
        <v>0.5929501851137218</v>
      </c>
      <c r="F26" s="23">
        <v>73.73099919754698</v>
      </c>
      <c r="G26" s="23">
        <f t="shared" si="1"/>
        <v>74.3239493826607</v>
      </c>
      <c r="H26" s="23">
        <f t="shared" si="2"/>
        <v>18755.172292728756</v>
      </c>
    </row>
    <row r="27" spans="1:8" ht="15.75" thickBot="1">
      <c r="A27" s="22">
        <v>2011</v>
      </c>
      <c r="B27" s="23">
        <f>'Form 1.1'!K27</f>
        <v>17984.000055200104</v>
      </c>
      <c r="C27" s="23">
        <v>1143.982655797706</v>
      </c>
      <c r="D27" s="23">
        <f t="shared" si="0"/>
        <v>19127.98271099781</v>
      </c>
      <c r="E27" s="23">
        <v>0.5984209832625851</v>
      </c>
      <c r="F27" s="23">
        <v>108.67263737770026</v>
      </c>
      <c r="G27" s="23">
        <f t="shared" si="1"/>
        <v>109.27105836096284</v>
      </c>
      <c r="H27" s="23">
        <f t="shared" si="2"/>
        <v>19018.711652636848</v>
      </c>
    </row>
    <row r="28" spans="1:8" ht="15.75" thickBot="1">
      <c r="A28" s="22">
        <v>2012</v>
      </c>
      <c r="B28" s="23">
        <f>'Form 1.1'!K28</f>
        <v>18061.639695614496</v>
      </c>
      <c r="C28" s="23">
        <v>1146.6461518455146</v>
      </c>
      <c r="D28" s="23">
        <f t="shared" si="0"/>
        <v>19208.28584746001</v>
      </c>
      <c r="E28" s="23">
        <v>0.5229467734299647</v>
      </c>
      <c r="F28" s="23">
        <v>144.77062625491592</v>
      </c>
      <c r="G28" s="23">
        <f t="shared" si="1"/>
        <v>145.2935730283459</v>
      </c>
      <c r="H28" s="23">
        <f t="shared" si="2"/>
        <v>19062.992274431665</v>
      </c>
    </row>
    <row r="29" spans="1:8" ht="15.75" thickBot="1">
      <c r="A29" s="22">
        <v>2013</v>
      </c>
      <c r="B29" s="23">
        <f>'Form 1.1'!K29</f>
        <v>18001.957763655428</v>
      </c>
      <c r="C29" s="23">
        <v>1139.9566413733878</v>
      </c>
      <c r="D29" s="23">
        <f t="shared" si="0"/>
        <v>19141.914405028816</v>
      </c>
      <c r="E29" s="23">
        <v>0.5965451392956544</v>
      </c>
      <c r="F29" s="23">
        <v>189.53869705696158</v>
      </c>
      <c r="G29" s="23">
        <f t="shared" si="1"/>
        <v>190.13524219625722</v>
      </c>
      <c r="H29" s="23">
        <f t="shared" si="2"/>
        <v>18951.779162832558</v>
      </c>
    </row>
    <row r="30" spans="1:8" ht="15.75" thickBot="1">
      <c r="A30" s="22">
        <v>2014</v>
      </c>
      <c r="B30" s="23">
        <f>'Form 1.1'!K30</f>
        <v>18218.396272542086</v>
      </c>
      <c r="C30" s="23">
        <v>1150.6406852285413</v>
      </c>
      <c r="D30" s="23">
        <f t="shared" si="0"/>
        <v>19369.036957770626</v>
      </c>
      <c r="E30" s="23">
        <v>0.6009436367026892</v>
      </c>
      <c r="F30" s="23">
        <v>239.0346222094409</v>
      </c>
      <c r="G30" s="23">
        <f t="shared" si="1"/>
        <v>239.63556584614358</v>
      </c>
      <c r="H30" s="23">
        <f t="shared" si="2"/>
        <v>19129.401391924483</v>
      </c>
    </row>
    <row r="31" spans="1:8" ht="15.75" thickBot="1">
      <c r="A31" s="22">
        <v>2015</v>
      </c>
      <c r="B31" s="23">
        <f>'Form 1.1'!K31</f>
        <v>18069.212547846797</v>
      </c>
      <c r="C31" s="23">
        <v>1137.0503273824413</v>
      </c>
      <c r="D31" s="23">
        <f t="shared" si="0"/>
        <v>19206.262875229237</v>
      </c>
      <c r="E31" s="23">
        <v>0.5425942003356773</v>
      </c>
      <c r="F31" s="23">
        <v>302.25858829583217</v>
      </c>
      <c r="G31" s="23">
        <f t="shared" si="1"/>
        <v>302.8011824961678</v>
      </c>
      <c r="H31" s="23">
        <f t="shared" si="2"/>
        <v>18903.461692733068</v>
      </c>
    </row>
    <row r="32" spans="1:8" ht="15.75" thickBot="1">
      <c r="A32" s="22">
        <v>2016</v>
      </c>
      <c r="B32" s="23">
        <f>'Form 1.1'!K32</f>
        <v>18371.29794850632</v>
      </c>
      <c r="C32" s="23">
        <v>1149.9130419855305</v>
      </c>
      <c r="D32" s="23">
        <f t="shared" si="0"/>
        <v>19521.21099049185</v>
      </c>
      <c r="E32" s="23">
        <v>0.5402682583323194</v>
      </c>
      <c r="F32" s="23">
        <v>383.0248001483963</v>
      </c>
      <c r="G32" s="23">
        <f t="shared" si="1"/>
        <v>383.56506840672864</v>
      </c>
      <c r="H32" s="23">
        <f t="shared" si="2"/>
        <v>19137.64592208512</v>
      </c>
    </row>
    <row r="33" spans="1:8" ht="15.75" thickBot="1">
      <c r="A33" s="22">
        <v>2017</v>
      </c>
      <c r="B33" s="23">
        <f>'Form 1.1'!K33</f>
        <v>19102.884834454766</v>
      </c>
      <c r="C33" s="23">
        <v>1187.9938032261653</v>
      </c>
      <c r="D33" s="23">
        <f t="shared" si="0"/>
        <v>20290.87863768093</v>
      </c>
      <c r="E33" s="23">
        <v>43.50270877405938</v>
      </c>
      <c r="F33" s="23">
        <v>454.67565460048223</v>
      </c>
      <c r="G33" s="23">
        <f t="shared" si="1"/>
        <v>498.1783633745416</v>
      </c>
      <c r="H33" s="23">
        <f t="shared" si="2"/>
        <v>19792.70027430639</v>
      </c>
    </row>
    <row r="34" spans="1:8" ht="15.75" thickBot="1">
      <c r="A34" s="22">
        <v>2018</v>
      </c>
      <c r="B34" s="23">
        <f>'Form 1.1'!K34</f>
        <v>19419.412087813314</v>
      </c>
      <c r="C34" s="23">
        <v>1200.9368316031744</v>
      </c>
      <c r="D34" s="23">
        <f t="shared" si="0"/>
        <v>20620.34891941649</v>
      </c>
      <c r="E34" s="23">
        <v>62.28306834877457</v>
      </c>
      <c r="F34" s="23">
        <v>527.9846588176277</v>
      </c>
      <c r="G34" s="23">
        <f t="shared" si="1"/>
        <v>590.2677271664023</v>
      </c>
      <c r="H34" s="23">
        <f t="shared" si="2"/>
        <v>20030.081192250087</v>
      </c>
    </row>
    <row r="35" spans="1:8" ht="15.75" thickBot="1">
      <c r="A35" s="22">
        <v>2019</v>
      </c>
      <c r="B35" s="23">
        <f>'Form 1.1'!K35</f>
        <v>19684.687830406692</v>
      </c>
      <c r="C35" s="23">
        <v>1212.1436101062332</v>
      </c>
      <c r="D35" s="23">
        <f t="shared" si="0"/>
        <v>20896.831440512924</v>
      </c>
      <c r="E35" s="23">
        <v>63.05818581899478</v>
      </c>
      <c r="F35" s="23">
        <v>594.7023424726552</v>
      </c>
      <c r="G35" s="23">
        <f t="shared" si="1"/>
        <v>657.76052829165</v>
      </c>
      <c r="H35" s="23">
        <f t="shared" si="2"/>
        <v>20239.070912221276</v>
      </c>
    </row>
    <row r="36" spans="1:8" ht="15.75" thickBot="1">
      <c r="A36" s="22">
        <v>2020</v>
      </c>
      <c r="B36" s="23">
        <f>'Form 1.1'!K36</f>
        <v>19950.447838269596</v>
      </c>
      <c r="C36" s="23">
        <v>1223.3232585734029</v>
      </c>
      <c r="D36" s="23">
        <f t="shared" si="0"/>
        <v>21173.771096843</v>
      </c>
      <c r="E36" s="23">
        <v>63.74487524701454</v>
      </c>
      <c r="F36" s="23">
        <v>661.826492701581</v>
      </c>
      <c r="G36" s="23">
        <f t="shared" si="1"/>
        <v>725.5713679485955</v>
      </c>
      <c r="H36" s="23">
        <f t="shared" si="2"/>
        <v>20448.199728894404</v>
      </c>
    </row>
    <row r="37" spans="1:8" ht="15.75" thickBot="1">
      <c r="A37" s="22">
        <v>2021</v>
      </c>
      <c r="B37" s="23">
        <f>'Form 1.1'!K37</f>
        <v>20300.371144125507</v>
      </c>
      <c r="C37" s="23">
        <v>1239.6294330237133</v>
      </c>
      <c r="D37" s="23">
        <f t="shared" si="0"/>
        <v>21540.00057714922</v>
      </c>
      <c r="E37" s="23">
        <v>64.35639720832773</v>
      </c>
      <c r="F37" s="23">
        <v>731.939476657013</v>
      </c>
      <c r="G37" s="23">
        <f t="shared" si="1"/>
        <v>796.2958738653407</v>
      </c>
      <c r="H37" s="23">
        <f t="shared" si="2"/>
        <v>20743.704703283882</v>
      </c>
    </row>
    <row r="38" spans="1:8" ht="15.75" thickBot="1">
      <c r="A38" s="22">
        <v>2022</v>
      </c>
      <c r="B38" s="23">
        <f>'Form 1.1'!K38</f>
        <v>20680.82110740075</v>
      </c>
      <c r="C38" s="23">
        <v>1257.9533240325216</v>
      </c>
      <c r="D38" s="23">
        <f t="shared" si="0"/>
        <v>21938.77443143327</v>
      </c>
      <c r="E38" s="23">
        <v>64.5995825112793</v>
      </c>
      <c r="F38" s="23">
        <v>800.4091248360475</v>
      </c>
      <c r="G38" s="23">
        <f t="shared" si="1"/>
        <v>865.0087073473268</v>
      </c>
      <c r="H38" s="23">
        <f t="shared" si="2"/>
        <v>21073.765724085944</v>
      </c>
    </row>
    <row r="39" spans="1:8" ht="15.75" thickBot="1">
      <c r="A39" s="22">
        <v>2023</v>
      </c>
      <c r="B39" s="23">
        <f>'Form 1.1'!K39</f>
        <v>21024.85589435106</v>
      </c>
      <c r="C39" s="23">
        <v>1274.0848506978218</v>
      </c>
      <c r="D39" s="23">
        <f t="shared" si="0"/>
        <v>22298.940745048883</v>
      </c>
      <c r="E39" s="23">
        <v>64.79832644689343</v>
      </c>
      <c r="F39" s="23">
        <v>866.2437906389996</v>
      </c>
      <c r="G39" s="23">
        <f t="shared" si="1"/>
        <v>931.042117085893</v>
      </c>
      <c r="H39" s="23">
        <f t="shared" si="2"/>
        <v>21367.89862796299</v>
      </c>
    </row>
    <row r="40" spans="1:8" ht="15.75" thickBot="1">
      <c r="A40" s="22">
        <v>2024</v>
      </c>
      <c r="B40" s="23">
        <f>'Form 1.1'!K40</f>
        <v>21384.35234209286</v>
      </c>
      <c r="C40" s="23">
        <v>1291.2384748627703</v>
      </c>
      <c r="D40" s="23">
        <f t="shared" si="0"/>
        <v>22675.59081695563</v>
      </c>
      <c r="E40" s="23">
        <v>64.95220504480413</v>
      </c>
      <c r="F40" s="23">
        <v>930.6987657148077</v>
      </c>
      <c r="G40" s="23">
        <f t="shared" si="1"/>
        <v>995.6509707596118</v>
      </c>
      <c r="H40" s="23">
        <f t="shared" si="2"/>
        <v>21679.93984619602</v>
      </c>
    </row>
    <row r="41" spans="1:8" ht="15.75" thickBot="1">
      <c r="A41" s="22">
        <v>2025</v>
      </c>
      <c r="B41" s="23">
        <f>'Form 1.1'!K41</f>
        <v>21720.490196352126</v>
      </c>
      <c r="C41" s="23">
        <v>1307.062581116213</v>
      </c>
      <c r="D41" s="23">
        <f t="shared" si="0"/>
        <v>23027.55277746834</v>
      </c>
      <c r="E41" s="23">
        <v>65.05915106975452</v>
      </c>
      <c r="F41" s="23">
        <v>992.0783309348388</v>
      </c>
      <c r="G41" s="23">
        <f t="shared" si="1"/>
        <v>1057.1374820045933</v>
      </c>
      <c r="H41" s="23">
        <f t="shared" si="2"/>
        <v>21970.415295463747</v>
      </c>
    </row>
    <row r="42" spans="1:8" ht="15.75" thickBot="1">
      <c r="A42" s="22">
        <v>2026</v>
      </c>
      <c r="B42" s="23">
        <f>'Form 1.1'!K42</f>
        <v>22028.81694592181</v>
      </c>
      <c r="C42" s="23">
        <v>1321.3186115953904</v>
      </c>
      <c r="D42" s="23">
        <f t="shared" si="0"/>
        <v>23350.135557517202</v>
      </c>
      <c r="E42" s="23">
        <v>65.1353784575744</v>
      </c>
      <c r="F42" s="23">
        <v>1049.7730495097605</v>
      </c>
      <c r="G42" s="23">
        <f t="shared" si="1"/>
        <v>1114.908427967335</v>
      </c>
      <c r="H42" s="23">
        <f t="shared" si="2"/>
        <v>22235.22712954987</v>
      </c>
    </row>
    <row r="43" spans="1:8" ht="15.75" thickBot="1">
      <c r="A43" s="22">
        <v>2027</v>
      </c>
      <c r="B43" s="23">
        <f>'Form 1.1'!K43</f>
        <v>22332.59546749213</v>
      </c>
      <c r="C43" s="23">
        <v>1335.3453156163082</v>
      </c>
      <c r="D43" s="23">
        <f t="shared" si="0"/>
        <v>23667.94078310844</v>
      </c>
      <c r="E43" s="23">
        <v>65.19868777516885</v>
      </c>
      <c r="F43" s="23">
        <v>1103.4205532822778</v>
      </c>
      <c r="G43" s="23">
        <f t="shared" si="1"/>
        <v>1168.6192410574465</v>
      </c>
      <c r="H43" s="23">
        <f t="shared" si="2"/>
        <v>22499.32154205099</v>
      </c>
    </row>
    <row r="44" spans="1:8" ht="15.75" thickBot="1">
      <c r="A44" s="22">
        <v>2028</v>
      </c>
      <c r="B44" s="23">
        <f>'Form 1.1'!K44</f>
        <v>22642.319837227427</v>
      </c>
      <c r="C44" s="23">
        <v>1349.8031170020467</v>
      </c>
      <c r="D44" s="23">
        <f t="shared" si="0"/>
        <v>23992.122954229475</v>
      </c>
      <c r="E44" s="23">
        <v>65.24307000332563</v>
      </c>
      <c r="F44" s="23">
        <v>1152.7122696371578</v>
      </c>
      <c r="G44" s="23">
        <f t="shared" si="1"/>
        <v>1217.9553396404833</v>
      </c>
      <c r="H44" s="23">
        <f t="shared" si="2"/>
        <v>22774.16761458899</v>
      </c>
    </row>
    <row r="45" spans="1:8" ht="15.75" thickBot="1">
      <c r="A45" s="22">
        <v>2029</v>
      </c>
      <c r="B45" s="23">
        <f>'Form 1.1'!K45</f>
        <v>22938.09209991383</v>
      </c>
      <c r="C45" s="23">
        <v>1363.3707044200792</v>
      </c>
      <c r="D45" s="23">
        <f t="shared" si="0"/>
        <v>24301.462804333907</v>
      </c>
      <c r="E45" s="23">
        <v>65.17139546092652</v>
      </c>
      <c r="F45" s="23">
        <v>1198.3987415866115</v>
      </c>
      <c r="G45" s="23">
        <f t="shared" si="1"/>
        <v>1263.570137047538</v>
      </c>
      <c r="H45" s="23">
        <f t="shared" si="2"/>
        <v>23037.892667286367</v>
      </c>
    </row>
    <row r="46" spans="1:9" ht="15.75" thickBot="1">
      <c r="A46" s="22">
        <v>2030</v>
      </c>
      <c r="B46" s="23">
        <f>'Form 1.1'!K46</f>
        <v>23216.06832211618</v>
      </c>
      <c r="C46" s="23">
        <v>1375.5480530759464</v>
      </c>
      <c r="D46" s="23">
        <f t="shared" si="0"/>
        <v>24591.616375192127</v>
      </c>
      <c r="E46" s="23">
        <v>65.086347222667</v>
      </c>
      <c r="F46" s="23">
        <v>1244.046498269049</v>
      </c>
      <c r="G46" s="23">
        <f t="shared" si="1"/>
        <v>1309.132845491716</v>
      </c>
      <c r="H46" s="23">
        <f t="shared" si="2"/>
        <v>23282.48352970041</v>
      </c>
      <c r="I46" s="14"/>
    </row>
    <row r="47" spans="1:5" ht="15">
      <c r="A47" s="31" t="s">
        <v>0</v>
      </c>
      <c r="B47" s="31"/>
      <c r="C47" s="31"/>
      <c r="D47" s="31"/>
      <c r="E47" s="31"/>
    </row>
    <row r="48" spans="1:5" ht="13.5" customHeight="1">
      <c r="A48" s="29" t="s">
        <v>68</v>
      </c>
      <c r="B48" s="31"/>
      <c r="C48" s="31"/>
      <c r="D48" s="31"/>
      <c r="E48" s="31"/>
    </row>
    <row r="49" ht="13.5" customHeight="1">
      <c r="A49" s="20"/>
    </row>
    <row r="50" spans="1:8" ht="15.75">
      <c r="A50" s="32" t="s">
        <v>23</v>
      </c>
      <c r="B50" s="32"/>
      <c r="C50" s="32"/>
      <c r="D50" s="32"/>
      <c r="E50" s="32"/>
      <c r="F50" s="32"/>
      <c r="G50" s="32"/>
      <c r="H50" s="32"/>
    </row>
    <row r="51" spans="1:8" ht="15">
      <c r="A51" s="19" t="s">
        <v>24</v>
      </c>
      <c r="B51" s="12">
        <f>EXP((LN(B16/B6)/10))-1</f>
        <v>0.023062237176058487</v>
      </c>
      <c r="C51" s="12">
        <f aca="true" t="shared" si="3" ref="C51:H51">EXP((LN(C16/C6)/10))-1</f>
        <v>0.02303235723144148</v>
      </c>
      <c r="D51" s="12">
        <f t="shared" si="3"/>
        <v>0.023060440108149116</v>
      </c>
      <c r="E51" s="13" t="s">
        <v>45</v>
      </c>
      <c r="F51" s="13" t="s">
        <v>45</v>
      </c>
      <c r="G51" s="13" t="s">
        <v>45</v>
      </c>
      <c r="H51" s="12">
        <f t="shared" si="3"/>
        <v>0.02303235723144148</v>
      </c>
    </row>
    <row r="52" spans="1:8" ht="15">
      <c r="A52" s="19" t="s">
        <v>60</v>
      </c>
      <c r="B52" s="12">
        <f>EXP((LN(B33/B16)/17))-1</f>
        <v>0.01079063556744475</v>
      </c>
      <c r="C52" s="12">
        <f aca="true" t="shared" si="4" ref="C52:H52">EXP((LN(C33/C16)/17))-1</f>
        <v>0.009102890539805175</v>
      </c>
      <c r="D52" s="12">
        <f t="shared" si="4"/>
        <v>0.010690409910009802</v>
      </c>
      <c r="E52" s="13" t="s">
        <v>45</v>
      </c>
      <c r="F52" s="12">
        <f t="shared" si="4"/>
        <v>0.3094342174928921</v>
      </c>
      <c r="G52" s="12">
        <f t="shared" si="4"/>
        <v>0.31649128683041283</v>
      </c>
      <c r="H52" s="12">
        <f t="shared" si="4"/>
        <v>0.009229903354467162</v>
      </c>
    </row>
    <row r="53" spans="1:8" ht="15">
      <c r="A53" s="19" t="s">
        <v>61</v>
      </c>
      <c r="B53" s="12">
        <f>EXP((LN(B36/B33)/3))-1</f>
        <v>0.014575951074294657</v>
      </c>
      <c r="C53" s="12">
        <f aca="true" t="shared" si="5" ref="C53:H53">EXP((LN(C36/C33)/3))-1</f>
        <v>0.00981624402609893</v>
      </c>
      <c r="D53" s="12">
        <f t="shared" si="5"/>
        <v>0.01429850837483393</v>
      </c>
      <c r="E53" s="12">
        <f t="shared" si="5"/>
        <v>0.13582038412715058</v>
      </c>
      <c r="F53" s="12">
        <f t="shared" si="5"/>
        <v>0.13330676807795605</v>
      </c>
      <c r="G53" s="12">
        <f t="shared" si="5"/>
        <v>0.13352671049040143</v>
      </c>
      <c r="H53" s="12">
        <f t="shared" si="5"/>
        <v>0.010919739549806184</v>
      </c>
    </row>
    <row r="54" spans="1:8" ht="15">
      <c r="A54" s="19" t="s">
        <v>62</v>
      </c>
      <c r="B54" s="12">
        <f>EXP((LN(B46/B33)/13))-1</f>
        <v>0.015113476667856007</v>
      </c>
      <c r="C54" s="12">
        <f aca="true" t="shared" si="6" ref="C54:H54">EXP((LN(C46/C33)/13))-1</f>
        <v>0.011339676094836104</v>
      </c>
      <c r="D54" s="12">
        <f t="shared" si="6"/>
        <v>0.014897112931844925</v>
      </c>
      <c r="E54" s="12">
        <f t="shared" si="6"/>
        <v>0.03147690294512162</v>
      </c>
      <c r="F54" s="12">
        <f t="shared" si="6"/>
        <v>0.08050246623285484</v>
      </c>
      <c r="G54" s="12">
        <f t="shared" si="6"/>
        <v>0.0771516107187682</v>
      </c>
      <c r="H54" s="12">
        <f t="shared" si="6"/>
        <v>0.01256973571512865</v>
      </c>
    </row>
    <row r="55" ht="13.5" customHeight="1">
      <c r="A55" s="20"/>
    </row>
  </sheetData>
  <sheetProtection/>
  <mergeCells count="6">
    <mergeCell ref="A1:H1"/>
    <mergeCell ref="A2:K2"/>
    <mergeCell ref="A3:H3"/>
    <mergeCell ref="A47:E47"/>
    <mergeCell ref="A48:E48"/>
    <mergeCell ref="A50:H50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="80" zoomScaleNormal="80" zoomScalePageLayoutView="0" workbookViewId="0" topLeftCell="A1">
      <selection activeCell="E53" sqref="E5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17.140625" style="1" bestFit="1" customWidth="1"/>
    <col min="9" max="9" width="17.140625" style="1" customWidth="1"/>
    <col min="10" max="16384" width="9.140625" style="1" customWidth="1"/>
  </cols>
  <sheetData>
    <row r="1" spans="1:9" ht="15.75" customHeight="1">
      <c r="A1" s="30" t="s">
        <v>54</v>
      </c>
      <c r="B1" s="30"/>
      <c r="C1" s="30"/>
      <c r="D1" s="30"/>
      <c r="E1" s="30"/>
      <c r="F1" s="30"/>
      <c r="G1" s="30"/>
      <c r="H1" s="30"/>
      <c r="I1" s="30"/>
    </row>
    <row r="2" spans="1:10" ht="15.75" customHeight="1">
      <c r="A2" s="28" t="s">
        <v>70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5.7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20"/>
    </row>
    <row r="5" spans="1:9" ht="27" thickBot="1">
      <c r="A5" s="21" t="s">
        <v>11</v>
      </c>
      <c r="B5" s="21" t="s">
        <v>59</v>
      </c>
      <c r="C5" s="21" t="s">
        <v>32</v>
      </c>
      <c r="D5" s="21" t="s">
        <v>27</v>
      </c>
      <c r="E5" s="21" t="s">
        <v>33</v>
      </c>
      <c r="F5" s="21" t="s">
        <v>29</v>
      </c>
      <c r="G5" s="21" t="s">
        <v>34</v>
      </c>
      <c r="H5" s="21" t="s">
        <v>63</v>
      </c>
      <c r="I5" s="21" t="s">
        <v>35</v>
      </c>
    </row>
    <row r="6" spans="1:9" ht="15.75" thickBot="1">
      <c r="A6" s="22">
        <v>1990</v>
      </c>
      <c r="B6" s="23">
        <v>3465.1498886181435</v>
      </c>
      <c r="C6" s="23">
        <v>265.4304814681498</v>
      </c>
      <c r="D6" s="23">
        <f>B6+C6</f>
        <v>3730.5803700862934</v>
      </c>
      <c r="E6" s="23">
        <v>0</v>
      </c>
      <c r="F6" s="23">
        <v>0</v>
      </c>
      <c r="G6" s="23">
        <f>E6+F6</f>
        <v>0</v>
      </c>
      <c r="H6" s="23">
        <f>D6-G6</f>
        <v>3730.5803700862934</v>
      </c>
      <c r="I6" s="25">
        <f>100*'Form 1.2'!H6/('Form 1.4'!H6*8.76)</f>
        <v>41.25712566182871</v>
      </c>
    </row>
    <row r="7" spans="1:9" ht="15.75" thickBot="1">
      <c r="A7" s="22">
        <v>1991</v>
      </c>
      <c r="B7" s="23">
        <v>3376.3977269262296</v>
      </c>
      <c r="C7" s="23">
        <v>258.63206588254917</v>
      </c>
      <c r="D7" s="23">
        <f aca="true" t="shared" si="0" ref="D7:D46">B7+C7</f>
        <v>3635.029792808779</v>
      </c>
      <c r="E7" s="23">
        <v>0</v>
      </c>
      <c r="F7" s="23">
        <v>0</v>
      </c>
      <c r="G7" s="23">
        <f aca="true" t="shared" si="1" ref="G7:G46">E7+F7</f>
        <v>0</v>
      </c>
      <c r="H7" s="23">
        <f aca="true" t="shared" si="2" ref="H7:H46">D7-G7</f>
        <v>3635.029792808779</v>
      </c>
      <c r="I7" s="25">
        <f>100*'Form 1.2'!H7/('Form 1.4'!H7*8.76)</f>
        <v>42.56914020676134</v>
      </c>
    </row>
    <row r="8" spans="1:9" ht="15.75" thickBot="1">
      <c r="A8" s="22">
        <v>1992</v>
      </c>
      <c r="B8" s="23">
        <v>3320.336731138759</v>
      </c>
      <c r="C8" s="23">
        <v>254.33746163431059</v>
      </c>
      <c r="D8" s="23">
        <f t="shared" si="0"/>
        <v>3574.67419277307</v>
      </c>
      <c r="E8" s="23">
        <v>0</v>
      </c>
      <c r="F8" s="23">
        <v>0.004333823999999999</v>
      </c>
      <c r="G8" s="23">
        <f t="shared" si="1"/>
        <v>0.004333823999999999</v>
      </c>
      <c r="H8" s="23">
        <f t="shared" si="2"/>
        <v>3574.66985894907</v>
      </c>
      <c r="I8" s="25">
        <f>100*'Form 1.2'!H8/('Form 1.4'!H8*8.76)</f>
        <v>44.400609014905406</v>
      </c>
    </row>
    <row r="9" spans="1:9" ht="15.75" thickBot="1">
      <c r="A9" s="22">
        <v>1993</v>
      </c>
      <c r="B9" s="23">
        <v>3446.1580551289053</v>
      </c>
      <c r="C9" s="23">
        <v>263.9753767118103</v>
      </c>
      <c r="D9" s="23">
        <f t="shared" si="0"/>
        <v>3710.1334318407157</v>
      </c>
      <c r="E9" s="23">
        <v>0</v>
      </c>
      <c r="F9" s="23">
        <v>0.00431215488</v>
      </c>
      <c r="G9" s="23">
        <f t="shared" si="1"/>
        <v>0.00431215488</v>
      </c>
      <c r="H9" s="23">
        <f t="shared" si="2"/>
        <v>3710.1291196858356</v>
      </c>
      <c r="I9" s="25">
        <f>100*'Form 1.2'!H9/('Form 1.4'!H9*8.76)</f>
        <v>43.689406262455456</v>
      </c>
    </row>
    <row r="10" spans="1:9" ht="15.75" thickBot="1">
      <c r="A10" s="22">
        <v>1994</v>
      </c>
      <c r="B10" s="23">
        <v>3324.6232052439964</v>
      </c>
      <c r="C10" s="23">
        <v>254.64391211732084</v>
      </c>
      <c r="D10" s="23">
        <f t="shared" si="0"/>
        <v>3579.267117361317</v>
      </c>
      <c r="E10" s="23">
        <v>0</v>
      </c>
      <c r="F10" s="23">
        <v>0.29014888210559997</v>
      </c>
      <c r="G10" s="23">
        <f t="shared" si="1"/>
        <v>0.29014888210559997</v>
      </c>
      <c r="H10" s="23">
        <f t="shared" si="2"/>
        <v>3578.9769684792113</v>
      </c>
      <c r="I10" s="25">
        <f>100*'Form 1.2'!H10/('Form 1.4'!H10*8.76)</f>
        <v>44.42666538583776</v>
      </c>
    </row>
    <row r="11" spans="1:9" ht="15.75" thickBot="1">
      <c r="A11" s="22">
        <v>1995</v>
      </c>
      <c r="B11" s="23">
        <v>3558.875349084937</v>
      </c>
      <c r="C11" s="23">
        <v>272.577863826122</v>
      </c>
      <c r="D11" s="23">
        <f t="shared" si="0"/>
        <v>3831.4532129110594</v>
      </c>
      <c r="E11" s="23">
        <v>0</v>
      </c>
      <c r="F11" s="23">
        <v>0.41759678569507197</v>
      </c>
      <c r="G11" s="23">
        <f t="shared" si="1"/>
        <v>0.41759678569507197</v>
      </c>
      <c r="H11" s="23">
        <f t="shared" si="2"/>
        <v>3831.0356161253644</v>
      </c>
      <c r="I11" s="25">
        <f>100*'Form 1.2'!H11/('Form 1.4'!H11*8.76)</f>
        <v>42.74217598762624</v>
      </c>
    </row>
    <row r="12" spans="1:9" ht="15.75" thickBot="1">
      <c r="A12" s="22">
        <v>1996</v>
      </c>
      <c r="B12" s="23">
        <v>3790.3188551946228</v>
      </c>
      <c r="C12" s="23">
        <v>290.2934821770371</v>
      </c>
      <c r="D12" s="23">
        <f t="shared" si="0"/>
        <v>4080.61233737166</v>
      </c>
      <c r="E12" s="23">
        <v>0</v>
      </c>
      <c r="F12" s="23">
        <v>0.5867118912665965</v>
      </c>
      <c r="G12" s="23">
        <f t="shared" si="1"/>
        <v>0.5867118912665965</v>
      </c>
      <c r="H12" s="23">
        <f t="shared" si="2"/>
        <v>4080.0256254803935</v>
      </c>
      <c r="I12" s="25">
        <f>100*'Form 1.2'!H12/('Form 1.4'!H12*8.76)</f>
        <v>42.30636290753521</v>
      </c>
    </row>
    <row r="13" spans="1:9" ht="15.75" thickBot="1">
      <c r="A13" s="22">
        <v>1997</v>
      </c>
      <c r="B13" s="23">
        <v>3885.1682204405183</v>
      </c>
      <c r="C13" s="23">
        <v>297.55065316073023</v>
      </c>
      <c r="D13" s="23">
        <f t="shared" si="0"/>
        <v>4182.718873601249</v>
      </c>
      <c r="E13" s="23">
        <v>0</v>
      </c>
      <c r="F13" s="23">
        <v>0.6949415798102638</v>
      </c>
      <c r="G13" s="23">
        <f t="shared" si="1"/>
        <v>0.6949415798102638</v>
      </c>
      <c r="H13" s="23">
        <f t="shared" si="2"/>
        <v>4182.023932021439</v>
      </c>
      <c r="I13" s="25">
        <f>100*'Form 1.2'!H13/('Form 1.4'!H13*8.76)</f>
        <v>42.11799820080292</v>
      </c>
    </row>
    <row r="14" spans="1:9" ht="15.75" thickBot="1">
      <c r="A14" s="22">
        <v>1998</v>
      </c>
      <c r="B14" s="23">
        <v>4115.316094453367</v>
      </c>
      <c r="C14" s="23">
        <v>315.17618576775646</v>
      </c>
      <c r="D14" s="23">
        <f t="shared" si="0"/>
        <v>4430.492280221124</v>
      </c>
      <c r="E14" s="23">
        <v>0</v>
      </c>
      <c r="F14" s="23">
        <v>0.7444786863112122</v>
      </c>
      <c r="G14" s="23">
        <f t="shared" si="1"/>
        <v>0.7444786863112122</v>
      </c>
      <c r="H14" s="23">
        <f t="shared" si="2"/>
        <v>4429.747801534812</v>
      </c>
      <c r="I14" s="25">
        <f>100*'Form 1.2'!H14/('Form 1.4'!H14*8.76)</f>
        <v>40.4533613211293</v>
      </c>
    </row>
    <row r="15" spans="1:9" ht="15.75" thickBot="1">
      <c r="A15" s="22">
        <v>1999</v>
      </c>
      <c r="B15" s="23">
        <v>4247.488708070144</v>
      </c>
      <c r="C15" s="23">
        <v>325.29475591966894</v>
      </c>
      <c r="D15" s="23">
        <f t="shared" si="0"/>
        <v>4572.783463989813</v>
      </c>
      <c r="E15" s="23">
        <v>0</v>
      </c>
      <c r="F15" s="23">
        <v>0.8208762206796564</v>
      </c>
      <c r="G15" s="23">
        <f t="shared" si="1"/>
        <v>0.8208762206796564</v>
      </c>
      <c r="H15" s="23">
        <f t="shared" si="2"/>
        <v>4571.962587769133</v>
      </c>
      <c r="I15" s="25">
        <f>100*'Form 1.2'!H15/('Form 1.4'!H15*8.76)</f>
        <v>41.54460915134228</v>
      </c>
    </row>
    <row r="16" spans="1:9" ht="15.75" thickBot="1">
      <c r="A16" s="22">
        <v>2000</v>
      </c>
      <c r="B16" s="23">
        <v>4195.810179339181</v>
      </c>
      <c r="C16" s="23">
        <v>321.3248765022207</v>
      </c>
      <c r="D16" s="23">
        <f t="shared" si="0"/>
        <v>4517.1350558414015</v>
      </c>
      <c r="E16" s="23">
        <v>0</v>
      </c>
      <c r="F16" s="23">
        <v>0.9684495451762577</v>
      </c>
      <c r="G16" s="23">
        <f t="shared" si="1"/>
        <v>0.9684495451762577</v>
      </c>
      <c r="H16" s="23">
        <f t="shared" si="2"/>
        <v>4516.166606296225</v>
      </c>
      <c r="I16" s="25">
        <f>100*'Form 1.2'!H16/('Form 1.4'!H16*8.76)</f>
        <v>42.79559950674733</v>
      </c>
    </row>
    <row r="17" spans="1:9" ht="15.75" thickBot="1">
      <c r="A17" s="22">
        <v>2001</v>
      </c>
      <c r="B17" s="23">
        <v>3911.4824277227044</v>
      </c>
      <c r="C17" s="23">
        <v>299.50925934407707</v>
      </c>
      <c r="D17" s="23">
        <f t="shared" si="0"/>
        <v>4210.991687066781</v>
      </c>
      <c r="E17" s="23">
        <v>0</v>
      </c>
      <c r="F17" s="23">
        <v>1.4398775389303762</v>
      </c>
      <c r="G17" s="23">
        <f t="shared" si="1"/>
        <v>1.4398775389303762</v>
      </c>
      <c r="H17" s="23">
        <f t="shared" si="2"/>
        <v>4209.551809527851</v>
      </c>
      <c r="I17" s="25">
        <f>100*'Form 1.2'!H17/('Form 1.4'!H17*8.76)</f>
        <v>44.88992111099571</v>
      </c>
    </row>
    <row r="18" spans="1:9" ht="15.75" thickBot="1">
      <c r="A18" s="22">
        <v>2002</v>
      </c>
      <c r="B18" s="23">
        <v>4275.690557114962</v>
      </c>
      <c r="C18" s="23">
        <v>327.3620527212268</v>
      </c>
      <c r="D18" s="23">
        <f t="shared" si="0"/>
        <v>4603.052609836189</v>
      </c>
      <c r="E18" s="23">
        <v>0</v>
      </c>
      <c r="F18" s="23">
        <v>2.034516367875725</v>
      </c>
      <c r="G18" s="23">
        <f t="shared" si="1"/>
        <v>2.034516367875725</v>
      </c>
      <c r="H18" s="23">
        <f t="shared" si="2"/>
        <v>4601.018093468313</v>
      </c>
      <c r="I18" s="25">
        <f>100*'Form 1.2'!H18/('Form 1.4'!H18*8.76)</f>
        <v>42.746857002781844</v>
      </c>
    </row>
    <row r="19" spans="1:9" ht="15.75" thickBot="1">
      <c r="A19" s="22">
        <v>2003</v>
      </c>
      <c r="B19" s="23">
        <v>4297.984445892996</v>
      </c>
      <c r="C19" s="23">
        <v>329.0500966858404</v>
      </c>
      <c r="D19" s="23">
        <f t="shared" si="0"/>
        <v>4627.034542578836</v>
      </c>
      <c r="E19" s="23">
        <v>0</v>
      </c>
      <c r="F19" s="23">
        <v>2.2912776705363456</v>
      </c>
      <c r="G19" s="23">
        <f t="shared" si="1"/>
        <v>2.2912776705363456</v>
      </c>
      <c r="H19" s="23">
        <f t="shared" si="2"/>
        <v>4624.7432649083</v>
      </c>
      <c r="I19" s="25">
        <f>100*'Form 1.2'!H19/('Form 1.4'!H19*8.76)</f>
        <v>44.00099493310081</v>
      </c>
    </row>
    <row r="20" spans="1:9" ht="15.75" thickBot="1">
      <c r="A20" s="22">
        <v>2004</v>
      </c>
      <c r="B20" s="23">
        <v>4195.582211562623</v>
      </c>
      <c r="C20" s="23">
        <v>321.1691084521089</v>
      </c>
      <c r="D20" s="23">
        <f t="shared" si="0"/>
        <v>4516.751320014732</v>
      </c>
      <c r="E20" s="23">
        <v>0</v>
      </c>
      <c r="F20" s="23">
        <v>2.7740072269979</v>
      </c>
      <c r="G20" s="23">
        <f t="shared" si="1"/>
        <v>2.7740072269979</v>
      </c>
      <c r="H20" s="23">
        <f t="shared" si="2"/>
        <v>4513.977312787734</v>
      </c>
      <c r="I20" s="25">
        <f>100*'Form 1.2'!H20/('Form 1.4'!H20*8.76)</f>
        <v>47.04327084142427</v>
      </c>
    </row>
    <row r="21" spans="1:9" ht="15.75" thickBot="1">
      <c r="A21" s="22">
        <v>2005</v>
      </c>
      <c r="B21" s="23">
        <v>4518.620905460992</v>
      </c>
      <c r="C21" s="23">
        <v>345.8725950726267</v>
      </c>
      <c r="D21" s="23">
        <f t="shared" si="0"/>
        <v>4864.493500533618</v>
      </c>
      <c r="E21" s="23">
        <v>0</v>
      </c>
      <c r="F21" s="23">
        <v>3.312875792235914</v>
      </c>
      <c r="G21" s="23">
        <f t="shared" si="1"/>
        <v>3.312875792235914</v>
      </c>
      <c r="H21" s="23">
        <f t="shared" si="2"/>
        <v>4861.180624741382</v>
      </c>
      <c r="I21" s="25">
        <f>100*'Form 1.2'!H21/('Form 1.4'!H21*8.76)</f>
        <v>43.832269426122984</v>
      </c>
    </row>
    <row r="22" spans="1:9" ht="15.75" thickBot="1">
      <c r="A22" s="22">
        <v>2006</v>
      </c>
      <c r="B22" s="23">
        <v>5097.104209808943</v>
      </c>
      <c r="C22" s="23">
        <v>390.1567429370984</v>
      </c>
      <c r="D22" s="23">
        <f t="shared" si="0"/>
        <v>5487.260952746041</v>
      </c>
      <c r="E22" s="23">
        <v>0.08537756332831448</v>
      </c>
      <c r="F22" s="23">
        <v>3.588767792633118</v>
      </c>
      <c r="G22" s="23">
        <f t="shared" si="1"/>
        <v>3.6741453559614325</v>
      </c>
      <c r="H22" s="23">
        <f t="shared" si="2"/>
        <v>5483.586807390079</v>
      </c>
      <c r="I22" s="25">
        <f>100*'Form 1.2'!H22/('Form 1.4'!H22*8.76)</f>
        <v>40.15481171332862</v>
      </c>
    </row>
    <row r="23" spans="1:9" ht="15.75" thickBot="1">
      <c r="A23" s="22">
        <v>2007</v>
      </c>
      <c r="B23" s="23">
        <v>4794.273917606574</v>
      </c>
      <c r="C23" s="23">
        <v>366.9409379857737</v>
      </c>
      <c r="D23" s="23">
        <f t="shared" si="0"/>
        <v>5161.214855592348</v>
      </c>
      <c r="E23" s="23">
        <v>0.033115500000000075</v>
      </c>
      <c r="F23" s="23">
        <v>3.889131274018756</v>
      </c>
      <c r="G23" s="23">
        <f t="shared" si="1"/>
        <v>3.922246774018756</v>
      </c>
      <c r="H23" s="23">
        <f t="shared" si="2"/>
        <v>5157.2926088183285</v>
      </c>
      <c r="I23" s="25">
        <f>100*'Form 1.2'!H23/('Form 1.4'!H23*8.76)</f>
        <v>42.714921293748624</v>
      </c>
    </row>
    <row r="24" spans="1:9" ht="15.75" thickBot="1">
      <c r="A24" s="22">
        <v>2008</v>
      </c>
      <c r="B24" s="23">
        <v>4839.841221956168</v>
      </c>
      <c r="C24" s="23">
        <v>370.30999847584945</v>
      </c>
      <c r="D24" s="23">
        <f t="shared" si="0"/>
        <v>5210.151220432017</v>
      </c>
      <c r="E24" s="23">
        <v>0.032784344999999604</v>
      </c>
      <c r="F24" s="23">
        <v>5.474253853341983</v>
      </c>
      <c r="G24" s="23">
        <f t="shared" si="1"/>
        <v>5.5070381983419825</v>
      </c>
      <c r="H24" s="23">
        <f t="shared" si="2"/>
        <v>5204.644182233675</v>
      </c>
      <c r="I24" s="25">
        <f>100*'Form 1.2'!H24/('Form 1.4'!H24*8.76)</f>
        <v>42.514563109634196</v>
      </c>
    </row>
    <row r="25" spans="1:9" ht="15.75" thickBot="1">
      <c r="A25" s="22">
        <v>2009</v>
      </c>
      <c r="B25" s="23">
        <v>4419.89246894835</v>
      </c>
      <c r="C25" s="23">
        <v>337.8807600131162</v>
      </c>
      <c r="D25" s="23">
        <f t="shared" si="0"/>
        <v>4757.773228961466</v>
      </c>
      <c r="E25" s="23">
        <v>0.0836126807736175</v>
      </c>
      <c r="F25" s="23">
        <v>8.83287698407529</v>
      </c>
      <c r="G25" s="23">
        <f t="shared" si="1"/>
        <v>8.916489664848907</v>
      </c>
      <c r="H25" s="23">
        <f t="shared" si="2"/>
        <v>4748.856739296617</v>
      </c>
      <c r="I25" s="25">
        <f>100*'Form 1.2'!H25/('Form 1.4'!H25*8.76)</f>
        <v>45.75178807486456</v>
      </c>
    </row>
    <row r="26" spans="1:9" ht="15.75" thickBot="1">
      <c r="A26" s="22">
        <v>2010</v>
      </c>
      <c r="B26" s="23">
        <v>4702.9787569592445</v>
      </c>
      <c r="C26" s="23">
        <v>358.8573817371383</v>
      </c>
      <c r="D26" s="23">
        <f t="shared" si="0"/>
        <v>5061.8361386963825</v>
      </c>
      <c r="E26" s="23">
        <v>0.08405949986281414</v>
      </c>
      <c r="F26" s="23">
        <v>18.072481569847888</v>
      </c>
      <c r="G26" s="23">
        <f t="shared" si="1"/>
        <v>18.156541069710702</v>
      </c>
      <c r="H26" s="23">
        <f t="shared" si="2"/>
        <v>5043.679597626672</v>
      </c>
      <c r="I26" s="25">
        <f>100*'Form 1.2'!H26/('Form 1.4'!H26*8.76)</f>
        <v>42.44919531143486</v>
      </c>
    </row>
    <row r="27" spans="1:9" ht="15.75" thickBot="1">
      <c r="A27" s="22">
        <v>2011</v>
      </c>
      <c r="B27" s="23">
        <v>4425.524925794664</v>
      </c>
      <c r="C27" s="23">
        <v>337.0925591150542</v>
      </c>
      <c r="D27" s="23">
        <f t="shared" si="0"/>
        <v>4762.617484909719</v>
      </c>
      <c r="E27" s="23">
        <v>0.07861539142663787</v>
      </c>
      <c r="F27" s="23">
        <v>24.760160076159156</v>
      </c>
      <c r="G27" s="23">
        <f t="shared" si="1"/>
        <v>24.838775467585794</v>
      </c>
      <c r="H27" s="23">
        <f t="shared" si="2"/>
        <v>4737.778709442133</v>
      </c>
      <c r="I27" s="25">
        <f>100*'Form 1.2'!H27/('Form 1.4'!H27*8.76)</f>
        <v>45.82497280357726</v>
      </c>
    </row>
    <row r="28" spans="1:9" ht="15.75" thickBot="1">
      <c r="A28" s="22">
        <v>2012</v>
      </c>
      <c r="B28" s="23">
        <v>4628.403756196128</v>
      </c>
      <c r="C28" s="23">
        <v>352.1971406873658</v>
      </c>
      <c r="D28" s="23">
        <f t="shared" si="0"/>
        <v>4980.600896883493</v>
      </c>
      <c r="E28" s="23">
        <v>0.06829212906959725</v>
      </c>
      <c r="F28" s="23">
        <v>30.461564754188643</v>
      </c>
      <c r="G28" s="23">
        <f t="shared" si="1"/>
        <v>30.52985688325824</v>
      </c>
      <c r="H28" s="23">
        <f t="shared" si="2"/>
        <v>4950.0710400002345</v>
      </c>
      <c r="I28" s="25">
        <f>100*'Form 1.2'!H28/('Form 1.4'!H28*8.76)</f>
        <v>43.96180687130339</v>
      </c>
    </row>
    <row r="29" spans="1:9" ht="15.75" thickBot="1">
      <c r="A29" s="22">
        <v>2013</v>
      </c>
      <c r="B29" s="23">
        <v>4775.672749441054</v>
      </c>
      <c r="C29" s="23">
        <v>362.9382364103254</v>
      </c>
      <c r="D29" s="23">
        <f t="shared" si="0"/>
        <v>5138.61098585138</v>
      </c>
      <c r="E29" s="23">
        <v>0.1837794299041846</v>
      </c>
      <c r="F29" s="23">
        <v>37.39188893640651</v>
      </c>
      <c r="G29" s="23">
        <f t="shared" si="1"/>
        <v>37.575668366310694</v>
      </c>
      <c r="H29" s="23">
        <f t="shared" si="2"/>
        <v>5101.03531748507</v>
      </c>
      <c r="I29" s="25">
        <f>100*'Form 1.2'!H29/('Form 1.4'!H29*8.76)</f>
        <v>42.41188259365006</v>
      </c>
    </row>
    <row r="30" spans="1:9" ht="15.75" thickBot="1">
      <c r="A30" s="22">
        <v>2014</v>
      </c>
      <c r="B30" s="23">
        <v>4691.24178384576</v>
      </c>
      <c r="C30" s="23">
        <v>355.68798752300603</v>
      </c>
      <c r="D30" s="23">
        <f t="shared" si="0"/>
        <v>5046.9297713687665</v>
      </c>
      <c r="E30" s="23">
        <v>0.21846679943887182</v>
      </c>
      <c r="F30" s="23">
        <v>47.57700473553825</v>
      </c>
      <c r="G30" s="23">
        <f t="shared" si="1"/>
        <v>47.795471534977125</v>
      </c>
      <c r="H30" s="23">
        <f t="shared" si="2"/>
        <v>4999.13429983379</v>
      </c>
      <c r="I30" s="25">
        <f>100*'Form 1.2'!H30/('Form 1.4'!H30*8.76)</f>
        <v>43.68199550380768</v>
      </c>
    </row>
    <row r="31" spans="1:9" ht="15.75" thickBot="1">
      <c r="A31" s="22">
        <v>2015</v>
      </c>
      <c r="B31" s="23">
        <v>4802.775101318644</v>
      </c>
      <c r="C31" s="23">
        <v>363.3425165816175</v>
      </c>
      <c r="D31" s="23">
        <f t="shared" si="0"/>
        <v>5166.117617900261</v>
      </c>
      <c r="E31" s="23">
        <v>0.21496477327198704</v>
      </c>
      <c r="F31" s="23">
        <v>59.18524644592722</v>
      </c>
      <c r="G31" s="23">
        <f t="shared" si="1"/>
        <v>59.40021121919921</v>
      </c>
      <c r="H31" s="23">
        <f t="shared" si="2"/>
        <v>5106.717406681062</v>
      </c>
      <c r="I31" s="25">
        <f>100*'Form 1.2'!H31/('Form 1.4'!H31*8.76)</f>
        <v>42.25668360178822</v>
      </c>
    </row>
    <row r="32" spans="1:9" ht="15.75" thickBot="1">
      <c r="A32" s="22">
        <v>2016</v>
      </c>
      <c r="B32" s="23">
        <v>4747.830789291908</v>
      </c>
      <c r="C32" s="23">
        <v>357.80690889500335</v>
      </c>
      <c r="D32" s="23">
        <f t="shared" si="0"/>
        <v>5105.637698186912</v>
      </c>
      <c r="E32" s="23">
        <v>0.213306396452694</v>
      </c>
      <c r="F32" s="23">
        <v>76.50901168131294</v>
      </c>
      <c r="G32" s="23">
        <f t="shared" si="1"/>
        <v>76.72231807776564</v>
      </c>
      <c r="H32" s="23">
        <f t="shared" si="2"/>
        <v>5028.915380109146</v>
      </c>
      <c r="I32" s="25">
        <f>100*'Form 1.2'!H32/('Form 1.4'!H32*8.76)</f>
        <v>43.4420269852765</v>
      </c>
    </row>
    <row r="33" spans="1:9" ht="15.75" thickBot="1">
      <c r="A33" s="22">
        <v>2017</v>
      </c>
      <c r="B33" s="23">
        <v>4847.92099187635</v>
      </c>
      <c r="C33" s="23">
        <v>364.2799311222511</v>
      </c>
      <c r="D33" s="23">
        <f t="shared" si="0"/>
        <v>5212.2009229986015</v>
      </c>
      <c r="E33" s="23">
        <v>1.7098239170347256</v>
      </c>
      <c r="F33" s="23">
        <v>90.59849012313856</v>
      </c>
      <c r="G33" s="23">
        <f t="shared" si="1"/>
        <v>92.30831404017329</v>
      </c>
      <c r="H33" s="23">
        <f t="shared" si="2"/>
        <v>5119.892608958428</v>
      </c>
      <c r="I33" s="25">
        <f>100*'Form 1.2'!H33/('Form 1.4'!H33*8.76)</f>
        <v>44.13062622894689</v>
      </c>
    </row>
    <row r="34" spans="1:9" ht="15.75" thickBot="1">
      <c r="A34" s="22">
        <v>2018</v>
      </c>
      <c r="B34" s="23">
        <v>4673.831058501965</v>
      </c>
      <c r="C34" s="23">
        <v>349.78201119335466</v>
      </c>
      <c r="D34" s="23">
        <f t="shared" si="0"/>
        <v>5023.61306969532</v>
      </c>
      <c r="E34" s="23">
        <v>4.119750436819771</v>
      </c>
      <c r="F34" s="23">
        <v>103.36651441821772</v>
      </c>
      <c r="G34" s="23">
        <f t="shared" si="1"/>
        <v>107.48626485503749</v>
      </c>
      <c r="H34" s="23">
        <f t="shared" si="2"/>
        <v>4916.126804840282</v>
      </c>
      <c r="I34" s="25">
        <f>100*'Form 1.2'!H34/('Form 1.4'!H34*8.76)</f>
        <v>46.51098394442824</v>
      </c>
    </row>
    <row r="35" spans="1:14" ht="15.75" thickBot="1">
      <c r="A35" s="22">
        <v>2019</v>
      </c>
      <c r="B35" s="23">
        <v>4740.999386862758</v>
      </c>
      <c r="C35" s="23">
        <v>355.0586422028501</v>
      </c>
      <c r="D35" s="23">
        <f t="shared" si="0"/>
        <v>5096.058029065608</v>
      </c>
      <c r="E35" s="23">
        <v>4.278082859647711</v>
      </c>
      <c r="F35" s="23">
        <v>116.29159550969622</v>
      </c>
      <c r="G35" s="23">
        <f t="shared" si="1"/>
        <v>120.56967836934393</v>
      </c>
      <c r="H35" s="23">
        <f t="shared" si="2"/>
        <v>4975.488350696264</v>
      </c>
      <c r="I35" s="25">
        <f>100*'Form 1.2'!H35/('Form 1.4'!H35*8.76)</f>
        <v>46.43556692345579</v>
      </c>
      <c r="N35" s="1" t="s">
        <v>0</v>
      </c>
    </row>
    <row r="36" spans="1:9" ht="15.75" thickBot="1">
      <c r="A36" s="22">
        <v>2020</v>
      </c>
      <c r="B36" s="23">
        <v>4797.908995030633</v>
      </c>
      <c r="C36" s="23">
        <v>359.53673290708235</v>
      </c>
      <c r="D36" s="23">
        <f t="shared" si="0"/>
        <v>5157.445727937716</v>
      </c>
      <c r="E36" s="23">
        <v>4.565245515940887</v>
      </c>
      <c r="F36" s="23">
        <v>129.6092589022448</v>
      </c>
      <c r="G36" s="23">
        <f t="shared" si="1"/>
        <v>134.17450441818568</v>
      </c>
      <c r="H36" s="23">
        <f t="shared" si="2"/>
        <v>5023.27122351953</v>
      </c>
      <c r="I36" s="25">
        <f>100*'Form 1.2'!H36/('Form 1.4'!H36*8.76)</f>
        <v>46.46910890487558</v>
      </c>
    </row>
    <row r="37" spans="1:9" ht="15.75" thickBot="1">
      <c r="A37" s="22">
        <v>2021</v>
      </c>
      <c r="B37" s="23">
        <v>4855.03668186521</v>
      </c>
      <c r="C37" s="23">
        <v>364.0202549835363</v>
      </c>
      <c r="D37" s="23">
        <f t="shared" si="0"/>
        <v>5219.056936848747</v>
      </c>
      <c r="E37" s="23">
        <v>4.896588214158783</v>
      </c>
      <c r="F37" s="23">
        <v>143.38728225715195</v>
      </c>
      <c r="G37" s="23">
        <f t="shared" si="1"/>
        <v>148.28387047131073</v>
      </c>
      <c r="H37" s="23">
        <f t="shared" si="2"/>
        <v>5070.773066377436</v>
      </c>
      <c r="I37" s="25">
        <f>100*'Form 1.2'!H37/('Form 1.4'!H37*8.76)</f>
        <v>46.69904941538389</v>
      </c>
    </row>
    <row r="38" spans="1:9" ht="15.75" thickBot="1">
      <c r="A38" s="22">
        <v>2022</v>
      </c>
      <c r="B38" s="23">
        <v>4929.109411415996</v>
      </c>
      <c r="C38" s="23">
        <v>369.9003039794824</v>
      </c>
      <c r="D38" s="23">
        <f t="shared" si="0"/>
        <v>5299.009715395478</v>
      </c>
      <c r="E38" s="23">
        <v>5.217879396698237</v>
      </c>
      <c r="F38" s="23">
        <v>156.45726245522417</v>
      </c>
      <c r="G38" s="23">
        <f t="shared" si="1"/>
        <v>161.6751418519224</v>
      </c>
      <c r="H38" s="23">
        <f t="shared" si="2"/>
        <v>5137.334573543556</v>
      </c>
      <c r="I38" s="25">
        <f>100*'Form 1.2'!H38/('Form 1.4'!H38*8.76)</f>
        <v>46.82741574045306</v>
      </c>
    </row>
    <row r="39" spans="1:9" ht="15.75" thickBot="1">
      <c r="A39" s="22">
        <v>2023</v>
      </c>
      <c r="B39" s="23">
        <v>5009.86949442902</v>
      </c>
      <c r="C39" s="23">
        <v>376.34762231500775</v>
      </c>
      <c r="D39" s="23">
        <f t="shared" si="0"/>
        <v>5386.217116744027</v>
      </c>
      <c r="E39" s="23">
        <v>5.528817108068523</v>
      </c>
      <c r="F39" s="23">
        <v>169.3862139847384</v>
      </c>
      <c r="G39" s="23">
        <f t="shared" si="1"/>
        <v>174.9150310928069</v>
      </c>
      <c r="H39" s="23">
        <f t="shared" si="2"/>
        <v>5211.30208565122</v>
      </c>
      <c r="I39" s="25">
        <f>100*'Form 1.2'!H39/('Form 1.4'!H39*8.76)</f>
        <v>46.80707036651347</v>
      </c>
    </row>
    <row r="40" spans="1:9" ht="15.75" thickBot="1">
      <c r="A40" s="22">
        <v>2024</v>
      </c>
      <c r="B40" s="23">
        <v>5083.605251769513</v>
      </c>
      <c r="C40" s="23">
        <v>382.3136009775501</v>
      </c>
      <c r="D40" s="23">
        <f t="shared" si="0"/>
        <v>5465.918852747063</v>
      </c>
      <c r="E40" s="23">
        <v>5.830512135587952</v>
      </c>
      <c r="F40" s="23">
        <v>181.95655659934738</v>
      </c>
      <c r="G40" s="23">
        <f t="shared" si="1"/>
        <v>187.78706873493533</v>
      </c>
      <c r="H40" s="23">
        <f t="shared" si="2"/>
        <v>5278.131784012128</v>
      </c>
      <c r="I40" s="25">
        <f>100*'Form 1.2'!H40/('Form 1.4'!H40*8.76)</f>
        <v>46.88929869793814</v>
      </c>
    </row>
    <row r="41" spans="1:9" ht="15.75" thickBot="1">
      <c r="A41" s="22">
        <v>2025</v>
      </c>
      <c r="B41" s="23">
        <v>5153.632285387745</v>
      </c>
      <c r="C41" s="23">
        <v>388.0581562612091</v>
      </c>
      <c r="D41" s="23">
        <f t="shared" si="0"/>
        <v>5541.690441648953</v>
      </c>
      <c r="E41" s="23">
        <v>6.12412629200881</v>
      </c>
      <c r="F41" s="23">
        <v>194.0962363018441</v>
      </c>
      <c r="G41" s="23">
        <f t="shared" si="1"/>
        <v>200.2203625938529</v>
      </c>
      <c r="H41" s="23">
        <f t="shared" si="2"/>
        <v>5341.4700790551005</v>
      </c>
      <c r="I41" s="25">
        <f>100*'Form 1.2'!H41/('Form 1.4'!H41*8.76)</f>
        <v>46.95408265174705</v>
      </c>
    </row>
    <row r="42" spans="1:9" ht="15.75" thickBot="1">
      <c r="A42" s="22">
        <v>2026</v>
      </c>
      <c r="B42" s="23">
        <v>5225.946051021087</v>
      </c>
      <c r="C42" s="23">
        <v>394.0765515314421</v>
      </c>
      <c r="D42" s="23">
        <f t="shared" si="0"/>
        <v>5620.02260255253</v>
      </c>
      <c r="E42" s="23">
        <v>6.4118218460643845</v>
      </c>
      <c r="F42" s="23">
        <v>205.44796781486528</v>
      </c>
      <c r="G42" s="23">
        <f t="shared" si="1"/>
        <v>211.85978966092966</v>
      </c>
      <c r="H42" s="23">
        <f t="shared" si="2"/>
        <v>5408.1628128916</v>
      </c>
      <c r="I42" s="25">
        <f>100*'Form 1.2'!H42/('Form 1.4'!H42*8.76)</f>
        <v>46.93401483980256</v>
      </c>
    </row>
    <row r="43" spans="1:9" ht="15.75" thickBot="1">
      <c r="A43" s="22">
        <v>2027</v>
      </c>
      <c r="B43" s="23">
        <v>5298.153359073646</v>
      </c>
      <c r="C43" s="23">
        <v>400.3134097058908</v>
      </c>
      <c r="D43" s="23">
        <f t="shared" si="0"/>
        <v>5698.466768779537</v>
      </c>
      <c r="E43" s="23">
        <v>6.6966057537227925</v>
      </c>
      <c r="F43" s="23">
        <v>216.13044125723073</v>
      </c>
      <c r="G43" s="23">
        <f t="shared" si="1"/>
        <v>222.82704701095352</v>
      </c>
      <c r="H43" s="23">
        <f t="shared" si="2"/>
        <v>5475.6397217685835</v>
      </c>
      <c r="I43" s="25">
        <f>100*'Form 1.2'!H43/('Form 1.4'!H43*8.76)</f>
        <v>46.906221586065165</v>
      </c>
    </row>
    <row r="44" spans="1:10" ht="15.75" thickBot="1">
      <c r="A44" s="22">
        <v>2028</v>
      </c>
      <c r="B44" s="23">
        <v>5372.932909214894</v>
      </c>
      <c r="C44" s="23">
        <v>407.0196838975627</v>
      </c>
      <c r="D44" s="23">
        <f t="shared" si="0"/>
        <v>5779.952593112456</v>
      </c>
      <c r="E44" s="23">
        <v>6.978507388160324</v>
      </c>
      <c r="F44" s="23">
        <v>225.9136995309014</v>
      </c>
      <c r="G44" s="23">
        <f t="shared" si="1"/>
        <v>232.89220691906172</v>
      </c>
      <c r="H44" s="23">
        <f t="shared" si="2"/>
        <v>5547.060386193394</v>
      </c>
      <c r="I44" s="25">
        <f>100*'Form 1.2'!H44/('Form 1.4'!H44*8.76)</f>
        <v>46.86790196216512</v>
      </c>
      <c r="J44" s="1" t="s">
        <v>0</v>
      </c>
    </row>
    <row r="45" spans="1:9" ht="15.75" thickBot="1">
      <c r="A45" s="22">
        <v>2029</v>
      </c>
      <c r="B45" s="23">
        <v>5443.894862611122</v>
      </c>
      <c r="C45" s="23">
        <v>413.7244090128751</v>
      </c>
      <c r="D45" s="23">
        <f t="shared" si="0"/>
        <v>5857.6192716239975</v>
      </c>
      <c r="E45" s="23">
        <v>7.257555826921845</v>
      </c>
      <c r="F45" s="23">
        <v>234.6721089514085</v>
      </c>
      <c r="G45" s="23">
        <f t="shared" si="1"/>
        <v>241.92966477833033</v>
      </c>
      <c r="H45" s="23">
        <f t="shared" si="2"/>
        <v>5615.689606845667</v>
      </c>
      <c r="I45" s="25">
        <f>100*'Form 1.2'!H45/('Form 1.4'!H45*8.76)</f>
        <v>46.83122834994827</v>
      </c>
    </row>
    <row r="46" spans="1:9" ht="15.75" thickBot="1">
      <c r="A46" s="22">
        <v>2030</v>
      </c>
      <c r="B46" s="23">
        <v>5512.482439867873</v>
      </c>
      <c r="C46" s="23">
        <v>420.45868699741646</v>
      </c>
      <c r="D46" s="23">
        <f t="shared" si="0"/>
        <v>5932.941126865289</v>
      </c>
      <c r="E46" s="23">
        <v>7.533779854891179</v>
      </c>
      <c r="F46" s="23">
        <v>243.80683528441986</v>
      </c>
      <c r="G46" s="23">
        <f t="shared" si="1"/>
        <v>251.34061513931104</v>
      </c>
      <c r="H46" s="23">
        <f t="shared" si="2"/>
        <v>5681.600511725978</v>
      </c>
      <c r="I46" s="25">
        <f>100*'Form 1.2'!H46/('Form 1.4'!H46*8.76)</f>
        <v>46.779384595004</v>
      </c>
    </row>
    <row r="47" spans="1:9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</row>
    <row r="48" spans="1:9" ht="13.5" customHeight="1">
      <c r="A48" s="29" t="s">
        <v>69</v>
      </c>
      <c r="B48" s="31"/>
      <c r="C48" s="31"/>
      <c r="D48" s="31"/>
      <c r="E48" s="31"/>
      <c r="F48" s="31"/>
      <c r="G48" s="31"/>
      <c r="H48" s="31"/>
      <c r="I48" s="31"/>
    </row>
    <row r="49" spans="1:9" ht="13.5" customHeight="1">
      <c r="A49" s="24"/>
      <c r="B49" s="24"/>
      <c r="C49" s="24"/>
      <c r="D49" s="24"/>
      <c r="E49" s="24"/>
      <c r="F49" s="24"/>
      <c r="G49" s="24"/>
      <c r="H49" s="24"/>
      <c r="I49" s="24"/>
    </row>
    <row r="50" ht="13.5" customHeight="1">
      <c r="A50" s="20"/>
    </row>
    <row r="51" spans="1:9" ht="15.75">
      <c r="A51" s="32" t="s">
        <v>23</v>
      </c>
      <c r="B51" s="32"/>
      <c r="C51" s="32"/>
      <c r="D51" s="32"/>
      <c r="E51" s="32"/>
      <c r="F51" s="32"/>
      <c r="G51" s="32"/>
      <c r="H51" s="32"/>
      <c r="I51" s="32"/>
    </row>
    <row r="52" spans="1:9" ht="15">
      <c r="A52" s="19" t="s">
        <v>24</v>
      </c>
      <c r="B52" s="12">
        <f>EXP((LN(B16/B6)/10))-1</f>
        <v>0.01931726601838002</v>
      </c>
      <c r="C52" s="12">
        <f>EXP((LN(C16/C6)/10))-1</f>
        <v>0.019293736357894664</v>
      </c>
      <c r="D52" s="12">
        <f>EXP((LN(D16/D6)/10))-1</f>
        <v>0.019315592046525776</v>
      </c>
      <c r="E52" s="13" t="s">
        <v>45</v>
      </c>
      <c r="F52" s="13" t="s">
        <v>45</v>
      </c>
      <c r="G52" s="13" t="s">
        <v>45</v>
      </c>
      <c r="H52" s="12">
        <f>EXP((LN(H16/H6)/10))-1</f>
        <v>0.019293736357894664</v>
      </c>
      <c r="I52" s="12">
        <f>EXP((LN(I16/I6)/10))-1</f>
        <v>0.003667854260446468</v>
      </c>
    </row>
    <row r="53" spans="1:9" ht="15">
      <c r="A53" s="19" t="s">
        <v>71</v>
      </c>
      <c r="B53" s="12">
        <f>EXP((LN(B34/B16)/18))-1</f>
        <v>0.006012035704321628</v>
      </c>
      <c r="C53" s="12">
        <f aca="true" t="shared" si="3" ref="C53:I53">EXP((LN(C34/C16)/18))-1</f>
        <v>0.00472543245363366</v>
      </c>
      <c r="D53" s="12">
        <f t="shared" si="3"/>
        <v>0.005921432452863806</v>
      </c>
      <c r="E53" s="13" t="s">
        <v>45</v>
      </c>
      <c r="F53" s="12">
        <f t="shared" si="3"/>
        <v>0.2962342512174565</v>
      </c>
      <c r="G53" s="12">
        <f t="shared" si="3"/>
        <v>0.2990517218373525</v>
      </c>
      <c r="H53" s="12">
        <f t="shared" si="3"/>
        <v>0.00472543245363366</v>
      </c>
      <c r="I53" s="12">
        <f t="shared" si="3"/>
        <v>0.004635891344080489</v>
      </c>
    </row>
    <row r="54" spans="1:9" ht="15">
      <c r="A54" s="19" t="s">
        <v>72</v>
      </c>
      <c r="B54" s="12">
        <f>EXP((LN(B36/B34)/2))-1</f>
        <v>0.013186741433699245</v>
      </c>
      <c r="C54" s="12">
        <f aca="true" t="shared" si="4" ref="C54:I54">EXP((LN(C36/C34)/2))-1</f>
        <v>0.013848116247035192</v>
      </c>
      <c r="D54" s="12">
        <f t="shared" si="4"/>
        <v>0.01323280534294824</v>
      </c>
      <c r="E54" s="12">
        <f t="shared" si="4"/>
        <v>0.05268058963021027</v>
      </c>
      <c r="F54" s="12">
        <f t="shared" si="4"/>
        <v>0.11976806549936136</v>
      </c>
      <c r="G54" s="12">
        <f t="shared" si="4"/>
        <v>0.11727096887375743</v>
      </c>
      <c r="H54" s="12">
        <f t="shared" si="4"/>
        <v>0.010838502551834939</v>
      </c>
      <c r="I54" s="12">
        <f t="shared" si="4"/>
        <v>-0.00045026427674366154</v>
      </c>
    </row>
    <row r="55" spans="1:9" ht="15">
      <c r="A55" s="19" t="s">
        <v>73</v>
      </c>
      <c r="B55" s="12">
        <f>EXP((LN(B46/B34)/12))-1</f>
        <v>0.013848004572413197</v>
      </c>
      <c r="C55" s="12">
        <f aca="true" t="shared" si="5" ref="C55:I55">EXP((LN(C46/C34)/12))-1</f>
        <v>0.015454546180370565</v>
      </c>
      <c r="D55" s="12">
        <f t="shared" si="5"/>
        <v>0.013960775215289045</v>
      </c>
      <c r="E55" s="12">
        <f t="shared" si="5"/>
        <v>0.05158690189567694</v>
      </c>
      <c r="F55" s="12">
        <f t="shared" si="5"/>
        <v>0.07412667104802573</v>
      </c>
      <c r="G55" s="12">
        <f t="shared" si="5"/>
        <v>0.07335275461258894</v>
      </c>
      <c r="H55" s="12">
        <f t="shared" si="5"/>
        <v>0.012132339223368316</v>
      </c>
      <c r="I55" s="12">
        <f t="shared" si="5"/>
        <v>0.0004796239169777561</v>
      </c>
    </row>
    <row r="56" ht="13.5" customHeight="1">
      <c r="A56" s="20"/>
    </row>
  </sheetData>
  <sheetProtection/>
  <mergeCells count="6">
    <mergeCell ref="A1:I1"/>
    <mergeCell ref="A2:J2"/>
    <mergeCell ref="A3:I3"/>
    <mergeCell ref="A47:I47"/>
    <mergeCell ref="A48:I48"/>
    <mergeCell ref="A51:I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PageLayoutView="0" workbookViewId="0" topLeftCell="A1">
      <selection activeCell="I21" sqref="I21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8" t="s">
        <v>55</v>
      </c>
      <c r="B1" s="28"/>
      <c r="C1" s="28"/>
      <c r="D1" s="28"/>
      <c r="E1" s="28"/>
      <c r="F1" s="28"/>
    </row>
    <row r="2" spans="1:9" ht="15.75" customHeight="1">
      <c r="A2" s="28" t="s">
        <v>70</v>
      </c>
      <c r="B2" s="28"/>
      <c r="C2" s="28"/>
      <c r="D2" s="28"/>
      <c r="E2" s="28"/>
      <c r="F2" s="28"/>
      <c r="G2" s="28"/>
      <c r="H2" s="28"/>
      <c r="I2" s="28"/>
    </row>
    <row r="3" spans="1:6" ht="15.75" customHeight="1">
      <c r="A3" s="28" t="s">
        <v>36</v>
      </c>
      <c r="B3" s="28"/>
      <c r="C3" s="28"/>
      <c r="D3" s="28"/>
      <c r="E3" s="28"/>
      <c r="F3" s="28"/>
    </row>
    <row r="4" ht="13.5" customHeight="1" thickBot="1">
      <c r="A4" s="4"/>
    </row>
    <row r="5" spans="1:5" ht="27" thickBot="1">
      <c r="A5" s="5" t="s">
        <v>11</v>
      </c>
      <c r="B5" s="5" t="s">
        <v>37</v>
      </c>
      <c r="C5" s="5" t="s">
        <v>38</v>
      </c>
      <c r="D5" s="5" t="s">
        <v>39</v>
      </c>
      <c r="E5" s="5" t="s">
        <v>40</v>
      </c>
    </row>
    <row r="6" spans="1:8" ht="15.75" thickBot="1">
      <c r="A6" s="6">
        <v>2018</v>
      </c>
      <c r="B6" s="7">
        <v>4916.126804840282</v>
      </c>
      <c r="C6" s="10">
        <v>5132.336447351827</v>
      </c>
      <c r="D6" s="10">
        <v>5357.194475563833</v>
      </c>
      <c r="E6" s="10">
        <v>5551.302687951976</v>
      </c>
      <c r="F6" s="16"/>
      <c r="G6" s="16"/>
      <c r="H6" s="16"/>
    </row>
    <row r="7" spans="1:8" ht="15.75" thickBot="1">
      <c r="A7" s="6">
        <v>2019</v>
      </c>
      <c r="B7" s="7">
        <v>4975.488350696264</v>
      </c>
      <c r="C7" s="10">
        <v>5194.308694501319</v>
      </c>
      <c r="D7" s="10">
        <v>5421.8818520585755</v>
      </c>
      <c r="E7" s="10">
        <v>5618.333894052447</v>
      </c>
      <c r="F7" s="16"/>
      <c r="G7" s="16"/>
      <c r="H7" s="16"/>
    </row>
    <row r="8" spans="1:8" ht="15.75" thickBot="1">
      <c r="A8" s="6">
        <v>2020</v>
      </c>
      <c r="B8" s="7">
        <v>5023.27122351953</v>
      </c>
      <c r="C8" s="10">
        <v>5244.193042380339</v>
      </c>
      <c r="D8" s="10">
        <v>5473.951733995579</v>
      </c>
      <c r="E8" s="10">
        <v>5672.29043359506</v>
      </c>
      <c r="F8" s="16"/>
      <c r="G8" s="16"/>
      <c r="H8" s="16"/>
    </row>
    <row r="9" spans="1:8" ht="15.75" thickBot="1">
      <c r="A9" s="6">
        <v>2021</v>
      </c>
      <c r="B9" s="7">
        <v>5070.773066377436</v>
      </c>
      <c r="C9" s="10">
        <v>5293.784000688407</v>
      </c>
      <c r="D9" s="10">
        <v>5525.715372371816</v>
      </c>
      <c r="E9" s="10">
        <v>5725.9296333976645</v>
      </c>
      <c r="F9" s="16"/>
      <c r="G9" s="16"/>
      <c r="H9" s="16"/>
    </row>
    <row r="10" spans="1:8" ht="15.75" thickBot="1">
      <c r="A10" s="6">
        <v>2022</v>
      </c>
      <c r="B10" s="7">
        <v>5137.334573543556</v>
      </c>
      <c r="C10" s="10">
        <v>5363.272861082121</v>
      </c>
      <c r="D10" s="10">
        <v>5598.248680122229</v>
      </c>
      <c r="E10" s="10">
        <v>5801.091053823519</v>
      </c>
      <c r="F10" s="16"/>
      <c r="G10" s="16"/>
      <c r="H10" s="16"/>
    </row>
    <row r="11" spans="1:8" ht="15.75" thickBot="1">
      <c r="A11" s="6">
        <v>2023</v>
      </c>
      <c r="B11" s="7">
        <v>5211.30208565122</v>
      </c>
      <c r="C11" s="10">
        <v>5440.493440082715</v>
      </c>
      <c r="D11" s="10">
        <v>5678.852448691468</v>
      </c>
      <c r="E11" s="10">
        <v>5884.615353558855</v>
      </c>
      <c r="F11" s="16"/>
      <c r="G11" s="16"/>
      <c r="H11" s="16"/>
    </row>
    <row r="12" spans="1:8" ht="15.75" thickBot="1">
      <c r="A12" s="6">
        <v>2024</v>
      </c>
      <c r="B12" s="7">
        <v>5278.131784012128</v>
      </c>
      <c r="C12" s="10">
        <v>5510.262286631895</v>
      </c>
      <c r="D12" s="10">
        <v>5751.678009356453</v>
      </c>
      <c r="E12" s="10">
        <v>5960.079616152867</v>
      </c>
      <c r="F12" s="16"/>
      <c r="G12" s="16"/>
      <c r="H12" s="16"/>
    </row>
    <row r="13" spans="1:8" ht="15.75" thickBot="1">
      <c r="A13" s="6">
        <v>2025</v>
      </c>
      <c r="B13" s="7">
        <v>5341.4700790551005</v>
      </c>
      <c r="C13" s="10">
        <v>5576.386179091731</v>
      </c>
      <c r="D13" s="10">
        <v>5820.698923129825</v>
      </c>
      <c r="E13" s="10">
        <v>6031.601377384933</v>
      </c>
      <c r="F13" s="16"/>
      <c r="G13" s="16"/>
      <c r="H13" s="16"/>
    </row>
    <row r="14" spans="1:8" ht="15.75" thickBot="1">
      <c r="A14" s="6">
        <v>2026</v>
      </c>
      <c r="B14" s="7">
        <v>5408.1628128916</v>
      </c>
      <c r="C14" s="10">
        <v>5646.012037461696</v>
      </c>
      <c r="D14" s="10">
        <v>5893.375231014596</v>
      </c>
      <c r="E14" s="10">
        <v>6106.910979295304</v>
      </c>
      <c r="F14" s="16"/>
      <c r="G14" s="16"/>
      <c r="H14" s="16"/>
    </row>
    <row r="15" spans="1:8" ht="15.75" thickBot="1">
      <c r="A15" s="6">
        <v>2027</v>
      </c>
      <c r="B15" s="7">
        <v>5475.6397217685835</v>
      </c>
      <c r="C15" s="10">
        <v>5716.456558632917</v>
      </c>
      <c r="D15" s="10">
        <v>5966.906068971824</v>
      </c>
      <c r="E15" s="10">
        <v>6183.106073623359</v>
      </c>
      <c r="F15" s="16"/>
      <c r="G15" s="16"/>
      <c r="H15" s="16"/>
    </row>
    <row r="16" spans="1:8" ht="15.75" thickBot="1">
      <c r="A16" s="6">
        <v>2028</v>
      </c>
      <c r="B16" s="7">
        <v>5547.060386193394</v>
      </c>
      <c r="C16" s="10">
        <v>5791.018280425903</v>
      </c>
      <c r="D16" s="10">
        <v>6044.7344904277115</v>
      </c>
      <c r="E16" s="10">
        <v>6263.754466583119</v>
      </c>
      <c r="F16" s="16"/>
      <c r="G16" s="16"/>
      <c r="H16" s="16"/>
    </row>
    <row r="17" spans="1:8" ht="14.25" customHeight="1" thickBot="1">
      <c r="A17" s="6">
        <v>2029</v>
      </c>
      <c r="B17" s="7">
        <v>5615.689606845667</v>
      </c>
      <c r="C17" s="10">
        <v>5862.665791665893</v>
      </c>
      <c r="D17" s="10">
        <v>6119.521023878928</v>
      </c>
      <c r="E17" s="10">
        <v>6341.250754250864</v>
      </c>
      <c r="F17" s="16"/>
      <c r="G17" s="16"/>
      <c r="H17" s="16"/>
    </row>
    <row r="18" spans="1:8" ht="15.75" thickBot="1">
      <c r="A18" s="6">
        <v>2030</v>
      </c>
      <c r="B18" s="7">
        <v>5681.600511725978</v>
      </c>
      <c r="C18" s="10">
        <v>5931.475436498916</v>
      </c>
      <c r="D18" s="10">
        <v>6191.345358262769</v>
      </c>
      <c r="E18" s="10">
        <v>6415.6775129478065</v>
      </c>
      <c r="F18" s="16"/>
      <c r="G18" s="16"/>
      <c r="H18" s="16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H51" sqref="H5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8" t="s">
        <v>56</v>
      </c>
      <c r="B1" s="28"/>
      <c r="C1" s="28"/>
      <c r="D1" s="28"/>
      <c r="E1" s="28"/>
      <c r="F1" s="28"/>
      <c r="G1" s="28"/>
      <c r="H1" s="28"/>
    </row>
    <row r="2" spans="1:9" ht="15.75" customHeight="1">
      <c r="A2" s="28" t="s">
        <v>70</v>
      </c>
      <c r="B2" s="30"/>
      <c r="C2" s="30"/>
      <c r="D2" s="30"/>
      <c r="E2" s="30"/>
      <c r="F2" s="30"/>
      <c r="G2" s="30"/>
      <c r="H2" s="30"/>
      <c r="I2" s="30"/>
    </row>
    <row r="3" spans="1:8" ht="15.75" customHeight="1">
      <c r="A3" s="30" t="s">
        <v>41</v>
      </c>
      <c r="B3" s="30"/>
      <c r="C3" s="30"/>
      <c r="D3" s="30"/>
      <c r="E3" s="30"/>
      <c r="F3" s="30"/>
      <c r="G3" s="30"/>
      <c r="H3" s="30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>SUM(B6:G6)</f>
        <v>0</v>
      </c>
    </row>
    <row r="7" spans="1:8" ht="15.75" thickBot="1">
      <c r="A7" s="6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aca="true" t="shared" si="0" ref="H7:H46">SUM(B7:G7)</f>
        <v>0</v>
      </c>
    </row>
    <row r="8" spans="1:8" ht="15.75" thickBot="1">
      <c r="A8" s="6">
        <v>1992</v>
      </c>
      <c r="B8" s="7">
        <v>0.00407148981291716</v>
      </c>
      <c r="C8" s="7">
        <v>0.0095001428968067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0.01357163270972386</v>
      </c>
    </row>
    <row r="9" spans="1:8" ht="15.75" thickBot="1">
      <c r="A9" s="6">
        <v>1993</v>
      </c>
      <c r="B9" s="7">
        <v>0.00660965897247256</v>
      </c>
      <c r="C9" s="7">
        <v>0.015422537602436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0.022032196574908562</v>
      </c>
    </row>
    <row r="10" spans="1:8" ht="15.75" thickBot="1">
      <c r="A10" s="6">
        <v>1994</v>
      </c>
      <c r="B10" s="7">
        <v>0.275131380675178</v>
      </c>
      <c r="C10" s="7">
        <v>0.641973221575415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0.9171046022505931</v>
      </c>
    </row>
    <row r="11" spans="1:8" ht="15.75" thickBot="1">
      <c r="A11" s="6">
        <v>1995</v>
      </c>
      <c r="B11" s="7">
        <v>0.563611880453142</v>
      </c>
      <c r="C11" s="7">
        <v>1.315094387724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1.878706268177142</v>
      </c>
    </row>
    <row r="12" spans="1:8" ht="15.75" thickBot="1">
      <c r="A12" s="6">
        <v>1996</v>
      </c>
      <c r="B12" s="7">
        <v>0.797730589955736</v>
      </c>
      <c r="C12" s="7">
        <v>1.86137137656338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2.659101966519116</v>
      </c>
    </row>
    <row r="13" spans="1:8" ht="15.75" thickBot="1">
      <c r="A13" s="6">
        <v>1997</v>
      </c>
      <c r="B13" s="7">
        <v>0.999248134711836</v>
      </c>
      <c r="C13" s="7">
        <v>2.33157898099428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3.330827115706116</v>
      </c>
    </row>
    <row r="14" spans="1:8" ht="15.75" thickBot="1">
      <c r="A14" s="6">
        <v>1998</v>
      </c>
      <c r="B14" s="7">
        <v>1.10968140622024</v>
      </c>
      <c r="C14" s="7">
        <v>2.58925661451389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3.69893802073413</v>
      </c>
    </row>
    <row r="15" spans="1:8" ht="15.75" thickBot="1">
      <c r="A15" s="6">
        <v>1999</v>
      </c>
      <c r="B15" s="7">
        <v>1.211656452873363</v>
      </c>
      <c r="C15" s="7">
        <v>2.8243210926081206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4.035977545481484</v>
      </c>
    </row>
    <row r="16" spans="1:8" ht="15.75" thickBot="1">
      <c r="A16" s="6">
        <v>2000</v>
      </c>
      <c r="B16" s="7">
        <v>1.3954857992329148</v>
      </c>
      <c r="C16" s="7">
        <v>3.2526525611541217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4.648138360387037</v>
      </c>
    </row>
    <row r="17" spans="1:8" ht="15.75" thickBot="1">
      <c r="A17" s="6">
        <v>2001</v>
      </c>
      <c r="B17" s="7">
        <v>1.9264831129552153</v>
      </c>
      <c r="C17" s="7">
        <v>4.488570383774469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6.415053496729684</v>
      </c>
    </row>
    <row r="18" spans="1:8" ht="15.75" thickBot="1">
      <c r="A18" s="6">
        <v>2002</v>
      </c>
      <c r="B18" s="7">
        <v>2.774568907293069</v>
      </c>
      <c r="C18" s="7">
        <v>6.439430978004355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9.213999885297424</v>
      </c>
    </row>
    <row r="19" spans="1:8" ht="15.75" thickBot="1">
      <c r="A19" s="6">
        <v>2003</v>
      </c>
      <c r="B19" s="7">
        <v>3.6818699033579554</v>
      </c>
      <c r="C19" s="7">
        <v>7.655655433217156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11.337525336575112</v>
      </c>
    </row>
    <row r="20" spans="1:8" ht="15.75" thickBot="1">
      <c r="A20" s="6">
        <v>2004</v>
      </c>
      <c r="B20" s="7">
        <v>4.2166323622873945</v>
      </c>
      <c r="C20" s="7">
        <v>9.09056277653407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13.307195138821463</v>
      </c>
    </row>
    <row r="21" spans="1:8" ht="15.75" thickBot="1">
      <c r="A21" s="6">
        <v>2005</v>
      </c>
      <c r="B21" s="7">
        <v>4.732279863384907</v>
      </c>
      <c r="C21" s="7">
        <v>11.415523827140277</v>
      </c>
      <c r="D21" s="7">
        <v>0.0193959059784909</v>
      </c>
      <c r="E21" s="7">
        <v>0</v>
      </c>
      <c r="F21" s="7">
        <v>0</v>
      </c>
      <c r="G21" s="7">
        <v>0</v>
      </c>
      <c r="H21" s="7">
        <f t="shared" si="0"/>
        <v>16.167199596503675</v>
      </c>
    </row>
    <row r="22" spans="1:8" ht="15.75" thickBot="1">
      <c r="A22" s="6">
        <v>2006</v>
      </c>
      <c r="B22" s="7">
        <v>5.020470684344387</v>
      </c>
      <c r="C22" s="7">
        <v>13.032561580443131</v>
      </c>
      <c r="D22" s="7">
        <v>0.112514458606387</v>
      </c>
      <c r="E22" s="7">
        <v>0</v>
      </c>
      <c r="F22" s="7">
        <v>0</v>
      </c>
      <c r="G22" s="7">
        <v>2.8326555828264137</v>
      </c>
      <c r="H22" s="7">
        <f t="shared" si="0"/>
        <v>20.99820230622032</v>
      </c>
    </row>
    <row r="23" spans="1:8" ht="15.75" thickBot="1">
      <c r="A23" s="6">
        <v>2007</v>
      </c>
      <c r="B23" s="7">
        <v>5.34479607396191</v>
      </c>
      <c r="C23" s="7">
        <v>13.94659238493062</v>
      </c>
      <c r="D23" s="7">
        <v>0.111951886313355</v>
      </c>
      <c r="E23" s="7">
        <v>0</v>
      </c>
      <c r="F23" s="7">
        <v>0</v>
      </c>
      <c r="G23" s="7">
        <v>0.732947304912282</v>
      </c>
      <c r="H23" s="7">
        <f t="shared" si="0"/>
        <v>20.13628765011817</v>
      </c>
    </row>
    <row r="24" spans="1:8" ht="15.75" thickBot="1">
      <c r="A24" s="6">
        <v>2008</v>
      </c>
      <c r="B24" s="7">
        <v>9.618906227730754</v>
      </c>
      <c r="C24" s="7">
        <v>15.235924815279395</v>
      </c>
      <c r="D24" s="7">
        <v>0.1468065479006584</v>
      </c>
      <c r="E24" s="7">
        <v>0</v>
      </c>
      <c r="F24" s="7">
        <v>0</v>
      </c>
      <c r="G24" s="7">
        <v>0.14024256838772</v>
      </c>
      <c r="H24" s="7">
        <f t="shared" si="0"/>
        <v>25.14188015929853</v>
      </c>
    </row>
    <row r="25" spans="1:8" ht="15.75" thickBot="1">
      <c r="A25" s="6">
        <v>2009</v>
      </c>
      <c r="B25" s="7">
        <v>22.257472045872955</v>
      </c>
      <c r="C25" s="7">
        <v>15.93468618249401</v>
      </c>
      <c r="D25" s="7">
        <v>0.2972287137619325</v>
      </c>
      <c r="E25" s="7">
        <v>0</v>
      </c>
      <c r="F25" s="7">
        <v>0.0512154667826339</v>
      </c>
      <c r="G25" s="7">
        <v>0.492541355545782</v>
      </c>
      <c r="H25" s="7">
        <f t="shared" si="0"/>
        <v>39.033143764457314</v>
      </c>
    </row>
    <row r="26" spans="1:8" ht="15.75" thickBot="1">
      <c r="A26" s="6">
        <v>2010</v>
      </c>
      <c r="B26" s="7">
        <v>32.62506730197015</v>
      </c>
      <c r="C26" s="7">
        <v>20.104242726394606</v>
      </c>
      <c r="D26" s="7">
        <v>20.698516315611315</v>
      </c>
      <c r="E26" s="7">
        <v>0</v>
      </c>
      <c r="F26" s="7">
        <v>0.4142493899165892</v>
      </c>
      <c r="G26" s="7">
        <v>0.48187364876805305</v>
      </c>
      <c r="H26" s="7">
        <f t="shared" si="0"/>
        <v>74.32394938266071</v>
      </c>
    </row>
    <row r="27" spans="1:8" ht="15.75" thickBot="1">
      <c r="A27" s="6">
        <v>2011</v>
      </c>
      <c r="B27" s="7">
        <v>39.647891112837556</v>
      </c>
      <c r="C27" s="7">
        <v>33.249363943048614</v>
      </c>
      <c r="D27" s="7">
        <v>32.721756536065286</v>
      </c>
      <c r="E27" s="7">
        <v>0</v>
      </c>
      <c r="F27" s="7">
        <v>3.1628973384871837</v>
      </c>
      <c r="G27" s="7">
        <v>0.489149430524213</v>
      </c>
      <c r="H27" s="7">
        <f t="shared" si="0"/>
        <v>109.27105836096285</v>
      </c>
    </row>
    <row r="28" spans="1:8" ht="15.75" thickBot="1">
      <c r="A28" s="6">
        <v>2012</v>
      </c>
      <c r="B28" s="7">
        <v>49.531266177864296</v>
      </c>
      <c r="C28" s="7">
        <v>54.123457108729866</v>
      </c>
      <c r="D28" s="7">
        <v>35.85750749743781</v>
      </c>
      <c r="E28" s="7">
        <v>0</v>
      </c>
      <c r="F28" s="7">
        <v>5.354164316421603</v>
      </c>
      <c r="G28" s="7">
        <v>0.42717792789233083</v>
      </c>
      <c r="H28" s="7">
        <f t="shared" si="0"/>
        <v>145.29357302834592</v>
      </c>
    </row>
    <row r="29" spans="1:8" ht="15.75" thickBot="1">
      <c r="A29" s="6">
        <v>2013</v>
      </c>
      <c r="B29" s="7">
        <v>64.56820641040878</v>
      </c>
      <c r="C29" s="7">
        <v>77.70790057636015</v>
      </c>
      <c r="D29" s="7">
        <v>40.82177194555616</v>
      </c>
      <c r="E29" s="7">
        <v>0</v>
      </c>
      <c r="F29" s="7">
        <v>6.33049663477177</v>
      </c>
      <c r="G29" s="7">
        <v>0.70686662916036</v>
      </c>
      <c r="H29" s="7">
        <f t="shared" si="0"/>
        <v>190.13524219625722</v>
      </c>
    </row>
    <row r="30" spans="1:8" ht="15.75" thickBot="1">
      <c r="A30" s="6">
        <v>2014</v>
      </c>
      <c r="B30" s="7">
        <v>98.07995625212895</v>
      </c>
      <c r="C30" s="7">
        <v>85.02857746533078</v>
      </c>
      <c r="D30" s="7">
        <v>45.6230946609422</v>
      </c>
      <c r="E30" s="7">
        <v>0</v>
      </c>
      <c r="F30" s="7">
        <v>8.580994041517805</v>
      </c>
      <c r="G30" s="7">
        <v>2.3229434262239</v>
      </c>
      <c r="H30" s="7">
        <f t="shared" si="0"/>
        <v>239.63556584614366</v>
      </c>
    </row>
    <row r="31" spans="1:8" ht="15.75" thickBot="1">
      <c r="A31" s="6">
        <v>2015</v>
      </c>
      <c r="B31" s="7">
        <v>145.46649555024078</v>
      </c>
      <c r="C31" s="7">
        <v>94.50460302730093</v>
      </c>
      <c r="D31" s="7">
        <v>48.70282076482311</v>
      </c>
      <c r="E31" s="7">
        <v>0</v>
      </c>
      <c r="F31" s="7">
        <v>10.297808355825175</v>
      </c>
      <c r="G31" s="7">
        <v>3.8294547979778066</v>
      </c>
      <c r="H31" s="7">
        <f t="shared" si="0"/>
        <v>302.80118249616777</v>
      </c>
    </row>
    <row r="32" spans="1:8" ht="15.75" thickBot="1">
      <c r="A32" s="6">
        <v>2016</v>
      </c>
      <c r="B32" s="7">
        <v>202.31495799540443</v>
      </c>
      <c r="C32" s="7">
        <v>114.33270561302537</v>
      </c>
      <c r="D32" s="7">
        <v>49.269007903443324</v>
      </c>
      <c r="E32" s="7">
        <v>0</v>
      </c>
      <c r="F32" s="7">
        <v>10.591685935602934</v>
      </c>
      <c r="G32" s="7">
        <v>7.056710959252594</v>
      </c>
      <c r="H32" s="7">
        <f t="shared" si="0"/>
        <v>383.56506840672864</v>
      </c>
    </row>
    <row r="33" spans="1:8" ht="15.75" thickBot="1">
      <c r="A33" s="6">
        <v>2017</v>
      </c>
      <c r="B33" s="7">
        <v>250.31193108374273</v>
      </c>
      <c r="C33" s="7">
        <v>134.55913910803926</v>
      </c>
      <c r="D33" s="7">
        <v>51.81486073370713</v>
      </c>
      <c r="E33" s="7">
        <v>0</v>
      </c>
      <c r="F33" s="7">
        <v>11.778606570325836</v>
      </c>
      <c r="G33" s="7">
        <v>49.71382587872667</v>
      </c>
      <c r="H33" s="7">
        <f t="shared" si="0"/>
        <v>498.1783633745416</v>
      </c>
    </row>
    <row r="34" spans="1:8" ht="15.75" thickBot="1">
      <c r="A34" s="6">
        <v>2018</v>
      </c>
      <c r="B34" s="7">
        <v>300.185820815706</v>
      </c>
      <c r="C34" s="7">
        <v>155.45965228657263</v>
      </c>
      <c r="D34" s="7">
        <v>70.70860942377081</v>
      </c>
      <c r="E34" s="7">
        <v>0</v>
      </c>
      <c r="F34" s="7">
        <v>12.899459865048554</v>
      </c>
      <c r="G34" s="7">
        <v>51.014184775304216</v>
      </c>
      <c r="H34" s="7">
        <f t="shared" si="0"/>
        <v>590.2677271664022</v>
      </c>
    </row>
    <row r="35" spans="1:8" ht="15.75" thickBot="1">
      <c r="A35" s="6">
        <v>2019</v>
      </c>
      <c r="B35" s="7">
        <v>348.27482637125996</v>
      </c>
      <c r="C35" s="7">
        <v>171.83996706410196</v>
      </c>
      <c r="D35" s="7">
        <v>71.98348974350831</v>
      </c>
      <c r="E35" s="7">
        <v>0</v>
      </c>
      <c r="F35" s="7">
        <v>13.194687314344337</v>
      </c>
      <c r="G35" s="7">
        <v>52.46755779843541</v>
      </c>
      <c r="H35" s="7">
        <f t="shared" si="0"/>
        <v>657.7605282916501</v>
      </c>
    </row>
    <row r="36" spans="1:8" ht="15.75" thickBot="1">
      <c r="A36" s="6">
        <v>2020</v>
      </c>
      <c r="B36" s="7">
        <v>398.60225179725705</v>
      </c>
      <c r="C36" s="7">
        <v>186.31381808360652</v>
      </c>
      <c r="D36" s="7">
        <v>73.2524542149548</v>
      </c>
      <c r="E36" s="7">
        <v>0</v>
      </c>
      <c r="F36" s="7">
        <v>13.488438626393645</v>
      </c>
      <c r="G36" s="7">
        <v>53.914405226383565</v>
      </c>
      <c r="H36" s="7">
        <f t="shared" si="0"/>
        <v>725.5713679485956</v>
      </c>
    </row>
    <row r="37" spans="1:8" ht="15.75" thickBot="1">
      <c r="A37" s="6">
        <v>2021</v>
      </c>
      <c r="B37" s="7">
        <v>451.168835412695</v>
      </c>
      <c r="C37" s="7">
        <v>201.47603466230257</v>
      </c>
      <c r="D37" s="7">
        <v>74.51552836042157</v>
      </c>
      <c r="E37" s="7">
        <v>0</v>
      </c>
      <c r="F37" s="7">
        <v>13.780721181882708</v>
      </c>
      <c r="G37" s="7">
        <v>55.35475424803903</v>
      </c>
      <c r="H37" s="7">
        <f t="shared" si="0"/>
        <v>796.2958738653409</v>
      </c>
    </row>
    <row r="38" spans="1:8" ht="15.75" thickBot="1">
      <c r="A38" s="6">
        <v>2022</v>
      </c>
      <c r="B38" s="7">
        <v>501.0427298537997</v>
      </c>
      <c r="C38" s="7">
        <v>217.33306560140934</v>
      </c>
      <c r="D38" s="7">
        <v>75.77273761126597</v>
      </c>
      <c r="E38" s="7">
        <v>0</v>
      </c>
      <c r="F38" s="7">
        <v>14.071542324594324</v>
      </c>
      <c r="G38" s="7">
        <v>56.78863195625714</v>
      </c>
      <c r="H38" s="7">
        <f t="shared" si="0"/>
        <v>865.0087073473265</v>
      </c>
    </row>
    <row r="39" spans="1:8" ht="15.75" thickBot="1">
      <c r="A39" s="6">
        <v>2023</v>
      </c>
      <c r="B39" s="7">
        <v>547.7158681663395</v>
      </c>
      <c r="C39" s="7">
        <v>233.725166901907</v>
      </c>
      <c r="D39" s="7">
        <v>77.02410730800857</v>
      </c>
      <c r="E39" s="7">
        <v>0</v>
      </c>
      <c r="F39" s="7">
        <v>14.360909361592382</v>
      </c>
      <c r="G39" s="7">
        <v>58.21606534804562</v>
      </c>
      <c r="H39" s="7">
        <f t="shared" si="0"/>
        <v>931.042117085893</v>
      </c>
    </row>
    <row r="40" spans="1:8" ht="15.75" thickBot="1">
      <c r="A40" s="6">
        <v>2024</v>
      </c>
      <c r="B40" s="7">
        <v>592.817294136795</v>
      </c>
      <c r="C40" s="7">
        <v>250.27810303420557</v>
      </c>
      <c r="D40" s="7">
        <v>78.26966270045293</v>
      </c>
      <c r="E40" s="7">
        <v>0</v>
      </c>
      <c r="F40" s="7">
        <v>14.64882956340545</v>
      </c>
      <c r="G40" s="7">
        <v>59.63708132475305</v>
      </c>
      <c r="H40" s="7">
        <f t="shared" si="0"/>
        <v>995.6509707596119</v>
      </c>
    </row>
    <row r="41" spans="1:8" ht="15.75" thickBot="1">
      <c r="A41" s="6">
        <v>2025</v>
      </c>
      <c r="B41" s="7">
        <v>635.2057564485877</v>
      </c>
      <c r="C41" s="7">
        <v>266.4352797517296</v>
      </c>
      <c r="D41" s="7">
        <v>79.50942894780773</v>
      </c>
      <c r="E41" s="7">
        <v>0</v>
      </c>
      <c r="F41" s="7">
        <v>14.935310164209449</v>
      </c>
      <c r="G41" s="7">
        <v>61.051706692258676</v>
      </c>
      <c r="H41" s="7">
        <f t="shared" si="0"/>
        <v>1057.137482004593</v>
      </c>
    </row>
    <row r="42" spans="1:8" ht="15.75" thickBot="1">
      <c r="A42" s="6">
        <v>2026</v>
      </c>
      <c r="B42" s="7">
        <v>675.0315266911309</v>
      </c>
      <c r="C42" s="7">
        <v>281.4531436342197</v>
      </c>
      <c r="D42" s="7">
        <v>80.74343111881166</v>
      </c>
      <c r="E42" s="7">
        <v>0</v>
      </c>
      <c r="F42" s="7">
        <v>15.22035836200943</v>
      </c>
      <c r="G42" s="7">
        <v>62.45996816116329</v>
      </c>
      <c r="H42" s="7">
        <f t="shared" si="0"/>
        <v>1114.908427967335</v>
      </c>
    </row>
    <row r="43" spans="1:8" ht="15.75" thickBot="1">
      <c r="A43" s="6">
        <v>2027</v>
      </c>
      <c r="B43" s="7">
        <v>712.9354411419486</v>
      </c>
      <c r="C43" s="7">
        <v>294.3462320578362</v>
      </c>
      <c r="D43" s="7">
        <v>81.97169419186044</v>
      </c>
      <c r="E43" s="7">
        <v>0</v>
      </c>
      <c r="F43" s="7">
        <v>15.503981318820408</v>
      </c>
      <c r="G43" s="7">
        <v>63.86189234698129</v>
      </c>
      <c r="H43" s="7">
        <f t="shared" si="0"/>
        <v>1168.619241057447</v>
      </c>
    </row>
    <row r="44" spans="1:8" ht="15.75" thickBot="1">
      <c r="A44" s="6">
        <v>2028</v>
      </c>
      <c r="B44" s="7">
        <v>749.8875879817583</v>
      </c>
      <c r="C44" s="7">
        <v>303.8298166724073</v>
      </c>
      <c r="D44" s="7">
        <v>83.19424305513655</v>
      </c>
      <c r="E44" s="7">
        <v>0</v>
      </c>
      <c r="F44" s="7">
        <v>15.786186160847333</v>
      </c>
      <c r="G44" s="7">
        <v>65.25750577033386</v>
      </c>
      <c r="H44" s="7">
        <f t="shared" si="0"/>
        <v>1217.9553396404833</v>
      </c>
    </row>
    <row r="45" spans="1:8" ht="15.75" thickBot="1">
      <c r="A45" s="6">
        <v>2029</v>
      </c>
      <c r="B45" s="7">
        <v>786.892233369961</v>
      </c>
      <c r="C45" s="7">
        <v>309.5529863350287</v>
      </c>
      <c r="D45" s="7">
        <v>84.41110250674116</v>
      </c>
      <c r="E45" s="7">
        <v>0</v>
      </c>
      <c r="F45" s="7">
        <v>16.066979978664126</v>
      </c>
      <c r="G45" s="7">
        <v>66.64683485714326</v>
      </c>
      <c r="H45" s="7">
        <f t="shared" si="0"/>
        <v>1263.5701370475383</v>
      </c>
    </row>
    <row r="46" spans="1:8" ht="15.75" thickBot="1">
      <c r="A46" s="6">
        <v>2030</v>
      </c>
      <c r="B46" s="7">
        <v>824.9656921658232</v>
      </c>
      <c r="C46" s="7">
        <v>314.16858030484434</v>
      </c>
      <c r="D46" s="7">
        <v>85.6222972548284</v>
      </c>
      <c r="E46" s="7">
        <v>0</v>
      </c>
      <c r="F46" s="7">
        <v>16.346369827391833</v>
      </c>
      <c r="G46" s="7">
        <v>68.02990593882818</v>
      </c>
      <c r="H46" s="7">
        <f t="shared" si="0"/>
        <v>1309.132845491716</v>
      </c>
    </row>
    <row r="47" spans="1:8" ht="15">
      <c r="A47" s="17"/>
      <c r="B47" s="18"/>
      <c r="C47" s="18"/>
      <c r="D47" s="18"/>
      <c r="E47" s="18"/>
      <c r="F47" s="18"/>
      <c r="G47" s="18"/>
      <c r="H47" s="18"/>
    </row>
    <row r="48" spans="1:8" ht="15">
      <c r="A48" s="17"/>
      <c r="B48" s="18"/>
      <c r="C48" s="18"/>
      <c r="D48" s="18"/>
      <c r="E48" s="18"/>
      <c r="F48" s="18"/>
      <c r="G48" s="18"/>
      <c r="H48" s="18"/>
    </row>
    <row r="49" spans="1:10" ht="13.5" customHeight="1">
      <c r="A49" s="4"/>
      <c r="J49" s="1" t="s">
        <v>0</v>
      </c>
    </row>
    <row r="50" spans="1:8" ht="15.75">
      <c r="A50" s="33" t="s">
        <v>23</v>
      </c>
      <c r="B50" s="33"/>
      <c r="C50" s="33"/>
      <c r="D50" s="33"/>
      <c r="E50" s="33"/>
      <c r="F50" s="33"/>
      <c r="G50" s="33"/>
      <c r="H50" s="33"/>
    </row>
    <row r="51" spans="1:8" ht="15">
      <c r="A51" s="19" t="s">
        <v>24</v>
      </c>
      <c r="B51" s="13" t="s">
        <v>45</v>
      </c>
      <c r="C51" s="13" t="s">
        <v>45</v>
      </c>
      <c r="D51" s="13" t="s">
        <v>45</v>
      </c>
      <c r="E51" s="13" t="s">
        <v>45</v>
      </c>
      <c r="F51" s="13" t="s">
        <v>45</v>
      </c>
      <c r="G51" s="13" t="s">
        <v>45</v>
      </c>
      <c r="H51" s="13" t="s">
        <v>45</v>
      </c>
    </row>
    <row r="52" spans="1:8" ht="15">
      <c r="A52" s="19" t="s">
        <v>60</v>
      </c>
      <c r="B52" s="12">
        <f>EXP((LN(B33/B16)/17))-1</f>
        <v>0.3569813846509122</v>
      </c>
      <c r="C52" s="12">
        <f>EXP((LN(C33/C16)/17))-1</f>
        <v>0.24479707814619012</v>
      </c>
      <c r="D52" s="13" t="s">
        <v>45</v>
      </c>
      <c r="E52" s="13" t="s">
        <v>45</v>
      </c>
      <c r="F52" s="13" t="s">
        <v>45</v>
      </c>
      <c r="G52" s="13" t="s">
        <v>45</v>
      </c>
      <c r="H52" s="12">
        <f>EXP((LN(H33/H16)/17))-1</f>
        <v>0.31649128683041283</v>
      </c>
    </row>
    <row r="53" spans="1:8" ht="15">
      <c r="A53" s="19" t="s">
        <v>61</v>
      </c>
      <c r="B53" s="12">
        <f>EXP((LN(B36/B33)/3))-1</f>
        <v>0.16775768046958284</v>
      </c>
      <c r="C53" s="12">
        <f aca="true" t="shared" si="1" ref="C53:H53">EXP((LN(C36/C33)/3))-1</f>
        <v>0.11457839895064503</v>
      </c>
      <c r="D53" s="12">
        <f t="shared" si="1"/>
        <v>0.12233527967502811</v>
      </c>
      <c r="E53" s="13" t="s">
        <v>45</v>
      </c>
      <c r="F53" s="12">
        <f t="shared" si="1"/>
        <v>0.04621896468789277</v>
      </c>
      <c r="G53" s="12">
        <f t="shared" si="1"/>
        <v>0.027407055631612165</v>
      </c>
      <c r="H53" s="12">
        <f t="shared" si="1"/>
        <v>0.13352671049040143</v>
      </c>
    </row>
    <row r="54" spans="1:8" ht="15">
      <c r="A54" s="19" t="s">
        <v>62</v>
      </c>
      <c r="B54" s="12">
        <f>EXP((LN(B46/B33)/13))-1</f>
        <v>0.09608097926065562</v>
      </c>
      <c r="C54" s="12">
        <f aca="true" t="shared" si="2" ref="C54:H54">EXP((LN(C46/C33)/13))-1</f>
        <v>0.0673992379987507</v>
      </c>
      <c r="D54" s="12">
        <f t="shared" si="2"/>
        <v>0.03939213493841187</v>
      </c>
      <c r="E54" s="13" t="s">
        <v>45</v>
      </c>
      <c r="F54" s="12">
        <f t="shared" si="2"/>
        <v>0.02552974619586923</v>
      </c>
      <c r="G54" s="12">
        <f t="shared" si="2"/>
        <v>0.024421460706696152</v>
      </c>
      <c r="H54" s="12">
        <f t="shared" si="2"/>
        <v>0.0771516107187682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="80" zoomScaleNormal="80" zoomScalePageLayoutView="0" workbookViewId="0" topLeftCell="A1">
      <selection activeCell="I21" sqref="I21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16384" width="9.140625" style="1" customWidth="1"/>
  </cols>
  <sheetData>
    <row r="1" spans="2:7" ht="15.75" customHeight="1">
      <c r="B1" s="28" t="s">
        <v>57</v>
      </c>
      <c r="C1" s="28"/>
      <c r="D1" s="28"/>
      <c r="E1" s="28"/>
      <c r="F1" s="15"/>
      <c r="G1" s="15"/>
    </row>
    <row r="2" spans="2:9" ht="15.75" customHeight="1">
      <c r="B2" s="28" t="s">
        <v>70</v>
      </c>
      <c r="C2" s="28"/>
      <c r="D2" s="28"/>
      <c r="E2" s="28"/>
      <c r="F2" s="28"/>
      <c r="G2" s="15"/>
      <c r="H2" s="15"/>
      <c r="I2" s="15"/>
    </row>
    <row r="3" spans="1:7" ht="15.75" customHeight="1">
      <c r="A3" s="28" t="s">
        <v>42</v>
      </c>
      <c r="B3" s="28"/>
      <c r="C3" s="28"/>
      <c r="D3" s="28"/>
      <c r="E3" s="28"/>
      <c r="F3" s="28"/>
      <c r="G3" s="28"/>
    </row>
    <row r="4" ht="13.5" customHeight="1" thickBot="1">
      <c r="A4" s="4"/>
    </row>
    <row r="5" spans="1:5" ht="27" thickBot="1">
      <c r="A5" s="5" t="s">
        <v>11</v>
      </c>
      <c r="B5" s="5" t="s">
        <v>43</v>
      </c>
      <c r="C5" s="5" t="s">
        <v>50</v>
      </c>
      <c r="D5" s="5" t="s">
        <v>75</v>
      </c>
      <c r="E5" s="5" t="s">
        <v>64</v>
      </c>
    </row>
    <row r="6" spans="1:5" ht="15.75" thickBot="1">
      <c r="A6" s="6">
        <v>1990</v>
      </c>
      <c r="B6" s="7">
        <v>1510.75732</v>
      </c>
      <c r="C6" s="7">
        <v>554.0485336999999</v>
      </c>
      <c r="D6" s="7">
        <v>50088.24570545799</v>
      </c>
      <c r="E6" s="7">
        <v>620.4565336006824</v>
      </c>
    </row>
    <row r="7" spans="1:5" ht="15.75" thickBot="1">
      <c r="A7" s="6">
        <v>1991</v>
      </c>
      <c r="B7" s="7">
        <v>1564.71413646</v>
      </c>
      <c r="C7" s="7">
        <v>571.09684701</v>
      </c>
      <c r="D7" s="7">
        <v>51161.72949133703</v>
      </c>
      <c r="E7" s="7">
        <v>629.4070961962432</v>
      </c>
    </row>
    <row r="8" spans="1:5" ht="15.75" thickBot="1">
      <c r="A8" s="6">
        <v>1992</v>
      </c>
      <c r="B8" s="7">
        <v>1594.9927034444445</v>
      </c>
      <c r="C8" s="7">
        <v>582.6549412911111</v>
      </c>
      <c r="D8" s="7">
        <v>52987.47162693727</v>
      </c>
      <c r="E8" s="7">
        <v>628.8914968117742</v>
      </c>
    </row>
    <row r="9" spans="1:5" ht="15.75" thickBot="1">
      <c r="A9" s="6">
        <v>1993</v>
      </c>
      <c r="B9" s="7">
        <v>1621.9961159544446</v>
      </c>
      <c r="C9" s="7">
        <v>592.3697240022221</v>
      </c>
      <c r="D9" s="7">
        <v>53009.39487661321</v>
      </c>
      <c r="E9" s="7">
        <v>629.0259140079365</v>
      </c>
    </row>
    <row r="10" spans="1:5" ht="15.75" thickBot="1">
      <c r="A10" s="6">
        <v>1994</v>
      </c>
      <c r="B10" s="7">
        <v>1636.0699387199998</v>
      </c>
      <c r="C10" s="7">
        <v>600.7215274266666</v>
      </c>
      <c r="D10" s="7">
        <v>54158.08162745794</v>
      </c>
      <c r="E10" s="7">
        <v>646.1817239972752</v>
      </c>
    </row>
    <row r="11" spans="1:5" ht="15.75" thickBot="1">
      <c r="A11" s="6">
        <v>1995</v>
      </c>
      <c r="B11" s="7">
        <v>1649.5107590444445</v>
      </c>
      <c r="C11" s="7">
        <v>609.9027220444444</v>
      </c>
      <c r="D11" s="7">
        <v>55953.792307182644</v>
      </c>
      <c r="E11" s="7">
        <v>660.9845793441883</v>
      </c>
    </row>
    <row r="12" spans="1:5" ht="15.75" thickBot="1">
      <c r="A12" s="6">
        <v>1996</v>
      </c>
      <c r="B12" s="7">
        <v>1671.4077986911109</v>
      </c>
      <c r="C12" s="7">
        <v>617.4049739444445</v>
      </c>
      <c r="D12" s="7">
        <v>57457.45634810171</v>
      </c>
      <c r="E12" s="7">
        <v>680.2161716955532</v>
      </c>
    </row>
    <row r="13" spans="1:5" ht="15.75" thickBot="1">
      <c r="A13" s="6">
        <v>1997</v>
      </c>
      <c r="B13" s="7">
        <v>1697.5659816866664</v>
      </c>
      <c r="C13" s="7">
        <v>624.7777172466666</v>
      </c>
      <c r="D13" s="7">
        <v>59929.628488998715</v>
      </c>
      <c r="E13" s="7">
        <v>698.8168782166069</v>
      </c>
    </row>
    <row r="14" spans="1:5" ht="15.75" thickBot="1">
      <c r="A14" s="6">
        <v>1998</v>
      </c>
      <c r="B14" s="7">
        <v>1723.2859312622222</v>
      </c>
      <c r="C14" s="7">
        <v>627.4844009488888</v>
      </c>
      <c r="D14" s="7">
        <v>63825.12564220438</v>
      </c>
      <c r="E14" s="7">
        <v>728.1150938748317</v>
      </c>
    </row>
    <row r="15" spans="1:5" ht="15.75" thickBot="1">
      <c r="A15" s="6">
        <v>1999</v>
      </c>
      <c r="B15" s="7">
        <v>1776.275420891111</v>
      </c>
      <c r="C15" s="7">
        <v>636.8578218288889</v>
      </c>
      <c r="D15" s="7">
        <v>66744.42660719246</v>
      </c>
      <c r="E15" s="7">
        <v>761.595165845001</v>
      </c>
    </row>
    <row r="16" spans="1:5" ht="15.75" thickBot="1">
      <c r="A16" s="6">
        <v>2000</v>
      </c>
      <c r="B16" s="7">
        <v>1816.3420565000001</v>
      </c>
      <c r="C16" s="7">
        <v>651.4726029</v>
      </c>
      <c r="D16" s="7">
        <v>71164.03289691116</v>
      </c>
      <c r="E16" s="7">
        <v>784.1078791658865</v>
      </c>
    </row>
    <row r="17" spans="1:5" ht="15.75" thickBot="1">
      <c r="A17" s="6">
        <v>2001</v>
      </c>
      <c r="B17" s="7">
        <v>1871.3764134900002</v>
      </c>
      <c r="C17" s="7">
        <v>659.16544264</v>
      </c>
      <c r="D17" s="7">
        <v>75647.00674891261</v>
      </c>
      <c r="E17" s="7">
        <v>802.7682470222725</v>
      </c>
    </row>
    <row r="18" spans="1:5" ht="15.75" thickBot="1">
      <c r="A18" s="6">
        <v>2002</v>
      </c>
      <c r="B18" s="7">
        <v>1915.73930996</v>
      </c>
      <c r="C18" s="7">
        <v>671.5317685799998</v>
      </c>
      <c r="D18" s="7">
        <v>77731.26751997828</v>
      </c>
      <c r="E18" s="7">
        <v>817.9561867087004</v>
      </c>
    </row>
    <row r="19" spans="1:5" ht="15.75" thickBot="1">
      <c r="A19" s="6">
        <v>2003</v>
      </c>
      <c r="B19" s="7">
        <v>1959.7734706</v>
      </c>
      <c r="C19" s="7">
        <v>685.91579603</v>
      </c>
      <c r="D19" s="7">
        <v>80885.68311528293</v>
      </c>
      <c r="E19" s="7">
        <v>824.465338735296</v>
      </c>
    </row>
    <row r="20" spans="1:5" ht="15.75" thickBot="1">
      <c r="A20" s="6">
        <v>2004</v>
      </c>
      <c r="B20" s="7">
        <v>1995.44830138</v>
      </c>
      <c r="C20" s="7">
        <v>699.77672034</v>
      </c>
      <c r="D20" s="7">
        <v>84355.63857027596</v>
      </c>
      <c r="E20" s="7">
        <v>836.0441653148156</v>
      </c>
    </row>
    <row r="21" spans="1:5" ht="15.75" thickBot="1">
      <c r="A21" s="6">
        <v>2005</v>
      </c>
      <c r="B21" s="7">
        <v>2023.6441072999999</v>
      </c>
      <c r="C21" s="7">
        <v>715.1251835</v>
      </c>
      <c r="D21" s="7">
        <v>85336.81349088883</v>
      </c>
      <c r="E21" s="7">
        <v>861.0764004248922</v>
      </c>
    </row>
    <row r="22" spans="1:5" ht="15.75" thickBot="1">
      <c r="A22" s="6">
        <v>2006</v>
      </c>
      <c r="B22" s="7">
        <v>2048.8787969000005</v>
      </c>
      <c r="C22" s="7">
        <v>730.5646836200001</v>
      </c>
      <c r="D22" s="7">
        <v>87534.41707763005</v>
      </c>
      <c r="E22" s="7">
        <v>876.300245087818</v>
      </c>
    </row>
    <row r="23" spans="1:5" ht="15.75" thickBot="1">
      <c r="A23" s="6">
        <v>2007</v>
      </c>
      <c r="B23" s="7">
        <v>2074.1757699300006</v>
      </c>
      <c r="C23" s="7">
        <v>742.32607127</v>
      </c>
      <c r="D23" s="7">
        <v>88550.14268484083</v>
      </c>
      <c r="E23" s="7">
        <v>879.0807400731408</v>
      </c>
    </row>
    <row r="24" spans="1:5" ht="15.75" thickBot="1">
      <c r="A24" s="6">
        <v>2008</v>
      </c>
      <c r="B24" s="7">
        <v>2094.24014016</v>
      </c>
      <c r="C24" s="7">
        <v>749.35715344</v>
      </c>
      <c r="D24" s="7">
        <v>89645.71475699505</v>
      </c>
      <c r="E24" s="7">
        <v>861.7710401374183</v>
      </c>
    </row>
    <row r="25" spans="1:5" ht="15.75" thickBot="1">
      <c r="A25" s="6">
        <v>2009</v>
      </c>
      <c r="B25" s="7">
        <v>2110.6437667</v>
      </c>
      <c r="C25" s="7">
        <v>752.4456304600001</v>
      </c>
      <c r="D25" s="7">
        <v>87621.71997524434</v>
      </c>
      <c r="E25" s="7">
        <v>816.5825616734768</v>
      </c>
    </row>
    <row r="26" spans="1:5" ht="15.75" thickBot="1">
      <c r="A26" s="6">
        <v>2010</v>
      </c>
      <c r="B26" s="7">
        <v>2128.6423736</v>
      </c>
      <c r="C26" s="7">
        <v>753.5971744000001</v>
      </c>
      <c r="D26" s="7">
        <v>88609.95752559249</v>
      </c>
      <c r="E26" s="7">
        <v>801.0946862624139</v>
      </c>
    </row>
    <row r="27" spans="1:5" ht="15.75" thickBot="1">
      <c r="A27" s="6">
        <v>2011</v>
      </c>
      <c r="B27" s="7">
        <v>2147.359505178611</v>
      </c>
      <c r="C27" s="7">
        <v>758.9474108222222</v>
      </c>
      <c r="D27" s="7">
        <v>91359.12589723954</v>
      </c>
      <c r="E27" s="7">
        <v>799.6567857596852</v>
      </c>
    </row>
    <row r="28" spans="1:5" ht="15.75" thickBot="1">
      <c r="A28" s="6">
        <v>2012</v>
      </c>
      <c r="B28" s="7">
        <v>2166.161723787778</v>
      </c>
      <c r="C28" s="7">
        <v>766.1502699116667</v>
      </c>
      <c r="D28" s="7">
        <v>93443.09985720468</v>
      </c>
      <c r="E28" s="7">
        <v>816.2935629839175</v>
      </c>
    </row>
    <row r="29" spans="1:5" ht="15.75" thickBot="1">
      <c r="A29" s="6">
        <v>2013</v>
      </c>
      <c r="B29" s="7">
        <v>2183.6888228975004</v>
      </c>
      <c r="C29" s="7">
        <v>770.0298102608334</v>
      </c>
      <c r="D29" s="7">
        <v>94828.18079573211</v>
      </c>
      <c r="E29" s="7">
        <v>839.7739968960134</v>
      </c>
    </row>
    <row r="30" spans="1:5" ht="15.75" thickBot="1">
      <c r="A30" s="6">
        <v>2014</v>
      </c>
      <c r="B30" s="7">
        <v>2208.3140040000003</v>
      </c>
      <c r="C30" s="7">
        <v>774.0214332511111</v>
      </c>
      <c r="D30" s="7">
        <v>99443.79752647645</v>
      </c>
      <c r="E30" s="7">
        <v>864.3224116648395</v>
      </c>
    </row>
    <row r="31" spans="1:5" ht="15.75" thickBot="1">
      <c r="A31" s="6">
        <v>2015</v>
      </c>
      <c r="B31" s="7">
        <v>2231.1891394694444</v>
      </c>
      <c r="C31" s="7">
        <v>781.5259869916667</v>
      </c>
      <c r="D31" s="7">
        <v>105414.4485067405</v>
      </c>
      <c r="E31" s="7">
        <v>886.0355733516773</v>
      </c>
    </row>
    <row r="32" spans="1:5" ht="15.75" thickBot="1">
      <c r="A32" s="6">
        <v>2016</v>
      </c>
      <c r="B32" s="7">
        <v>2254.32709598</v>
      </c>
      <c r="C32" s="7">
        <v>787.2095052033333</v>
      </c>
      <c r="D32" s="7">
        <v>108197.05468758961</v>
      </c>
      <c r="E32" s="7">
        <v>906.3916547971879</v>
      </c>
    </row>
    <row r="33" spans="1:5" ht="15.75" thickBot="1">
      <c r="A33" s="6">
        <v>2017</v>
      </c>
      <c r="B33" s="7">
        <v>2281.7066615450003</v>
      </c>
      <c r="C33" s="7">
        <v>788.2644971261111</v>
      </c>
      <c r="D33" s="7">
        <v>110459.74786781798</v>
      </c>
      <c r="E33" s="7">
        <v>924.7892806432488</v>
      </c>
    </row>
    <row r="34" spans="1:5" ht="15.75" thickBot="1">
      <c r="A34" s="6">
        <v>2018</v>
      </c>
      <c r="B34" s="7">
        <v>2309.3578262111114</v>
      </c>
      <c r="C34" s="7">
        <v>789.7153907177778</v>
      </c>
      <c r="D34" s="7">
        <v>112962.05549387229</v>
      </c>
      <c r="E34" s="7">
        <v>945.8385710447569</v>
      </c>
    </row>
    <row r="35" spans="1:5" ht="15.75" thickBot="1">
      <c r="A35" s="6">
        <v>2019</v>
      </c>
      <c r="B35" s="7">
        <v>2337.3010194850003</v>
      </c>
      <c r="C35" s="7">
        <v>793.3073179475</v>
      </c>
      <c r="D35" s="7">
        <v>115702.14050340935</v>
      </c>
      <c r="E35" s="7">
        <v>957.8411054929581</v>
      </c>
    </row>
    <row r="36" spans="1:5" ht="15.75" thickBot="1">
      <c r="A36" s="6">
        <v>2020</v>
      </c>
      <c r="B36" s="7">
        <v>2365.507849716667</v>
      </c>
      <c r="C36" s="7">
        <v>801.3889875250002</v>
      </c>
      <c r="D36" s="7">
        <v>117977.7577088709</v>
      </c>
      <c r="E36" s="7">
        <v>960.2677828070302</v>
      </c>
    </row>
    <row r="37" spans="1:5" ht="15.75" thickBot="1">
      <c r="A37" s="6">
        <v>2021</v>
      </c>
      <c r="B37" s="7">
        <v>2394.084624753611</v>
      </c>
      <c r="C37" s="7">
        <v>810.6618223124999</v>
      </c>
      <c r="D37" s="7">
        <v>120782.3915351039</v>
      </c>
      <c r="E37" s="7">
        <v>961.008380949183</v>
      </c>
    </row>
    <row r="38" spans="1:5" ht="15.75" thickBot="1">
      <c r="A38" s="6">
        <v>2022</v>
      </c>
      <c r="B38" s="7">
        <v>2422.878181026667</v>
      </c>
      <c r="C38" s="7">
        <v>820.1797862566668</v>
      </c>
      <c r="D38" s="7">
        <v>124588.18117120293</v>
      </c>
      <c r="E38" s="7">
        <v>970.7078701882599</v>
      </c>
    </row>
    <row r="39" spans="1:5" ht="15.75" thickBot="1">
      <c r="A39" s="6">
        <v>2023</v>
      </c>
      <c r="B39" s="7">
        <v>2451.873406900556</v>
      </c>
      <c r="C39" s="7">
        <v>829.9321181441667</v>
      </c>
      <c r="D39" s="7">
        <v>127994.0034866776</v>
      </c>
      <c r="E39" s="7">
        <v>978.941110267581</v>
      </c>
    </row>
    <row r="40" spans="1:5" ht="15.75" thickBot="1">
      <c r="A40" s="6">
        <v>2024</v>
      </c>
      <c r="B40" s="7">
        <v>2480.9538229483333</v>
      </c>
      <c r="C40" s="7">
        <v>839.9817052133334</v>
      </c>
      <c r="D40" s="7">
        <v>131549.9056521583</v>
      </c>
      <c r="E40" s="7">
        <v>986.4213356573016</v>
      </c>
    </row>
    <row r="41" spans="1:5" ht="15.75" thickBot="1">
      <c r="A41" s="6">
        <v>2025</v>
      </c>
      <c r="B41" s="7">
        <v>2509.9715520208333</v>
      </c>
      <c r="C41" s="7">
        <v>849.9380574333334</v>
      </c>
      <c r="D41" s="7">
        <v>135254.3684307479</v>
      </c>
      <c r="E41" s="7">
        <v>993.4499664667337</v>
      </c>
    </row>
    <row r="42" spans="1:5" ht="15.75" thickBot="1">
      <c r="A42" s="6">
        <v>2026</v>
      </c>
      <c r="B42" s="7">
        <v>2539.340455671111</v>
      </c>
      <c r="C42" s="7">
        <v>859.9372203177778</v>
      </c>
      <c r="D42" s="7">
        <v>138994.74336119377</v>
      </c>
      <c r="E42" s="7">
        <v>999.5977821966786</v>
      </c>
    </row>
    <row r="43" spans="1:5" ht="15.75" thickBot="1">
      <c r="A43" s="6">
        <v>2027</v>
      </c>
      <c r="B43" s="7">
        <v>2568.9368485280556</v>
      </c>
      <c r="C43" s="7">
        <v>869.9279368833334</v>
      </c>
      <c r="D43" s="7">
        <v>142972.4071796539</v>
      </c>
      <c r="E43" s="7">
        <v>1005.4744786990246</v>
      </c>
    </row>
    <row r="44" spans="1:5" ht="15.75" thickBot="1">
      <c r="A44" s="6">
        <v>2028</v>
      </c>
      <c r="B44" s="7">
        <v>2598.1642271100004</v>
      </c>
      <c r="C44" s="7">
        <v>879.60316504</v>
      </c>
      <c r="D44" s="7">
        <v>147109.65071070663</v>
      </c>
      <c r="E44" s="7">
        <v>1011.9283700641356</v>
      </c>
    </row>
    <row r="45" spans="1:5" ht="16.5" customHeight="1" thickBot="1">
      <c r="A45" s="6">
        <v>2029</v>
      </c>
      <c r="B45" s="7">
        <v>2626.16972817</v>
      </c>
      <c r="C45" s="7">
        <v>888.3774709200002</v>
      </c>
      <c r="D45" s="7">
        <v>151147.80080768574</v>
      </c>
      <c r="E45" s="7">
        <v>1018.4436207760509</v>
      </c>
    </row>
    <row r="46" spans="1:5" ht="15.75" customHeight="1" thickBot="1">
      <c r="A46" s="6">
        <v>2030</v>
      </c>
      <c r="B46" s="7">
        <v>2653.9704329650003</v>
      </c>
      <c r="C46" s="7">
        <v>896.931752445</v>
      </c>
      <c r="D46" s="7">
        <v>155127.89410754133</v>
      </c>
      <c r="E46" s="7">
        <v>1024.8498487225766</v>
      </c>
    </row>
    <row r="47" spans="1:5" ht="13.5" customHeight="1">
      <c r="A47" s="29" t="s">
        <v>0</v>
      </c>
      <c r="B47" s="29"/>
      <c r="C47" s="29"/>
      <c r="D47" s="29"/>
      <c r="E47" s="29"/>
    </row>
    <row r="48" spans="1:5" ht="15">
      <c r="A48" s="29" t="s">
        <v>68</v>
      </c>
      <c r="B48" s="29"/>
      <c r="C48" s="29"/>
      <c r="D48" s="29"/>
      <c r="E48" s="29"/>
    </row>
    <row r="49" ht="15">
      <c r="A49" s="4"/>
    </row>
    <row r="50" spans="1:5" ht="15.75">
      <c r="A50" s="27" t="s">
        <v>23</v>
      </c>
      <c r="B50" s="27"/>
      <c r="C50" s="27"/>
      <c r="D50" s="27"/>
      <c r="E50" s="27"/>
    </row>
    <row r="51" spans="1:5" ht="15">
      <c r="A51" s="8" t="s">
        <v>24</v>
      </c>
      <c r="B51" s="12">
        <f>EXP((LN(B16/B6)/10))-1</f>
        <v>0.018592075662900776</v>
      </c>
      <c r="C51" s="12">
        <f>EXP((LN(C16/C6)/10))-1</f>
        <v>0.01633020924055928</v>
      </c>
      <c r="D51" s="12">
        <f>EXP((LN(D16/D6)/10))-1</f>
        <v>0.03574411190032745</v>
      </c>
      <c r="E51" s="12">
        <f>EXP((LN(E16/E6)/10))-1</f>
        <v>0.023685249698705668</v>
      </c>
    </row>
    <row r="52" spans="1:5" ht="15">
      <c r="A52" s="8" t="s">
        <v>60</v>
      </c>
      <c r="B52" s="12">
        <f>EXP((LN(B33/B16)/17))-1</f>
        <v>0.013508012745043763</v>
      </c>
      <c r="C52" s="12">
        <f>EXP((LN(C33/C16)/17))-1</f>
        <v>0.01127475372863218</v>
      </c>
      <c r="D52" s="12">
        <f>EXP((LN(D33/D16)/17))-1</f>
        <v>0.02619990553685625</v>
      </c>
      <c r="E52" s="12">
        <f>EXP((LN(E33/E16)/17))-1</f>
        <v>0.009754283258479157</v>
      </c>
    </row>
    <row r="53" spans="1:5" ht="13.5" customHeight="1">
      <c r="A53" s="8" t="s">
        <v>61</v>
      </c>
      <c r="B53" s="12">
        <f>EXP((LN(B36/B33)/3))-1</f>
        <v>0.012095578868207335</v>
      </c>
      <c r="C53" s="12">
        <f>EXP((LN(C36/C33)/3))-1</f>
        <v>0.005519431837424982</v>
      </c>
      <c r="D53" s="12">
        <f>EXP((LN(D36/D33)/3))-1</f>
        <v>0.022190946327715233</v>
      </c>
      <c r="E53" s="12">
        <f>EXP((LN(E36/E33)/3))-1</f>
        <v>0.012627825778790402</v>
      </c>
    </row>
    <row r="54" spans="1:5" ht="15">
      <c r="A54" s="8" t="s">
        <v>62</v>
      </c>
      <c r="B54" s="12">
        <f>EXP((LN(B46/B33)/13))-1</f>
        <v>0.011693463006199112</v>
      </c>
      <c r="C54" s="12">
        <f>EXP((LN(C46/C33)/13))-1</f>
        <v>0.009983823352123888</v>
      </c>
      <c r="D54" s="12">
        <f>EXP((LN(D46/D33)/13))-1</f>
        <v>0.026467173912606334</v>
      </c>
      <c r="E54" s="12">
        <f>EXP((LN(E46/E33)/13))-1</f>
        <v>0.007934038599551885</v>
      </c>
    </row>
  </sheetData>
  <sheetProtection/>
  <mergeCells count="6">
    <mergeCell ref="A50:E50"/>
    <mergeCell ref="A3:G3"/>
    <mergeCell ref="A48:E48"/>
    <mergeCell ref="B1:E1"/>
    <mergeCell ref="B2:F2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A3" sqref="A3:E3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8" t="s">
        <v>58</v>
      </c>
      <c r="B1" s="28"/>
      <c r="C1" s="28"/>
      <c r="D1" s="28"/>
      <c r="E1" s="28"/>
    </row>
    <row r="2" spans="1:6" ht="15.75" customHeight="1">
      <c r="A2" s="28" t="s">
        <v>70</v>
      </c>
      <c r="B2" s="28"/>
      <c r="C2" s="28"/>
      <c r="D2" s="28"/>
      <c r="E2" s="28"/>
      <c r="F2" s="28"/>
    </row>
    <row r="3" spans="1:5" ht="15.75" customHeight="1">
      <c r="A3" s="28" t="s">
        <v>74</v>
      </c>
      <c r="B3" s="28"/>
      <c r="C3" s="28"/>
      <c r="D3" s="28"/>
      <c r="E3" s="28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44</v>
      </c>
      <c r="E5" s="5" t="s">
        <v>18</v>
      </c>
    </row>
    <row r="6" spans="1:5" ht="15.75" thickBot="1">
      <c r="A6" s="6">
        <v>1990</v>
      </c>
      <c r="B6" s="9">
        <v>12.9082573539043</v>
      </c>
      <c r="C6" s="9">
        <v>13.0581135763729</v>
      </c>
      <c r="D6" s="9">
        <v>11.9871665003387</v>
      </c>
      <c r="E6" s="9">
        <v>15.0079862835321</v>
      </c>
    </row>
    <row r="7" spans="1:5" ht="15.75" thickBot="1">
      <c r="A7" s="6">
        <v>1991</v>
      </c>
      <c r="B7" s="9">
        <v>12.7861819825398</v>
      </c>
      <c r="C7" s="9">
        <v>13.224015387908</v>
      </c>
      <c r="D7" s="9">
        <v>11.8476759163796</v>
      </c>
      <c r="E7" s="9">
        <v>15.5245263620906</v>
      </c>
    </row>
    <row r="8" spans="1:5" ht="15.75" thickBot="1">
      <c r="A8" s="6">
        <v>1992</v>
      </c>
      <c r="B8" s="9">
        <v>12.6966975951227</v>
      </c>
      <c r="C8" s="9">
        <v>13.1537493481476</v>
      </c>
      <c r="D8" s="9">
        <v>11.5682854780407</v>
      </c>
      <c r="E8" s="9">
        <v>15.9049108389062</v>
      </c>
    </row>
    <row r="9" spans="1:5" ht="15.75" thickBot="1">
      <c r="A9" s="6">
        <v>1993</v>
      </c>
      <c r="B9" s="9">
        <v>11.9877351393853</v>
      </c>
      <c r="C9" s="9">
        <v>13.004386536618</v>
      </c>
      <c r="D9" s="9">
        <v>10.7598954657953</v>
      </c>
      <c r="E9" s="9">
        <v>17.3622393970071</v>
      </c>
    </row>
    <row r="10" spans="1:5" ht="15.75" thickBot="1">
      <c r="A10" s="6">
        <v>1994</v>
      </c>
      <c r="B10" s="9">
        <v>12.189221221346</v>
      </c>
      <c r="C10" s="9">
        <v>12.3792149915277</v>
      </c>
      <c r="D10" s="9">
        <v>10.8208197726831</v>
      </c>
      <c r="E10" s="9">
        <v>12.796406625041</v>
      </c>
    </row>
    <row r="11" spans="1:5" ht="15.75" thickBot="1">
      <c r="A11" s="6">
        <v>1995</v>
      </c>
      <c r="B11" s="9">
        <v>12.1628294906488</v>
      </c>
      <c r="C11" s="9">
        <v>11.9696767600679</v>
      </c>
      <c r="D11" s="9">
        <v>10.3574355190397</v>
      </c>
      <c r="E11" s="9">
        <v>12.6240741797617</v>
      </c>
    </row>
    <row r="12" spans="1:5" ht="15.75" thickBot="1">
      <c r="A12" s="6">
        <v>1996</v>
      </c>
      <c r="B12" s="9">
        <v>12.1261363442758</v>
      </c>
      <c r="C12" s="9">
        <v>11.8673393895982</v>
      </c>
      <c r="D12" s="9">
        <v>10.0207066407229</v>
      </c>
      <c r="E12" s="9">
        <v>12.2112715517459</v>
      </c>
    </row>
    <row r="13" spans="1:5" ht="15.75" thickBot="1">
      <c r="A13" s="6">
        <v>1997</v>
      </c>
      <c r="B13" s="9">
        <v>12.1179111960315</v>
      </c>
      <c r="C13" s="9">
        <v>11.9218628349478</v>
      </c>
      <c r="D13" s="9">
        <v>9.69486903783763</v>
      </c>
      <c r="E13" s="9">
        <v>12.2872868598351</v>
      </c>
    </row>
    <row r="14" spans="1:5" ht="15.75" thickBot="1">
      <c r="A14" s="6">
        <v>1998</v>
      </c>
      <c r="B14" s="9">
        <v>12.2783259495007</v>
      </c>
      <c r="C14" s="9">
        <v>11.7219791766751</v>
      </c>
      <c r="D14" s="9">
        <v>9.45374474697155</v>
      </c>
      <c r="E14" s="9">
        <v>12.0977569759041</v>
      </c>
    </row>
    <row r="15" spans="1:5" ht="15.75" thickBot="1">
      <c r="A15" s="6">
        <v>1999</v>
      </c>
      <c r="B15" s="9">
        <v>12.0056357693773</v>
      </c>
      <c r="C15" s="9">
        <v>11.1976297432306</v>
      </c>
      <c r="D15" s="9">
        <v>9.43144376180073</v>
      </c>
      <c r="E15" s="9">
        <v>11.8818650851722</v>
      </c>
    </row>
    <row r="16" spans="1:5" ht="15.75" thickBot="1">
      <c r="A16" s="6">
        <v>2000</v>
      </c>
      <c r="B16" s="9">
        <v>11.9069650321953</v>
      </c>
      <c r="C16" s="9">
        <v>10.9687376008676</v>
      </c>
      <c r="D16" s="9">
        <v>9.35527014924935</v>
      </c>
      <c r="E16" s="9">
        <v>11.7071150845657</v>
      </c>
    </row>
    <row r="17" spans="1:5" ht="15.75" thickBot="1">
      <c r="A17" s="6">
        <v>2001</v>
      </c>
      <c r="B17" s="9">
        <v>12.684339485221</v>
      </c>
      <c r="C17" s="9">
        <v>11.7012297464825</v>
      </c>
      <c r="D17" s="9">
        <v>10.5972000450676</v>
      </c>
      <c r="E17" s="9">
        <v>12.8905100703045</v>
      </c>
    </row>
    <row r="18" spans="1:5" ht="15.75" thickBot="1">
      <c r="A18" s="6">
        <v>2002</v>
      </c>
      <c r="B18" s="9">
        <v>12.9160499656748</v>
      </c>
      <c r="C18" s="9">
        <v>11.9764833011763</v>
      </c>
      <c r="D18" s="9">
        <v>10.8839785866756</v>
      </c>
      <c r="E18" s="9">
        <v>12.8670225424049</v>
      </c>
    </row>
    <row r="19" spans="1:5" ht="15.75" thickBot="1">
      <c r="A19" s="6">
        <v>2003</v>
      </c>
      <c r="B19" s="9">
        <v>12.9477051253565</v>
      </c>
      <c r="C19" s="9">
        <v>11.4289583525518</v>
      </c>
      <c r="D19" s="9">
        <v>10.6852550829</v>
      </c>
      <c r="E19" s="9">
        <v>12.6306522040819</v>
      </c>
    </row>
    <row r="20" spans="1:5" ht="15.75" thickBot="1">
      <c r="A20" s="6">
        <v>2004</v>
      </c>
      <c r="B20" s="9">
        <v>12.6321796921597</v>
      </c>
      <c r="C20" s="9">
        <v>11.6035084872397</v>
      </c>
      <c r="D20" s="9">
        <v>10.2727442974024</v>
      </c>
      <c r="E20" s="9">
        <v>11.7730822235114</v>
      </c>
    </row>
    <row r="21" spans="1:5" ht="15.75" thickBot="1">
      <c r="A21" s="6">
        <v>2005</v>
      </c>
      <c r="B21" s="9">
        <v>12.8807678382387</v>
      </c>
      <c r="C21" s="9">
        <v>11.5530895429281</v>
      </c>
      <c r="D21" s="9">
        <v>10.340523284681</v>
      </c>
      <c r="E21" s="9">
        <v>12.0664528732226</v>
      </c>
    </row>
    <row r="22" spans="1:5" ht="15.75" thickBot="1">
      <c r="A22" s="6">
        <v>2006</v>
      </c>
      <c r="B22" s="9">
        <v>12.990586177633</v>
      </c>
      <c r="C22" s="9">
        <v>12.0335895444868</v>
      </c>
      <c r="D22" s="9">
        <v>10.4748281785978</v>
      </c>
      <c r="E22" s="9">
        <v>11.7209647907834</v>
      </c>
    </row>
    <row r="23" spans="1:5" ht="15.75" thickBot="1">
      <c r="A23" s="6">
        <v>2007</v>
      </c>
      <c r="B23" s="9">
        <v>12.7141721685794</v>
      </c>
      <c r="C23" s="9">
        <v>11.9750037843532</v>
      </c>
      <c r="D23" s="9">
        <v>10.3017320237185</v>
      </c>
      <c r="E23" s="9">
        <v>11.3699328274418</v>
      </c>
    </row>
    <row r="24" spans="1:5" ht="15.75" thickBot="1">
      <c r="A24" s="6">
        <v>2008</v>
      </c>
      <c r="B24" s="9">
        <v>13.3299637155258</v>
      </c>
      <c r="C24" s="9">
        <v>12.5340377184065</v>
      </c>
      <c r="D24" s="9">
        <v>10.8639954199355</v>
      </c>
      <c r="E24" s="9">
        <v>12.044644554808</v>
      </c>
    </row>
    <row r="25" spans="1:5" ht="15.75" thickBot="1">
      <c r="A25" s="6">
        <v>2009</v>
      </c>
      <c r="B25" s="9">
        <v>13.6245334263302</v>
      </c>
      <c r="C25" s="9">
        <v>13.2261410370474</v>
      </c>
      <c r="D25" s="9">
        <v>11.1554444972082</v>
      </c>
      <c r="E25" s="9">
        <v>13.0331620857691</v>
      </c>
    </row>
    <row r="26" spans="1:5" ht="15.75" thickBot="1">
      <c r="A26" s="6">
        <v>2010</v>
      </c>
      <c r="B26" s="9">
        <v>14.3671698635719</v>
      </c>
      <c r="C26" s="9">
        <v>13.9521265399194</v>
      </c>
      <c r="D26" s="9">
        <v>11.8626718646212</v>
      </c>
      <c r="E26" s="9">
        <v>13.5099270262452</v>
      </c>
    </row>
    <row r="27" spans="1:5" ht="15.75" thickBot="1">
      <c r="A27" s="6">
        <v>2011</v>
      </c>
      <c r="B27" s="9">
        <v>14.6763833575533</v>
      </c>
      <c r="C27" s="9">
        <v>14.4595011693064</v>
      </c>
      <c r="D27" s="9">
        <v>11.9633584965607</v>
      </c>
      <c r="E27" s="9">
        <v>13.9724018634179</v>
      </c>
    </row>
    <row r="28" spans="1:5" ht="15.75" thickBot="1">
      <c r="A28" s="6">
        <v>2012</v>
      </c>
      <c r="B28" s="9">
        <v>14.6398842291881</v>
      </c>
      <c r="C28" s="9">
        <v>14.5581398575954</v>
      </c>
      <c r="D28" s="9">
        <v>11.7781697187113</v>
      </c>
      <c r="E28" s="9">
        <v>13.6263015785862</v>
      </c>
    </row>
    <row r="29" spans="1:5" ht="15.75" thickBot="1">
      <c r="A29" s="6">
        <v>2013</v>
      </c>
      <c r="B29" s="9">
        <v>14.6081189196358</v>
      </c>
      <c r="C29" s="9">
        <v>14.5071617365513</v>
      </c>
      <c r="D29" s="9">
        <v>11.7286109037458</v>
      </c>
      <c r="E29" s="9">
        <v>13.6648211073664</v>
      </c>
    </row>
    <row r="30" spans="1:5" ht="15.75" thickBot="1">
      <c r="A30" s="6">
        <v>2014</v>
      </c>
      <c r="B30" s="9">
        <v>14.811892703325</v>
      </c>
      <c r="C30" s="9">
        <v>13.7481688517416</v>
      </c>
      <c r="D30" s="9">
        <v>10.9062684733932</v>
      </c>
      <c r="E30" s="9">
        <v>13.6356168534224</v>
      </c>
    </row>
    <row r="31" spans="1:5" ht="15.75" thickBot="1">
      <c r="A31" s="6">
        <v>2015</v>
      </c>
      <c r="B31" s="9">
        <v>15.0633655042631</v>
      </c>
      <c r="C31" s="9">
        <v>13.9800134408229</v>
      </c>
      <c r="D31" s="9">
        <v>10.9531743590111</v>
      </c>
      <c r="E31" s="9">
        <v>13.6170094425116</v>
      </c>
    </row>
    <row r="32" spans="1:5" ht="15.75" thickBot="1">
      <c r="A32" s="6">
        <v>2016</v>
      </c>
      <c r="B32" s="9">
        <v>15.1831366252381</v>
      </c>
      <c r="C32" s="9">
        <v>13.9756055777025</v>
      </c>
      <c r="D32" s="9">
        <v>10.8360831729249</v>
      </c>
      <c r="E32" s="9">
        <v>14.0880296798965</v>
      </c>
    </row>
    <row r="33" spans="1:5" ht="15.75" thickBot="1">
      <c r="A33" s="6">
        <v>2017</v>
      </c>
      <c r="B33" s="9">
        <v>14.9688075414087</v>
      </c>
      <c r="C33" s="9">
        <v>13.9431756630592</v>
      </c>
      <c r="D33" s="9">
        <v>10.7093265493993</v>
      </c>
      <c r="E33" s="9">
        <v>13.9775241196224</v>
      </c>
    </row>
    <row r="34" spans="1:5" ht="15.75" thickBot="1">
      <c r="A34" s="6">
        <v>2018</v>
      </c>
      <c r="B34" s="9">
        <v>14.9766994866954</v>
      </c>
      <c r="C34" s="9">
        <v>13.8619696706862</v>
      </c>
      <c r="D34" s="9">
        <v>10.6562902846871</v>
      </c>
      <c r="E34" s="9">
        <v>13.9083026176157</v>
      </c>
    </row>
    <row r="35" spans="1:5" ht="15.75" thickBot="1">
      <c r="A35" s="6">
        <v>2019</v>
      </c>
      <c r="B35" s="9">
        <v>14.7553262052649</v>
      </c>
      <c r="C35" s="9">
        <v>13.6906136580569</v>
      </c>
      <c r="D35" s="9">
        <v>10.5512593705025</v>
      </c>
      <c r="E35" s="9">
        <v>13.771219101715</v>
      </c>
    </row>
    <row r="36" spans="1:6" ht="15.75" thickBot="1">
      <c r="A36" s="6">
        <v>2020</v>
      </c>
      <c r="B36" s="9">
        <v>14.7624470657522</v>
      </c>
      <c r="C36" s="9">
        <v>13.6515867207027</v>
      </c>
      <c r="D36" s="9">
        <v>10.5514334103986</v>
      </c>
      <c r="E36" s="9">
        <v>13.7714462538924</v>
      </c>
      <c r="F36" s="1" t="s">
        <v>0</v>
      </c>
    </row>
    <row r="37" spans="1:5" ht="15.75" thickBot="1">
      <c r="A37" s="6">
        <v>2021</v>
      </c>
      <c r="B37" s="9">
        <v>14.7790244852081</v>
      </c>
      <c r="C37" s="9">
        <v>13.5540188630302</v>
      </c>
      <c r="D37" s="9">
        <v>10.5163951753096</v>
      </c>
      <c r="E37" s="9">
        <v>13.7257152946387</v>
      </c>
    </row>
    <row r="38" spans="1:5" ht="15.75" thickBot="1">
      <c r="A38" s="6">
        <v>2022</v>
      </c>
      <c r="B38" s="9">
        <v>14.8391200624887</v>
      </c>
      <c r="C38" s="9">
        <v>13.5723446151167</v>
      </c>
      <c r="D38" s="9">
        <v>10.5491829323817</v>
      </c>
      <c r="E38" s="9">
        <v>13.7685089906932</v>
      </c>
    </row>
    <row r="39" spans="1:5" ht="15.75" thickBot="1">
      <c r="A39" s="6">
        <v>2023</v>
      </c>
      <c r="B39" s="9">
        <v>14.9009134654405</v>
      </c>
      <c r="C39" s="9">
        <v>13.5908862450677</v>
      </c>
      <c r="D39" s="9">
        <v>10.5776839227144</v>
      </c>
      <c r="E39" s="9">
        <v>13.8057077144385</v>
      </c>
    </row>
    <row r="40" spans="1:5" ht="15.75" thickBot="1">
      <c r="A40" s="6">
        <v>2024</v>
      </c>
      <c r="B40" s="9">
        <v>14.9624837770245</v>
      </c>
      <c r="C40" s="9">
        <v>13.6068442933725</v>
      </c>
      <c r="D40" s="9">
        <v>10.6072573567878</v>
      </c>
      <c r="E40" s="9">
        <v>13.8443061628241</v>
      </c>
    </row>
    <row r="41" spans="1:5" ht="15.75" thickBot="1">
      <c r="A41" s="6">
        <v>2025</v>
      </c>
      <c r="B41" s="9">
        <v>15.0473311583283</v>
      </c>
      <c r="C41" s="9">
        <v>13.6445594414607</v>
      </c>
      <c r="D41" s="9">
        <v>10.6517305203736</v>
      </c>
      <c r="E41" s="9">
        <v>13.902351336237</v>
      </c>
    </row>
    <row r="42" spans="1:5" ht="15.75" thickBot="1">
      <c r="A42" s="6">
        <v>2026</v>
      </c>
      <c r="B42" s="9">
        <v>15.1525833532155</v>
      </c>
      <c r="C42" s="9">
        <v>13.7023886926028</v>
      </c>
      <c r="D42" s="9">
        <v>10.7044988866546</v>
      </c>
      <c r="E42" s="9">
        <v>13.9712231844381</v>
      </c>
    </row>
    <row r="43" spans="1:5" ht="15.75" thickBot="1">
      <c r="A43" s="6">
        <v>2027</v>
      </c>
      <c r="B43" s="9">
        <v>15.2407944564658</v>
      </c>
      <c r="C43" s="9">
        <v>13.7507657625596</v>
      </c>
      <c r="D43" s="9">
        <v>10.7494086390176</v>
      </c>
      <c r="E43" s="9">
        <v>14.0298381817458</v>
      </c>
    </row>
    <row r="44" spans="1:5" ht="15.75" thickBot="1">
      <c r="A44" s="6">
        <v>2028</v>
      </c>
      <c r="B44" s="9">
        <v>15.3311845043443</v>
      </c>
      <c r="C44" s="9">
        <v>13.8008980594176</v>
      </c>
      <c r="D44" s="9">
        <v>10.7921477501482</v>
      </c>
      <c r="E44" s="9">
        <v>14.0856201166717</v>
      </c>
    </row>
    <row r="45" spans="1:5" ht="15.75" thickBot="1">
      <c r="A45" s="6">
        <v>2029</v>
      </c>
      <c r="B45" s="9">
        <v>15.4332316322202</v>
      </c>
      <c r="C45" s="9">
        <v>13.8327663431621</v>
      </c>
      <c r="D45" s="9">
        <v>10.8284885308542</v>
      </c>
      <c r="E45" s="9">
        <v>14.1330511233276</v>
      </c>
    </row>
    <row r="46" spans="1:5" ht="13.5" customHeight="1" thickBot="1">
      <c r="A46" s="6">
        <v>2030</v>
      </c>
      <c r="B46" s="9">
        <v>15.548264962747</v>
      </c>
      <c r="C46" s="9">
        <v>13.8773683710992</v>
      </c>
      <c r="D46" s="9">
        <v>10.8721007206907</v>
      </c>
      <c r="E46" s="9">
        <v>14.1899725770284</v>
      </c>
    </row>
    <row r="47" spans="1:5" ht="13.5" customHeight="1">
      <c r="A47" s="29" t="s">
        <v>0</v>
      </c>
      <c r="B47" s="29"/>
      <c r="C47" s="29"/>
      <c r="D47" s="29"/>
      <c r="E47" s="29"/>
    </row>
    <row r="48" spans="1:5" ht="15">
      <c r="A48" s="29" t="s">
        <v>68</v>
      </c>
      <c r="B48" s="29"/>
      <c r="C48" s="29"/>
      <c r="D48" s="29"/>
      <c r="E48" s="29"/>
    </row>
    <row r="49" ht="15">
      <c r="A49" s="4"/>
    </row>
    <row r="50" spans="1:5" ht="15.75">
      <c r="A50" s="27" t="s">
        <v>23</v>
      </c>
      <c r="B50" s="27"/>
      <c r="C50" s="27"/>
      <c r="D50" s="27"/>
      <c r="E50" s="27"/>
    </row>
    <row r="51" spans="1:5" ht="15">
      <c r="A51" s="8" t="s">
        <v>24</v>
      </c>
      <c r="B51" s="12">
        <f>EXP((LN(B16/B6)/10))-1</f>
        <v>-0.008041858426545256</v>
      </c>
      <c r="C51" s="12">
        <f>EXP((LN(C16/C6)/10))-1</f>
        <v>-0.017284919779595675</v>
      </c>
      <c r="D51" s="12">
        <f>EXP((LN(D16/D6)/10))-1</f>
        <v>-0.024484937498438164</v>
      </c>
      <c r="E51" s="12">
        <f>EXP((LN(E16/E6)/10))-1</f>
        <v>-0.024532630443775405</v>
      </c>
    </row>
    <row r="52" spans="1:5" ht="15">
      <c r="A52" s="8" t="s">
        <v>60</v>
      </c>
      <c r="B52" s="12">
        <f>EXP((LN(B33/B16)/17))-1</f>
        <v>0.013552484891049987</v>
      </c>
      <c r="C52" s="12">
        <f>EXP((LN(C33/C16)/17))-1</f>
        <v>0.014214251643893228</v>
      </c>
      <c r="D52" s="12">
        <f>EXP((LN(D33/D16)/17))-1</f>
        <v>0.00798317727679887</v>
      </c>
      <c r="E52" s="12">
        <f>EXP((LN(E33/E16)/17))-1</f>
        <v>0.010481243630853676</v>
      </c>
    </row>
    <row r="53" spans="1:5" ht="13.5" customHeight="1">
      <c r="A53" s="8" t="s">
        <v>61</v>
      </c>
      <c r="B53" s="12">
        <f>EXP((LN(B36/B33)/3))-1</f>
        <v>-0.004616624779790968</v>
      </c>
      <c r="C53" s="12">
        <f>EXP((LN(C36/C33)/3))-1</f>
        <v>-0.007020053706691898</v>
      </c>
      <c r="D53" s="12">
        <f>EXP((LN(D36/D33)/3))-1</f>
        <v>-0.004938857856781609</v>
      </c>
      <c r="E53" s="12">
        <f>EXP((LN(E36/E33)/3))-1</f>
        <v>-0.004938857856783052</v>
      </c>
    </row>
    <row r="54" spans="1:5" ht="15">
      <c r="A54" s="8" t="s">
        <v>62</v>
      </c>
      <c r="B54" s="12">
        <f>EXP((LN(B46/B33)/13))-1</f>
        <v>0.0029258501021638406</v>
      </c>
      <c r="C54" s="12">
        <f>EXP((LN(C46/C33)/13))-1</f>
        <v>-0.00036384535459044187</v>
      </c>
      <c r="D54" s="12">
        <f>EXP((LN(D46/D33)/13))-1</f>
        <v>0.0011610534315265042</v>
      </c>
      <c r="E54" s="12">
        <f>EXP((LN(E46/E33)/13))-1</f>
        <v>0.0011610534315262822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Baseline NCNC High Demand Case</dc:title>
  <dc:subject/>
  <dc:creator>Garcia, Cary@Energy</dc:creator>
  <cp:keywords/>
  <dc:description/>
  <cp:lastModifiedBy>Fugate, Nicholas@Energy</cp:lastModifiedBy>
  <dcterms:created xsi:type="dcterms:W3CDTF">2016-12-06T18:18:16Z</dcterms:created>
  <dcterms:modified xsi:type="dcterms:W3CDTF">2018-12-14T19:00:15Z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Z5JXHV6S7NA6-3-114123</vt:lpwstr>
  </property>
  <property fmtid="{D5CDD505-2E9C-101B-9397-08002B2CF9AE}" pid="3" name="_dlc_DocIdItemGuid">
    <vt:lpwstr>0d4b8077-9eff-4316-b705-0419cea4e420</vt:lpwstr>
  </property>
  <property fmtid="{D5CDD505-2E9C-101B-9397-08002B2CF9AE}" pid="4" name="_dlc_DocIdUrl">
    <vt:lpwstr>http://efilingspinternal/_layouts/DocIdRedir.aspx?ID=Z5JXHV6S7NA6-3-114123, Z5JXHV6S7NA6-3-114123</vt:lpwstr>
  </property>
  <property fmtid="{D5CDD505-2E9C-101B-9397-08002B2CF9AE}" pid="5" name="_CopySource">
    <vt:lpwstr>http://efilingspinternal/PendingDocuments/17-IEPR-03/20180122T134815_Revised_Baseline_NCNC_High_Demand_Case.xls</vt:lpwstr>
  </property>
  <property fmtid="{D5CDD505-2E9C-101B-9397-08002B2CF9AE}" pid="6" name="Received From">
    <vt:lpwstr>California Energy Commission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Docket Number">
    <vt:lpwstr>17-IEPR-03</vt:lpwstr>
  </property>
  <property fmtid="{D5CDD505-2E9C-101B-9397-08002B2CF9AE}" pid="10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11" name="ia56c5f4991045989a786b6ecb732719">
    <vt:lpwstr>Commission Staff|33d9c16f-f938-4210-84d3-7f3ed959b9d5</vt:lpwstr>
  </property>
  <property fmtid="{D5CDD505-2E9C-101B-9397-08002B2CF9AE}" pid="12" name="Order">
    <vt:lpwstr>2573300.00000000</vt:lpwstr>
  </property>
  <property fmtid="{D5CDD505-2E9C-101B-9397-08002B2CF9AE}" pid="13" name="bfc617c42d804116a0a5feb0906d720d">
    <vt:lpwstr>CED 2018-2030 Revised Forecast Adoption 02-21-18 Business Meeting|9ba88596-079d-46b4-8c04-47f9248e8d9f;IEPR Reports|1a96db64-c85f-491f-ba69-812585a0c007</vt:lpwstr>
  </property>
  <property fmtid="{D5CDD505-2E9C-101B-9397-08002B2CF9AE}" pid="14" name="TaxCatchAll">
    <vt:lpwstr>87;#IEPR Reports|1a96db64-c85f-491f-ba69-812585a0c007;#157;#CED 2018-2030 Revised Forecast Adoption 02-21-18 Business Meeting|9ba88596-079d-46b4-8c04-47f9248e8d9f;#8;#Commission Staff|33d9c16f-f938-4210-84d3-7f3ed959b9d5;#6;#Document|6786e4f6-aafd-416d-a9</vt:lpwstr>
  </property>
  <property fmtid="{D5CDD505-2E9C-101B-9397-08002B2CF9AE}" pid="15" name="jbf85ac70d5848c6836ba15e22d94e70">
    <vt:lpwstr>Document|6786e4f6-aafd-416d-a977-1b2d5f456edf</vt:lpwstr>
  </property>
  <property fmtid="{D5CDD505-2E9C-101B-9397-08002B2CF9AE}" pid="16" name="k2a3b5fc29f742a38f72e68b777baa26">
    <vt:lpwstr>Document|f3c81208-9d0f-49cc-afc5-e227f36ec0e7</vt:lpwstr>
  </property>
  <property fmtid="{D5CDD505-2E9C-101B-9397-08002B2CF9AE}" pid="17" name="Document Type">
    <vt:lpwstr>3;#Document|f3c81208-9d0f-49cc-afc5-e227f36ec0e7</vt:lpwstr>
  </property>
  <property fmtid="{D5CDD505-2E9C-101B-9397-08002B2CF9AE}" pid="18" name="TemplateUrl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</Properties>
</file>