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7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<sst xmlns="http://schemas.openxmlformats.org/spreadsheetml/2006/main" count="176" uniqueCount="77">
  <si>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</si>
  <si>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</si>
  <si>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</si>
  <si>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</si>
  <si>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</si>
  <si>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</si>
  <si>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</si>
  <si>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</si>
  <si>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</si>
  <si>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</si>
  <si>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</si>
  <si>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</si>
  <si>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</si>
  <si>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</si>
  <si>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</si>
  <si>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</si>
  <si>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</si>
  <si>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</si>
  <si>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</si>
  <si>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</si>
  <si>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</si>
  <si>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</si>
  <si>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</si>
  <si>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</si>
  <si>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</si>
  <si>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</si>
  <si>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</si>
  <si>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</si>
  <si>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</si>
  <si>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</si>
  <si>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</si>
  <si>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</si>
  <si>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</si>
  <si>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</si>
  <si>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</si>
  <si>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</si>
  <si>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</si>
  <si>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</si>
  <si>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</si>
  <si>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</si>
  <si>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</si>
  <si>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</si>
  <si>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</si>
  <si>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</si>
  <si>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</si>
  <si>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</si>
  <si>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</si>
  <si>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</si>
  <si>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</si>
  <si>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</si>
  <si>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Households (Thousands)</t>
  </si>
  <si>
    <t>Last historic year is 2016.</t>
  </si>
  <si>
    <t>Peak  End Use  Load</t>
  </si>
  <si>
    <t>Net Peak Demand</t>
  </si>
  <si>
    <t>2000-2017</t>
  </si>
  <si>
    <t>2017-2020</t>
  </si>
  <si>
    <t>2017-2030</t>
  </si>
  <si>
    <t>Form 1.1 - BUGL Forecast Area</t>
  </si>
  <si>
    <t>Form 1.1b - BUGL Planning Area</t>
  </si>
  <si>
    <t>Form 1.2 - BUGL Planning Area</t>
  </si>
  <si>
    <t>Form 1.4 - BUGL Planning Area</t>
  </si>
  <si>
    <t>Form 1.5 - BUGL Forecast Area</t>
  </si>
  <si>
    <t>Form 1.7a - BUGL Forecast Area</t>
  </si>
  <si>
    <t>Form 2.2 - BUGL Forecast Area</t>
  </si>
  <si>
    <t>Form 2.3 - BUGL Forecast Area</t>
  </si>
  <si>
    <t>Total Non-Agricultural Employment (thousands)</t>
  </si>
  <si>
    <t>December 2018</t>
  </si>
  <si>
    <t>Electricity Prices (2017 cents/kWh)</t>
  </si>
  <si>
    <t>Last historic year is 2017.</t>
  </si>
  <si>
    <t>Personal Income
(Millions 2017$)</t>
  </si>
  <si>
    <t>Last historic year is weather normalized 2018. Net peak demand includes the impact of demand response programs.</t>
  </si>
  <si>
    <t>Last historic year is 2017. Sales excludes self-generation.</t>
  </si>
  <si>
    <t>Last historic year is 2017. Consumption includes self-generation.</t>
  </si>
  <si>
    <t>2000-2018</t>
  </si>
  <si>
    <t>2018-2020</t>
  </si>
  <si>
    <t>2018-2030</t>
  </si>
  <si>
    <t>California Energy Demand 2018-2030 Revised Baseline Forecast - Low Demand Case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</si>
</sst>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5">
      <c r="A2" s="10" t="s">
        <v>66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47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M13" sqref="M13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581.8766850000001</v>
      </c>
      <c r="C6" s="7">
        <v>0</v>
      </c>
      <c r="D6" s="7">
        <v>960.0776147416456</v>
      </c>
      <c r="E6" s="7">
        <v>0</v>
      </c>
      <c r="F6" s="7">
        <v>422.3422361263962</v>
      </c>
      <c r="G6" s="7">
        <v>36.559813999999996</v>
      </c>
      <c r="H6" s="7">
        <v>11.960217</v>
      </c>
      <c r="I6" s="7">
        <v>34.07428009869128</v>
      </c>
      <c r="J6" s="7">
        <v>17.700044000000002</v>
      </c>
      <c r="K6" s="7">
        <f>B6+D6+SUM(F6:J6)</f>
        <v>2064.5908909667332</v>
      </c>
      <c r="L6" s="13"/>
    </row>
    <row r="7" spans="1:11" ht="15.75" thickBot="1">
      <c r="A7" s="6">
        <v>1991</v>
      </c>
      <c r="B7" s="7">
        <v>540.434218</v>
      </c>
      <c r="C7" s="7">
        <v>0</v>
      </c>
      <c r="D7" s="7">
        <v>948.2443783207184</v>
      </c>
      <c r="E7" s="7">
        <v>0</v>
      </c>
      <c r="F7" s="7">
        <v>329.3285756892467</v>
      </c>
      <c r="G7" s="7">
        <v>30.689211000000004</v>
      </c>
      <c r="H7" s="7">
        <v>11.822134</v>
      </c>
      <c r="I7" s="7">
        <v>36.18057202329006</v>
      </c>
      <c r="J7" s="7">
        <v>17.657846</v>
      </c>
      <c r="K7" s="7">
        <f aca="true" t="shared" si="0" ref="K7:K46">B7+D7+SUM(F7:J7)</f>
        <v>1914.3569350332552</v>
      </c>
    </row>
    <row r="8" spans="1:11" ht="15.75" thickBot="1">
      <c r="A8" s="6">
        <v>1992</v>
      </c>
      <c r="B8" s="7">
        <v>578.598</v>
      </c>
      <c r="C8" s="7">
        <v>0</v>
      </c>
      <c r="D8" s="7">
        <v>1039.7760360905847</v>
      </c>
      <c r="E8" s="7">
        <v>0</v>
      </c>
      <c r="F8" s="7">
        <v>303.0593408613311</v>
      </c>
      <c r="G8" s="7">
        <v>30.15504367819475</v>
      </c>
      <c r="H8" s="7">
        <v>12.076565258822205</v>
      </c>
      <c r="I8" s="7">
        <v>34.05282756291865</v>
      </c>
      <c r="J8" s="7">
        <v>17.722186548148848</v>
      </c>
      <c r="K8" s="7">
        <f t="shared" si="0"/>
        <v>2015.4400000000003</v>
      </c>
    </row>
    <row r="9" spans="1:11" ht="15.75" thickBot="1">
      <c r="A9" s="6">
        <v>1993</v>
      </c>
      <c r="B9" s="7">
        <v>554.564</v>
      </c>
      <c r="C9" s="7">
        <v>0</v>
      </c>
      <c r="D9" s="7">
        <v>1055.2637959013498</v>
      </c>
      <c r="E9" s="7">
        <v>0</v>
      </c>
      <c r="F9" s="7">
        <v>257.0634855643847</v>
      </c>
      <c r="G9" s="7">
        <v>31.29423465895027</v>
      </c>
      <c r="H9" s="7">
        <v>10.610095052637112</v>
      </c>
      <c r="I9" s="7">
        <v>31.55960461989346</v>
      </c>
      <c r="J9" s="7">
        <v>18.036784202784496</v>
      </c>
      <c r="K9" s="7">
        <f t="shared" si="0"/>
        <v>1958.3919999999998</v>
      </c>
    </row>
    <row r="10" spans="1:11" ht="15.75" thickBot="1">
      <c r="A10" s="6">
        <v>1994</v>
      </c>
      <c r="B10" s="7">
        <v>571.656</v>
      </c>
      <c r="C10" s="7">
        <v>0</v>
      </c>
      <c r="D10" s="7">
        <v>1056.9924864255756</v>
      </c>
      <c r="E10" s="7">
        <v>0</v>
      </c>
      <c r="F10" s="7">
        <v>234.58309632104977</v>
      </c>
      <c r="G10" s="7">
        <v>34.84876762074213</v>
      </c>
      <c r="H10" s="7">
        <v>11.272022136706573</v>
      </c>
      <c r="I10" s="7">
        <v>34.091529903261524</v>
      </c>
      <c r="J10" s="7">
        <v>17.68609759266456</v>
      </c>
      <c r="K10" s="7">
        <f t="shared" si="0"/>
        <v>1961.13</v>
      </c>
    </row>
    <row r="11" spans="1:11" ht="15.75" thickBot="1">
      <c r="A11" s="6">
        <v>1995</v>
      </c>
      <c r="B11" s="7">
        <v>576.706</v>
      </c>
      <c r="C11" s="7">
        <v>0</v>
      </c>
      <c r="D11" s="7">
        <v>1103.498906933519</v>
      </c>
      <c r="E11" s="7">
        <v>0</v>
      </c>
      <c r="F11" s="7">
        <v>193.73476127874713</v>
      </c>
      <c r="G11" s="7">
        <v>35.16054211649841</v>
      </c>
      <c r="H11" s="7">
        <v>12.369304695467525</v>
      </c>
      <c r="I11" s="7">
        <v>33.26469729225305</v>
      </c>
      <c r="J11" s="7">
        <v>17.235787683515007</v>
      </c>
      <c r="K11" s="7">
        <f t="shared" si="0"/>
        <v>1971.97</v>
      </c>
    </row>
    <row r="12" spans="1:11" ht="15.75" thickBot="1">
      <c r="A12" s="6">
        <v>1996</v>
      </c>
      <c r="B12" s="7">
        <v>585.74</v>
      </c>
      <c r="C12" s="7">
        <v>0</v>
      </c>
      <c r="D12" s="7">
        <v>1148.18804774705</v>
      </c>
      <c r="E12" s="7">
        <v>0</v>
      </c>
      <c r="F12" s="7">
        <v>193.00540003416467</v>
      </c>
      <c r="G12" s="7">
        <v>36.991273166897514</v>
      </c>
      <c r="H12" s="7">
        <v>7.566411303678656</v>
      </c>
      <c r="I12" s="7">
        <v>34.56421499413048</v>
      </c>
      <c r="J12" s="7">
        <v>16.774652754078055</v>
      </c>
      <c r="K12" s="7">
        <f t="shared" si="0"/>
        <v>2022.8299999999992</v>
      </c>
    </row>
    <row r="13" spans="1:11" ht="15.75" thickBot="1">
      <c r="A13" s="6">
        <v>1997</v>
      </c>
      <c r="B13" s="7">
        <v>596.206</v>
      </c>
      <c r="C13" s="7">
        <v>0</v>
      </c>
      <c r="D13" s="7">
        <v>1205.40016729983</v>
      </c>
      <c r="E13" s="7">
        <v>0</v>
      </c>
      <c r="F13" s="7">
        <v>198.75731824802574</v>
      </c>
      <c r="G13" s="7">
        <v>32.46212416835417</v>
      </c>
      <c r="H13" s="7">
        <v>7.056724987823879</v>
      </c>
      <c r="I13" s="7">
        <v>38.43520919682995</v>
      </c>
      <c r="J13" s="7">
        <v>17.066456099136335</v>
      </c>
      <c r="K13" s="7">
        <f t="shared" si="0"/>
        <v>2095.384</v>
      </c>
    </row>
    <row r="14" spans="1:11" ht="15.75" thickBot="1">
      <c r="A14" s="6">
        <v>1998</v>
      </c>
      <c r="B14" s="7">
        <v>603.495</v>
      </c>
      <c r="C14" s="7">
        <v>0</v>
      </c>
      <c r="D14" s="7">
        <v>1178.6368382294088</v>
      </c>
      <c r="E14" s="7">
        <v>0</v>
      </c>
      <c r="F14" s="7">
        <v>188.0450726114136</v>
      </c>
      <c r="G14" s="7">
        <v>35.342911578596755</v>
      </c>
      <c r="H14" s="7">
        <v>5.73464172116725</v>
      </c>
      <c r="I14" s="7">
        <v>38.154131112245864</v>
      </c>
      <c r="J14" s="7">
        <v>16.13940474716783</v>
      </c>
      <c r="K14" s="7">
        <f t="shared" si="0"/>
        <v>2065.5480000000002</v>
      </c>
    </row>
    <row r="15" spans="1:11" ht="15.75" thickBot="1">
      <c r="A15" s="6">
        <v>1999</v>
      </c>
      <c r="B15" s="7">
        <v>594.5553167196776</v>
      </c>
      <c r="C15" s="7">
        <v>0</v>
      </c>
      <c r="D15" s="7">
        <v>1219.4270810318976</v>
      </c>
      <c r="E15" s="7">
        <v>0</v>
      </c>
      <c r="F15" s="7">
        <v>184.4245877248358</v>
      </c>
      <c r="G15" s="7">
        <v>37.27209978389654</v>
      </c>
      <c r="H15" s="7">
        <v>7.014006191131098</v>
      </c>
      <c r="I15" s="7">
        <v>40.81679655545989</v>
      </c>
      <c r="J15" s="7">
        <v>16.774501058693204</v>
      </c>
      <c r="K15" s="7">
        <f t="shared" si="0"/>
        <v>2100.2843890655918</v>
      </c>
    </row>
    <row r="16" spans="1:11" ht="15.75" thickBot="1">
      <c r="A16" s="6">
        <v>2000</v>
      </c>
      <c r="B16" s="7">
        <v>605.0022373974009</v>
      </c>
      <c r="C16" s="7">
        <v>0</v>
      </c>
      <c r="D16" s="7">
        <v>1240.299898470614</v>
      </c>
      <c r="E16" s="7">
        <v>0</v>
      </c>
      <c r="F16" s="7">
        <v>167.57794051695828</v>
      </c>
      <c r="G16" s="7">
        <v>36.96874955133605</v>
      </c>
      <c r="H16" s="7">
        <v>7.652558098370879</v>
      </c>
      <c r="I16" s="7">
        <v>39.50607395665643</v>
      </c>
      <c r="J16" s="7">
        <v>19</v>
      </c>
      <c r="K16" s="7">
        <f t="shared" si="0"/>
        <v>2116.0074579913367</v>
      </c>
    </row>
    <row r="17" spans="1:11" ht="15.75" thickBot="1">
      <c r="A17" s="6">
        <v>2001</v>
      </c>
      <c r="B17" s="7">
        <v>613.0022262104138</v>
      </c>
      <c r="C17" s="7">
        <v>0</v>
      </c>
      <c r="D17" s="7">
        <v>1261.69166464411</v>
      </c>
      <c r="E17" s="7">
        <v>0</v>
      </c>
      <c r="F17" s="7">
        <v>136.76271622472504</v>
      </c>
      <c r="G17" s="7">
        <v>35.35288443214839</v>
      </c>
      <c r="H17" s="7">
        <v>7.413884563750886</v>
      </c>
      <c r="I17" s="7">
        <v>47.78404462623145</v>
      </c>
      <c r="J17" s="7">
        <v>19</v>
      </c>
      <c r="K17" s="7">
        <f t="shared" si="0"/>
        <v>2121.0074207013795</v>
      </c>
    </row>
    <row r="18" spans="1:11" ht="15.75" thickBot="1">
      <c r="A18" s="6">
        <v>2002</v>
      </c>
      <c r="B18" s="7">
        <v>592.0174329851969</v>
      </c>
      <c r="C18" s="7">
        <v>0</v>
      </c>
      <c r="D18" s="7">
        <v>1235.3879235741215</v>
      </c>
      <c r="E18" s="7">
        <v>0</v>
      </c>
      <c r="F18" s="7">
        <v>148.52561962684246</v>
      </c>
      <c r="G18" s="7">
        <v>31.427490759699737</v>
      </c>
      <c r="H18" s="7">
        <v>15.29659523411947</v>
      </c>
      <c r="I18" s="7">
        <v>51.396457779646894</v>
      </c>
      <c r="J18" s="7">
        <v>19</v>
      </c>
      <c r="K18" s="7">
        <f t="shared" si="0"/>
        <v>2093.051519959627</v>
      </c>
    </row>
    <row r="19" spans="1:11" ht="15.75" thickBot="1">
      <c r="A19" s="6">
        <v>2003</v>
      </c>
      <c r="B19" s="7">
        <v>600.0342109613459</v>
      </c>
      <c r="C19" s="7">
        <v>0</v>
      </c>
      <c r="D19" s="7">
        <v>1261.9879945992561</v>
      </c>
      <c r="E19" s="7">
        <v>0</v>
      </c>
      <c r="F19" s="7">
        <v>126.69886322010335</v>
      </c>
      <c r="G19" s="7">
        <v>29.52448353887793</v>
      </c>
      <c r="H19" s="7">
        <v>13.762625005073286</v>
      </c>
      <c r="I19" s="7">
        <v>46.086152610260925</v>
      </c>
      <c r="J19" s="7">
        <v>19</v>
      </c>
      <c r="K19" s="7">
        <f t="shared" si="0"/>
        <v>2097.0943299349174</v>
      </c>
    </row>
    <row r="20" spans="1:11" ht="15.75" thickBot="1">
      <c r="A20" s="6">
        <v>2004</v>
      </c>
      <c r="B20" s="7">
        <v>652.081129777952</v>
      </c>
      <c r="C20" s="7">
        <v>0</v>
      </c>
      <c r="D20" s="7">
        <v>1291.5837067483042</v>
      </c>
      <c r="E20" s="7">
        <v>0</v>
      </c>
      <c r="F20" s="7">
        <v>139.9994759727281</v>
      </c>
      <c r="G20" s="7">
        <v>33.99000734762952</v>
      </c>
      <c r="H20" s="7">
        <v>3.1170445643942273</v>
      </c>
      <c r="I20" s="7">
        <v>46.47946011227851</v>
      </c>
      <c r="J20" s="7">
        <v>19</v>
      </c>
      <c r="K20" s="7">
        <f t="shared" si="0"/>
        <v>2186.2508245232866</v>
      </c>
    </row>
    <row r="21" spans="1:11" ht="15.75" thickBot="1">
      <c r="A21" s="6">
        <v>2005</v>
      </c>
      <c r="B21" s="7">
        <v>630.1193932884074</v>
      </c>
      <c r="C21" s="7">
        <v>0</v>
      </c>
      <c r="D21" s="7">
        <v>1250.5053717510314</v>
      </c>
      <c r="E21" s="7">
        <v>0</v>
      </c>
      <c r="F21" s="7">
        <v>149.6849216518987</v>
      </c>
      <c r="G21" s="7">
        <v>36.332442075202685</v>
      </c>
      <c r="H21" s="7">
        <v>3.3984023349131345</v>
      </c>
      <c r="I21" s="7">
        <v>65.52978282487256</v>
      </c>
      <c r="J21" s="7">
        <v>19</v>
      </c>
      <c r="K21" s="7">
        <f t="shared" si="0"/>
        <v>2154.570313926326</v>
      </c>
    </row>
    <row r="22" spans="1:11" ht="15.75" thickBot="1">
      <c r="A22" s="6">
        <v>2006</v>
      </c>
      <c r="B22" s="7">
        <v>649.1451427389517</v>
      </c>
      <c r="C22" s="7">
        <v>0</v>
      </c>
      <c r="D22" s="7">
        <v>1314.5150251585894</v>
      </c>
      <c r="E22" s="7">
        <v>0</v>
      </c>
      <c r="F22" s="7">
        <v>158.6792567946328</v>
      </c>
      <c r="G22" s="7">
        <v>40.85970641656083</v>
      </c>
      <c r="H22" s="7">
        <v>3.2058005358910493</v>
      </c>
      <c r="I22" s="7">
        <v>70.82492617968333</v>
      </c>
      <c r="J22" s="7">
        <v>19</v>
      </c>
      <c r="K22" s="7">
        <f t="shared" si="0"/>
        <v>2256.2298578243094</v>
      </c>
    </row>
    <row r="23" spans="1:11" ht="15.75" thickBot="1">
      <c r="A23" s="6">
        <v>2007</v>
      </c>
      <c r="B23" s="7">
        <v>666.2101137269698</v>
      </c>
      <c r="C23" s="7">
        <v>0</v>
      </c>
      <c r="D23" s="7">
        <v>1386.3640699056593</v>
      </c>
      <c r="E23" s="7">
        <v>0</v>
      </c>
      <c r="F23" s="7">
        <v>130.88940470812284</v>
      </c>
      <c r="G23" s="7">
        <v>44.16847555191542</v>
      </c>
      <c r="H23" s="7">
        <v>5.641414351994599</v>
      </c>
      <c r="I23" s="7">
        <v>59.23823982336833</v>
      </c>
      <c r="J23" s="7">
        <v>19</v>
      </c>
      <c r="K23" s="7">
        <f t="shared" si="0"/>
        <v>2311.5117180680304</v>
      </c>
    </row>
    <row r="24" spans="1:11" ht="15.75" thickBot="1">
      <c r="A24" s="6">
        <v>2008</v>
      </c>
      <c r="B24" s="7">
        <v>668.1969773713812</v>
      </c>
      <c r="C24" s="7">
        <v>0</v>
      </c>
      <c r="D24" s="7">
        <v>1240.4676660594923</v>
      </c>
      <c r="E24" s="7">
        <v>0</v>
      </c>
      <c r="F24" s="7">
        <v>111.95377602509265</v>
      </c>
      <c r="G24" s="7">
        <v>40.99297276666838</v>
      </c>
      <c r="H24" s="7">
        <v>11.805920061551038</v>
      </c>
      <c r="I24" s="7">
        <v>211.55555239940838</v>
      </c>
      <c r="J24" s="7">
        <v>19</v>
      </c>
      <c r="K24" s="7">
        <f t="shared" si="0"/>
        <v>2303.9728646835943</v>
      </c>
    </row>
    <row r="25" spans="1:11" ht="15.75" thickBot="1">
      <c r="A25" s="6">
        <v>2009</v>
      </c>
      <c r="B25" s="7">
        <v>672.590836118225</v>
      </c>
      <c r="C25" s="7">
        <v>0</v>
      </c>
      <c r="D25" s="7">
        <v>1214.0021659739602</v>
      </c>
      <c r="E25" s="7">
        <v>0</v>
      </c>
      <c r="F25" s="7">
        <v>122.09508589124775</v>
      </c>
      <c r="G25" s="7">
        <v>33.31050286002371</v>
      </c>
      <c r="H25" s="7">
        <v>4.921255170525725</v>
      </c>
      <c r="I25" s="7">
        <v>219.98044182539724</v>
      </c>
      <c r="J25" s="7">
        <v>19</v>
      </c>
      <c r="K25" s="7">
        <f t="shared" si="0"/>
        <v>2285.9002878393794</v>
      </c>
    </row>
    <row r="26" spans="1:11" ht="15.75" thickBot="1">
      <c r="A26" s="6">
        <v>2010</v>
      </c>
      <c r="B26" s="7">
        <v>646.4399823016731</v>
      </c>
      <c r="C26" s="7">
        <v>0</v>
      </c>
      <c r="D26" s="7">
        <v>1176.6765230791216</v>
      </c>
      <c r="E26" s="7">
        <v>0</v>
      </c>
      <c r="F26" s="7">
        <v>113.82908052775848</v>
      </c>
      <c r="G26" s="7">
        <v>29.736715718617845</v>
      </c>
      <c r="H26" s="7">
        <v>11.104979803765605</v>
      </c>
      <c r="I26" s="7">
        <v>199.52816247888592</v>
      </c>
      <c r="J26" s="7">
        <v>19</v>
      </c>
      <c r="K26" s="7">
        <f t="shared" si="0"/>
        <v>2196.3154439098225</v>
      </c>
    </row>
    <row r="27" spans="1:11" ht="15.75" thickBot="1">
      <c r="A27" s="6">
        <v>2011</v>
      </c>
      <c r="B27" s="7">
        <v>632.5520847296742</v>
      </c>
      <c r="C27" s="7">
        <v>0</v>
      </c>
      <c r="D27" s="7">
        <v>1190.9795305339387</v>
      </c>
      <c r="E27" s="7">
        <v>0</v>
      </c>
      <c r="F27" s="7">
        <v>118.04325732644487</v>
      </c>
      <c r="G27" s="7">
        <v>27.519438339995876</v>
      </c>
      <c r="H27" s="7">
        <v>14.313983346727172</v>
      </c>
      <c r="I27" s="7">
        <v>184.68126492563542</v>
      </c>
      <c r="J27" s="7">
        <v>19</v>
      </c>
      <c r="K27" s="7">
        <f t="shared" si="0"/>
        <v>2187.0895592024162</v>
      </c>
    </row>
    <row r="28" spans="1:11" ht="15.75" thickBot="1">
      <c r="A28" s="6">
        <v>2012</v>
      </c>
      <c r="B28" s="7">
        <v>662.5027572215821</v>
      </c>
      <c r="C28" s="7">
        <v>0</v>
      </c>
      <c r="D28" s="7">
        <v>1236.9971254161694</v>
      </c>
      <c r="E28" s="7">
        <v>0</v>
      </c>
      <c r="F28" s="7">
        <v>111.50499609924681</v>
      </c>
      <c r="G28" s="7">
        <v>29.543419938384694</v>
      </c>
      <c r="H28" s="7">
        <v>12.834300883929457</v>
      </c>
      <c r="I28" s="7">
        <v>191.70915838446496</v>
      </c>
      <c r="J28" s="7">
        <v>19</v>
      </c>
      <c r="K28" s="7">
        <f t="shared" si="0"/>
        <v>2264.0917579437773</v>
      </c>
    </row>
    <row r="29" spans="1:11" ht="15.75" thickBot="1">
      <c r="A29" s="6">
        <v>2013</v>
      </c>
      <c r="B29" s="7">
        <v>657.9398949526038</v>
      </c>
      <c r="C29" s="7">
        <v>0</v>
      </c>
      <c r="D29" s="7">
        <v>1197.5244699972677</v>
      </c>
      <c r="E29" s="7">
        <v>0</v>
      </c>
      <c r="F29" s="7">
        <v>106.3878192306903</v>
      </c>
      <c r="G29" s="7">
        <v>29.283347940575965</v>
      </c>
      <c r="H29" s="7">
        <v>8.680227587925232</v>
      </c>
      <c r="I29" s="7">
        <v>153.1624038938481</v>
      </c>
      <c r="J29" s="7">
        <v>19</v>
      </c>
      <c r="K29" s="7">
        <f t="shared" si="0"/>
        <v>2171.978163602911</v>
      </c>
    </row>
    <row r="30" spans="1:11" ht="15.75" thickBot="1">
      <c r="A30" s="6">
        <v>2014</v>
      </c>
      <c r="B30" s="7">
        <v>678.054508766196</v>
      </c>
      <c r="C30" s="7">
        <v>0</v>
      </c>
      <c r="D30" s="7">
        <v>1202.3420194386397</v>
      </c>
      <c r="E30" s="7">
        <v>0</v>
      </c>
      <c r="F30" s="7">
        <v>104.62045670634527</v>
      </c>
      <c r="G30" s="7">
        <v>29.41159180774247</v>
      </c>
      <c r="H30" s="7">
        <v>10.271296149127</v>
      </c>
      <c r="I30" s="7">
        <v>150.34267634437342</v>
      </c>
      <c r="J30" s="7">
        <v>19</v>
      </c>
      <c r="K30" s="7">
        <f t="shared" si="0"/>
        <v>2194.042549212424</v>
      </c>
    </row>
    <row r="31" spans="1:11" ht="15.75" thickBot="1">
      <c r="A31" s="6">
        <v>2015</v>
      </c>
      <c r="B31" s="7">
        <v>664.5260054850459</v>
      </c>
      <c r="C31" s="7">
        <v>8.562348247363786</v>
      </c>
      <c r="D31" s="7">
        <v>1200.8681182211424</v>
      </c>
      <c r="E31" s="7">
        <v>1.4508474695449023</v>
      </c>
      <c r="F31" s="7">
        <v>100.9545627822044</v>
      </c>
      <c r="G31" s="7">
        <v>22.477463300151964</v>
      </c>
      <c r="H31" s="7">
        <v>11.960183073690951</v>
      </c>
      <c r="I31" s="7">
        <v>151.66281990794803</v>
      </c>
      <c r="J31" s="7">
        <v>19.168540999999998</v>
      </c>
      <c r="K31" s="7">
        <f t="shared" si="0"/>
        <v>2171.6176937701835</v>
      </c>
    </row>
    <row r="32" spans="1:11" ht="15.75" thickBot="1">
      <c r="A32" s="6">
        <v>2016</v>
      </c>
      <c r="B32" s="7">
        <v>646.1701833954265</v>
      </c>
      <c r="C32" s="7">
        <v>14.583814407282393</v>
      </c>
      <c r="D32" s="7">
        <v>1178.7386407915235</v>
      </c>
      <c r="E32" s="7">
        <v>3.0263771873812066</v>
      </c>
      <c r="F32" s="7">
        <v>103.93237419776085</v>
      </c>
      <c r="G32" s="7">
        <v>20.195491229022558</v>
      </c>
      <c r="H32" s="7">
        <v>12.359715531802957</v>
      </c>
      <c r="I32" s="7">
        <v>158.58708667667253</v>
      </c>
      <c r="J32" s="7">
        <v>18.284931999999998</v>
      </c>
      <c r="K32" s="7">
        <f t="shared" si="0"/>
        <v>2138.2684238222087</v>
      </c>
    </row>
    <row r="33" spans="1:11" ht="15.75" thickBot="1">
      <c r="A33" s="6">
        <v>2017</v>
      </c>
      <c r="B33" s="7">
        <v>672.5542742335765</v>
      </c>
      <c r="C33" s="7">
        <v>15.440330574741743</v>
      </c>
      <c r="D33" s="7">
        <v>1204.5476889633621</v>
      </c>
      <c r="E33" s="7">
        <v>3.2967063310173446</v>
      </c>
      <c r="F33" s="7">
        <v>102.93792044940655</v>
      </c>
      <c r="G33" s="7">
        <v>21.112897041179327</v>
      </c>
      <c r="H33" s="7">
        <v>13.369051000000006</v>
      </c>
      <c r="I33" s="7">
        <v>168.5706566189669</v>
      </c>
      <c r="J33" s="7">
        <v>18.1134213365</v>
      </c>
      <c r="K33" s="7">
        <f t="shared" si="0"/>
        <v>2201.205909642991</v>
      </c>
    </row>
    <row r="34" spans="1:11" ht="15.75" thickBot="1">
      <c r="A34" s="6">
        <v>2018</v>
      </c>
      <c r="B34" s="7">
        <v>695.9611930541146</v>
      </c>
      <c r="C34" s="7">
        <v>33.33006558121669</v>
      </c>
      <c r="D34" s="7">
        <v>1217.7113574524492</v>
      </c>
      <c r="E34" s="7">
        <v>8.24154494010023</v>
      </c>
      <c r="F34" s="7">
        <v>102.49145958517222</v>
      </c>
      <c r="G34" s="7">
        <v>21.364245928383603</v>
      </c>
      <c r="H34" s="7">
        <v>13.266793249011874</v>
      </c>
      <c r="I34" s="7">
        <v>168.31428924911185</v>
      </c>
      <c r="J34" s="7">
        <v>18.113672216893487</v>
      </c>
      <c r="K34" s="7">
        <f t="shared" si="0"/>
        <v>2237.223010735137</v>
      </c>
    </row>
    <row r="35" spans="1:11" ht="15.75" thickBot="1">
      <c r="A35" s="6">
        <v>2019</v>
      </c>
      <c r="B35" s="7">
        <v>716.4898892260821</v>
      </c>
      <c r="C35" s="7">
        <v>44.679786750275824</v>
      </c>
      <c r="D35" s="7">
        <v>1228.3816994709523</v>
      </c>
      <c r="E35" s="7">
        <v>10.800878285648281</v>
      </c>
      <c r="F35" s="7">
        <v>100.70983386170292</v>
      </c>
      <c r="G35" s="7">
        <v>21.305705513494104</v>
      </c>
      <c r="H35" s="7">
        <v>13.3154581163936</v>
      </c>
      <c r="I35" s="7">
        <v>168.50797981975205</v>
      </c>
      <c r="J35" s="7">
        <v>18.11391156866883</v>
      </c>
      <c r="K35" s="7">
        <f t="shared" si="0"/>
        <v>2266.824477577046</v>
      </c>
    </row>
    <row r="36" spans="1:11" ht="15.75" thickBot="1">
      <c r="A36" s="6">
        <v>2020</v>
      </c>
      <c r="B36" s="7">
        <v>741.0137291631927</v>
      </c>
      <c r="C36" s="7">
        <v>56.64347760572079</v>
      </c>
      <c r="D36" s="7">
        <v>1240.4235030191505</v>
      </c>
      <c r="E36" s="7">
        <v>13.834738414116156</v>
      </c>
      <c r="F36" s="7">
        <v>98.31127011237204</v>
      </c>
      <c r="G36" s="7">
        <v>21.352169254468834</v>
      </c>
      <c r="H36" s="7">
        <v>13.404481937741757</v>
      </c>
      <c r="I36" s="7">
        <v>168.4587760660358</v>
      </c>
      <c r="J36" s="7">
        <v>18.114144874525056</v>
      </c>
      <c r="K36" s="7">
        <f t="shared" si="0"/>
        <v>2301.0780744274866</v>
      </c>
    </row>
    <row r="37" spans="1:11" ht="15.75" thickBot="1">
      <c r="A37" s="6">
        <v>2021</v>
      </c>
      <c r="B37" s="7">
        <v>769.177024582249</v>
      </c>
      <c r="C37" s="7">
        <v>72.73978798530887</v>
      </c>
      <c r="D37" s="7">
        <v>1252.979133522851</v>
      </c>
      <c r="E37" s="7">
        <v>19.11777337316392</v>
      </c>
      <c r="F37" s="7">
        <v>97.77885270413135</v>
      </c>
      <c r="G37" s="7">
        <v>21.314769805730148</v>
      </c>
      <c r="H37" s="7">
        <v>13.505806220118169</v>
      </c>
      <c r="I37" s="7">
        <v>168.39117557760562</v>
      </c>
      <c r="J37" s="7">
        <v>18.114363959627525</v>
      </c>
      <c r="K37" s="7">
        <f t="shared" si="0"/>
        <v>2341.261126372313</v>
      </c>
    </row>
    <row r="38" spans="1:11" ht="15.75" thickBot="1">
      <c r="A38" s="6">
        <v>2022</v>
      </c>
      <c r="B38" s="7">
        <v>805.1878574027423</v>
      </c>
      <c r="C38" s="7">
        <v>94.39687646001073</v>
      </c>
      <c r="D38" s="7">
        <v>1276.536062275408</v>
      </c>
      <c r="E38" s="7">
        <v>26.156977685362506</v>
      </c>
      <c r="F38" s="7">
        <v>97.89408824862475</v>
      </c>
      <c r="G38" s="7">
        <v>21.407708863126064</v>
      </c>
      <c r="H38" s="7">
        <v>13.619142213163896</v>
      </c>
      <c r="I38" s="7">
        <v>168.44849986827907</v>
      </c>
      <c r="J38" s="7">
        <v>18.11457638336462</v>
      </c>
      <c r="K38" s="7">
        <f t="shared" si="0"/>
        <v>2401.2079352547084</v>
      </c>
    </row>
    <row r="39" spans="1:11" ht="15.75" thickBot="1">
      <c r="A39" s="6">
        <v>2023</v>
      </c>
      <c r="B39" s="7">
        <v>834.7351879318478</v>
      </c>
      <c r="C39" s="7">
        <v>112.12948726462088</v>
      </c>
      <c r="D39" s="7">
        <v>1283.967126778969</v>
      </c>
      <c r="E39" s="7">
        <v>31.802219960449886</v>
      </c>
      <c r="F39" s="7">
        <v>97.09354591240772</v>
      </c>
      <c r="G39" s="7">
        <v>21.464561516847223</v>
      </c>
      <c r="H39" s="7">
        <v>13.731580706118695</v>
      </c>
      <c r="I39" s="7">
        <v>168.33299229611325</v>
      </c>
      <c r="J39" s="7">
        <v>18.11477709740785</v>
      </c>
      <c r="K39" s="7">
        <f t="shared" si="0"/>
        <v>2437.439772239711</v>
      </c>
    </row>
    <row r="40" spans="1:11" ht="15.75" thickBot="1">
      <c r="A40" s="6">
        <v>2024</v>
      </c>
      <c r="B40" s="7">
        <v>863.6663308539454</v>
      </c>
      <c r="C40" s="7">
        <v>130.66055721381622</v>
      </c>
      <c r="D40" s="7">
        <v>1292.2356764438218</v>
      </c>
      <c r="E40" s="7">
        <v>37.13944223596062</v>
      </c>
      <c r="F40" s="7">
        <v>95.83546508846294</v>
      </c>
      <c r="G40" s="7">
        <v>21.423291880203156</v>
      </c>
      <c r="H40" s="7">
        <v>13.840329720577882</v>
      </c>
      <c r="I40" s="7">
        <v>168.2944486814406</v>
      </c>
      <c r="J40" s="7">
        <v>18.11497088404188</v>
      </c>
      <c r="K40" s="7">
        <f t="shared" si="0"/>
        <v>2473.4105135524937</v>
      </c>
    </row>
    <row r="41" spans="1:11" ht="15.75" thickBot="1">
      <c r="A41" s="6">
        <v>2025</v>
      </c>
      <c r="B41" s="7">
        <v>896.0223332283508</v>
      </c>
      <c r="C41" s="7">
        <v>152.3685847987275</v>
      </c>
      <c r="D41" s="7">
        <v>1305.2309361557775</v>
      </c>
      <c r="E41" s="7">
        <v>43.142154158625196</v>
      </c>
      <c r="F41" s="7">
        <v>94.85554190156432</v>
      </c>
      <c r="G41" s="7">
        <v>21.385568700418993</v>
      </c>
      <c r="H41" s="7">
        <v>13.950621518840546</v>
      </c>
      <c r="I41" s="7">
        <v>167.95970086165468</v>
      </c>
      <c r="J41" s="7">
        <v>18.11515501634775</v>
      </c>
      <c r="K41" s="7">
        <f t="shared" si="0"/>
        <v>2517.519857382955</v>
      </c>
    </row>
    <row r="42" spans="1:11" ht="15.75" thickBot="1">
      <c r="A42" s="6">
        <v>2026</v>
      </c>
      <c r="B42" s="7">
        <v>924.5521839991364</v>
      </c>
      <c r="C42" s="7">
        <v>171.7190907200685</v>
      </c>
      <c r="D42" s="7">
        <v>1315.1672111311464</v>
      </c>
      <c r="E42" s="7">
        <v>48.97166363972601</v>
      </c>
      <c r="F42" s="7">
        <v>93.85693785978837</v>
      </c>
      <c r="G42" s="7">
        <v>21.26507583829286</v>
      </c>
      <c r="H42" s="7">
        <v>14.059256297453125</v>
      </c>
      <c r="I42" s="7">
        <v>167.72972398894674</v>
      </c>
      <c r="J42" s="7">
        <v>18.11533083324129</v>
      </c>
      <c r="K42" s="7">
        <f t="shared" si="0"/>
        <v>2554.7457199480054</v>
      </c>
    </row>
    <row r="43" spans="1:11" ht="15.75" thickBot="1">
      <c r="A43" s="6">
        <v>2027</v>
      </c>
      <c r="B43" s="7">
        <v>952.9279730374573</v>
      </c>
      <c r="C43" s="7">
        <v>190.76800170672357</v>
      </c>
      <c r="D43" s="7">
        <v>1325.7596193196214</v>
      </c>
      <c r="E43" s="7">
        <v>54.880489152306005</v>
      </c>
      <c r="F43" s="7">
        <v>93.02120044410518</v>
      </c>
      <c r="G43" s="7">
        <v>21.13163021594108</v>
      </c>
      <c r="H43" s="7">
        <v>14.16179155002099</v>
      </c>
      <c r="I43" s="7">
        <v>167.53919500366294</v>
      </c>
      <c r="J43" s="7">
        <v>18.115497473834743</v>
      </c>
      <c r="K43" s="7">
        <f t="shared" si="0"/>
        <v>2592.6569070446435</v>
      </c>
    </row>
    <row r="44" spans="1:11" ht="15.75" thickBot="1">
      <c r="A44" s="6">
        <v>2028</v>
      </c>
      <c r="B44" s="7">
        <v>982.8002730173276</v>
      </c>
      <c r="C44" s="7">
        <v>211.2158541676957</v>
      </c>
      <c r="D44" s="7">
        <v>1336.673858888775</v>
      </c>
      <c r="E44" s="7">
        <v>61.642817565697534</v>
      </c>
      <c r="F44" s="7">
        <v>92.45702618669563</v>
      </c>
      <c r="G44" s="7">
        <v>21.030157935692976</v>
      </c>
      <c r="H44" s="7">
        <v>14.262678571037348</v>
      </c>
      <c r="I44" s="7">
        <v>167.44220384387617</v>
      </c>
      <c r="J44" s="7">
        <v>18.115659925084213</v>
      </c>
      <c r="K44" s="7">
        <f t="shared" si="0"/>
        <v>2632.781858368489</v>
      </c>
    </row>
    <row r="45" spans="1:11" ht="15.75" thickBot="1">
      <c r="A45" s="6">
        <v>2029</v>
      </c>
      <c r="B45" s="7">
        <v>1014.0685760493573</v>
      </c>
      <c r="C45" s="7">
        <v>233.082513628848</v>
      </c>
      <c r="D45" s="7">
        <v>1346.9537585626445</v>
      </c>
      <c r="E45" s="7">
        <v>68.38283085857354</v>
      </c>
      <c r="F45" s="7">
        <v>91.86493889554342</v>
      </c>
      <c r="G45" s="7">
        <v>20.922542991765205</v>
      </c>
      <c r="H45" s="7">
        <v>14.354064621286698</v>
      </c>
      <c r="I45" s="7">
        <v>167.361758990781</v>
      </c>
      <c r="J45" s="7">
        <v>18.115814410508943</v>
      </c>
      <c r="K45" s="7">
        <f t="shared" si="0"/>
        <v>2673.641454521887</v>
      </c>
    </row>
    <row r="46" spans="1:11" ht="15.75" thickBot="1">
      <c r="A46" s="6">
        <v>2030</v>
      </c>
      <c r="B46" s="7">
        <v>1045.6430580458966</v>
      </c>
      <c r="C46" s="7">
        <v>255.48620213182375</v>
      </c>
      <c r="D46" s="7">
        <v>1355.2736174195395</v>
      </c>
      <c r="E46" s="7">
        <v>74.97321823310416</v>
      </c>
      <c r="F46" s="7">
        <v>91.07923823035993</v>
      </c>
      <c r="G46" s="7">
        <v>20.793686800562863</v>
      </c>
      <c r="H46" s="7">
        <v>14.436381064678107</v>
      </c>
      <c r="I46" s="7">
        <v>167.2631771029936</v>
      </c>
      <c r="J46" s="7">
        <v>18.115961281877386</v>
      </c>
      <c r="K46" s="7">
        <f t="shared" si="0"/>
        <v>2712.605119945908</v>
      </c>
    </row>
    <row r="47" spans="1:11" ht="15">
      <c r="A47" s="22" t="s">
        <v>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3.5" customHeight="1">
      <c r="A48" s="22" t="s">
        <v>22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3.5" customHeight="1">
      <c r="A49" s="22" t="s">
        <v>72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ht="13.5" customHeight="1">
      <c r="A50" s="4"/>
    </row>
    <row r="51" spans="1:11" ht="15.75">
      <c r="A51" s="20" t="s">
        <v>23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">
      <c r="A52" s="8" t="s">
        <v>24</v>
      </c>
      <c r="B52" s="11">
        <f>EXP((LN(B16/B6)/10))-1</f>
        <v>0.0039049658247130026</v>
      </c>
      <c r="C52" s="12" t="s">
        <v>45</v>
      </c>
      <c r="D52" s="11">
        <f>EXP((LN(D16/D6)/10))-1</f>
        <v>0.025940174206200206</v>
      </c>
      <c r="E52" s="12" t="s">
        <v>45</v>
      </c>
      <c r="F52" s="11">
        <f aca="true" t="shared" si="1" ref="F52:K52">EXP((LN(F16/F6)/10))-1</f>
        <v>-0.08829311736610879</v>
      </c>
      <c r="G52" s="11">
        <f t="shared" si="1"/>
        <v>0.001112947867011993</v>
      </c>
      <c r="H52" s="11">
        <f t="shared" si="1"/>
        <v>-0.043672250833322934</v>
      </c>
      <c r="I52" s="11">
        <f t="shared" si="1"/>
        <v>0.014901088584216016</v>
      </c>
      <c r="J52" s="11">
        <f t="shared" si="1"/>
        <v>0.007112358904340477</v>
      </c>
      <c r="K52" s="11">
        <f t="shared" si="1"/>
        <v>0.002462922776416576</v>
      </c>
    </row>
    <row r="53" spans="1:11" ht="15">
      <c r="A53" s="8" t="s">
        <v>54</v>
      </c>
      <c r="B53" s="11">
        <f>EXP((LN(B33/B16)/17))-1</f>
        <v>0.006245934251372098</v>
      </c>
      <c r="C53" s="12" t="s">
        <v>45</v>
      </c>
      <c r="D53" s="11">
        <f>EXP((LN(D33/D16)/17))-1</f>
        <v>-0.0017190542225049565</v>
      </c>
      <c r="E53" s="12" t="s">
        <v>45</v>
      </c>
      <c r="F53" s="11">
        <f aca="true" t="shared" si="2" ref="F53:K53">EXP((LN(F33/F16)/17))-1</f>
        <v>-0.02825905494554981</v>
      </c>
      <c r="G53" s="11">
        <f t="shared" si="2"/>
        <v>-0.032415274124029336</v>
      </c>
      <c r="H53" s="11">
        <f t="shared" si="2"/>
        <v>0.03336223284388984</v>
      </c>
      <c r="I53" s="11">
        <f t="shared" si="2"/>
        <v>0.08909501687812083</v>
      </c>
      <c r="J53" s="11">
        <f t="shared" si="2"/>
        <v>-0.002806982763977839</v>
      </c>
      <c r="K53" s="11">
        <f t="shared" si="2"/>
        <v>0.0023247163475927923</v>
      </c>
    </row>
    <row r="54" spans="1:11" ht="15">
      <c r="A54" s="8" t="s">
        <v>55</v>
      </c>
      <c r="B54" s="11">
        <f aca="true" t="shared" si="3" ref="B54:K54">EXP((LN(B36/B33)/3))-1</f>
        <v>0.032839817947751815</v>
      </c>
      <c r="C54" s="11">
        <f t="shared" si="3"/>
        <v>0.5422843020445214</v>
      </c>
      <c r="D54" s="11">
        <f t="shared" si="3"/>
        <v>0.009830916190787686</v>
      </c>
      <c r="E54" s="11">
        <f t="shared" si="3"/>
        <v>0.6129846333117266</v>
      </c>
      <c r="F54" s="11">
        <f t="shared" si="3"/>
        <v>-0.015212247338936558</v>
      </c>
      <c r="G54" s="11">
        <f t="shared" si="3"/>
        <v>0.003763481178377104</v>
      </c>
      <c r="H54" s="11">
        <f t="shared" si="3"/>
        <v>0.0008826276900808505</v>
      </c>
      <c r="I54" s="11">
        <f t="shared" si="3"/>
        <v>-0.0002212827073225787</v>
      </c>
      <c r="J54" s="11">
        <f t="shared" si="3"/>
        <v>1.3314775049177996E-05</v>
      </c>
      <c r="K54" s="11">
        <f t="shared" si="3"/>
        <v>0.014900721855888754</v>
      </c>
    </row>
    <row r="55" spans="1:11" ht="15">
      <c r="A55" s="8" t="s">
        <v>56</v>
      </c>
      <c r="B55" s="11">
        <f aca="true" t="shared" si="4" ref="B55:K55">EXP((LN(B46/B33)/13))-1</f>
        <v>0.03452926018355473</v>
      </c>
      <c r="C55" s="11">
        <f t="shared" si="4"/>
        <v>0.240929157078686</v>
      </c>
      <c r="D55" s="11">
        <f t="shared" si="4"/>
        <v>0.009110421157747739</v>
      </c>
      <c r="E55" s="11">
        <f t="shared" si="4"/>
        <v>0.2716606196227145</v>
      </c>
      <c r="F55" s="11">
        <f t="shared" si="4"/>
        <v>-0.009370910242599617</v>
      </c>
      <c r="G55" s="11">
        <f t="shared" si="4"/>
        <v>-0.0011712110195511993</v>
      </c>
      <c r="H55" s="11">
        <f t="shared" si="4"/>
        <v>0.005925879309435</v>
      </c>
      <c r="I55" s="11">
        <f t="shared" si="4"/>
        <v>-0.0005987826769925375</v>
      </c>
      <c r="J55" s="11">
        <f t="shared" si="4"/>
        <v>1.0785801662027694E-05</v>
      </c>
      <c r="K55" s="11">
        <f t="shared" si="4"/>
        <v>0.01619935735286293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M11" sqref="M1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1" t="s">
        <v>58</v>
      </c>
      <c r="B1" s="21"/>
      <c r="C1" s="21"/>
      <c r="D1" s="21"/>
      <c r="E1" s="21"/>
      <c r="F1" s="21"/>
      <c r="G1" s="21"/>
      <c r="H1" s="21"/>
      <c r="I1" s="21"/>
    </row>
    <row r="2" spans="1:11" ht="15.75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9" ht="15.75" customHeight="1">
      <c r="A3" s="21" t="s">
        <v>25</v>
      </c>
      <c r="B3" s="21"/>
      <c r="C3" s="21"/>
      <c r="D3" s="21"/>
      <c r="E3" s="21"/>
      <c r="F3" s="21"/>
      <c r="G3" s="21"/>
      <c r="H3" s="21"/>
      <c r="I3" s="21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26</v>
      </c>
    </row>
    <row r="6" spans="1:9" ht="15.75" thickBot="1">
      <c r="A6" s="6">
        <v>1990</v>
      </c>
      <c r="B6" s="7">
        <v>581.8766850000001</v>
      </c>
      <c r="C6" s="7">
        <v>960.0776147416456</v>
      </c>
      <c r="D6" s="7">
        <v>422.3422361263962</v>
      </c>
      <c r="E6" s="7">
        <v>36.559813999999996</v>
      </c>
      <c r="F6" s="7">
        <v>11.960217</v>
      </c>
      <c r="G6" s="7">
        <v>34.07428009869128</v>
      </c>
      <c r="H6" s="7">
        <v>17.700044000000002</v>
      </c>
      <c r="I6" s="7">
        <f>SUM(B6:H6)</f>
        <v>2064.5908909667332</v>
      </c>
    </row>
    <row r="7" spans="1:9" ht="15.75" thickBot="1">
      <c r="A7" s="6">
        <v>1991</v>
      </c>
      <c r="B7" s="7">
        <v>540.434218</v>
      </c>
      <c r="C7" s="7">
        <v>948.2443783207184</v>
      </c>
      <c r="D7" s="7">
        <v>329.3285756892467</v>
      </c>
      <c r="E7" s="7">
        <v>30.689211000000004</v>
      </c>
      <c r="F7" s="7">
        <v>11.822134</v>
      </c>
      <c r="G7" s="7">
        <v>36.18057202329006</v>
      </c>
      <c r="H7" s="7">
        <v>17.657846</v>
      </c>
      <c r="I7" s="7">
        <f aca="true" t="shared" si="0" ref="I7:I46">SUM(B7:H7)</f>
        <v>1914.3569350332555</v>
      </c>
    </row>
    <row r="8" spans="1:9" ht="15.75" thickBot="1">
      <c r="A8" s="6">
        <v>1992</v>
      </c>
      <c r="B8" s="7">
        <v>578.598</v>
      </c>
      <c r="C8" s="7">
        <v>1039.7760360905847</v>
      </c>
      <c r="D8" s="7">
        <v>303.0593408613311</v>
      </c>
      <c r="E8" s="7">
        <v>30.15504367819475</v>
      </c>
      <c r="F8" s="7">
        <v>12.076565258822205</v>
      </c>
      <c r="G8" s="7">
        <v>34.05282756291865</v>
      </c>
      <c r="H8" s="7">
        <v>17.722186548148848</v>
      </c>
      <c r="I8" s="7">
        <f t="shared" si="0"/>
        <v>2015.44</v>
      </c>
    </row>
    <row r="9" spans="1:9" ht="15.75" thickBot="1">
      <c r="A9" s="6">
        <v>1993</v>
      </c>
      <c r="B9" s="7">
        <v>554.564</v>
      </c>
      <c r="C9" s="7">
        <v>1055.2637959013498</v>
      </c>
      <c r="D9" s="7">
        <v>257.0634855643847</v>
      </c>
      <c r="E9" s="7">
        <v>31.29423465895027</v>
      </c>
      <c r="F9" s="7">
        <v>10.610095052637112</v>
      </c>
      <c r="G9" s="7">
        <v>31.55960461989346</v>
      </c>
      <c r="H9" s="7">
        <v>18.036784202784496</v>
      </c>
      <c r="I9" s="7">
        <f t="shared" si="0"/>
        <v>1958.3919999999998</v>
      </c>
    </row>
    <row r="10" spans="1:9" ht="15.75" thickBot="1">
      <c r="A10" s="6">
        <v>1994</v>
      </c>
      <c r="B10" s="7">
        <v>571.656</v>
      </c>
      <c r="C10" s="7">
        <v>1056.9924864255756</v>
      </c>
      <c r="D10" s="7">
        <v>234.58309632104977</v>
      </c>
      <c r="E10" s="7">
        <v>34.84876762074213</v>
      </c>
      <c r="F10" s="7">
        <v>11.272022136706573</v>
      </c>
      <c r="G10" s="7">
        <v>34.091529903261524</v>
      </c>
      <c r="H10" s="7">
        <v>17.68609759266456</v>
      </c>
      <c r="I10" s="7">
        <f t="shared" si="0"/>
        <v>1961.13</v>
      </c>
    </row>
    <row r="11" spans="1:9" ht="15.75" thickBot="1">
      <c r="A11" s="6">
        <v>1995</v>
      </c>
      <c r="B11" s="7">
        <v>576.706</v>
      </c>
      <c r="C11" s="7">
        <v>1103.498906933519</v>
      </c>
      <c r="D11" s="7">
        <v>193.73476127874713</v>
      </c>
      <c r="E11" s="7">
        <v>35.16054211649841</v>
      </c>
      <c r="F11" s="7">
        <v>12.369304695467525</v>
      </c>
      <c r="G11" s="7">
        <v>33.26469729225305</v>
      </c>
      <c r="H11" s="7">
        <v>17.235787683515007</v>
      </c>
      <c r="I11" s="7">
        <f t="shared" si="0"/>
        <v>1971.9699999999998</v>
      </c>
    </row>
    <row r="12" spans="1:9" ht="15.75" thickBot="1">
      <c r="A12" s="6">
        <v>1996</v>
      </c>
      <c r="B12" s="7">
        <v>585.74</v>
      </c>
      <c r="C12" s="7">
        <v>1148.18804774705</v>
      </c>
      <c r="D12" s="7">
        <v>193.00540003416467</v>
      </c>
      <c r="E12" s="7">
        <v>36.991273166897514</v>
      </c>
      <c r="F12" s="7">
        <v>7.566411303678656</v>
      </c>
      <c r="G12" s="7">
        <v>34.56421499413048</v>
      </c>
      <c r="H12" s="7">
        <v>16.774652754078055</v>
      </c>
      <c r="I12" s="7">
        <f t="shared" si="0"/>
        <v>2022.8299999999995</v>
      </c>
    </row>
    <row r="13" spans="1:9" ht="15.75" thickBot="1">
      <c r="A13" s="6">
        <v>1997</v>
      </c>
      <c r="B13" s="7">
        <v>596.206</v>
      </c>
      <c r="C13" s="7">
        <v>1205.40016729983</v>
      </c>
      <c r="D13" s="7">
        <v>198.75731824802574</v>
      </c>
      <c r="E13" s="7">
        <v>32.46212416835417</v>
      </c>
      <c r="F13" s="7">
        <v>7.056724987823879</v>
      </c>
      <c r="G13" s="7">
        <v>38.43520919682995</v>
      </c>
      <c r="H13" s="7">
        <v>17.066456099136335</v>
      </c>
      <c r="I13" s="7">
        <f t="shared" si="0"/>
        <v>2095.384</v>
      </c>
    </row>
    <row r="14" spans="1:9" ht="15.75" thickBot="1">
      <c r="A14" s="6">
        <v>1998</v>
      </c>
      <c r="B14" s="7">
        <v>603.495</v>
      </c>
      <c r="C14" s="7">
        <v>1178.6368382294088</v>
      </c>
      <c r="D14" s="7">
        <v>188.0450726114136</v>
      </c>
      <c r="E14" s="7">
        <v>35.342911578596755</v>
      </c>
      <c r="F14" s="7">
        <v>5.73464172116725</v>
      </c>
      <c r="G14" s="7">
        <v>38.154131112245864</v>
      </c>
      <c r="H14" s="7">
        <v>16.13940474716783</v>
      </c>
      <c r="I14" s="7">
        <f t="shared" si="0"/>
        <v>2065.5480000000002</v>
      </c>
    </row>
    <row r="15" spans="1:9" ht="15.75" thickBot="1">
      <c r="A15" s="6">
        <v>1999</v>
      </c>
      <c r="B15" s="7">
        <v>594.554</v>
      </c>
      <c r="C15" s="7">
        <v>1219.4240086859832</v>
      </c>
      <c r="D15" s="7">
        <v>184.4245877248358</v>
      </c>
      <c r="E15" s="7">
        <v>37.27209978389654</v>
      </c>
      <c r="F15" s="7">
        <v>7.014006191131098</v>
      </c>
      <c r="G15" s="7">
        <v>40.81679655545989</v>
      </c>
      <c r="H15" s="7">
        <v>16.774501058693204</v>
      </c>
      <c r="I15" s="7">
        <f t="shared" si="0"/>
        <v>2100.2799999999997</v>
      </c>
    </row>
    <row r="16" spans="1:9" ht="15.75" thickBot="1">
      <c r="A16" s="6">
        <v>2000</v>
      </c>
      <c r="B16" s="7">
        <v>605</v>
      </c>
      <c r="C16" s="7">
        <v>1240.2946778766786</v>
      </c>
      <c r="D16" s="7">
        <v>167.57794051695828</v>
      </c>
      <c r="E16" s="7">
        <v>36.96874955133605</v>
      </c>
      <c r="F16" s="7">
        <v>7.652558098370879</v>
      </c>
      <c r="G16" s="7">
        <v>39.50607395665643</v>
      </c>
      <c r="H16" s="7">
        <v>19</v>
      </c>
      <c r="I16" s="7">
        <f t="shared" si="0"/>
        <v>2116.0000000000005</v>
      </c>
    </row>
    <row r="17" spans="1:9" ht="15.75" thickBot="1">
      <c r="A17" s="6">
        <v>2001</v>
      </c>
      <c r="B17" s="7">
        <v>613</v>
      </c>
      <c r="C17" s="7">
        <v>1261.6864701531442</v>
      </c>
      <c r="D17" s="7">
        <v>136.76271622472504</v>
      </c>
      <c r="E17" s="7">
        <v>35.35288443214839</v>
      </c>
      <c r="F17" s="7">
        <v>7.413884563750886</v>
      </c>
      <c r="G17" s="7">
        <v>47.78404462623145</v>
      </c>
      <c r="H17" s="7">
        <v>19</v>
      </c>
      <c r="I17" s="7">
        <f t="shared" si="0"/>
        <v>2121</v>
      </c>
    </row>
    <row r="18" spans="1:9" ht="15.75" thickBot="1">
      <c r="A18" s="6">
        <v>2002</v>
      </c>
      <c r="B18" s="7">
        <v>592</v>
      </c>
      <c r="C18" s="7">
        <v>1235.353836599691</v>
      </c>
      <c r="D18" s="7">
        <v>148.52561962684246</v>
      </c>
      <c r="E18" s="7">
        <v>31.427490759699737</v>
      </c>
      <c r="F18" s="7">
        <v>15.29659523411947</v>
      </c>
      <c r="G18" s="7">
        <v>51.396457779646894</v>
      </c>
      <c r="H18" s="7">
        <v>19</v>
      </c>
      <c r="I18" s="7">
        <f t="shared" si="0"/>
        <v>2092.9999999999995</v>
      </c>
    </row>
    <row r="19" spans="1:9" ht="15.75" thickBot="1">
      <c r="A19" s="6">
        <v>2003</v>
      </c>
      <c r="B19" s="7">
        <v>600</v>
      </c>
      <c r="C19" s="7">
        <v>1261.9278756256842</v>
      </c>
      <c r="D19" s="7">
        <v>126.69886322010335</v>
      </c>
      <c r="E19" s="7">
        <v>29.52448353887793</v>
      </c>
      <c r="F19" s="7">
        <v>13.762625005073286</v>
      </c>
      <c r="G19" s="7">
        <v>46.086152610260925</v>
      </c>
      <c r="H19" s="7">
        <v>19</v>
      </c>
      <c r="I19" s="7">
        <f t="shared" si="0"/>
        <v>2096.9999999999995</v>
      </c>
    </row>
    <row r="20" spans="1:9" ht="15.75" thickBot="1">
      <c r="A20" s="6">
        <v>2004</v>
      </c>
      <c r="B20" s="7">
        <v>652</v>
      </c>
      <c r="C20" s="7">
        <v>1291.4140120029701</v>
      </c>
      <c r="D20" s="7">
        <v>139.9994759727281</v>
      </c>
      <c r="E20" s="7">
        <v>33.99000734762952</v>
      </c>
      <c r="F20" s="7">
        <v>3.1170445643942273</v>
      </c>
      <c r="G20" s="7">
        <v>46.47946011227851</v>
      </c>
      <c r="H20" s="7">
        <v>19</v>
      </c>
      <c r="I20" s="7">
        <f t="shared" si="0"/>
        <v>2186.000000000001</v>
      </c>
    </row>
    <row r="21" spans="1:9" ht="15.75" thickBot="1">
      <c r="A21" s="6">
        <v>2005</v>
      </c>
      <c r="B21" s="7">
        <v>630</v>
      </c>
      <c r="C21" s="7">
        <v>1250.1248320780744</v>
      </c>
      <c r="D21" s="7">
        <v>149.6849216518987</v>
      </c>
      <c r="E21" s="7">
        <v>36.262061110241696</v>
      </c>
      <c r="F21" s="7">
        <v>3.3984023349131345</v>
      </c>
      <c r="G21" s="7">
        <v>65.52978282487256</v>
      </c>
      <c r="H21" s="7">
        <v>19</v>
      </c>
      <c r="I21" s="7">
        <f t="shared" si="0"/>
        <v>2154.0000000000005</v>
      </c>
    </row>
    <row r="22" spans="1:9" ht="15.75" thickBot="1">
      <c r="A22" s="6">
        <v>2006</v>
      </c>
      <c r="B22" s="7">
        <v>649</v>
      </c>
      <c r="C22" s="7">
        <v>1311.5101393494785</v>
      </c>
      <c r="D22" s="7">
        <v>158.6792567946328</v>
      </c>
      <c r="E22" s="7">
        <v>40.779877140314056</v>
      </c>
      <c r="F22" s="7">
        <v>3.2058005358910493</v>
      </c>
      <c r="G22" s="7">
        <v>70.82492617968333</v>
      </c>
      <c r="H22" s="7">
        <v>19</v>
      </c>
      <c r="I22" s="7">
        <f t="shared" si="0"/>
        <v>2252.9999999999995</v>
      </c>
    </row>
    <row r="23" spans="1:9" ht="15.75" thickBot="1">
      <c r="A23" s="6">
        <v>2007</v>
      </c>
      <c r="B23" s="7">
        <v>666</v>
      </c>
      <c r="C23" s="7">
        <v>1383.1418956944644</v>
      </c>
      <c r="D23" s="7">
        <v>130.88940470812284</v>
      </c>
      <c r="E23" s="7">
        <v>44.08904542204988</v>
      </c>
      <c r="F23" s="7">
        <v>5.641414351994599</v>
      </c>
      <c r="G23" s="7">
        <v>59.23823982336833</v>
      </c>
      <c r="H23" s="7">
        <v>19</v>
      </c>
      <c r="I23" s="7">
        <f t="shared" si="0"/>
        <v>2308.0000000000005</v>
      </c>
    </row>
    <row r="24" spans="1:9" ht="15.75" thickBot="1">
      <c r="A24" s="6">
        <v>2008</v>
      </c>
      <c r="B24" s="7">
        <v>667</v>
      </c>
      <c r="C24" s="7">
        <v>1236.7708117264958</v>
      </c>
      <c r="D24" s="7">
        <v>111.95377602509265</v>
      </c>
      <c r="E24" s="7">
        <v>40.913939787452165</v>
      </c>
      <c r="F24" s="7">
        <v>11.805920061551038</v>
      </c>
      <c r="G24" s="7">
        <v>211.55555239940838</v>
      </c>
      <c r="H24" s="7">
        <v>19</v>
      </c>
      <c r="I24" s="7">
        <f t="shared" si="0"/>
        <v>2299.0000000000005</v>
      </c>
    </row>
    <row r="25" spans="1:9" ht="15.75" thickBot="1">
      <c r="A25" s="6">
        <v>2009</v>
      </c>
      <c r="B25" s="7">
        <v>670</v>
      </c>
      <c r="C25" s="7">
        <v>1209.7713520671243</v>
      </c>
      <c r="D25" s="7">
        <v>122.09508589124775</v>
      </c>
      <c r="E25" s="7">
        <v>33.231865045703586</v>
      </c>
      <c r="F25" s="7">
        <v>4.921255170525725</v>
      </c>
      <c r="G25" s="7">
        <v>219.98044182539724</v>
      </c>
      <c r="H25" s="7">
        <v>19</v>
      </c>
      <c r="I25" s="7">
        <f t="shared" si="0"/>
        <v>2278.9999999999986</v>
      </c>
    </row>
    <row r="26" spans="1:9" ht="15.75" thickBot="1">
      <c r="A26" s="6">
        <v>2010</v>
      </c>
      <c r="B26" s="7">
        <v>643</v>
      </c>
      <c r="C26" s="7">
        <v>1171.8793060962187</v>
      </c>
      <c r="D26" s="7">
        <v>113.82908052775848</v>
      </c>
      <c r="E26" s="7">
        <v>29.658471093369315</v>
      </c>
      <c r="F26" s="7">
        <v>11.104979803765605</v>
      </c>
      <c r="G26" s="7">
        <v>199.52816247888592</v>
      </c>
      <c r="H26" s="7">
        <v>19</v>
      </c>
      <c r="I26" s="7">
        <f t="shared" si="0"/>
        <v>2187.999999999998</v>
      </c>
    </row>
    <row r="27" spans="1:9" ht="15.75" thickBot="1">
      <c r="A27" s="6">
        <v>2011</v>
      </c>
      <c r="B27" s="7">
        <v>628.4063540000001</v>
      </c>
      <c r="C27" s="7">
        <v>1185.3930804633148</v>
      </c>
      <c r="D27" s="7">
        <v>118.04325732644487</v>
      </c>
      <c r="E27" s="7">
        <v>27.44158493787359</v>
      </c>
      <c r="F27" s="7">
        <v>14.313983346727172</v>
      </c>
      <c r="G27" s="7">
        <v>184.68126492563542</v>
      </c>
      <c r="H27" s="7">
        <v>19</v>
      </c>
      <c r="I27" s="7">
        <f t="shared" si="0"/>
        <v>2177.279524999996</v>
      </c>
    </row>
    <row r="28" spans="1:9" ht="15.75" thickBot="1">
      <c r="A28" s="6">
        <v>2012</v>
      </c>
      <c r="B28" s="7">
        <v>657.8029850000001</v>
      </c>
      <c r="C28" s="7">
        <v>1229.7014067973203</v>
      </c>
      <c r="D28" s="7">
        <v>111.50499609924681</v>
      </c>
      <c r="E28" s="7">
        <v>29.465955803273015</v>
      </c>
      <c r="F28" s="7">
        <v>12.834300883929457</v>
      </c>
      <c r="G28" s="7">
        <v>191.2920584162291</v>
      </c>
      <c r="H28" s="7">
        <v>19</v>
      </c>
      <c r="I28" s="7">
        <f t="shared" si="0"/>
        <v>2251.601702999999</v>
      </c>
    </row>
    <row r="29" spans="1:9" ht="15.75" thickBot="1">
      <c r="A29" s="6">
        <v>2013</v>
      </c>
      <c r="B29" s="7">
        <v>652.5</v>
      </c>
      <c r="C29" s="7">
        <v>1188.3720982097916</v>
      </c>
      <c r="D29" s="7">
        <v>106.3878192306903</v>
      </c>
      <c r="E29" s="7">
        <v>29.206271126139843</v>
      </c>
      <c r="F29" s="7">
        <v>8.680227587925232</v>
      </c>
      <c r="G29" s="7">
        <v>152.74738942545343</v>
      </c>
      <c r="H29" s="7">
        <v>19</v>
      </c>
      <c r="I29" s="7">
        <f t="shared" si="0"/>
        <v>2156.8938055800004</v>
      </c>
    </row>
    <row r="30" spans="1:9" ht="15.75" thickBot="1">
      <c r="A30" s="6">
        <v>2014</v>
      </c>
      <c r="B30" s="7">
        <v>671</v>
      </c>
      <c r="C30" s="7">
        <v>1191.8436098188292</v>
      </c>
      <c r="D30" s="7">
        <v>104.62045670634527</v>
      </c>
      <c r="E30" s="7">
        <v>29.334900377378535</v>
      </c>
      <c r="F30" s="7">
        <v>10.271296149127</v>
      </c>
      <c r="G30" s="7">
        <v>149.92973694832074</v>
      </c>
      <c r="H30" s="7">
        <v>19</v>
      </c>
      <c r="I30" s="7">
        <f t="shared" si="0"/>
        <v>2176.000000000001</v>
      </c>
    </row>
    <row r="31" spans="1:9" ht="15.75" thickBot="1">
      <c r="A31" s="6">
        <v>2015</v>
      </c>
      <c r="B31" s="7">
        <v>655.076371999999</v>
      </c>
      <c r="C31" s="7">
        <v>1190.1023726082926</v>
      </c>
      <c r="D31" s="7">
        <v>100.9545627822044</v>
      </c>
      <c r="E31" s="7">
        <v>22.401155326939847</v>
      </c>
      <c r="F31" s="7">
        <v>11.960183073690951</v>
      </c>
      <c r="G31" s="7">
        <v>151.2519452088756</v>
      </c>
      <c r="H31" s="7">
        <v>19.168540999999998</v>
      </c>
      <c r="I31" s="7">
        <f t="shared" si="0"/>
        <v>2150.915132000003</v>
      </c>
    </row>
    <row r="32" spans="1:9" ht="15.75" thickBot="1">
      <c r="A32" s="6">
        <v>2016</v>
      </c>
      <c r="B32" s="7">
        <v>632.768635</v>
      </c>
      <c r="C32" s="7">
        <v>1166.8695221236646</v>
      </c>
      <c r="D32" s="7">
        <v>103.93237419776085</v>
      </c>
      <c r="E32" s="7">
        <v>20.1195647956765</v>
      </c>
      <c r="F32" s="7">
        <v>12.359715531802957</v>
      </c>
      <c r="G32" s="7">
        <v>158.1782663510955</v>
      </c>
      <c r="H32" s="7">
        <v>18.284931999999998</v>
      </c>
      <c r="I32" s="7">
        <f t="shared" si="0"/>
        <v>2112.5130100000006</v>
      </c>
    </row>
    <row r="33" spans="1:9" ht="15.75" thickBot="1">
      <c r="A33" s="6">
        <v>2017</v>
      </c>
      <c r="B33" s="7">
        <v>655.4064877999988</v>
      </c>
      <c r="C33" s="7">
        <v>1190.598893607378</v>
      </c>
      <c r="D33" s="7">
        <v>102.90874311760439</v>
      </c>
      <c r="E33" s="7">
        <v>21.03735024</v>
      </c>
      <c r="F33" s="7">
        <v>13.369051000000006</v>
      </c>
      <c r="G33" s="7">
        <v>168.1638803950177</v>
      </c>
      <c r="H33" s="7">
        <v>18.1134213365</v>
      </c>
      <c r="I33" s="7">
        <f t="shared" si="0"/>
        <v>2169.5978274964987</v>
      </c>
    </row>
    <row r="34" spans="1:10" ht="15.75" thickBot="1">
      <c r="A34" s="6">
        <v>2018</v>
      </c>
      <c r="B34" s="7">
        <v>675.2370576694666</v>
      </c>
      <c r="C34" s="7">
        <v>1196.101498125106</v>
      </c>
      <c r="D34" s="7">
        <v>102.4367344476124</v>
      </c>
      <c r="E34" s="7">
        <v>21.289076861210173</v>
      </c>
      <c r="F34" s="7">
        <v>13.266793249011874</v>
      </c>
      <c r="G34" s="7">
        <v>167.90954690628243</v>
      </c>
      <c r="H34" s="7">
        <v>18.113672216893487</v>
      </c>
      <c r="I34" s="7">
        <f t="shared" si="0"/>
        <v>2194.354379475583</v>
      </c>
      <c r="J34" s="13"/>
    </row>
    <row r="35" spans="1:9" ht="15.75" thickBot="1">
      <c r="A35" s="6">
        <v>2019</v>
      </c>
      <c r="B35" s="7">
        <v>692.5162836531422</v>
      </c>
      <c r="C35" s="7">
        <v>1205.6441444898574</v>
      </c>
      <c r="D35" s="7">
        <v>100.6553823498309</v>
      </c>
      <c r="E35" s="7">
        <v>21.23091229165654</v>
      </c>
      <c r="F35" s="7">
        <v>13.3154581163936</v>
      </c>
      <c r="G35" s="7">
        <v>168.10526118863677</v>
      </c>
      <c r="H35" s="7">
        <v>18.11391156866883</v>
      </c>
      <c r="I35" s="7">
        <f t="shared" si="0"/>
        <v>2219.581353658186</v>
      </c>
    </row>
    <row r="36" spans="1:9" ht="15.75" thickBot="1">
      <c r="A36" s="6">
        <v>2020</v>
      </c>
      <c r="B36" s="7">
        <v>714.5980397283397</v>
      </c>
      <c r="C36" s="7">
        <v>1216.4474529652082</v>
      </c>
      <c r="D36" s="7">
        <v>98.25709085805939</v>
      </c>
      <c r="E36" s="7">
        <v>21.278087790740457</v>
      </c>
      <c r="F36" s="7">
        <v>13.404481937741757</v>
      </c>
      <c r="G36" s="7">
        <v>168.05807102807609</v>
      </c>
      <c r="H36" s="7">
        <v>18.114144874525056</v>
      </c>
      <c r="I36" s="7">
        <f t="shared" si="0"/>
        <v>2250.1573691826907</v>
      </c>
    </row>
    <row r="37" spans="1:9" ht="15.75" thickBot="1">
      <c r="A37" s="6">
        <v>2021</v>
      </c>
      <c r="B37" s="7">
        <v>740.0363340646668</v>
      </c>
      <c r="C37" s="7">
        <v>1227.621390502551</v>
      </c>
      <c r="D37" s="7">
        <v>97.72494434609025</v>
      </c>
      <c r="E37" s="7">
        <v>21.24139485236041</v>
      </c>
      <c r="F37" s="7">
        <v>13.505806220118169</v>
      </c>
      <c r="G37" s="7">
        <v>167.99247406483573</v>
      </c>
      <c r="H37" s="7">
        <v>18.114363959627525</v>
      </c>
      <c r="I37" s="7">
        <f t="shared" si="0"/>
        <v>2286.23670801025</v>
      </c>
    </row>
    <row r="38" spans="1:9" ht="15.75" thickBot="1">
      <c r="A38" s="6">
        <v>2022</v>
      </c>
      <c r="B38" s="7">
        <v>772.953924950632</v>
      </c>
      <c r="C38" s="7">
        <v>1249.6249593984205</v>
      </c>
      <c r="D38" s="7">
        <v>97.84044943237386</v>
      </c>
      <c r="E38" s="7">
        <v>21.335035215492777</v>
      </c>
      <c r="F38" s="7">
        <v>13.619142213163896</v>
      </c>
      <c r="G38" s="7">
        <v>168.05179186307302</v>
      </c>
      <c r="H38" s="7">
        <v>18.11457638336462</v>
      </c>
      <c r="I38" s="7">
        <f t="shared" si="0"/>
        <v>2341.5398794565203</v>
      </c>
    </row>
    <row r="39" spans="1:9" ht="15.75" thickBot="1">
      <c r="A39" s="6">
        <v>2023</v>
      </c>
      <c r="B39" s="7">
        <v>798.9283609993571</v>
      </c>
      <c r="C39" s="7">
        <v>1255.3128945595536</v>
      </c>
      <c r="D39" s="7">
        <v>97.04017529023808</v>
      </c>
      <c r="E39" s="7">
        <v>21.392584013072007</v>
      </c>
      <c r="F39" s="7">
        <v>13.731580706118695</v>
      </c>
      <c r="G39" s="7">
        <v>167.93826783093323</v>
      </c>
      <c r="H39" s="7">
        <v>18.11477709740785</v>
      </c>
      <c r="I39" s="7">
        <f t="shared" si="0"/>
        <v>2372.458640496681</v>
      </c>
    </row>
    <row r="40" spans="1:9" ht="15.75" thickBot="1">
      <c r="A40" s="6">
        <v>2024</v>
      </c>
      <c r="B40" s="7">
        <v>823.7285952664168</v>
      </c>
      <c r="C40" s="7">
        <v>1261.6442139891653</v>
      </c>
      <c r="D40" s="7">
        <v>95.78236131940415</v>
      </c>
      <c r="E40" s="7">
        <v>21.352005400770523</v>
      </c>
      <c r="F40" s="7">
        <v>13.840329720577882</v>
      </c>
      <c r="G40" s="7">
        <v>167.90169783858647</v>
      </c>
      <c r="H40" s="7">
        <v>18.11497088404188</v>
      </c>
      <c r="I40" s="7">
        <f t="shared" si="0"/>
        <v>2402.3641744189626</v>
      </c>
    </row>
    <row r="41" spans="1:9" ht="15.75" thickBot="1">
      <c r="A41" s="6">
        <v>2025</v>
      </c>
      <c r="B41" s="7">
        <v>851.254482107152</v>
      </c>
      <c r="C41" s="7">
        <v>1272.5172807259014</v>
      </c>
      <c r="D41" s="7">
        <v>94.80270365135082</v>
      </c>
      <c r="E41" s="7">
        <v>21.31496816779899</v>
      </c>
      <c r="F41" s="7">
        <v>13.950621518840546</v>
      </c>
      <c r="G41" s="7">
        <v>167.56891377301483</v>
      </c>
      <c r="H41" s="7">
        <v>18.11515501634775</v>
      </c>
      <c r="I41" s="7">
        <f t="shared" si="0"/>
        <v>2439.5241249604064</v>
      </c>
    </row>
    <row r="42" spans="1:9" ht="15.75" thickBot="1">
      <c r="A42" s="6">
        <v>2026</v>
      </c>
      <c r="B42" s="7">
        <v>873.9959765928534</v>
      </c>
      <c r="C42" s="7">
        <v>1280.1661775875482</v>
      </c>
      <c r="D42" s="7">
        <v>93.80436380082594</v>
      </c>
      <c r="E42" s="7">
        <v>21.19515621656727</v>
      </c>
      <c r="F42" s="7">
        <v>14.059256297453125</v>
      </c>
      <c r="G42" s="7">
        <v>167.3408908357501</v>
      </c>
      <c r="H42" s="7">
        <v>18.11533083324129</v>
      </c>
      <c r="I42" s="7">
        <f t="shared" si="0"/>
        <v>2468.677152164239</v>
      </c>
    </row>
    <row r="43" spans="1:9" ht="15.75" thickBot="1">
      <c r="A43" s="6">
        <v>2027</v>
      </c>
      <c r="B43" s="7">
        <v>895.71632951675</v>
      </c>
      <c r="C43" s="7">
        <v>1288.3328045449766</v>
      </c>
      <c r="D43" s="7">
        <v>92.96888925543756</v>
      </c>
      <c r="E43" s="7">
        <v>21.062386510433118</v>
      </c>
      <c r="F43" s="7">
        <v>14.16179155002099</v>
      </c>
      <c r="G43" s="7">
        <v>167.15230601623227</v>
      </c>
      <c r="H43" s="7">
        <v>18.115497473834743</v>
      </c>
      <c r="I43" s="7">
        <f t="shared" si="0"/>
        <v>2497.510004867685</v>
      </c>
    </row>
    <row r="44" spans="1:11" ht="15.75" thickBot="1">
      <c r="A44" s="6">
        <v>2028</v>
      </c>
      <c r="B44" s="7">
        <v>918.0294604095678</v>
      </c>
      <c r="C44" s="7">
        <v>1296.713726583729</v>
      </c>
      <c r="D44" s="7">
        <v>92.40497655397135</v>
      </c>
      <c r="E44" s="7">
        <v>20.961585192600463</v>
      </c>
      <c r="F44" s="7">
        <v>14.262678571037348</v>
      </c>
      <c r="G44" s="7">
        <v>167.05724930138265</v>
      </c>
      <c r="H44" s="7">
        <v>18.115659925084213</v>
      </c>
      <c r="I44" s="7">
        <f t="shared" si="0"/>
        <v>2527.5453365373733</v>
      </c>
      <c r="K44" s="1" t="s">
        <v>0</v>
      </c>
    </row>
    <row r="45" spans="1:9" ht="15.75" thickBot="1">
      <c r="A45" s="6">
        <v>2029</v>
      </c>
      <c r="B45" s="7">
        <v>940.7892982792521</v>
      </c>
      <c r="C45" s="7">
        <v>1304.386055103673</v>
      </c>
      <c r="D45" s="7">
        <v>91.81314951098275</v>
      </c>
      <c r="E45" s="7">
        <v>20.854636297797185</v>
      </c>
      <c r="F45" s="7">
        <v>14.354064621286698</v>
      </c>
      <c r="G45" s="7">
        <v>166.97872922099995</v>
      </c>
      <c r="H45" s="7">
        <v>18.115814410508943</v>
      </c>
      <c r="I45" s="7">
        <f t="shared" si="0"/>
        <v>2557.2917474445007</v>
      </c>
    </row>
    <row r="46" spans="1:9" ht="15.75" thickBot="1">
      <c r="A46" s="6">
        <v>2030</v>
      </c>
      <c r="B46" s="7">
        <v>963.1577326779784</v>
      </c>
      <c r="C46" s="7">
        <v>1310.0594494821553</v>
      </c>
      <c r="D46" s="7">
        <v>91.02770779272208</v>
      </c>
      <c r="E46" s="7">
        <v>20.726441282579625</v>
      </c>
      <c r="F46" s="7">
        <v>14.436381064678107</v>
      </c>
      <c r="G46" s="7">
        <v>166.88206248206146</v>
      </c>
      <c r="H46" s="7">
        <v>18.115961281877386</v>
      </c>
      <c r="I46" s="7">
        <f t="shared" si="0"/>
        <v>2584.4057360640527</v>
      </c>
    </row>
    <row r="47" spans="1:9" ht="15">
      <c r="A47" s="22" t="s">
        <v>0</v>
      </c>
      <c r="B47" s="22"/>
      <c r="C47" s="22"/>
      <c r="D47" s="22"/>
      <c r="E47" s="22"/>
      <c r="F47" s="22"/>
      <c r="G47" s="22"/>
      <c r="H47" s="22"/>
      <c r="I47" s="22"/>
    </row>
    <row r="48" spans="1:9" ht="13.5" customHeight="1">
      <c r="A48" s="22" t="s">
        <v>71</v>
      </c>
      <c r="B48" s="22"/>
      <c r="C48" s="22"/>
      <c r="D48" s="22"/>
      <c r="E48" s="22"/>
      <c r="F48" s="22"/>
      <c r="G48" s="22"/>
      <c r="H48" s="22"/>
      <c r="I48" s="22"/>
    </row>
    <row r="49" ht="13.5" customHeight="1">
      <c r="A49" s="4"/>
    </row>
    <row r="50" spans="1:9" ht="15.75">
      <c r="A50" s="20" t="s">
        <v>23</v>
      </c>
      <c r="B50" s="20"/>
      <c r="C50" s="20"/>
      <c r="D50" s="20"/>
      <c r="E50" s="20"/>
      <c r="F50" s="20"/>
      <c r="G50" s="20"/>
      <c r="H50" s="20"/>
      <c r="I50" s="20"/>
    </row>
    <row r="51" spans="1:9" ht="15">
      <c r="A51" s="8" t="s">
        <v>24</v>
      </c>
      <c r="B51" s="11">
        <f aca="true" t="shared" si="1" ref="B51:I51">EXP((LN(B16/B6)/10))-1</f>
        <v>0.003904594563590047</v>
      </c>
      <c r="C51" s="11">
        <f t="shared" si="1"/>
        <v>0.02593974237296348</v>
      </c>
      <c r="D51" s="11">
        <f t="shared" si="1"/>
        <v>-0.08829311736610879</v>
      </c>
      <c r="E51" s="11">
        <f t="shared" si="1"/>
        <v>0.001112947867011993</v>
      </c>
      <c r="F51" s="11">
        <f t="shared" si="1"/>
        <v>-0.043672250833322934</v>
      </c>
      <c r="G51" s="11">
        <f t="shared" si="1"/>
        <v>0.014901088584216016</v>
      </c>
      <c r="H51" s="11">
        <f t="shared" si="1"/>
        <v>0.007112358904340477</v>
      </c>
      <c r="I51" s="11">
        <f t="shared" si="1"/>
        <v>0.002462569451969543</v>
      </c>
    </row>
    <row r="52" spans="1:9" ht="15">
      <c r="A52" s="8" t="s">
        <v>54</v>
      </c>
      <c r="B52" s="11">
        <f>EXP((LN(B33/B16)/17))-1</f>
        <v>0.004718578606267787</v>
      </c>
      <c r="C52" s="11">
        <f aca="true" t="shared" si="2" ref="C52:I52">EXP((LN(C33/C16)/17))-1</f>
        <v>-0.002402552907496358</v>
      </c>
      <c r="D52" s="11">
        <f t="shared" si="2"/>
        <v>-0.02827525922411822</v>
      </c>
      <c r="E52" s="11">
        <f t="shared" si="2"/>
        <v>-0.03261927907594597</v>
      </c>
      <c r="F52" s="11">
        <f t="shared" si="2"/>
        <v>0.03336223284388984</v>
      </c>
      <c r="G52" s="11">
        <f t="shared" si="2"/>
        <v>0.08894024783592114</v>
      </c>
      <c r="H52" s="11">
        <f t="shared" si="2"/>
        <v>-0.002806982763977839</v>
      </c>
      <c r="I52" s="11">
        <f t="shared" si="2"/>
        <v>0.0014725126971932845</v>
      </c>
    </row>
    <row r="53" spans="1:9" ht="15">
      <c r="A53" s="8" t="s">
        <v>55</v>
      </c>
      <c r="B53" s="11">
        <f>EXP((LN(B36/B33)/3))-1</f>
        <v>0.029240881640136163</v>
      </c>
      <c r="C53" s="11">
        <f aca="true" t="shared" si="3" ref="C53:I53">EXP((LN(C36/C33)/3))-1</f>
        <v>0.007185101386245174</v>
      </c>
      <c r="D53" s="11">
        <f t="shared" si="3"/>
        <v>-0.0153001406303227</v>
      </c>
      <c r="E53" s="11">
        <f t="shared" si="3"/>
        <v>0.003799988451969716</v>
      </c>
      <c r="F53" s="11">
        <f t="shared" si="3"/>
        <v>0.0008826276900808505</v>
      </c>
      <c r="G53" s="11">
        <f t="shared" si="3"/>
        <v>-0.00020977863249016515</v>
      </c>
      <c r="H53" s="11">
        <f t="shared" si="3"/>
        <v>1.3314775049177996E-05</v>
      </c>
      <c r="I53" s="11">
        <f t="shared" si="3"/>
        <v>0.012226924476849366</v>
      </c>
    </row>
    <row r="54" spans="1:9" ht="15">
      <c r="A54" s="8" t="s">
        <v>56</v>
      </c>
      <c r="B54" s="11">
        <f>EXP((LN(B46/B33)/13))-1</f>
        <v>0.03005523539392385</v>
      </c>
      <c r="C54" s="11">
        <f aca="true" t="shared" si="4" ref="C54:I54">EXP((LN(C46/C33)/13))-1</f>
        <v>0.0073821969754697125</v>
      </c>
      <c r="D54" s="11">
        <f t="shared" si="4"/>
        <v>-0.009392433325217331</v>
      </c>
      <c r="E54" s="11">
        <f t="shared" si="4"/>
        <v>-0.0011446673666543061</v>
      </c>
      <c r="F54" s="11">
        <f t="shared" si="4"/>
        <v>0.005925879309435</v>
      </c>
      <c r="G54" s="11">
        <f t="shared" si="4"/>
        <v>-0.0005884139109169073</v>
      </c>
      <c r="H54" s="11">
        <f t="shared" si="4"/>
        <v>1.0785801662027694E-05</v>
      </c>
      <c r="I54" s="11">
        <f t="shared" si="4"/>
        <v>0.013548948939500871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M15" sqref="M15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1" t="s">
        <v>59</v>
      </c>
      <c r="B1" s="21"/>
      <c r="C1" s="21"/>
      <c r="D1" s="21"/>
      <c r="E1" s="21"/>
      <c r="F1" s="21"/>
      <c r="G1" s="21"/>
      <c r="H1" s="21"/>
    </row>
    <row r="2" spans="1:11" ht="15.75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8" ht="15.75" customHeight="1">
      <c r="A3" s="21" t="s">
        <v>46</v>
      </c>
      <c r="B3" s="21"/>
      <c r="C3" s="21"/>
      <c r="D3" s="21"/>
      <c r="E3" s="21"/>
      <c r="F3" s="21"/>
      <c r="G3" s="21"/>
      <c r="H3" s="21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48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49</v>
      </c>
    </row>
    <row r="6" spans="1:9" ht="15.75" thickBot="1">
      <c r="A6" s="6">
        <v>1990</v>
      </c>
      <c r="B6" s="7">
        <f>'Form 1.1'!K6</f>
        <v>2064.5908909667332</v>
      </c>
      <c r="C6" s="7">
        <v>132.13381702187104</v>
      </c>
      <c r="D6" s="7">
        <f>B6+C6</f>
        <v>2196.724707988604</v>
      </c>
      <c r="E6" s="7">
        <v>0</v>
      </c>
      <c r="F6" s="7">
        <v>0</v>
      </c>
      <c r="G6" s="7">
        <f>E6+F6</f>
        <v>0</v>
      </c>
      <c r="H6" s="7">
        <f>D6-G6</f>
        <v>2196.724707988604</v>
      </c>
      <c r="I6" s="13"/>
    </row>
    <row r="7" spans="1:9" ht="15.75" thickBot="1">
      <c r="A7" s="6">
        <v>1991</v>
      </c>
      <c r="B7" s="7">
        <f>'Form 1.1'!K7</f>
        <v>1914.3569350332552</v>
      </c>
      <c r="C7" s="7">
        <v>122.51884384212845</v>
      </c>
      <c r="D7" s="7">
        <f aca="true" t="shared" si="0" ref="D7:D46">B7+C7</f>
        <v>2036.8757788753837</v>
      </c>
      <c r="E7" s="7">
        <v>0</v>
      </c>
      <c r="F7" s="7">
        <v>0</v>
      </c>
      <c r="G7" s="7">
        <f aca="true" t="shared" si="1" ref="G7:G46">E7+F7</f>
        <v>0</v>
      </c>
      <c r="H7" s="7">
        <f aca="true" t="shared" si="2" ref="H7:H46">D7-G7</f>
        <v>2036.8757788753837</v>
      </c>
      <c r="I7" s="13"/>
    </row>
    <row r="8" spans="1:9" ht="15.75" thickBot="1">
      <c r="A8" s="6">
        <v>1992</v>
      </c>
      <c r="B8" s="7">
        <f>'Form 1.1'!K8</f>
        <v>2015.4400000000003</v>
      </c>
      <c r="C8" s="7">
        <v>128.98816000000014</v>
      </c>
      <c r="D8" s="7">
        <f t="shared" si="0"/>
        <v>2144.4281600000004</v>
      </c>
      <c r="E8" s="7">
        <v>0</v>
      </c>
      <c r="F8" s="7">
        <v>0</v>
      </c>
      <c r="G8" s="7">
        <f t="shared" si="1"/>
        <v>0</v>
      </c>
      <c r="H8" s="7">
        <f t="shared" si="2"/>
        <v>2144.4281600000004</v>
      </c>
      <c r="I8" s="13"/>
    </row>
    <row r="9" spans="1:9" ht="15.75" thickBot="1">
      <c r="A9" s="6">
        <v>1993</v>
      </c>
      <c r="B9" s="7">
        <f>'Form 1.1'!K9</f>
        <v>1958.3919999999998</v>
      </c>
      <c r="C9" s="7">
        <v>125.3370880000001</v>
      </c>
      <c r="D9" s="7">
        <f t="shared" si="0"/>
        <v>2083.729088</v>
      </c>
      <c r="E9" s="7">
        <v>0</v>
      </c>
      <c r="F9" s="7">
        <v>0</v>
      </c>
      <c r="G9" s="7">
        <f t="shared" si="1"/>
        <v>0</v>
      </c>
      <c r="H9" s="7">
        <f t="shared" si="2"/>
        <v>2083.729088</v>
      </c>
      <c r="I9" s="13"/>
    </row>
    <row r="10" spans="1:9" ht="15.75" thickBot="1">
      <c r="A10" s="6">
        <v>1994</v>
      </c>
      <c r="B10" s="7">
        <f>'Form 1.1'!K10</f>
        <v>1961.13</v>
      </c>
      <c r="C10" s="7">
        <v>125.51232000000012</v>
      </c>
      <c r="D10" s="7">
        <f t="shared" si="0"/>
        <v>2086.6423200000004</v>
      </c>
      <c r="E10" s="7">
        <v>0</v>
      </c>
      <c r="F10" s="7">
        <v>0</v>
      </c>
      <c r="G10" s="7">
        <f t="shared" si="1"/>
        <v>0</v>
      </c>
      <c r="H10" s="7">
        <f t="shared" si="2"/>
        <v>2086.6423200000004</v>
      </c>
      <c r="I10" s="13"/>
    </row>
    <row r="11" spans="1:9" ht="15.75" thickBot="1">
      <c r="A11" s="6">
        <v>1995</v>
      </c>
      <c r="B11" s="7">
        <f>'Form 1.1'!K11</f>
        <v>1971.97</v>
      </c>
      <c r="C11" s="7">
        <v>126.20608000000011</v>
      </c>
      <c r="D11" s="7">
        <f t="shared" si="0"/>
        <v>2098.17608</v>
      </c>
      <c r="E11" s="7">
        <v>0</v>
      </c>
      <c r="F11" s="7">
        <v>0</v>
      </c>
      <c r="G11" s="7">
        <f t="shared" si="1"/>
        <v>0</v>
      </c>
      <c r="H11" s="7">
        <f t="shared" si="2"/>
        <v>2098.17608</v>
      </c>
      <c r="I11" s="13"/>
    </row>
    <row r="12" spans="1:9" ht="15.75" thickBot="1">
      <c r="A12" s="6">
        <v>1996</v>
      </c>
      <c r="B12" s="7">
        <f>'Form 1.1'!K12</f>
        <v>2022.8299999999992</v>
      </c>
      <c r="C12" s="7">
        <v>129.46112000000008</v>
      </c>
      <c r="D12" s="7">
        <f t="shared" si="0"/>
        <v>2152.2911199999994</v>
      </c>
      <c r="E12" s="7">
        <v>0</v>
      </c>
      <c r="F12" s="7">
        <v>0</v>
      </c>
      <c r="G12" s="7">
        <f t="shared" si="1"/>
        <v>0</v>
      </c>
      <c r="H12" s="7">
        <f t="shared" si="2"/>
        <v>2152.2911199999994</v>
      </c>
      <c r="I12" s="13"/>
    </row>
    <row r="13" spans="1:9" ht="15.75" thickBot="1">
      <c r="A13" s="6">
        <v>1997</v>
      </c>
      <c r="B13" s="7">
        <f>'Form 1.1'!K13</f>
        <v>2095.384</v>
      </c>
      <c r="C13" s="7">
        <v>134.10457600000012</v>
      </c>
      <c r="D13" s="7">
        <f t="shared" si="0"/>
        <v>2229.488576</v>
      </c>
      <c r="E13" s="7">
        <v>0</v>
      </c>
      <c r="F13" s="7">
        <v>0</v>
      </c>
      <c r="G13" s="7">
        <f t="shared" si="1"/>
        <v>0</v>
      </c>
      <c r="H13" s="7">
        <f t="shared" si="2"/>
        <v>2229.488576</v>
      </c>
      <c r="I13" s="13"/>
    </row>
    <row r="14" spans="1:9" ht="15.75" thickBot="1">
      <c r="A14" s="6">
        <v>1998</v>
      </c>
      <c r="B14" s="7">
        <f>'Form 1.1'!K14</f>
        <v>2065.5480000000002</v>
      </c>
      <c r="C14" s="7">
        <v>132.19507200000012</v>
      </c>
      <c r="D14" s="7">
        <f t="shared" si="0"/>
        <v>2197.743072</v>
      </c>
      <c r="E14" s="7">
        <v>0</v>
      </c>
      <c r="F14" s="7">
        <v>0</v>
      </c>
      <c r="G14" s="7">
        <f t="shared" si="1"/>
        <v>0</v>
      </c>
      <c r="H14" s="7">
        <f t="shared" si="2"/>
        <v>2197.743072</v>
      </c>
      <c r="I14" s="13"/>
    </row>
    <row r="15" spans="1:9" ht="15.75" thickBot="1">
      <c r="A15" s="6">
        <v>1999</v>
      </c>
      <c r="B15" s="7">
        <f>'Form 1.1'!K15</f>
        <v>2100.2843890655918</v>
      </c>
      <c r="C15" s="7">
        <v>134.4179200000001</v>
      </c>
      <c r="D15" s="7">
        <f t="shared" si="0"/>
        <v>2234.702309065592</v>
      </c>
      <c r="E15" s="7">
        <v>0</v>
      </c>
      <c r="F15" s="7">
        <v>0.00438906559203041</v>
      </c>
      <c r="G15" s="7">
        <f t="shared" si="1"/>
        <v>0.00438906559203041</v>
      </c>
      <c r="H15" s="7">
        <f t="shared" si="2"/>
        <v>2234.69792</v>
      </c>
      <c r="I15" s="13"/>
    </row>
    <row r="16" spans="1:8" ht="15.75" thickBot="1">
      <c r="A16" s="6">
        <v>2000</v>
      </c>
      <c r="B16" s="7">
        <f>'Form 1.1'!K16</f>
        <v>2116.0074579913367</v>
      </c>
      <c r="C16" s="7">
        <v>135.42400000000015</v>
      </c>
      <c r="D16" s="7">
        <f t="shared" si="0"/>
        <v>2251.4314579913366</v>
      </c>
      <c r="E16" s="7">
        <v>0</v>
      </c>
      <c r="F16" s="7">
        <v>0.00745799133621076</v>
      </c>
      <c r="G16" s="7">
        <f t="shared" si="1"/>
        <v>0.00745799133621076</v>
      </c>
      <c r="H16" s="7">
        <f t="shared" si="2"/>
        <v>2251.4240000000004</v>
      </c>
    </row>
    <row r="17" spans="1:8" ht="15.75" thickBot="1">
      <c r="A17" s="6">
        <v>2001</v>
      </c>
      <c r="B17" s="7">
        <f>'Form 1.1'!K17</f>
        <v>2121.0074207013795</v>
      </c>
      <c r="C17" s="7">
        <v>135.7440000000001</v>
      </c>
      <c r="D17" s="7">
        <f t="shared" si="0"/>
        <v>2256.7514207013796</v>
      </c>
      <c r="E17" s="7">
        <v>0</v>
      </c>
      <c r="F17" s="7">
        <v>0.0074207013795297</v>
      </c>
      <c r="G17" s="7">
        <f t="shared" si="1"/>
        <v>0.0074207013795297</v>
      </c>
      <c r="H17" s="7">
        <f t="shared" si="2"/>
        <v>2256.744</v>
      </c>
    </row>
    <row r="18" spans="1:8" ht="15.75" thickBot="1">
      <c r="A18" s="6">
        <v>2002</v>
      </c>
      <c r="B18" s="7">
        <f>'Form 1.1'!K18</f>
        <v>2093.051519959627</v>
      </c>
      <c r="C18" s="7">
        <v>133.9520000000001</v>
      </c>
      <c r="D18" s="7">
        <f t="shared" si="0"/>
        <v>2227.0035199596273</v>
      </c>
      <c r="E18" s="7">
        <v>0</v>
      </c>
      <c r="F18" s="7">
        <v>0.051519959627266104</v>
      </c>
      <c r="G18" s="7">
        <f t="shared" si="1"/>
        <v>0.051519959627266104</v>
      </c>
      <c r="H18" s="7">
        <f t="shared" si="2"/>
        <v>2226.952</v>
      </c>
    </row>
    <row r="19" spans="1:8" ht="15.75" thickBot="1">
      <c r="A19" s="6">
        <v>2003</v>
      </c>
      <c r="B19" s="7">
        <f>'Form 1.1'!K19</f>
        <v>2097.0943299349174</v>
      </c>
      <c r="C19" s="7">
        <v>134.20800000000008</v>
      </c>
      <c r="D19" s="7">
        <f t="shared" si="0"/>
        <v>2231.3023299349175</v>
      </c>
      <c r="E19" s="7">
        <v>0</v>
      </c>
      <c r="F19" s="7">
        <v>0.09432993491803951</v>
      </c>
      <c r="G19" s="7">
        <f t="shared" si="1"/>
        <v>0.09432993491803951</v>
      </c>
      <c r="H19" s="7">
        <f t="shared" si="2"/>
        <v>2231.2079999999996</v>
      </c>
    </row>
    <row r="20" spans="1:8" ht="15.75" thickBot="1">
      <c r="A20" s="6">
        <v>2004</v>
      </c>
      <c r="B20" s="7">
        <f>'Form 1.1'!K20</f>
        <v>2186.2508245232866</v>
      </c>
      <c r="C20" s="7">
        <v>139.90400000000017</v>
      </c>
      <c r="D20" s="7">
        <f t="shared" si="0"/>
        <v>2326.1548245232866</v>
      </c>
      <c r="E20" s="7">
        <v>0</v>
      </c>
      <c r="F20" s="7">
        <v>0.2508245232861629</v>
      </c>
      <c r="G20" s="7">
        <f t="shared" si="1"/>
        <v>0.2508245232861629</v>
      </c>
      <c r="H20" s="7">
        <f t="shared" si="2"/>
        <v>2325.9040000000005</v>
      </c>
    </row>
    <row r="21" spans="1:8" ht="15.75" thickBot="1">
      <c r="A21" s="6">
        <v>2005</v>
      </c>
      <c r="B21" s="7">
        <f>'Form 1.1'!K21</f>
        <v>2154.570313926326</v>
      </c>
      <c r="C21" s="7">
        <v>137.85600000000017</v>
      </c>
      <c r="D21" s="7">
        <f t="shared" si="0"/>
        <v>2292.426313926326</v>
      </c>
      <c r="E21" s="7">
        <v>0</v>
      </c>
      <c r="F21" s="7">
        <v>0.57031392632541</v>
      </c>
      <c r="G21" s="7">
        <f t="shared" si="1"/>
        <v>0.57031392632541</v>
      </c>
      <c r="H21" s="7">
        <f t="shared" si="2"/>
        <v>2291.8560000000007</v>
      </c>
    </row>
    <row r="22" spans="1:8" ht="15.75" thickBot="1">
      <c r="A22" s="6">
        <v>2006</v>
      </c>
      <c r="B22" s="7">
        <f>'Form 1.1'!K22</f>
        <v>2256.2298578243094</v>
      </c>
      <c r="C22" s="7">
        <v>144.19200000000012</v>
      </c>
      <c r="D22" s="7">
        <f t="shared" si="0"/>
        <v>2400.4218578243094</v>
      </c>
      <c r="E22" s="7">
        <v>2.53602</v>
      </c>
      <c r="F22" s="7">
        <v>0.6938378243093482</v>
      </c>
      <c r="G22" s="7">
        <f t="shared" si="1"/>
        <v>3.2298578243093483</v>
      </c>
      <c r="H22" s="7">
        <f t="shared" si="2"/>
        <v>2397.192</v>
      </c>
    </row>
    <row r="23" spans="1:8" ht="15.75" thickBot="1">
      <c r="A23" s="6">
        <v>2007</v>
      </c>
      <c r="B23" s="7">
        <f>'Form 1.1'!K23</f>
        <v>2311.5117180680304</v>
      </c>
      <c r="C23" s="7">
        <v>147.71200000000013</v>
      </c>
      <c r="D23" s="7">
        <f t="shared" si="0"/>
        <v>2459.2237180680304</v>
      </c>
      <c r="E23" s="7">
        <v>2.5106598</v>
      </c>
      <c r="F23" s="7">
        <v>1.0010582680302083</v>
      </c>
      <c r="G23" s="7">
        <f t="shared" si="1"/>
        <v>3.5117180680302083</v>
      </c>
      <c r="H23" s="7">
        <f t="shared" si="2"/>
        <v>2455.712</v>
      </c>
    </row>
    <row r="24" spans="1:8" ht="15.75" thickBot="1">
      <c r="A24" s="6">
        <v>2008</v>
      </c>
      <c r="B24" s="7">
        <f>'Form 1.1'!K24</f>
        <v>2303.9728646835943</v>
      </c>
      <c r="C24" s="7">
        <v>147.13600000000017</v>
      </c>
      <c r="D24" s="7">
        <f t="shared" si="0"/>
        <v>2451.108864683594</v>
      </c>
      <c r="E24" s="7">
        <v>2.485553202</v>
      </c>
      <c r="F24" s="7">
        <v>2.4873114815938955</v>
      </c>
      <c r="G24" s="7">
        <f t="shared" si="1"/>
        <v>4.972864683593896</v>
      </c>
      <c r="H24" s="7">
        <f t="shared" si="2"/>
        <v>2446.1360000000004</v>
      </c>
    </row>
    <row r="25" spans="1:8" ht="15.75" thickBot="1">
      <c r="A25" s="6">
        <v>2009</v>
      </c>
      <c r="B25" s="7">
        <f>'Form 1.1'!K25</f>
        <v>2285.9002878393794</v>
      </c>
      <c r="C25" s="7">
        <v>145.85600000000002</v>
      </c>
      <c r="D25" s="7">
        <f t="shared" si="0"/>
        <v>2431.7562878393796</v>
      </c>
      <c r="E25" s="7">
        <v>2.46069766998</v>
      </c>
      <c r="F25" s="7">
        <v>4.4395901694011</v>
      </c>
      <c r="G25" s="7">
        <f t="shared" si="1"/>
        <v>6.9002878393811</v>
      </c>
      <c r="H25" s="7">
        <f t="shared" si="2"/>
        <v>2424.8559999999984</v>
      </c>
    </row>
    <row r="26" spans="1:8" ht="15.75" thickBot="1">
      <c r="A26" s="6">
        <v>2010</v>
      </c>
      <c r="B26" s="7">
        <f>'Form 1.1'!K26</f>
        <v>2196.3154439098225</v>
      </c>
      <c r="C26" s="7">
        <v>140.032</v>
      </c>
      <c r="D26" s="7">
        <f t="shared" si="0"/>
        <v>2336.3474439098227</v>
      </c>
      <c r="E26" s="7">
        <v>2.4360906932802004</v>
      </c>
      <c r="F26" s="7">
        <v>5.8793532165443</v>
      </c>
      <c r="G26" s="7">
        <f t="shared" si="1"/>
        <v>8.3154439098245</v>
      </c>
      <c r="H26" s="7">
        <f t="shared" si="2"/>
        <v>2328.0319999999983</v>
      </c>
    </row>
    <row r="27" spans="1:8" ht="15.75" thickBot="1">
      <c r="A27" s="6">
        <v>2011</v>
      </c>
      <c r="B27" s="7">
        <f>'Form 1.1'!K27</f>
        <v>2187.0895592024162</v>
      </c>
      <c r="C27" s="7">
        <v>139.34588959999985</v>
      </c>
      <c r="D27" s="7">
        <f t="shared" si="0"/>
        <v>2326.435448802416</v>
      </c>
      <c r="E27" s="7">
        <v>2.442389786347399</v>
      </c>
      <c r="F27" s="7">
        <v>7.367644416072969</v>
      </c>
      <c r="G27" s="7">
        <f t="shared" si="1"/>
        <v>9.810034202420368</v>
      </c>
      <c r="H27" s="7">
        <f t="shared" si="2"/>
        <v>2316.6254145999956</v>
      </c>
    </row>
    <row r="28" spans="1:8" ht="15.75" thickBot="1">
      <c r="A28" s="6">
        <v>2012</v>
      </c>
      <c r="B28" s="7">
        <f>'Form 1.1'!K28</f>
        <v>2264.0917579437773</v>
      </c>
      <c r="C28" s="7">
        <v>144.10250899200005</v>
      </c>
      <c r="D28" s="7">
        <f t="shared" si="0"/>
        <v>2408.1942669357773</v>
      </c>
      <c r="E28" s="7">
        <v>2.41796588848392</v>
      </c>
      <c r="F28" s="7">
        <v>10.072089055294565</v>
      </c>
      <c r="G28" s="7">
        <f t="shared" si="1"/>
        <v>12.490054943778485</v>
      </c>
      <c r="H28" s="7">
        <f t="shared" si="2"/>
        <v>2395.704211991999</v>
      </c>
    </row>
    <row r="29" spans="1:8" ht="15.75" thickBot="1">
      <c r="A29" s="6">
        <v>2013</v>
      </c>
      <c r="B29" s="7">
        <f>'Form 1.1'!K29</f>
        <v>2171.978163602911</v>
      </c>
      <c r="C29" s="7">
        <v>138.04120355712016</v>
      </c>
      <c r="D29" s="7">
        <f t="shared" si="0"/>
        <v>2310.0193671600314</v>
      </c>
      <c r="E29" s="7">
        <v>2.3937862295990797</v>
      </c>
      <c r="F29" s="7">
        <v>12.69057179331178</v>
      </c>
      <c r="G29" s="7">
        <f t="shared" si="1"/>
        <v>15.084358022910859</v>
      </c>
      <c r="H29" s="7">
        <f t="shared" si="2"/>
        <v>2294.9350091371207</v>
      </c>
    </row>
    <row r="30" spans="1:8" ht="15.75" thickBot="1">
      <c r="A30" s="6">
        <v>2014</v>
      </c>
      <c r="B30" s="7">
        <f>'Form 1.1'!K30</f>
        <v>2194.042549212424</v>
      </c>
      <c r="C30" s="7">
        <v>139.26400000000018</v>
      </c>
      <c r="D30" s="7">
        <f t="shared" si="0"/>
        <v>2333.306549212424</v>
      </c>
      <c r="E30" s="7">
        <v>2.3698483673030886</v>
      </c>
      <c r="F30" s="7">
        <v>15.672700845120072</v>
      </c>
      <c r="G30" s="7">
        <f t="shared" si="1"/>
        <v>18.04254921242316</v>
      </c>
      <c r="H30" s="7">
        <f t="shared" si="2"/>
        <v>2315.264000000001</v>
      </c>
    </row>
    <row r="31" spans="1:8" ht="15.75" thickBot="1">
      <c r="A31" s="6">
        <v>2015</v>
      </c>
      <c r="B31" s="7">
        <f>'Form 1.1'!K31</f>
        <v>2171.6176937701835</v>
      </c>
      <c r="C31" s="7">
        <v>137.65856844800027</v>
      </c>
      <c r="D31" s="7">
        <f t="shared" si="0"/>
        <v>2309.2762622181835</v>
      </c>
      <c r="E31" s="7">
        <v>2.3461498836300585</v>
      </c>
      <c r="F31" s="7">
        <v>18.356411886551015</v>
      </c>
      <c r="G31" s="7">
        <f t="shared" si="1"/>
        <v>20.702561770181074</v>
      </c>
      <c r="H31" s="7">
        <f t="shared" si="2"/>
        <v>2288.5737004480025</v>
      </c>
    </row>
    <row r="32" spans="1:8" ht="15.75" thickBot="1">
      <c r="A32" s="6">
        <v>2016</v>
      </c>
      <c r="B32" s="7">
        <f>'Form 1.1'!K32</f>
        <v>2138.2684238222087</v>
      </c>
      <c r="C32" s="7">
        <v>135.0493065396999</v>
      </c>
      <c r="D32" s="7">
        <f t="shared" si="0"/>
        <v>2273.3177303619086</v>
      </c>
      <c r="E32" s="7">
        <v>2.3226883847937643</v>
      </c>
      <c r="F32" s="7">
        <v>23.432725437414728</v>
      </c>
      <c r="G32" s="7">
        <f t="shared" si="1"/>
        <v>25.755413822208492</v>
      </c>
      <c r="H32" s="7">
        <f t="shared" si="2"/>
        <v>2247.5623165397</v>
      </c>
    </row>
    <row r="33" spans="1:8" ht="15.75" thickBot="1">
      <c r="A33" s="6">
        <v>2017</v>
      </c>
      <c r="B33" s="7">
        <f>'Form 1.1'!K33</f>
        <v>2201.205909642991</v>
      </c>
      <c r="C33" s="7">
        <v>138.5422887642088</v>
      </c>
      <c r="D33" s="7">
        <f t="shared" si="0"/>
        <v>2339.7481984072</v>
      </c>
      <c r="E33" s="7">
        <v>2.299461500945828</v>
      </c>
      <c r="F33" s="7">
        <v>29.308620645545606</v>
      </c>
      <c r="G33" s="7">
        <f t="shared" si="1"/>
        <v>31.608082146491434</v>
      </c>
      <c r="H33" s="7">
        <f t="shared" si="2"/>
        <v>2308.1401162607085</v>
      </c>
    </row>
    <row r="34" spans="1:8" ht="15.75" thickBot="1">
      <c r="A34" s="6">
        <v>2018</v>
      </c>
      <c r="B34" s="7">
        <f>'Form 1.1'!K34</f>
        <v>2237.223010735137</v>
      </c>
      <c r="C34" s="7">
        <v>139.96306505327698</v>
      </c>
      <c r="D34" s="7">
        <f t="shared" si="0"/>
        <v>2377.186075788414</v>
      </c>
      <c r="E34" s="7">
        <v>8.748556314898781</v>
      </c>
      <c r="F34" s="7">
        <v>34.120074944655045</v>
      </c>
      <c r="G34" s="7">
        <f t="shared" si="1"/>
        <v>42.86863125955382</v>
      </c>
      <c r="H34" s="7">
        <f t="shared" si="2"/>
        <v>2334.3174445288605</v>
      </c>
    </row>
    <row r="35" spans="1:8" ht="15.75" thickBot="1">
      <c r="A35" s="6">
        <v>2019</v>
      </c>
      <c r="B35" s="7">
        <f>'Form 1.1'!K35</f>
        <v>2266.824477577046</v>
      </c>
      <c r="C35" s="7">
        <v>141.41066228501305</v>
      </c>
      <c r="D35" s="7">
        <f t="shared" si="0"/>
        <v>2408.235139862059</v>
      </c>
      <c r="E35" s="7">
        <v>8.666413639030905</v>
      </c>
      <c r="F35" s="7">
        <v>38.576710279828845</v>
      </c>
      <c r="G35" s="7">
        <f t="shared" si="1"/>
        <v>47.24312391885975</v>
      </c>
      <c r="H35" s="7">
        <f t="shared" si="2"/>
        <v>2360.992015943199</v>
      </c>
    </row>
    <row r="36" spans="1:8" ht="15.75" thickBot="1">
      <c r="A36" s="6">
        <v>2020</v>
      </c>
      <c r="B36" s="7">
        <f>'Form 1.1'!K36</f>
        <v>2301.0780744274866</v>
      </c>
      <c r="C36" s="7">
        <v>143.19475446914518</v>
      </c>
      <c r="D36" s="7">
        <f t="shared" si="0"/>
        <v>2444.272828896632</v>
      </c>
      <c r="E36" s="7">
        <v>8.583356178539514</v>
      </c>
      <c r="F36" s="7">
        <v>42.33734906625662</v>
      </c>
      <c r="G36" s="7">
        <f t="shared" si="1"/>
        <v>50.92070524479614</v>
      </c>
      <c r="H36" s="7">
        <f t="shared" si="2"/>
        <v>2393.352123651836</v>
      </c>
    </row>
    <row r="37" spans="1:8" ht="15.75" thickBot="1">
      <c r="A37" s="6">
        <v>2021</v>
      </c>
      <c r="B37" s="7">
        <f>'Form 1.1'!K37</f>
        <v>2341.261126372313</v>
      </c>
      <c r="C37" s="7">
        <v>145.323683548925</v>
      </c>
      <c r="D37" s="7">
        <f t="shared" si="0"/>
        <v>2486.584809921238</v>
      </c>
      <c r="E37" s="7">
        <v>8.50215173202929</v>
      </c>
      <c r="F37" s="7">
        <v>46.52226663003363</v>
      </c>
      <c r="G37" s="7">
        <f t="shared" si="1"/>
        <v>55.02441836206292</v>
      </c>
      <c r="H37" s="7">
        <f t="shared" si="2"/>
        <v>2431.560391559175</v>
      </c>
    </row>
    <row r="38" spans="1:8" ht="15.75" thickBot="1">
      <c r="A38" s="6">
        <v>2022</v>
      </c>
      <c r="B38" s="7">
        <f>'Form 1.1'!K38</f>
        <v>2401.2079352547084</v>
      </c>
      <c r="C38" s="7">
        <v>148.6674390962937</v>
      </c>
      <c r="D38" s="7">
        <f t="shared" si="0"/>
        <v>2549.875374351002</v>
      </c>
      <c r="E38" s="7">
        <v>8.42169786490804</v>
      </c>
      <c r="F38" s="7">
        <v>51.24635793328017</v>
      </c>
      <c r="G38" s="7">
        <f t="shared" si="1"/>
        <v>59.66805579818821</v>
      </c>
      <c r="H38" s="7">
        <f t="shared" si="2"/>
        <v>2490.207318552814</v>
      </c>
    </row>
    <row r="39" spans="1:8" ht="15.75" thickBot="1">
      <c r="A39" s="6">
        <v>2023</v>
      </c>
      <c r="B39" s="7">
        <f>'Form 1.1'!K39</f>
        <v>2437.439772239711</v>
      </c>
      <c r="C39" s="7">
        <v>150.45554053348474</v>
      </c>
      <c r="D39" s="7">
        <f t="shared" si="0"/>
        <v>2587.8953127731957</v>
      </c>
      <c r="E39" s="7">
        <v>8.341990344597745</v>
      </c>
      <c r="F39" s="7">
        <v>56.63914139843324</v>
      </c>
      <c r="G39" s="7">
        <f t="shared" si="1"/>
        <v>64.98113174303099</v>
      </c>
      <c r="H39" s="7">
        <f t="shared" si="2"/>
        <v>2522.914181030165</v>
      </c>
    </row>
    <row r="40" spans="1:8" ht="15.75" thickBot="1">
      <c r="A40" s="6">
        <v>2024</v>
      </c>
      <c r="B40" s="7">
        <f>'Form 1.1'!K40</f>
        <v>2473.4105135524937</v>
      </c>
      <c r="C40" s="7">
        <v>152.1738268949191</v>
      </c>
      <c r="D40" s="7">
        <f t="shared" si="0"/>
        <v>2625.5843404474126</v>
      </c>
      <c r="E40" s="7">
        <v>8.263020091914735</v>
      </c>
      <c r="F40" s="7">
        <v>62.783319041615925</v>
      </c>
      <c r="G40" s="7">
        <f t="shared" si="1"/>
        <v>71.04633913353067</v>
      </c>
      <c r="H40" s="7">
        <f t="shared" si="2"/>
        <v>2554.538001313882</v>
      </c>
    </row>
    <row r="41" spans="1:8" ht="15.75" thickBot="1">
      <c r="A41" s="6">
        <v>2025</v>
      </c>
      <c r="B41" s="7">
        <f>'Form 1.1'!K41</f>
        <v>2517.519857382955</v>
      </c>
      <c r="C41" s="7">
        <v>154.34553053045838</v>
      </c>
      <c r="D41" s="7">
        <f t="shared" si="0"/>
        <v>2671.865387913413</v>
      </c>
      <c r="E41" s="7">
        <v>8.18478551770787</v>
      </c>
      <c r="F41" s="7">
        <v>69.81094690484039</v>
      </c>
      <c r="G41" s="7">
        <f t="shared" si="1"/>
        <v>77.99573242254826</v>
      </c>
      <c r="H41" s="7">
        <f t="shared" si="2"/>
        <v>2593.8696554908647</v>
      </c>
    </row>
    <row r="42" spans="1:8" ht="15.75" thickBot="1">
      <c r="A42" s="6">
        <v>2026</v>
      </c>
      <c r="B42" s="7">
        <f>'Form 1.1'!K42</f>
        <v>2554.7457199480054</v>
      </c>
      <c r="C42" s="7">
        <v>156.00390524538463</v>
      </c>
      <c r="D42" s="7">
        <f t="shared" si="0"/>
        <v>2710.74962519339</v>
      </c>
      <c r="E42" s="7">
        <v>8.107276555769525</v>
      </c>
      <c r="F42" s="7">
        <v>77.96129122799638</v>
      </c>
      <c r="G42" s="7">
        <f t="shared" si="1"/>
        <v>86.06856778376591</v>
      </c>
      <c r="H42" s="7">
        <f t="shared" si="2"/>
        <v>2624.681057409624</v>
      </c>
    </row>
    <row r="43" spans="1:8" ht="15.75" thickBot="1">
      <c r="A43" s="6">
        <v>2027</v>
      </c>
      <c r="B43" s="7">
        <f>'Form 1.1'!K43</f>
        <v>2592.6569070446435</v>
      </c>
      <c r="C43" s="7">
        <v>157.61755748779174</v>
      </c>
      <c r="D43" s="7">
        <f t="shared" si="0"/>
        <v>2750.274464532435</v>
      </c>
      <c r="E43" s="7">
        <v>8.030500521020372</v>
      </c>
      <c r="F43" s="7">
        <v>87.11640165593809</v>
      </c>
      <c r="G43" s="7">
        <f t="shared" si="1"/>
        <v>95.14690217695846</v>
      </c>
      <c r="H43" s="7">
        <f t="shared" si="2"/>
        <v>2655.1275623554766</v>
      </c>
    </row>
    <row r="44" spans="1:8" ht="15.75" thickBot="1">
      <c r="A44" s="6">
        <v>2028</v>
      </c>
      <c r="B44" s="7">
        <f>'Form 1.1'!K44</f>
        <v>2632.781858368489</v>
      </c>
      <c r="C44" s="7">
        <v>159.27966462289436</v>
      </c>
      <c r="D44" s="7">
        <f t="shared" si="0"/>
        <v>2792.0615229913833</v>
      </c>
      <c r="E44" s="7">
        <v>7.9544503937940725</v>
      </c>
      <c r="F44" s="7">
        <v>97.28207143732197</v>
      </c>
      <c r="G44" s="7">
        <f t="shared" si="1"/>
        <v>105.23652183111605</v>
      </c>
      <c r="H44" s="7">
        <f t="shared" si="2"/>
        <v>2686.825001160267</v>
      </c>
    </row>
    <row r="45" spans="1:8" ht="15.75" thickBot="1">
      <c r="A45" s="6">
        <v>2029</v>
      </c>
      <c r="B45" s="7">
        <f>'Form 1.1'!K45</f>
        <v>2673.641454521887</v>
      </c>
      <c r="C45" s="7">
        <v>160.8927186312758</v>
      </c>
      <c r="D45" s="7">
        <f t="shared" si="0"/>
        <v>2834.534173153163</v>
      </c>
      <c r="E45" s="7">
        <v>7.8791192223473265</v>
      </c>
      <c r="F45" s="7">
        <v>108.47058785503894</v>
      </c>
      <c r="G45" s="7">
        <f t="shared" si="1"/>
        <v>116.34970707738627</v>
      </c>
      <c r="H45" s="7">
        <f t="shared" si="2"/>
        <v>2718.1844660757765</v>
      </c>
    </row>
    <row r="46" spans="1:8" ht="15.75" thickBot="1">
      <c r="A46" s="6">
        <v>2030</v>
      </c>
      <c r="B46" s="7">
        <f>'Form 1.1'!K46</f>
        <v>2712.605119945908</v>
      </c>
      <c r="C46" s="7">
        <v>162.30615049457182</v>
      </c>
      <c r="D46" s="7">
        <f t="shared" si="0"/>
        <v>2874.9112704404797</v>
      </c>
      <c r="E46" s="7">
        <v>7.804500122197248</v>
      </c>
      <c r="F46" s="7">
        <v>120.3948837596584</v>
      </c>
      <c r="G46" s="7">
        <f t="shared" si="1"/>
        <v>128.19938388185565</v>
      </c>
      <c r="H46" s="7">
        <f t="shared" si="2"/>
        <v>2746.711886558624</v>
      </c>
    </row>
    <row r="47" spans="1:5" ht="15">
      <c r="A47" s="22" t="s">
        <v>0</v>
      </c>
      <c r="B47" s="22"/>
      <c r="C47" s="22"/>
      <c r="D47" s="22"/>
      <c r="E47" s="22"/>
    </row>
    <row r="48" spans="1:5" ht="15.75" customHeight="1">
      <c r="A48" s="22" t="s">
        <v>68</v>
      </c>
      <c r="B48" s="22"/>
      <c r="C48" s="22"/>
      <c r="D48" s="22"/>
      <c r="E48" s="22"/>
    </row>
    <row r="49" ht="13.5" customHeight="1">
      <c r="A49" s="4"/>
    </row>
    <row r="50" spans="1:8" ht="15.75">
      <c r="A50" s="20" t="s">
        <v>23</v>
      </c>
      <c r="B50" s="20"/>
      <c r="C50" s="20"/>
      <c r="D50" s="20"/>
      <c r="E50" s="20"/>
      <c r="F50" s="20"/>
      <c r="G50" s="20"/>
      <c r="H50" s="20"/>
    </row>
    <row r="51" spans="1:9" ht="15">
      <c r="A51" s="8" t="s">
        <v>24</v>
      </c>
      <c r="B51" s="11">
        <f>EXP((LN(B16/B6)/10))-1</f>
        <v>0.002462922776416576</v>
      </c>
      <c r="C51" s="11">
        <f aca="true" t="shared" si="3" ref="C51:H51">EXP((LN(C16/C6)/10))-1</f>
        <v>0.002462569451969543</v>
      </c>
      <c r="D51" s="11">
        <f t="shared" si="3"/>
        <v>0.0024629015238499807</v>
      </c>
      <c r="E51" s="12" t="s">
        <v>45</v>
      </c>
      <c r="F51" s="12" t="s">
        <v>45</v>
      </c>
      <c r="G51" s="12" t="s">
        <v>45</v>
      </c>
      <c r="H51" s="11">
        <f t="shared" si="3"/>
        <v>0.002462569451969543</v>
      </c>
      <c r="I51" s="11"/>
    </row>
    <row r="52" spans="1:9" ht="15">
      <c r="A52" s="8" t="s">
        <v>54</v>
      </c>
      <c r="B52" s="11">
        <f>EXP((LN(B33/B16)/17))-1</f>
        <v>0.0023247163475927923</v>
      </c>
      <c r="C52" s="11">
        <f aca="true" t="shared" si="4" ref="C52:H52">EXP((LN(C33/C16)/17))-1</f>
        <v>0.0013400155904765843</v>
      </c>
      <c r="D52" s="11">
        <f t="shared" si="4"/>
        <v>0.0022659220702268</v>
      </c>
      <c r="E52" s="12" t="s">
        <v>45</v>
      </c>
      <c r="F52" s="11">
        <f t="shared" si="4"/>
        <v>0.6271730235764341</v>
      </c>
      <c r="G52" s="11">
        <f t="shared" si="4"/>
        <v>0.6344186528466176</v>
      </c>
      <c r="H52" s="11">
        <f t="shared" si="4"/>
        <v>0.001464550869806347</v>
      </c>
      <c r="I52" s="11"/>
    </row>
    <row r="53" spans="1:9" ht="15">
      <c r="A53" s="8" t="s">
        <v>55</v>
      </c>
      <c r="B53" s="11">
        <f>EXP((LN(B36/B33)/3))-1</f>
        <v>0.014900721855888754</v>
      </c>
      <c r="C53" s="11">
        <f aca="true" t="shared" si="5" ref="C53:H53">EXP((LN(C36/C33)/3))-1</f>
        <v>0.011070836470546519</v>
      </c>
      <c r="D53" s="11">
        <f t="shared" si="5"/>
        <v>0.01467474924327683</v>
      </c>
      <c r="E53" s="11">
        <f t="shared" si="5"/>
        <v>0.5512328649388598</v>
      </c>
      <c r="F53" s="11">
        <f t="shared" si="5"/>
        <v>0.1304276209932187</v>
      </c>
      <c r="G53" s="11">
        <f t="shared" si="5"/>
        <v>0.17228197733159</v>
      </c>
      <c r="H53" s="11">
        <f t="shared" si="5"/>
        <v>0.012157606686018951</v>
      </c>
      <c r="I53" s="11"/>
    </row>
    <row r="54" spans="1:9" ht="15">
      <c r="A54" s="8" t="s">
        <v>56</v>
      </c>
      <c r="B54" s="11">
        <f>EXP((LN(B46/B33)/13))-1</f>
        <v>0.01619935735286293</v>
      </c>
      <c r="C54" s="11">
        <f aca="true" t="shared" si="6" ref="C54:H54">EXP((LN(C46/C33)/13))-1</f>
        <v>0.012252045485941165</v>
      </c>
      <c r="D54" s="11">
        <f t="shared" si="6"/>
        <v>0.01597068930927703</v>
      </c>
      <c r="E54" s="11">
        <f t="shared" si="6"/>
        <v>0.09856190421524258</v>
      </c>
      <c r="F54" s="11">
        <f t="shared" si="6"/>
        <v>0.11481030160692351</v>
      </c>
      <c r="G54" s="11">
        <f t="shared" si="6"/>
        <v>0.11371991108829582</v>
      </c>
      <c r="H54" s="11">
        <f t="shared" si="6"/>
        <v>0.0134716639563921</v>
      </c>
      <c r="I54" s="11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zoomScalePageLayoutView="0" workbookViewId="0" topLeftCell="A1">
      <selection activeCell="M9" sqref="M9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17.140625" style="1" bestFit="1" customWidth="1"/>
    <col min="9" max="9" width="17.140625" style="1" customWidth="1"/>
    <col min="10" max="16384" width="9.140625" style="1" customWidth="1"/>
  </cols>
  <sheetData>
    <row r="1" spans="1:9" ht="15.75" customHeight="1">
      <c r="A1" s="21" t="s">
        <v>60</v>
      </c>
      <c r="B1" s="21"/>
      <c r="C1" s="21"/>
      <c r="D1" s="21"/>
      <c r="E1" s="21"/>
      <c r="F1" s="21"/>
      <c r="G1" s="21"/>
      <c r="H1" s="21"/>
      <c r="I1" s="21"/>
    </row>
    <row r="2" spans="1:10" ht="15.75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</row>
    <row r="3" spans="1:9" ht="15.75" customHeight="1">
      <c r="A3" s="21" t="s">
        <v>31</v>
      </c>
      <c r="B3" s="21"/>
      <c r="C3" s="21"/>
      <c r="D3" s="21"/>
      <c r="E3" s="21"/>
      <c r="F3" s="21"/>
      <c r="G3" s="21"/>
      <c r="H3" s="21"/>
      <c r="I3" s="21"/>
    </row>
    <row r="4" ht="13.5" customHeight="1" thickBot="1">
      <c r="A4" s="4"/>
    </row>
    <row r="5" spans="1:9" ht="27" thickBot="1">
      <c r="A5" s="5" t="s">
        <v>11</v>
      </c>
      <c r="B5" s="5" t="s">
        <v>52</v>
      </c>
      <c r="C5" s="5" t="s">
        <v>32</v>
      </c>
      <c r="D5" s="5" t="s">
        <v>27</v>
      </c>
      <c r="E5" s="5" t="s">
        <v>33</v>
      </c>
      <c r="F5" s="5" t="s">
        <v>29</v>
      </c>
      <c r="G5" s="5" t="s">
        <v>34</v>
      </c>
      <c r="H5" s="5" t="s">
        <v>53</v>
      </c>
      <c r="I5" s="5" t="s">
        <v>35</v>
      </c>
    </row>
    <row r="6" spans="1:9" ht="15.75" thickBot="1">
      <c r="A6" s="6">
        <v>1990</v>
      </c>
      <c r="B6" s="7">
        <v>514.3327508364928</v>
      </c>
      <c r="C6" s="7">
        <v>26.23097029266113</v>
      </c>
      <c r="D6" s="7">
        <f>B6+C6</f>
        <v>540.5637211291539</v>
      </c>
      <c r="E6" s="7">
        <v>0</v>
      </c>
      <c r="F6" s="7">
        <v>0</v>
      </c>
      <c r="G6" s="7">
        <f>E6+F6</f>
        <v>0</v>
      </c>
      <c r="H6" s="7">
        <f>D6-G6</f>
        <v>540.5637211291539</v>
      </c>
      <c r="I6" s="7">
        <f>100*'Form 1.2'!H6/('Form 1.4'!H6*8.76)</f>
        <v>46.390027840839544</v>
      </c>
    </row>
    <row r="7" spans="1:9" ht="15.75" thickBot="1">
      <c r="A7" s="6">
        <v>1991</v>
      </c>
      <c r="B7" s="7">
        <v>477.639885463164</v>
      </c>
      <c r="C7" s="7">
        <v>24.35963415862136</v>
      </c>
      <c r="D7" s="7">
        <f aca="true" t="shared" si="0" ref="D7:D46">B7+C7</f>
        <v>501.99951962178534</v>
      </c>
      <c r="E7" s="7">
        <v>0</v>
      </c>
      <c r="F7" s="7">
        <v>0</v>
      </c>
      <c r="G7" s="7">
        <f aca="true" t="shared" si="1" ref="G7:G46">E7+F7</f>
        <v>0</v>
      </c>
      <c r="H7" s="7">
        <f aca="true" t="shared" si="2" ref="H7:H46">D7-G7</f>
        <v>501.99951962178534</v>
      </c>
      <c r="I7" s="7">
        <f>100*'Form 1.2'!H7/('Form 1.4'!H7*8.76)</f>
        <v>46.318782587052915</v>
      </c>
    </row>
    <row r="8" spans="1:9" ht="15.75" thickBot="1">
      <c r="A8" s="6">
        <v>1992</v>
      </c>
      <c r="B8" s="7">
        <v>509.9043015672981</v>
      </c>
      <c r="C8" s="7">
        <v>26.0051193799322</v>
      </c>
      <c r="D8" s="7">
        <f t="shared" si="0"/>
        <v>535.9094209472303</v>
      </c>
      <c r="E8" s="7">
        <v>0</v>
      </c>
      <c r="F8" s="7">
        <v>0</v>
      </c>
      <c r="G8" s="7">
        <f t="shared" si="1"/>
        <v>0</v>
      </c>
      <c r="H8" s="7">
        <f t="shared" si="2"/>
        <v>535.9094209472303</v>
      </c>
      <c r="I8" s="7">
        <f>100*'Form 1.2'!H8/('Form 1.4'!H8*8.76)</f>
        <v>45.67893856523975</v>
      </c>
    </row>
    <row r="9" spans="1:9" ht="15.75" thickBot="1">
      <c r="A9" s="6">
        <v>1993</v>
      </c>
      <c r="B9" s="7">
        <v>446.24167459562324</v>
      </c>
      <c r="C9" s="7">
        <v>22.758325404376784</v>
      </c>
      <c r="D9" s="7">
        <f t="shared" si="0"/>
        <v>469</v>
      </c>
      <c r="E9" s="7">
        <v>0</v>
      </c>
      <c r="F9" s="7">
        <v>0</v>
      </c>
      <c r="G9" s="7">
        <f t="shared" si="1"/>
        <v>0</v>
      </c>
      <c r="H9" s="7">
        <f t="shared" si="2"/>
        <v>469</v>
      </c>
      <c r="I9" s="7">
        <f>100*'Form 1.2'!H9/('Form 1.4'!H9*8.76)</f>
        <v>50.718255298848234</v>
      </c>
    </row>
    <row r="10" spans="1:9" ht="15.75" thickBot="1">
      <c r="A10" s="6">
        <v>1994</v>
      </c>
      <c r="B10" s="7">
        <v>498.57278782112286</v>
      </c>
      <c r="C10" s="7">
        <v>25.427212178877266</v>
      </c>
      <c r="D10" s="7">
        <f t="shared" si="0"/>
        <v>524.0000000000001</v>
      </c>
      <c r="E10" s="7">
        <v>0</v>
      </c>
      <c r="F10" s="7">
        <v>0</v>
      </c>
      <c r="G10" s="7">
        <f t="shared" si="1"/>
        <v>0</v>
      </c>
      <c r="H10" s="7">
        <f t="shared" si="2"/>
        <v>524.0000000000001</v>
      </c>
      <c r="I10" s="7">
        <f>100*'Form 1.2'!H10/('Form 1.4'!H10*8.76)</f>
        <v>45.458240092021335</v>
      </c>
    </row>
    <row r="11" spans="1:9" ht="15.75" thickBot="1">
      <c r="A11" s="6">
        <v>1995</v>
      </c>
      <c r="B11" s="7">
        <v>491.9124643196956</v>
      </c>
      <c r="C11" s="7">
        <v>25.087535680304473</v>
      </c>
      <c r="D11" s="7">
        <f t="shared" si="0"/>
        <v>517</v>
      </c>
      <c r="E11" s="7">
        <v>0</v>
      </c>
      <c r="F11" s="7">
        <v>0</v>
      </c>
      <c r="G11" s="7">
        <f t="shared" si="1"/>
        <v>0</v>
      </c>
      <c r="H11" s="7">
        <f t="shared" si="2"/>
        <v>517</v>
      </c>
      <c r="I11" s="7">
        <f>100*'Form 1.2'!H11/('Form 1.4'!H11*8.76)</f>
        <v>46.32839794034781</v>
      </c>
    </row>
    <row r="12" spans="1:9" ht="15.75" thickBot="1">
      <c r="A12" s="6">
        <v>1996</v>
      </c>
      <c r="B12" s="7">
        <v>494.7668886774501</v>
      </c>
      <c r="C12" s="7">
        <v>25.233111322549952</v>
      </c>
      <c r="D12" s="7">
        <f t="shared" si="0"/>
        <v>520</v>
      </c>
      <c r="E12" s="7">
        <v>0</v>
      </c>
      <c r="F12" s="7">
        <v>0</v>
      </c>
      <c r="G12" s="7">
        <f t="shared" si="1"/>
        <v>0</v>
      </c>
      <c r="H12" s="7">
        <f t="shared" si="2"/>
        <v>520</v>
      </c>
      <c r="I12" s="7">
        <f>100*'Form 1.2'!H12/('Form 1.4'!H12*8.76)</f>
        <v>47.24910256410255</v>
      </c>
    </row>
    <row r="13" spans="1:9" ht="15.75" thickBot="1">
      <c r="A13" s="6">
        <v>1997</v>
      </c>
      <c r="B13" s="7">
        <v>539.4862036156045</v>
      </c>
      <c r="C13" s="7">
        <v>27.513796384395828</v>
      </c>
      <c r="D13" s="7">
        <f t="shared" si="0"/>
        <v>567.0000000000003</v>
      </c>
      <c r="E13" s="7">
        <v>0</v>
      </c>
      <c r="F13" s="7">
        <v>0</v>
      </c>
      <c r="G13" s="7">
        <f t="shared" si="1"/>
        <v>0</v>
      </c>
      <c r="H13" s="7">
        <f t="shared" si="2"/>
        <v>567.0000000000003</v>
      </c>
      <c r="I13" s="7">
        <f>100*'Form 1.2'!H13/('Form 1.4'!H13*8.76)</f>
        <v>44.88674220643777</v>
      </c>
    </row>
    <row r="14" spans="1:9" ht="15.75" thickBot="1">
      <c r="A14" s="6">
        <v>1998</v>
      </c>
      <c r="B14" s="7">
        <v>569.933396764986</v>
      </c>
      <c r="C14" s="7">
        <v>29.066603235014284</v>
      </c>
      <c r="D14" s="7">
        <f t="shared" si="0"/>
        <v>599.0000000000003</v>
      </c>
      <c r="E14" s="7">
        <v>0</v>
      </c>
      <c r="F14" s="7">
        <v>0</v>
      </c>
      <c r="G14" s="7">
        <f t="shared" si="1"/>
        <v>0</v>
      </c>
      <c r="H14" s="7">
        <f t="shared" si="2"/>
        <v>599.0000000000003</v>
      </c>
      <c r="I14" s="7">
        <f>100*'Form 1.2'!H14/('Form 1.4'!H14*8.76)</f>
        <v>41.88379170764057</v>
      </c>
    </row>
    <row r="15" spans="1:9" ht="15.75" thickBot="1">
      <c r="A15" s="6">
        <v>1999</v>
      </c>
      <c r="B15" s="7">
        <v>529.0225069095854</v>
      </c>
      <c r="C15" s="7">
        <v>26.980109092388854</v>
      </c>
      <c r="D15" s="7">
        <f t="shared" si="0"/>
        <v>556.0026160019743</v>
      </c>
      <c r="E15" s="7">
        <v>0</v>
      </c>
      <c r="F15" s="7">
        <v>0.0007599999999999998</v>
      </c>
      <c r="G15" s="7">
        <f t="shared" si="1"/>
        <v>0.0007599999999999998</v>
      </c>
      <c r="H15" s="7">
        <f t="shared" si="2"/>
        <v>556.0018560019743</v>
      </c>
      <c r="I15" s="7">
        <f>100*'Form 1.2'!H15/('Form 1.4'!H15*8.76)</f>
        <v>45.88159185608892</v>
      </c>
    </row>
    <row r="16" spans="1:9" ht="15.75" thickBot="1">
      <c r="A16" s="6">
        <v>2000</v>
      </c>
      <c r="B16" s="7">
        <v>526.1680699221354</v>
      </c>
      <c r="C16" s="7">
        <v>26.834532999828905</v>
      </c>
      <c r="D16" s="7">
        <f t="shared" si="0"/>
        <v>553.0026029219642</v>
      </c>
      <c r="E16" s="7">
        <v>0</v>
      </c>
      <c r="F16" s="7">
        <v>0.0007561999999999998</v>
      </c>
      <c r="G16" s="7">
        <f t="shared" si="1"/>
        <v>0.0007561999999999998</v>
      </c>
      <c r="H16" s="7">
        <f t="shared" si="2"/>
        <v>553.0018467219643</v>
      </c>
      <c r="I16" s="7">
        <f>100*'Form 1.2'!H16/('Form 1.4'!H16*8.76)</f>
        <v>46.47577104301028</v>
      </c>
    </row>
    <row r="17" spans="1:9" ht="15.75" thickBot="1">
      <c r="A17" s="6">
        <v>2001</v>
      </c>
      <c r="B17" s="7">
        <v>466.22514584274364</v>
      </c>
      <c r="C17" s="7">
        <v>23.777444064610926</v>
      </c>
      <c r="D17" s="7">
        <f t="shared" si="0"/>
        <v>490.00258990735455</v>
      </c>
      <c r="E17" s="7">
        <v>0</v>
      </c>
      <c r="F17" s="7">
        <v>0.0007524189999999999</v>
      </c>
      <c r="G17" s="7">
        <f t="shared" si="1"/>
        <v>0.0007524189999999999</v>
      </c>
      <c r="H17" s="7">
        <f t="shared" si="2"/>
        <v>490.00183748835457</v>
      </c>
      <c r="I17" s="7">
        <f>100*'Form 1.2'!H17/('Form 1.4'!H17*8.76)</f>
        <v>52.57514531020803</v>
      </c>
    </row>
    <row r="18" spans="1:9" ht="15.75" thickBot="1">
      <c r="A18" s="6">
        <v>2002</v>
      </c>
      <c r="B18" s="7">
        <v>521.4373031609863</v>
      </c>
      <c r="C18" s="7">
        <v>26.59285561364814</v>
      </c>
      <c r="D18" s="7">
        <f t="shared" si="0"/>
        <v>548.0301587746344</v>
      </c>
      <c r="E18" s="7">
        <v>0</v>
      </c>
      <c r="F18" s="7">
        <v>0.008761716905000001</v>
      </c>
      <c r="G18" s="7">
        <f t="shared" si="1"/>
        <v>0.008761716905000001</v>
      </c>
      <c r="H18" s="7">
        <f t="shared" si="2"/>
        <v>548.0213970577294</v>
      </c>
      <c r="I18" s="7">
        <f>100*'Form 1.2'!H18/('Form 1.4'!H18*8.76)</f>
        <v>46.388383045818</v>
      </c>
    </row>
    <row r="19" spans="1:9" ht="15.75" thickBot="1">
      <c r="A19" s="6">
        <v>2003</v>
      </c>
      <c r="B19" s="7">
        <v>526.1993307724422</v>
      </c>
      <c r="C19" s="7">
        <v>26.835647516381453</v>
      </c>
      <c r="D19" s="7">
        <f t="shared" si="0"/>
        <v>553.0349782888236</v>
      </c>
      <c r="E19" s="7">
        <v>0</v>
      </c>
      <c r="F19" s="7">
        <v>0.010163784570475</v>
      </c>
      <c r="G19" s="7">
        <f t="shared" si="1"/>
        <v>0.010163784570475</v>
      </c>
      <c r="H19" s="7">
        <f t="shared" si="2"/>
        <v>553.0248145042531</v>
      </c>
      <c r="I19" s="7">
        <f>100*'Form 1.2'!H19/('Form 1.4'!H19*8.76)</f>
        <v>46.056542655751336</v>
      </c>
    </row>
    <row r="20" spans="1:9" ht="15.75" thickBot="1">
      <c r="A20" s="6">
        <v>2004</v>
      </c>
      <c r="B20" s="7">
        <v>528.1890669263488</v>
      </c>
      <c r="C20" s="7">
        <v>26.935792434206064</v>
      </c>
      <c r="D20" s="7">
        <f t="shared" si="0"/>
        <v>555.1248593605549</v>
      </c>
      <c r="E20" s="7">
        <v>0</v>
      </c>
      <c r="F20" s="7">
        <v>0.036274098778872624</v>
      </c>
      <c r="G20" s="7">
        <f t="shared" si="1"/>
        <v>0.036274098778872624</v>
      </c>
      <c r="H20" s="7">
        <f t="shared" si="2"/>
        <v>555.088585261776</v>
      </c>
      <c r="I20" s="7">
        <f>100*'Form 1.2'!H20/('Form 1.4'!H20*8.76)</f>
        <v>47.83275360020724</v>
      </c>
    </row>
    <row r="21" spans="1:9" ht="15.75" thickBot="1">
      <c r="A21" s="6">
        <v>2005</v>
      </c>
      <c r="B21" s="7">
        <v>561.5737205246322</v>
      </c>
      <c r="C21" s="7">
        <v>28.637135379492307</v>
      </c>
      <c r="D21" s="7">
        <f t="shared" si="0"/>
        <v>590.2108559041245</v>
      </c>
      <c r="E21" s="7">
        <v>0</v>
      </c>
      <c r="F21" s="7">
        <v>0.06126210321442327</v>
      </c>
      <c r="G21" s="7">
        <f t="shared" si="1"/>
        <v>0.06126210321442327</v>
      </c>
      <c r="H21" s="7">
        <f t="shared" si="2"/>
        <v>590.1495938009101</v>
      </c>
      <c r="I21" s="7">
        <f>100*'Form 1.2'!H21/('Form 1.4'!H21*8.76)</f>
        <v>44.332386230284406</v>
      </c>
    </row>
    <row r="22" spans="1:9" ht="15.75" thickBot="1">
      <c r="A22" s="6">
        <v>2006</v>
      </c>
      <c r="B22" s="7">
        <v>611.0908168091438</v>
      </c>
      <c r="C22" s="7">
        <v>31.161887247838717</v>
      </c>
      <c r="D22" s="7">
        <f t="shared" si="0"/>
        <v>642.2527040569826</v>
      </c>
      <c r="E22" s="7">
        <v>0</v>
      </c>
      <c r="F22" s="7">
        <v>0.07341979269835117</v>
      </c>
      <c r="G22" s="7">
        <f t="shared" si="1"/>
        <v>0.07341979269835117</v>
      </c>
      <c r="H22" s="7">
        <f t="shared" si="2"/>
        <v>642.1792842642842</v>
      </c>
      <c r="I22" s="7">
        <f>100*'Form 1.2'!H22/('Form 1.4'!H22*8.76)</f>
        <v>42.613030581955215</v>
      </c>
    </row>
    <row r="23" spans="1:9" ht="15.75" thickBot="1">
      <c r="A23" s="6">
        <v>2007</v>
      </c>
      <c r="B23" s="7">
        <v>606.8309835240204</v>
      </c>
      <c r="C23" s="7">
        <v>30.924028959192093</v>
      </c>
      <c r="D23" s="7">
        <f t="shared" si="0"/>
        <v>637.7550124832126</v>
      </c>
      <c r="E23" s="7">
        <v>0.363825</v>
      </c>
      <c r="F23" s="7">
        <v>0.11364952025383614</v>
      </c>
      <c r="G23" s="7">
        <f t="shared" si="1"/>
        <v>0.47747452025383613</v>
      </c>
      <c r="H23" s="7">
        <f t="shared" si="2"/>
        <v>637.2775379629587</v>
      </c>
      <c r="I23" s="7">
        <f>100*'Form 1.2'!H23/('Form 1.4'!H23*8.76)</f>
        <v>43.98906338161542</v>
      </c>
    </row>
    <row r="24" spans="1:9" ht="15.75" thickBot="1">
      <c r="A24" s="6">
        <v>2008</v>
      </c>
      <c r="B24" s="7">
        <v>566.7496845146908</v>
      </c>
      <c r="C24" s="7">
        <v>28.868976847581653</v>
      </c>
      <c r="D24" s="7">
        <f t="shared" si="0"/>
        <v>595.6186613622724</v>
      </c>
      <c r="E24" s="7">
        <v>0.36018675</v>
      </c>
      <c r="F24" s="7">
        <v>0.33112820426618506</v>
      </c>
      <c r="G24" s="7">
        <f t="shared" si="1"/>
        <v>0.691314954266185</v>
      </c>
      <c r="H24" s="7">
        <f t="shared" si="2"/>
        <v>594.9273464080062</v>
      </c>
      <c r="I24" s="7">
        <f>100*'Form 1.2'!H24/('Form 1.4'!H24*8.76)</f>
        <v>46.93670094211607</v>
      </c>
    </row>
    <row r="25" spans="1:9" ht="15.75" thickBot="1">
      <c r="A25" s="6">
        <v>2009</v>
      </c>
      <c r="B25" s="7">
        <v>550.1399670837171</v>
      </c>
      <c r="C25" s="7">
        <v>28.013180375500397</v>
      </c>
      <c r="D25" s="7">
        <f t="shared" si="0"/>
        <v>578.1531474592175</v>
      </c>
      <c r="E25" s="7">
        <v>0.3565848825</v>
      </c>
      <c r="F25" s="7">
        <v>0.5053356227778837</v>
      </c>
      <c r="G25" s="7">
        <f t="shared" si="1"/>
        <v>0.8619205052778837</v>
      </c>
      <c r="H25" s="7">
        <f t="shared" si="2"/>
        <v>577.2912269539396</v>
      </c>
      <c r="I25" s="7">
        <f>100*'Form 1.2'!H25/('Form 1.4'!H25*8.76)</f>
        <v>47.94980985986578</v>
      </c>
    </row>
    <row r="26" spans="1:9" ht="15.75" thickBot="1">
      <c r="A26" s="6">
        <v>2010</v>
      </c>
      <c r="B26" s="7">
        <v>627.4708884170124</v>
      </c>
      <c r="C26" s="7">
        <v>31.949221214872342</v>
      </c>
      <c r="D26" s="7">
        <f t="shared" si="0"/>
        <v>659.4201096318847</v>
      </c>
      <c r="E26" s="7">
        <v>0.3530190336750001</v>
      </c>
      <c r="F26" s="7">
        <v>0.662551444663994</v>
      </c>
      <c r="G26" s="7">
        <f t="shared" si="1"/>
        <v>1.015570478338994</v>
      </c>
      <c r="H26" s="7">
        <f t="shared" si="2"/>
        <v>658.4045391535457</v>
      </c>
      <c r="I26" s="7">
        <f>100*'Form 1.2'!H26/('Form 1.4'!H26*8.76)</f>
        <v>40.36379791172638</v>
      </c>
    </row>
    <row r="27" spans="1:9" ht="15.75" thickBot="1">
      <c r="A27" s="6">
        <v>2011</v>
      </c>
      <c r="B27" s="7">
        <v>592.9576594589348</v>
      </c>
      <c r="C27" s="7">
        <v>30.18156676313595</v>
      </c>
      <c r="D27" s="7">
        <f t="shared" si="0"/>
        <v>623.1392262220708</v>
      </c>
      <c r="E27" s="7">
        <v>0.35268884333825</v>
      </c>
      <c r="F27" s="7">
        <v>0.8095438874406744</v>
      </c>
      <c r="G27" s="7">
        <f t="shared" si="1"/>
        <v>1.1622327307789244</v>
      </c>
      <c r="H27" s="7">
        <f t="shared" si="2"/>
        <v>621.9769934912919</v>
      </c>
      <c r="I27" s="7">
        <f>100*'Form 1.2'!H27/('Form 1.4'!H27*8.76)</f>
        <v>42.51844662615616</v>
      </c>
    </row>
    <row r="28" spans="1:9" ht="15.75" thickBot="1">
      <c r="A28" s="6">
        <v>2012</v>
      </c>
      <c r="B28" s="7">
        <v>577.5503884173816</v>
      </c>
      <c r="C28" s="7">
        <v>29.384534909210252</v>
      </c>
      <c r="D28" s="7">
        <f t="shared" si="0"/>
        <v>606.9349233265918</v>
      </c>
      <c r="E28" s="7">
        <v>0.349161954904867</v>
      </c>
      <c r="F28" s="7">
        <v>1.033875301491292</v>
      </c>
      <c r="G28" s="7">
        <f t="shared" si="1"/>
        <v>1.383037256396159</v>
      </c>
      <c r="H28" s="7">
        <f t="shared" si="2"/>
        <v>605.5518860701957</v>
      </c>
      <c r="I28" s="7">
        <f>100*'Form 1.2'!H28/('Form 1.4'!H28*8.76)</f>
        <v>45.16247447524583</v>
      </c>
    </row>
    <row r="29" spans="1:9" ht="15.75" thickBot="1">
      <c r="A29" s="6">
        <v>2013</v>
      </c>
      <c r="B29" s="7">
        <v>588.9423580994742</v>
      </c>
      <c r="C29" s="7">
        <v>29.951049514846</v>
      </c>
      <c r="D29" s="7">
        <f t="shared" si="0"/>
        <v>618.8934076143202</v>
      </c>
      <c r="E29" s="7">
        <v>0.34567033535581904</v>
      </c>
      <c r="F29" s="7">
        <v>1.3212070808634535</v>
      </c>
      <c r="G29" s="7">
        <f t="shared" si="1"/>
        <v>1.6668774162192725</v>
      </c>
      <c r="H29" s="7">
        <f t="shared" si="2"/>
        <v>617.2265301981009</v>
      </c>
      <c r="I29" s="7">
        <f>100*'Form 1.2'!H29/('Form 1.4'!H29*8.76)</f>
        <v>42.44452717181586</v>
      </c>
    </row>
    <row r="30" spans="1:9" ht="15.75" thickBot="1">
      <c r="A30" s="6">
        <v>2014</v>
      </c>
      <c r="B30" s="7">
        <v>628.070139065097</v>
      </c>
      <c r="C30" s="7">
        <v>31.930289244719418</v>
      </c>
      <c r="D30" s="7">
        <f t="shared" si="0"/>
        <v>660.0004283098165</v>
      </c>
      <c r="E30" s="7">
        <v>0.34221363200226107</v>
      </c>
      <c r="F30" s="7">
        <v>1.6438225954591363</v>
      </c>
      <c r="G30" s="7">
        <f t="shared" si="1"/>
        <v>1.9860362274613974</v>
      </c>
      <c r="H30" s="7">
        <f t="shared" si="2"/>
        <v>658.0143920823551</v>
      </c>
      <c r="I30" s="7">
        <f>100*'Form 1.2'!H30/('Form 1.4'!H30*8.76)</f>
        <v>40.166225322609144</v>
      </c>
    </row>
    <row r="31" spans="1:9" ht="15.75" thickBot="1">
      <c r="A31" s="6">
        <v>2015</v>
      </c>
      <c r="B31" s="7">
        <v>613.7571159459537</v>
      </c>
      <c r="C31" s="7">
        <v>31.18647452589727</v>
      </c>
      <c r="D31" s="7">
        <f t="shared" si="0"/>
        <v>644.943590471851</v>
      </c>
      <c r="E31" s="7">
        <v>0.338791495682238</v>
      </c>
      <c r="F31" s="7">
        <v>1.9188239424818407</v>
      </c>
      <c r="G31" s="7">
        <f t="shared" si="1"/>
        <v>2.2576154381640787</v>
      </c>
      <c r="H31" s="7">
        <f t="shared" si="2"/>
        <v>642.685975033687</v>
      </c>
      <c r="I31" s="7">
        <f>100*'Form 1.2'!H31/('Form 1.4'!H31*8.76)</f>
        <v>40.65013329673175</v>
      </c>
    </row>
    <row r="32" spans="1:9" ht="15.75" thickBot="1">
      <c r="A32" s="6">
        <v>2016</v>
      </c>
      <c r="B32" s="7">
        <v>615.8453531259471</v>
      </c>
      <c r="C32" s="7">
        <v>31.26105186183506</v>
      </c>
      <c r="D32" s="7">
        <f t="shared" si="0"/>
        <v>647.1064049877822</v>
      </c>
      <c r="E32" s="7">
        <v>0.3354035807254161</v>
      </c>
      <c r="F32" s="7">
        <v>2.548148332769432</v>
      </c>
      <c r="G32" s="7">
        <f t="shared" si="1"/>
        <v>2.883551913494848</v>
      </c>
      <c r="H32" s="7">
        <f t="shared" si="2"/>
        <v>644.2228530742873</v>
      </c>
      <c r="I32" s="7">
        <f>100*'Form 1.2'!H32/('Form 1.4'!H32*8.76)</f>
        <v>39.82644196437611</v>
      </c>
    </row>
    <row r="33" spans="1:9" ht="15.75" thickBot="1">
      <c r="A33" s="6">
        <v>2017</v>
      </c>
      <c r="B33" s="7">
        <v>597.9902044140778</v>
      </c>
      <c r="C33" s="7">
        <v>30.323902526463094</v>
      </c>
      <c r="D33" s="7">
        <f t="shared" si="0"/>
        <v>628.3141069405409</v>
      </c>
      <c r="E33" s="7">
        <v>0.3329136819908327</v>
      </c>
      <c r="F33" s="7">
        <v>3.4038803657817547</v>
      </c>
      <c r="G33" s="7">
        <f t="shared" si="1"/>
        <v>3.7367940477725874</v>
      </c>
      <c r="H33" s="7">
        <f t="shared" si="2"/>
        <v>624.5773128927683</v>
      </c>
      <c r="I33" s="7">
        <f>100*'Form 1.2'!H33/('Form 1.4'!H33*8.76)</f>
        <v>42.18634093852694</v>
      </c>
    </row>
    <row r="34" spans="1:9" ht="15.75" thickBot="1">
      <c r="A34" s="6">
        <v>2018</v>
      </c>
      <c r="B34" s="7">
        <v>577.8464451091272</v>
      </c>
      <c r="C34" s="7">
        <v>29.229487025028817</v>
      </c>
      <c r="D34" s="7">
        <f t="shared" si="0"/>
        <v>607.075932134156</v>
      </c>
      <c r="E34" s="7">
        <v>1.137460474046926</v>
      </c>
      <c r="F34" s="7">
        <v>3.581788065887733</v>
      </c>
      <c r="G34" s="7">
        <f t="shared" si="1"/>
        <v>4.719248539934659</v>
      </c>
      <c r="H34" s="7">
        <f t="shared" si="2"/>
        <v>602.3566835942213</v>
      </c>
      <c r="I34" s="7">
        <f>100*'Form 1.2'!H34/('Form 1.4'!H34*8.76)</f>
        <v>44.23867143538001</v>
      </c>
    </row>
    <row r="35" spans="1:14" ht="15.75" thickBot="1">
      <c r="A35" s="6">
        <v>2019</v>
      </c>
      <c r="B35" s="7">
        <v>581.2867896529211</v>
      </c>
      <c r="C35" s="7">
        <v>29.477867804788858</v>
      </c>
      <c r="D35" s="7">
        <f t="shared" si="0"/>
        <v>610.76465745771</v>
      </c>
      <c r="E35" s="7">
        <v>1.1494554962779002</v>
      </c>
      <c r="F35" s="7">
        <v>3.9546063955604795</v>
      </c>
      <c r="G35" s="7">
        <f t="shared" si="1"/>
        <v>5.10406189183838</v>
      </c>
      <c r="H35" s="7">
        <f t="shared" si="2"/>
        <v>605.6605955658716</v>
      </c>
      <c r="I35" s="7">
        <f>100*'Form 1.2'!H35/('Form 1.4'!H35*8.76)</f>
        <v>44.500110870079425</v>
      </c>
      <c r="N35" s="1" t="s">
        <v>0</v>
      </c>
    </row>
    <row r="36" spans="1:9" ht="15.75" thickBot="1">
      <c r="A36" s="6">
        <v>2020</v>
      </c>
      <c r="B36" s="7">
        <v>587.2203905375909</v>
      </c>
      <c r="C36" s="7">
        <v>29.851890336783377</v>
      </c>
      <c r="D36" s="7">
        <f t="shared" si="0"/>
        <v>617.0722808743743</v>
      </c>
      <c r="E36" s="7">
        <v>1.2063240031549967</v>
      </c>
      <c r="F36" s="7">
        <v>4.34929123208726</v>
      </c>
      <c r="G36" s="7">
        <f t="shared" si="1"/>
        <v>5.555615235242256</v>
      </c>
      <c r="H36" s="7">
        <f t="shared" si="2"/>
        <v>611.516665639132</v>
      </c>
      <c r="I36" s="7">
        <f>100*'Form 1.2'!H36/('Form 1.4'!H36*8.76)</f>
        <v>44.67804854673775</v>
      </c>
    </row>
    <row r="37" spans="1:9" ht="15.75" thickBot="1">
      <c r="A37" s="6">
        <v>2021</v>
      </c>
      <c r="B37" s="7">
        <v>593.1674625965285</v>
      </c>
      <c r="C37" s="7">
        <v>30.226850590258714</v>
      </c>
      <c r="D37" s="7">
        <f t="shared" si="0"/>
        <v>623.3943131867871</v>
      </c>
      <c r="E37" s="7">
        <v>1.2341171277934695</v>
      </c>
      <c r="F37" s="7">
        <v>4.805309513608002</v>
      </c>
      <c r="G37" s="7">
        <f t="shared" si="1"/>
        <v>6.039426641401471</v>
      </c>
      <c r="H37" s="7">
        <f t="shared" si="2"/>
        <v>617.3548865453856</v>
      </c>
      <c r="I37" s="7">
        <f>100*'Form 1.2'!H37/('Form 1.4'!H37*8.76)</f>
        <v>44.962045853002756</v>
      </c>
    </row>
    <row r="38" spans="1:9" ht="15.75" thickBot="1">
      <c r="A38" s="6">
        <v>2022</v>
      </c>
      <c r="B38" s="7">
        <v>602.4717473356791</v>
      </c>
      <c r="C38" s="7">
        <v>30.7747577516101</v>
      </c>
      <c r="D38" s="7">
        <f t="shared" si="0"/>
        <v>633.2465050872892</v>
      </c>
      <c r="E38" s="7">
        <v>1.2616235612165934</v>
      </c>
      <c r="F38" s="7">
        <v>5.306765482159333</v>
      </c>
      <c r="G38" s="7">
        <f t="shared" si="1"/>
        <v>6.568389043375927</v>
      </c>
      <c r="H38" s="7">
        <f t="shared" si="2"/>
        <v>626.6781160439133</v>
      </c>
      <c r="I38" s="7">
        <f>100*'Form 1.2'!H38/('Form 1.4'!H38*8.76)</f>
        <v>45.36144386825993</v>
      </c>
    </row>
    <row r="39" spans="1:9" ht="15.75" thickBot="1">
      <c r="A39" s="6">
        <v>2023</v>
      </c>
      <c r="B39" s="7">
        <v>609.6042291668239</v>
      </c>
      <c r="C39" s="7">
        <v>31.20870631527699</v>
      </c>
      <c r="D39" s="7">
        <f t="shared" si="0"/>
        <v>640.8129354821009</v>
      </c>
      <c r="E39" s="7">
        <v>1.288846643937009</v>
      </c>
      <c r="F39" s="7">
        <v>5.895377015869137</v>
      </c>
      <c r="G39" s="7">
        <f t="shared" si="1"/>
        <v>7.184223659806146</v>
      </c>
      <c r="H39" s="7">
        <f t="shared" si="2"/>
        <v>633.6287118222948</v>
      </c>
      <c r="I39" s="7">
        <f>100*'Form 1.2'!H39/('Form 1.4'!H39*8.76)</f>
        <v>45.45310156728745</v>
      </c>
    </row>
    <row r="40" spans="1:9" ht="15.75" thickBot="1">
      <c r="A40" s="6">
        <v>2024</v>
      </c>
      <c r="B40" s="7">
        <v>617.5417670491571</v>
      </c>
      <c r="C40" s="7">
        <v>31.683379639553692</v>
      </c>
      <c r="D40" s="7">
        <f t="shared" si="0"/>
        <v>649.2251466887108</v>
      </c>
      <c r="E40" s="7">
        <v>1.315788974599653</v>
      </c>
      <c r="F40" s="7">
        <v>6.550412969078341</v>
      </c>
      <c r="G40" s="7">
        <f t="shared" si="1"/>
        <v>7.866201943677994</v>
      </c>
      <c r="H40" s="7">
        <f t="shared" si="2"/>
        <v>641.3589447450328</v>
      </c>
      <c r="I40" s="7">
        <f>100*'Form 1.2'!H40/('Form 1.4'!H40*8.76)</f>
        <v>45.468131298387775</v>
      </c>
    </row>
    <row r="41" spans="1:9" ht="15.75" thickBot="1">
      <c r="A41" s="6">
        <v>2025</v>
      </c>
      <c r="B41" s="7">
        <v>624.5898830217103</v>
      </c>
      <c r="C41" s="7">
        <v>32.10872272966125</v>
      </c>
      <c r="D41" s="7">
        <f t="shared" si="0"/>
        <v>656.6986057513716</v>
      </c>
      <c r="E41" s="7">
        <v>1.3424541981053366</v>
      </c>
      <c r="F41" s="7">
        <v>7.313686560127433</v>
      </c>
      <c r="G41" s="7">
        <f t="shared" si="1"/>
        <v>8.65614075823277</v>
      </c>
      <c r="H41" s="7">
        <f t="shared" si="2"/>
        <v>648.0424649931388</v>
      </c>
      <c r="I41" s="7">
        <f>100*'Form 1.2'!H41/('Form 1.4'!H41*8.76)</f>
        <v>45.69204302902388</v>
      </c>
    </row>
    <row r="42" spans="1:9" ht="15.75" thickBot="1">
      <c r="A42" s="6">
        <v>2026</v>
      </c>
      <c r="B42" s="7">
        <v>631.7708487534791</v>
      </c>
      <c r="C42" s="7">
        <v>32.537448049798265</v>
      </c>
      <c r="D42" s="7">
        <f t="shared" si="0"/>
        <v>664.3082968032774</v>
      </c>
      <c r="E42" s="7">
        <v>1.3688446921776496</v>
      </c>
      <c r="F42" s="7">
        <v>8.191090361338707</v>
      </c>
      <c r="G42" s="7">
        <f t="shared" si="1"/>
        <v>9.559935053516357</v>
      </c>
      <c r="H42" s="7">
        <f t="shared" si="2"/>
        <v>654.748361749761</v>
      </c>
      <c r="I42" s="7">
        <f>100*'Form 1.2'!H42/('Form 1.4'!H42*8.76)</f>
        <v>45.76126383491185</v>
      </c>
    </row>
    <row r="43" spans="1:9" ht="15.75" thickBot="1">
      <c r="A43" s="6">
        <v>2027</v>
      </c>
      <c r="B43" s="7">
        <v>638.1278491155879</v>
      </c>
      <c r="C43" s="7">
        <v>32.932172621613425</v>
      </c>
      <c r="D43" s="7">
        <f t="shared" si="0"/>
        <v>671.0600217372013</v>
      </c>
      <c r="E43" s="7">
        <v>1.3949653149144634</v>
      </c>
      <c r="F43" s="7">
        <v>9.154512620395312</v>
      </c>
      <c r="G43" s="7">
        <f t="shared" si="1"/>
        <v>10.549477935309776</v>
      </c>
      <c r="H43" s="7">
        <f t="shared" si="2"/>
        <v>660.5105438018915</v>
      </c>
      <c r="I43" s="7">
        <f>100*'Form 1.2'!H43/('Form 1.4'!H43*8.76)</f>
        <v>45.88825364526748</v>
      </c>
    </row>
    <row r="44" spans="1:10" ht="15.75" thickBot="1">
      <c r="A44" s="6">
        <v>2028</v>
      </c>
      <c r="B44" s="7">
        <v>646.6218499102187</v>
      </c>
      <c r="C44" s="7">
        <v>33.448809194219024</v>
      </c>
      <c r="D44" s="7">
        <f t="shared" si="0"/>
        <v>680.0706591044377</v>
      </c>
      <c r="E44" s="7">
        <v>1.420818809180453</v>
      </c>
      <c r="F44" s="7">
        <v>10.226283721832116</v>
      </c>
      <c r="G44" s="7">
        <f t="shared" si="1"/>
        <v>11.64710253101257</v>
      </c>
      <c r="H44" s="7">
        <f t="shared" si="2"/>
        <v>668.4235565734251</v>
      </c>
      <c r="I44" s="7">
        <f>100*'Form 1.2'!H44/('Form 1.4'!H44*8.76)</f>
        <v>45.88635151537487</v>
      </c>
      <c r="J44" s="1" t="s">
        <v>0</v>
      </c>
    </row>
    <row r="45" spans="1:9" ht="15.75" thickBot="1">
      <c r="A45" s="6">
        <v>2029</v>
      </c>
      <c r="B45" s="7">
        <v>652.8819784207086</v>
      </c>
      <c r="C45" s="7">
        <v>33.8611801037737</v>
      </c>
      <c r="D45" s="7">
        <f t="shared" si="0"/>
        <v>686.7431585244823</v>
      </c>
      <c r="E45" s="7">
        <v>1.4464078900849309</v>
      </c>
      <c r="F45" s="7">
        <v>11.37317426140162</v>
      </c>
      <c r="G45" s="7">
        <f t="shared" si="1"/>
        <v>12.81958215148655</v>
      </c>
      <c r="H45" s="7">
        <f t="shared" si="2"/>
        <v>673.9235763729957</v>
      </c>
      <c r="I45" s="7">
        <f>100*'Form 1.2'!H45/('Form 1.4'!H45*8.76)</f>
        <v>46.04305907265195</v>
      </c>
    </row>
    <row r="46" spans="1:9" ht="15.75" thickBot="1">
      <c r="A46" s="6">
        <v>2030</v>
      </c>
      <c r="B46" s="7">
        <v>661.0915974934757</v>
      </c>
      <c r="C46" s="7">
        <v>34.39305625523939</v>
      </c>
      <c r="D46" s="7">
        <f t="shared" si="0"/>
        <v>695.484653748715</v>
      </c>
      <c r="E46" s="7">
        <v>1.471735245261808</v>
      </c>
      <c r="F46" s="7">
        <v>12.574411968128796</v>
      </c>
      <c r="G46" s="7">
        <f t="shared" si="1"/>
        <v>14.046147213390604</v>
      </c>
      <c r="H46" s="7">
        <f t="shared" si="2"/>
        <v>681.4385065353244</v>
      </c>
      <c r="I46" s="7">
        <f>100*'Form 1.2'!H46/('Form 1.4'!H46*8.76)</f>
        <v>46.01318860270972</v>
      </c>
    </row>
    <row r="47" spans="1:9" ht="15">
      <c r="A47" s="22" t="s">
        <v>0</v>
      </c>
      <c r="B47" s="22"/>
      <c r="C47" s="22"/>
      <c r="D47" s="22"/>
      <c r="E47" s="22"/>
      <c r="F47" s="22"/>
      <c r="G47" s="22"/>
      <c r="H47" s="22"/>
      <c r="I47" s="22"/>
    </row>
    <row r="48" spans="1:9" ht="13.5" customHeight="1">
      <c r="A48" s="22" t="s">
        <v>70</v>
      </c>
      <c r="B48" s="22"/>
      <c r="C48" s="22"/>
      <c r="D48" s="22"/>
      <c r="E48" s="22"/>
      <c r="F48" s="22"/>
      <c r="G48" s="22"/>
      <c r="H48" s="22"/>
      <c r="I48" s="22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ht="13.5" customHeight="1">
      <c r="A50" s="4"/>
    </row>
    <row r="51" spans="1:9" ht="15.75">
      <c r="A51" s="20" t="s">
        <v>23</v>
      </c>
      <c r="B51" s="20"/>
      <c r="C51" s="20"/>
      <c r="D51" s="20"/>
      <c r="E51" s="20"/>
      <c r="F51" s="20"/>
      <c r="G51" s="20"/>
      <c r="H51" s="20"/>
      <c r="I51" s="20"/>
    </row>
    <row r="52" spans="1:9" ht="15">
      <c r="A52" s="8" t="s">
        <v>24</v>
      </c>
      <c r="B52" s="11">
        <f>EXP((LN(B16/B6)/10))-1</f>
        <v>0.0022776153442305436</v>
      </c>
      <c r="C52" s="11">
        <f>EXP((LN(C16/C6)/10))-1</f>
        <v>0.002277471298465228</v>
      </c>
      <c r="D52" s="11">
        <f>EXP((LN(D16/D6)/10))-1</f>
        <v>0.002277608354383176</v>
      </c>
      <c r="E52" s="12" t="s">
        <v>45</v>
      </c>
      <c r="F52" s="12" t="s">
        <v>45</v>
      </c>
      <c r="G52" s="12" t="s">
        <v>45</v>
      </c>
      <c r="H52" s="11">
        <f>EXP((LN(H16/H6)/10))-1</f>
        <v>0.002277471298465228</v>
      </c>
      <c r="I52" s="11">
        <f>EXP((LN(I16/I6)/10))-1</f>
        <v>0.00018467755567153077</v>
      </c>
    </row>
    <row r="53" spans="1:9" ht="15">
      <c r="A53" s="8" t="s">
        <v>73</v>
      </c>
      <c r="B53" s="11">
        <f aca="true" t="shared" si="3" ref="B53:I53">EXP((LN(B34/B16)/18))-1</f>
        <v>0.005218428882338255</v>
      </c>
      <c r="C53" s="11">
        <f t="shared" si="3"/>
        <v>0.004760653101955503</v>
      </c>
      <c r="D53" s="11">
        <f t="shared" si="3"/>
        <v>0.005196296881704754</v>
      </c>
      <c r="E53" s="12" t="s">
        <v>45</v>
      </c>
      <c r="F53" s="11">
        <f t="shared" si="3"/>
        <v>0.6002668200723005</v>
      </c>
      <c r="G53" s="11">
        <f t="shared" si="3"/>
        <v>0.6249741411942202</v>
      </c>
      <c r="H53" s="11">
        <f t="shared" si="3"/>
        <v>0.004760653101955503</v>
      </c>
      <c r="I53" s="11">
        <f t="shared" si="3"/>
        <v>-0.0027369032792384784</v>
      </c>
    </row>
    <row r="54" spans="1:9" ht="15">
      <c r="A54" s="8" t="s">
        <v>74</v>
      </c>
      <c r="B54" s="11">
        <f aca="true" t="shared" si="4" ref="B54:I54">EXP((LN(B36/B34)/2))-1</f>
        <v>0.00807847331086431</v>
      </c>
      <c r="C54" s="11">
        <f t="shared" si="4"/>
        <v>0.01059075738976456</v>
      </c>
      <c r="D54" s="11">
        <f t="shared" si="4"/>
        <v>0.008199578196854684</v>
      </c>
      <c r="E54" s="11">
        <f t="shared" si="4"/>
        <v>0.029825941579127768</v>
      </c>
      <c r="F54" s="11">
        <f t="shared" si="4"/>
        <v>0.10194343564965691</v>
      </c>
      <c r="G54" s="11">
        <f t="shared" si="4"/>
        <v>0.0849997922829373</v>
      </c>
      <c r="H54" s="11">
        <f t="shared" si="4"/>
        <v>0.007574764948616863</v>
      </c>
      <c r="I54" s="11">
        <f t="shared" si="4"/>
        <v>0.004953714832755418</v>
      </c>
    </row>
    <row r="55" spans="1:9" ht="15">
      <c r="A55" s="8" t="s">
        <v>75</v>
      </c>
      <c r="B55" s="11">
        <f aca="true" t="shared" si="5" ref="B55:I55">EXP((LN(B46/B34)/12))-1</f>
        <v>0.011278480926580015</v>
      </c>
      <c r="C55" s="11">
        <f t="shared" si="5"/>
        <v>0.013648692933847517</v>
      </c>
      <c r="D55" s="11">
        <f t="shared" si="5"/>
        <v>0.011394011917055469</v>
      </c>
      <c r="E55" s="11">
        <f t="shared" si="5"/>
        <v>0.021702481119938</v>
      </c>
      <c r="F55" s="11">
        <f t="shared" si="5"/>
        <v>0.11032209782763114</v>
      </c>
      <c r="G55" s="11">
        <f t="shared" si="5"/>
        <v>0.09515022605255696</v>
      </c>
      <c r="H55" s="11">
        <f t="shared" si="5"/>
        <v>0.010332704749184796</v>
      </c>
      <c r="I55" s="11">
        <f t="shared" si="5"/>
        <v>0.003282771383347871</v>
      </c>
    </row>
    <row r="56" ht="13.5" customHeight="1">
      <c r="A56" s="4"/>
    </row>
  </sheetData>
  <sheetProtection/>
  <mergeCells count="6">
    <mergeCell ref="A1:I1"/>
    <mergeCell ref="A2:J2"/>
    <mergeCell ref="A3:I3"/>
    <mergeCell ref="A47:I47"/>
    <mergeCell ref="A48:I48"/>
    <mergeCell ref="A51:I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PageLayoutView="0" workbookViewId="0" topLeftCell="A1">
      <selection activeCell="N17" sqref="N17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1" t="s">
        <v>61</v>
      </c>
      <c r="B1" s="21"/>
      <c r="C1" s="21"/>
      <c r="D1" s="21"/>
      <c r="E1" s="21"/>
      <c r="F1" s="21"/>
    </row>
    <row r="2" spans="1:9" ht="15.75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</row>
    <row r="3" spans="1:6" ht="15.75" customHeight="1">
      <c r="A3" s="21" t="s">
        <v>36</v>
      </c>
      <c r="B3" s="21"/>
      <c r="C3" s="21"/>
      <c r="D3" s="21"/>
      <c r="E3" s="21"/>
      <c r="F3" s="21"/>
    </row>
    <row r="4" ht="13.5" customHeight="1" thickBot="1">
      <c r="A4" s="4"/>
    </row>
    <row r="5" spans="1:5" ht="27" thickBot="1">
      <c r="A5" s="5" t="s">
        <v>11</v>
      </c>
      <c r="B5" s="5" t="s">
        <v>37</v>
      </c>
      <c r="C5" s="5" t="s">
        <v>38</v>
      </c>
      <c r="D5" s="5" t="s">
        <v>39</v>
      </c>
      <c r="E5" s="5" t="s">
        <v>40</v>
      </c>
    </row>
    <row r="6" spans="1:8" ht="15.75" thickBot="1">
      <c r="A6" s="6">
        <v>2018</v>
      </c>
      <c r="B6" s="7">
        <v>602.3566835942213</v>
      </c>
      <c r="C6" s="18">
        <v>650.0411960116628</v>
      </c>
      <c r="D6" s="18">
        <v>669.5619526486496</v>
      </c>
      <c r="E6" s="18">
        <v>677.3702553034443</v>
      </c>
      <c r="F6" s="15"/>
      <c r="G6" s="15"/>
      <c r="H6" s="15"/>
    </row>
    <row r="7" spans="1:8" ht="15.75" thickBot="1">
      <c r="A7" s="6">
        <v>2019</v>
      </c>
      <c r="B7" s="7">
        <v>605.6605955658716</v>
      </c>
      <c r="C7" s="18">
        <v>653.6066563909745</v>
      </c>
      <c r="D7" s="18">
        <v>673.2344839102229</v>
      </c>
      <c r="E7" s="18">
        <v>681.0856149179224</v>
      </c>
      <c r="F7" s="15"/>
      <c r="G7" s="15"/>
      <c r="H7" s="15"/>
    </row>
    <row r="8" spans="1:8" ht="15.75" thickBot="1">
      <c r="A8" s="6">
        <v>2020</v>
      </c>
      <c r="B8" s="7">
        <v>611.516665639132</v>
      </c>
      <c r="C8" s="18">
        <v>659.9263120003986</v>
      </c>
      <c r="D8" s="18">
        <v>679.7439189673775</v>
      </c>
      <c r="E8" s="18">
        <v>687.6709617541691</v>
      </c>
      <c r="F8" s="15"/>
      <c r="G8" s="15"/>
      <c r="H8" s="15"/>
    </row>
    <row r="9" spans="1:8" ht="15.75" thickBot="1">
      <c r="A9" s="6">
        <v>2021</v>
      </c>
      <c r="B9" s="7">
        <v>617.3548865453856</v>
      </c>
      <c r="C9" s="18">
        <v>666.2267054447552</v>
      </c>
      <c r="D9" s="18">
        <v>686.2335134160691</v>
      </c>
      <c r="E9" s="18">
        <v>694.2362366045946</v>
      </c>
      <c r="F9" s="15"/>
      <c r="G9" s="15"/>
      <c r="H9" s="15"/>
    </row>
    <row r="10" spans="1:8" ht="15.75" thickBot="1">
      <c r="A10" s="6">
        <v>2022</v>
      </c>
      <c r="B10" s="7">
        <v>626.6781160439133</v>
      </c>
      <c r="C10" s="18">
        <v>676.2879920860051</v>
      </c>
      <c r="D10" s="18">
        <v>696.5969407972964</v>
      </c>
      <c r="E10" s="18">
        <v>704.720520281813</v>
      </c>
      <c r="F10" s="15"/>
      <c r="G10" s="15"/>
      <c r="H10" s="15"/>
    </row>
    <row r="11" spans="1:8" ht="15.75" thickBot="1">
      <c r="A11" s="6">
        <v>2023</v>
      </c>
      <c r="B11" s="7">
        <v>633.6287118222948</v>
      </c>
      <c r="C11" s="18">
        <v>683.7888196120036</v>
      </c>
      <c r="D11" s="18">
        <v>704.3230183991508</v>
      </c>
      <c r="E11" s="18">
        <v>712.5366979140098</v>
      </c>
      <c r="F11" s="15"/>
      <c r="G11" s="15"/>
      <c r="H11" s="15"/>
    </row>
    <row r="12" spans="1:8" ht="15.75" thickBot="1">
      <c r="A12" s="6">
        <v>2024</v>
      </c>
      <c r="B12" s="7">
        <v>641.3589447450328</v>
      </c>
      <c r="C12" s="18">
        <v>692.1310028921188</v>
      </c>
      <c r="D12" s="18">
        <v>712.9157176936837</v>
      </c>
      <c r="E12" s="18">
        <v>721.2296036143099</v>
      </c>
      <c r="F12" s="15"/>
      <c r="G12" s="15"/>
      <c r="H12" s="15"/>
    </row>
    <row r="13" spans="1:8" ht="15.75" thickBot="1">
      <c r="A13" s="6">
        <v>2025</v>
      </c>
      <c r="B13" s="7">
        <v>648.0424649931388</v>
      </c>
      <c r="C13" s="18">
        <v>699.3436123210095</v>
      </c>
      <c r="D13" s="18">
        <v>720.3449220003189</v>
      </c>
      <c r="E13" s="18">
        <v>728.7454458720428</v>
      </c>
      <c r="F13" s="15"/>
      <c r="G13" s="15"/>
      <c r="H13" s="15"/>
    </row>
    <row r="14" spans="1:8" ht="15.75" thickBot="1">
      <c r="A14" s="6">
        <v>2026</v>
      </c>
      <c r="B14" s="7">
        <v>654.748361749761</v>
      </c>
      <c r="C14" s="18">
        <v>706.5803696555424</v>
      </c>
      <c r="D14" s="18">
        <v>727.7989993749279</v>
      </c>
      <c r="E14" s="18">
        <v>736.2864512626822</v>
      </c>
      <c r="F14" s="15"/>
      <c r="G14" s="15"/>
      <c r="H14" s="15"/>
    </row>
    <row r="15" spans="1:8" ht="15.75" thickBot="1">
      <c r="A15" s="6">
        <v>2027</v>
      </c>
      <c r="B15" s="7">
        <v>660.5105438018915</v>
      </c>
      <c r="C15" s="18">
        <v>712.798704762997</v>
      </c>
      <c r="D15" s="18">
        <v>734.2040712723962</v>
      </c>
      <c r="E15" s="18">
        <v>742.7662178761559</v>
      </c>
      <c r="F15" s="15"/>
      <c r="G15" s="15"/>
      <c r="H15" s="15"/>
    </row>
    <row r="16" spans="1:8" ht="15.75" thickBot="1">
      <c r="A16" s="6">
        <v>2028</v>
      </c>
      <c r="B16" s="7">
        <v>668.4235565734251</v>
      </c>
      <c r="C16" s="18">
        <v>721.3381373386774</v>
      </c>
      <c r="D16" s="18">
        <v>742.9999432647636</v>
      </c>
      <c r="E16" s="18">
        <v>751.6646656351983</v>
      </c>
      <c r="F16" s="15"/>
      <c r="G16" s="15"/>
      <c r="H16" s="15"/>
    </row>
    <row r="17" spans="1:8" ht="16.5" customHeight="1" thickBot="1">
      <c r="A17" s="6">
        <v>2029</v>
      </c>
      <c r="B17" s="7">
        <v>673.9235763729957</v>
      </c>
      <c r="C17" s="18">
        <v>727.2735565777692</v>
      </c>
      <c r="D17" s="18">
        <v>749.1136033218462</v>
      </c>
      <c r="E17" s="18">
        <v>757.8496220194771</v>
      </c>
      <c r="G17" s="15"/>
      <c r="H17" s="15"/>
    </row>
    <row r="18" spans="1:8" ht="15.75" thickBot="1">
      <c r="A18" s="6">
        <v>2030</v>
      </c>
      <c r="B18" s="7">
        <v>681.4385065353244</v>
      </c>
      <c r="C18" s="18">
        <v>735.3833930313398</v>
      </c>
      <c r="D18" s="18">
        <v>757.4669784076561</v>
      </c>
      <c r="E18" s="18">
        <v>766.3004125581828</v>
      </c>
      <c r="G18" s="15"/>
      <c r="H18" s="15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M22" sqref="M22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1" t="s">
        <v>62</v>
      </c>
      <c r="B1" s="21"/>
      <c r="C1" s="21"/>
      <c r="D1" s="21"/>
      <c r="E1" s="21"/>
      <c r="F1" s="21"/>
      <c r="G1" s="21"/>
      <c r="H1" s="21"/>
    </row>
    <row r="2" spans="1:9" ht="15.75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</row>
    <row r="3" spans="1:8" ht="15.75" customHeight="1">
      <c r="A3" s="21" t="s">
        <v>41</v>
      </c>
      <c r="B3" s="21"/>
      <c r="C3" s="21"/>
      <c r="D3" s="21"/>
      <c r="E3" s="21"/>
      <c r="F3" s="21"/>
      <c r="G3" s="21"/>
      <c r="H3" s="21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>SUM(B6:G6)</f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aca="true" t="shared" si="0" ref="H7:H46">SUM(B7:G7)</f>
        <v>0</v>
      </c>
    </row>
    <row r="8" spans="1:8" ht="15.75" thickBot="1">
      <c r="A8" s="6">
        <v>1992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</v>
      </c>
    </row>
    <row r="9" spans="1:8" ht="15.75" thickBot="1">
      <c r="A9" s="6">
        <v>1993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</row>
    <row r="10" spans="1:8" ht="15.75" thickBot="1">
      <c r="A10" s="6">
        <v>1994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</v>
      </c>
    </row>
    <row r="11" spans="1:8" ht="15.75" thickBot="1">
      <c r="A11" s="6">
        <v>1995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0</v>
      </c>
    </row>
    <row r="12" spans="1:8" ht="15.75" thickBot="1">
      <c r="A12" s="6">
        <v>1996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0</v>
      </c>
    </row>
    <row r="13" spans="1:8" ht="15.75" thickBot="1">
      <c r="A13" s="6">
        <v>1997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</row>
    <row r="14" spans="1:8" ht="15.75" thickBot="1">
      <c r="A14" s="6">
        <v>1998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</row>
    <row r="15" spans="1:8" ht="15.75" thickBot="1">
      <c r="A15" s="6">
        <v>1999</v>
      </c>
      <c r="B15" s="7">
        <v>0.00131671967760912</v>
      </c>
      <c r="C15" s="7">
        <v>0.00307234591442129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0.00438906559203041</v>
      </c>
    </row>
    <row r="16" spans="1:8" ht="15.75" thickBot="1">
      <c r="A16" s="6">
        <v>2000</v>
      </c>
      <c r="B16" s="7">
        <v>0.00223739740086323</v>
      </c>
      <c r="C16" s="7">
        <v>0.00522059393534753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0.00745799133621076</v>
      </c>
    </row>
    <row r="17" spans="1:8" ht="15.75" thickBot="1">
      <c r="A17" s="6">
        <v>2001</v>
      </c>
      <c r="B17" s="7">
        <v>0.00222621041385891</v>
      </c>
      <c r="C17" s="7">
        <v>0.00519449096567079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0.0074207013795297</v>
      </c>
    </row>
    <row r="18" spans="1:8" ht="15.75" thickBot="1">
      <c r="A18" s="6">
        <v>2002</v>
      </c>
      <c r="B18" s="7">
        <v>0.0174329851969333</v>
      </c>
      <c r="C18" s="7">
        <v>0.0340869744303328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0.051519959627266104</v>
      </c>
    </row>
    <row r="19" spans="1:8" ht="15.75" thickBot="1">
      <c r="A19" s="6">
        <v>2003</v>
      </c>
      <c r="B19" s="7">
        <v>0.0342109613458922</v>
      </c>
      <c r="C19" s="7">
        <v>0.0601189735721473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0.09432993491803951</v>
      </c>
    </row>
    <row r="20" spans="1:8" ht="15.75" thickBot="1">
      <c r="A20" s="6">
        <v>2004</v>
      </c>
      <c r="B20" s="7">
        <v>0.0811297779519769</v>
      </c>
      <c r="C20" s="7">
        <v>0.169694745334186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0.2508245232861629</v>
      </c>
    </row>
    <row r="21" spans="1:8" ht="15.75" thickBot="1">
      <c r="A21" s="6">
        <v>2005</v>
      </c>
      <c r="B21" s="7">
        <v>0.119393288407495</v>
      </c>
      <c r="C21" s="7">
        <v>0.38053967295692204</v>
      </c>
      <c r="D21" s="7">
        <v>0</v>
      </c>
      <c r="E21" s="7">
        <v>0.0703809649609929</v>
      </c>
      <c r="F21" s="7">
        <v>0</v>
      </c>
      <c r="G21" s="7">
        <v>0</v>
      </c>
      <c r="H21" s="7">
        <f t="shared" si="0"/>
        <v>0.5703139263254099</v>
      </c>
    </row>
    <row r="22" spans="1:8" ht="15.75" thickBot="1">
      <c r="A22" s="6">
        <v>2006</v>
      </c>
      <c r="B22" s="7">
        <v>0.145142738951663</v>
      </c>
      <c r="C22" s="7">
        <v>3.00488580911091</v>
      </c>
      <c r="D22" s="7">
        <v>0</v>
      </c>
      <c r="E22" s="7">
        <v>0.0798292762467751</v>
      </c>
      <c r="F22" s="7">
        <v>0</v>
      </c>
      <c r="G22" s="7">
        <v>0</v>
      </c>
      <c r="H22" s="7">
        <f t="shared" si="0"/>
        <v>3.229857824309348</v>
      </c>
    </row>
    <row r="23" spans="1:8" ht="15.75" thickBot="1">
      <c r="A23" s="6">
        <v>2007</v>
      </c>
      <c r="B23" s="7">
        <v>0.210113726969758</v>
      </c>
      <c r="C23" s="7">
        <v>3.222174211194909</v>
      </c>
      <c r="D23" s="7">
        <v>0</v>
      </c>
      <c r="E23" s="7">
        <v>0.0794301298655412</v>
      </c>
      <c r="F23" s="7">
        <v>0</v>
      </c>
      <c r="G23" s="7">
        <v>0</v>
      </c>
      <c r="H23" s="7">
        <f t="shared" si="0"/>
        <v>3.5117180680302083</v>
      </c>
    </row>
    <row r="24" spans="1:8" ht="15.75" thickBot="1">
      <c r="A24" s="6">
        <v>2008</v>
      </c>
      <c r="B24" s="7">
        <v>1.19697737138122</v>
      </c>
      <c r="C24" s="7">
        <v>3.696854332996462</v>
      </c>
      <c r="D24" s="7">
        <v>0</v>
      </c>
      <c r="E24" s="7">
        <v>0.0790329792162135</v>
      </c>
      <c r="F24" s="7">
        <v>0</v>
      </c>
      <c r="G24" s="7">
        <v>0</v>
      </c>
      <c r="H24" s="7">
        <f t="shared" si="0"/>
        <v>4.972864683593896</v>
      </c>
    </row>
    <row r="25" spans="1:8" ht="15.75" thickBot="1">
      <c r="A25" s="6">
        <v>2009</v>
      </c>
      <c r="B25" s="7">
        <v>2.59083611822501</v>
      </c>
      <c r="C25" s="7">
        <v>4.230813906835958</v>
      </c>
      <c r="D25" s="7">
        <v>0</v>
      </c>
      <c r="E25" s="7">
        <v>0.0786378143201324</v>
      </c>
      <c r="F25" s="7">
        <v>0</v>
      </c>
      <c r="G25" s="7">
        <v>0</v>
      </c>
      <c r="H25" s="7">
        <f t="shared" si="0"/>
        <v>6.900287839381101</v>
      </c>
    </row>
    <row r="26" spans="1:8" ht="15.75" thickBot="1">
      <c r="A26" s="6">
        <v>2010</v>
      </c>
      <c r="B26" s="7">
        <v>3.43998230167316</v>
      </c>
      <c r="C26" s="7">
        <v>4.797216982902809</v>
      </c>
      <c r="D26" s="7">
        <v>0</v>
      </c>
      <c r="E26" s="7">
        <v>0.0782446252485318</v>
      </c>
      <c r="F26" s="7">
        <v>0</v>
      </c>
      <c r="G26" s="7">
        <v>0</v>
      </c>
      <c r="H26" s="7">
        <f t="shared" si="0"/>
        <v>8.3154439098245</v>
      </c>
    </row>
    <row r="27" spans="1:8" ht="15.75" thickBot="1">
      <c r="A27" s="6">
        <v>2011</v>
      </c>
      <c r="B27" s="7">
        <v>4.14573072967427</v>
      </c>
      <c r="C27" s="7">
        <v>5.58645007062381</v>
      </c>
      <c r="D27" s="7">
        <v>0</v>
      </c>
      <c r="E27" s="7">
        <v>0.0778534021222891</v>
      </c>
      <c r="F27" s="7">
        <v>0</v>
      </c>
      <c r="G27" s="7">
        <v>0</v>
      </c>
      <c r="H27" s="7">
        <f t="shared" si="0"/>
        <v>9.810034202420368</v>
      </c>
    </row>
    <row r="28" spans="1:8" ht="15.75" thickBot="1">
      <c r="A28" s="6">
        <v>2012</v>
      </c>
      <c r="B28" s="7">
        <v>4.699772221582</v>
      </c>
      <c r="C28" s="7">
        <v>7.295718618848978</v>
      </c>
      <c r="D28" s="7">
        <v>0</v>
      </c>
      <c r="E28" s="7">
        <v>0.0774641351116777</v>
      </c>
      <c r="F28" s="7">
        <v>0</v>
      </c>
      <c r="G28" s="7">
        <v>0.41709996823583</v>
      </c>
      <c r="H28" s="7">
        <f t="shared" si="0"/>
        <v>12.490054943778485</v>
      </c>
    </row>
    <row r="29" spans="1:8" ht="15.75" thickBot="1">
      <c r="A29" s="6">
        <v>2013</v>
      </c>
      <c r="B29" s="7">
        <v>5.439894952603869</v>
      </c>
      <c r="C29" s="7">
        <v>9.15237178747622</v>
      </c>
      <c r="D29" s="7">
        <v>0</v>
      </c>
      <c r="E29" s="7">
        <v>0.0770768144361193</v>
      </c>
      <c r="F29" s="7">
        <v>0</v>
      </c>
      <c r="G29" s="7">
        <v>0.415014468394651</v>
      </c>
      <c r="H29" s="7">
        <f t="shared" si="0"/>
        <v>15.084358022910857</v>
      </c>
    </row>
    <row r="30" spans="1:8" ht="15.75" thickBot="1">
      <c r="A30" s="6">
        <v>2014</v>
      </c>
      <c r="B30" s="7">
        <v>7.05450876619595</v>
      </c>
      <c r="C30" s="7">
        <v>10.498409619810596</v>
      </c>
      <c r="D30" s="7">
        <v>0</v>
      </c>
      <c r="E30" s="7">
        <v>0.0766914303639387</v>
      </c>
      <c r="F30" s="7">
        <v>0</v>
      </c>
      <c r="G30" s="7">
        <v>0.412939396052678</v>
      </c>
      <c r="H30" s="7">
        <f t="shared" si="0"/>
        <v>18.042549212423165</v>
      </c>
    </row>
    <row r="31" spans="1:8" ht="15.75" thickBot="1">
      <c r="A31" s="6">
        <v>2015</v>
      </c>
      <c r="B31" s="7">
        <v>9.44963348504686</v>
      </c>
      <c r="C31" s="7">
        <v>10.765745612849681</v>
      </c>
      <c r="D31" s="7">
        <v>0</v>
      </c>
      <c r="E31" s="7">
        <v>0.076307973212119</v>
      </c>
      <c r="F31" s="7">
        <v>0</v>
      </c>
      <c r="G31" s="7">
        <v>0.410874699072414</v>
      </c>
      <c r="H31" s="7">
        <f t="shared" si="0"/>
        <v>20.702561770181077</v>
      </c>
    </row>
    <row r="32" spans="1:8" ht="15.75" thickBot="1">
      <c r="A32" s="6">
        <v>2016</v>
      </c>
      <c r="B32" s="7">
        <v>13.401548395426534</v>
      </c>
      <c r="C32" s="7">
        <v>11.869118667858848</v>
      </c>
      <c r="D32" s="7">
        <v>0</v>
      </c>
      <c r="E32" s="7">
        <v>0.0759264333460584</v>
      </c>
      <c r="F32" s="7">
        <v>0</v>
      </c>
      <c r="G32" s="7">
        <v>0.408820325577052</v>
      </c>
      <c r="H32" s="7">
        <f t="shared" si="0"/>
        <v>25.755413822208492</v>
      </c>
    </row>
    <row r="33" spans="1:8" ht="15.75" thickBot="1">
      <c r="A33" s="6">
        <v>2017</v>
      </c>
      <c r="B33" s="7">
        <v>17.1477864335765</v>
      </c>
      <c r="C33" s="7">
        <v>13.948795355984311</v>
      </c>
      <c r="D33" s="7">
        <v>0.029177331802126116</v>
      </c>
      <c r="E33" s="7">
        <v>0.07554680117932812</v>
      </c>
      <c r="F33" s="7">
        <v>0</v>
      </c>
      <c r="G33" s="7">
        <v>0.40677622394916674</v>
      </c>
      <c r="H33" s="7">
        <f t="shared" si="0"/>
        <v>31.60808214649143</v>
      </c>
    </row>
    <row r="34" spans="1:8" ht="15.75" thickBot="1">
      <c r="A34" s="6">
        <v>2018</v>
      </c>
      <c r="B34" s="7">
        <v>20.724135384647973</v>
      </c>
      <c r="C34" s="7">
        <v>21.609859327343173</v>
      </c>
      <c r="D34" s="7">
        <v>0.05472513755982286</v>
      </c>
      <c r="E34" s="7">
        <v>0.07516906717343148</v>
      </c>
      <c r="F34" s="7">
        <v>0</v>
      </c>
      <c r="G34" s="7">
        <v>0.4047423428294209</v>
      </c>
      <c r="H34" s="7">
        <f t="shared" si="0"/>
        <v>42.86863125955382</v>
      </c>
    </row>
    <row r="35" spans="1:8" ht="15.75" thickBot="1">
      <c r="A35" s="6">
        <v>2019</v>
      </c>
      <c r="B35" s="7">
        <v>23.973605572939913</v>
      </c>
      <c r="C35" s="7">
        <v>22.737554981094984</v>
      </c>
      <c r="D35" s="7">
        <v>0.054451511872023746</v>
      </c>
      <c r="E35" s="7">
        <v>0.07479322183756433</v>
      </c>
      <c r="F35" s="7">
        <v>0</v>
      </c>
      <c r="G35" s="7">
        <v>0.4027186311152738</v>
      </c>
      <c r="H35" s="7">
        <f t="shared" si="0"/>
        <v>47.24312391885976</v>
      </c>
    </row>
    <row r="36" spans="1:8" ht="15.75" thickBot="1">
      <c r="A36" s="6">
        <v>2020</v>
      </c>
      <c r="B36" s="7">
        <v>26.41568943485301</v>
      </c>
      <c r="C36" s="7">
        <v>23.976050053942387</v>
      </c>
      <c r="D36" s="7">
        <v>0.05417925431266363</v>
      </c>
      <c r="E36" s="7">
        <v>0.0740814637283765</v>
      </c>
      <c r="F36" s="7">
        <v>0</v>
      </c>
      <c r="G36" s="7">
        <v>0.4007050379596974</v>
      </c>
      <c r="H36" s="7">
        <f t="shared" si="0"/>
        <v>50.92070524479613</v>
      </c>
    </row>
    <row r="37" spans="1:8" ht="15.75" thickBot="1">
      <c r="A37" s="6">
        <v>2021</v>
      </c>
      <c r="B37" s="7">
        <v>29.140690517582282</v>
      </c>
      <c r="C37" s="7">
        <v>25.357743020299896</v>
      </c>
      <c r="D37" s="7">
        <v>0.05390835804110031</v>
      </c>
      <c r="E37" s="7">
        <v>0.07337495336973461</v>
      </c>
      <c r="F37" s="7">
        <v>0</v>
      </c>
      <c r="G37" s="7">
        <v>0.3987015127698989</v>
      </c>
      <c r="H37" s="7">
        <f t="shared" si="0"/>
        <v>55.02441836206291</v>
      </c>
    </row>
    <row r="38" spans="1:8" ht="15.75" thickBot="1">
      <c r="A38" s="6">
        <v>2022</v>
      </c>
      <c r="B38" s="7">
        <v>32.23393245211034</v>
      </c>
      <c r="C38" s="7">
        <v>26.91110287698764</v>
      </c>
      <c r="D38" s="7">
        <v>0.05363881625089481</v>
      </c>
      <c r="E38" s="7">
        <v>0.07267364763328593</v>
      </c>
      <c r="F38" s="7">
        <v>0</v>
      </c>
      <c r="G38" s="7">
        <v>0.39670800520604943</v>
      </c>
      <c r="H38" s="7">
        <f t="shared" si="0"/>
        <v>59.66805579818821</v>
      </c>
    </row>
    <row r="39" spans="1:8" ht="15.75" thickBot="1">
      <c r="A39" s="6">
        <v>2023</v>
      </c>
      <c r="B39" s="7">
        <v>35.80682693249074</v>
      </c>
      <c r="C39" s="7">
        <v>28.654232219415363</v>
      </c>
      <c r="D39" s="7">
        <v>0.053370622169640336</v>
      </c>
      <c r="E39" s="7">
        <v>0.0719775037752155</v>
      </c>
      <c r="F39" s="7">
        <v>0</v>
      </c>
      <c r="G39" s="7">
        <v>0.3947244651800192</v>
      </c>
      <c r="H39" s="7">
        <f t="shared" si="0"/>
        <v>64.98113174303099</v>
      </c>
    </row>
    <row r="40" spans="1:8" ht="15.75" thickBot="1">
      <c r="A40" s="6">
        <v>2024</v>
      </c>
      <c r="B40" s="7">
        <v>39.937735587528586</v>
      </c>
      <c r="C40" s="7">
        <v>30.591462454656508</v>
      </c>
      <c r="D40" s="7">
        <v>0.05310376905879213</v>
      </c>
      <c r="E40" s="7">
        <v>0.07128647943263447</v>
      </c>
      <c r="F40" s="7">
        <v>0</v>
      </c>
      <c r="G40" s="7">
        <v>0.3927508428541191</v>
      </c>
      <c r="H40" s="7">
        <f t="shared" si="0"/>
        <v>71.04633913353064</v>
      </c>
    </row>
    <row r="41" spans="1:8" ht="15.75" thickBot="1">
      <c r="A41" s="6">
        <v>2025</v>
      </c>
      <c r="B41" s="7">
        <v>44.767851121198824</v>
      </c>
      <c r="C41" s="7">
        <v>32.713655429876084</v>
      </c>
      <c r="D41" s="7">
        <v>0.05283825021349817</v>
      </c>
      <c r="E41" s="7">
        <v>0.07060053262000339</v>
      </c>
      <c r="F41" s="7">
        <v>0</v>
      </c>
      <c r="G41" s="7">
        <v>0.3907870886398485</v>
      </c>
      <c r="H41" s="7">
        <f t="shared" si="0"/>
        <v>77.99573242254827</v>
      </c>
    </row>
    <row r="42" spans="1:8" ht="15.75" thickBot="1">
      <c r="A42" s="6">
        <v>2026</v>
      </c>
      <c r="B42" s="7">
        <v>50.556207406283136</v>
      </c>
      <c r="C42" s="7">
        <v>35.00103354359812</v>
      </c>
      <c r="D42" s="7">
        <v>0.05257405896243068</v>
      </c>
      <c r="E42" s="7">
        <v>0.06991962172559016</v>
      </c>
      <c r="F42" s="7">
        <v>0</v>
      </c>
      <c r="G42" s="7">
        <v>0.3888331531966493</v>
      </c>
      <c r="H42" s="7">
        <f t="shared" si="0"/>
        <v>86.06856778376591</v>
      </c>
    </row>
    <row r="43" spans="1:8" ht="15.75" thickBot="1">
      <c r="A43" s="6">
        <v>2027</v>
      </c>
      <c r="B43" s="7">
        <v>57.211643520707355</v>
      </c>
      <c r="C43" s="7">
        <v>37.42681477464486</v>
      </c>
      <c r="D43" s="7">
        <v>0.052311188667618524</v>
      </c>
      <c r="E43" s="7">
        <v>0.06924370550796209</v>
      </c>
      <c r="F43" s="7">
        <v>0</v>
      </c>
      <c r="G43" s="7">
        <v>0.386888987430666</v>
      </c>
      <c r="H43" s="7">
        <f t="shared" si="0"/>
        <v>95.14690217695846</v>
      </c>
    </row>
    <row r="44" spans="1:8" ht="15.75" thickBot="1">
      <c r="A44" s="6">
        <v>2028</v>
      </c>
      <c r="B44" s="7">
        <v>64.77081260775985</v>
      </c>
      <c r="C44" s="7">
        <v>39.96013230504588</v>
      </c>
      <c r="D44" s="7">
        <v>0.052049632724280426</v>
      </c>
      <c r="E44" s="7">
        <v>0.0685727430925122</v>
      </c>
      <c r="F44" s="7">
        <v>0</v>
      </c>
      <c r="G44" s="7">
        <v>0.3849545424935127</v>
      </c>
      <c r="H44" s="7">
        <f t="shared" si="0"/>
        <v>105.23652183111605</v>
      </c>
    </row>
    <row r="45" spans="1:8" ht="15.75" thickBot="1">
      <c r="A45" s="6">
        <v>2029</v>
      </c>
      <c r="B45" s="7">
        <v>73.2792777701052</v>
      </c>
      <c r="C45" s="7">
        <v>42.56770345897135</v>
      </c>
      <c r="D45" s="7">
        <v>0.05178938456065903</v>
      </c>
      <c r="E45" s="7">
        <v>0.06790669396801864</v>
      </c>
      <c r="F45" s="7">
        <v>0</v>
      </c>
      <c r="G45" s="7">
        <v>0.38302976978104514</v>
      </c>
      <c r="H45" s="7">
        <f t="shared" si="0"/>
        <v>116.34970707738627</v>
      </c>
    </row>
    <row r="46" spans="1:8" ht="15.75" thickBot="1">
      <c r="A46" s="6">
        <v>2030</v>
      </c>
      <c r="B46" s="7">
        <v>82.48532536791818</v>
      </c>
      <c r="C46" s="7">
        <v>45.21416793738423</v>
      </c>
      <c r="D46" s="7">
        <v>0.05153043763785573</v>
      </c>
      <c r="E46" s="7">
        <v>0.06724551798323786</v>
      </c>
      <c r="F46" s="7">
        <v>0</v>
      </c>
      <c r="G46" s="7">
        <v>0.38111462093213994</v>
      </c>
      <c r="H46" s="7">
        <f t="shared" si="0"/>
        <v>128.19938388185565</v>
      </c>
    </row>
    <row r="47" spans="1:8" ht="15">
      <c r="A47" s="16"/>
      <c r="B47" s="17"/>
      <c r="C47" s="17"/>
      <c r="D47" s="17"/>
      <c r="E47" s="17"/>
      <c r="F47" s="17"/>
      <c r="G47" s="17"/>
      <c r="H47" s="17"/>
    </row>
    <row r="48" spans="1:8" ht="15">
      <c r="A48" s="16"/>
      <c r="B48" s="17"/>
      <c r="C48" s="17"/>
      <c r="D48" s="17"/>
      <c r="E48" s="17"/>
      <c r="F48" s="17"/>
      <c r="G48" s="17"/>
      <c r="H48" s="17"/>
    </row>
    <row r="49" spans="1:10" ht="13.5" customHeight="1">
      <c r="A49" s="4"/>
      <c r="J49" s="1" t="s">
        <v>0</v>
      </c>
    </row>
    <row r="50" spans="1:8" ht="15.75">
      <c r="A50" s="23" t="s">
        <v>23</v>
      </c>
      <c r="B50" s="23"/>
      <c r="C50" s="23"/>
      <c r="D50" s="23"/>
      <c r="E50" s="23"/>
      <c r="F50" s="23"/>
      <c r="G50" s="23"/>
      <c r="H50" s="23"/>
    </row>
    <row r="51" spans="1:8" ht="15">
      <c r="A51" s="8" t="s">
        <v>24</v>
      </c>
      <c r="B51" s="12" t="s">
        <v>45</v>
      </c>
      <c r="C51" s="12" t="s">
        <v>45</v>
      </c>
      <c r="D51" s="12" t="s">
        <v>45</v>
      </c>
      <c r="E51" s="12" t="s">
        <v>45</v>
      </c>
      <c r="F51" s="12" t="s">
        <v>45</v>
      </c>
      <c r="G51" s="12" t="s">
        <v>45</v>
      </c>
      <c r="H51" s="12" t="s">
        <v>45</v>
      </c>
    </row>
    <row r="52" spans="1:8" ht="15">
      <c r="A52" s="8" t="s">
        <v>54</v>
      </c>
      <c r="B52" s="11">
        <f>EXP((LN(B33/B16)/17))-1</f>
        <v>0.6923802069898559</v>
      </c>
      <c r="C52" s="11">
        <f>EXP((LN(C33/C16)/17))-1</f>
        <v>0.5906603590610422</v>
      </c>
      <c r="D52" s="12" t="s">
        <v>45</v>
      </c>
      <c r="E52" s="12" t="s">
        <v>45</v>
      </c>
      <c r="F52" s="12" t="s">
        <v>45</v>
      </c>
      <c r="G52" s="12" t="s">
        <v>45</v>
      </c>
      <c r="H52" s="11">
        <f>EXP((LN(H33/H16)/17))-1</f>
        <v>0.6344186528466176</v>
      </c>
    </row>
    <row r="53" spans="1:8" ht="15">
      <c r="A53" s="8" t="s">
        <v>55</v>
      </c>
      <c r="B53" s="11">
        <f>EXP((LN(B36/B33)/3))-1</f>
        <v>0.15491838447310124</v>
      </c>
      <c r="C53" s="11">
        <f aca="true" t="shared" si="1" ref="C53:H53">EXP((LN(C36/C33)/3))-1</f>
        <v>0.19788091212925774</v>
      </c>
      <c r="D53" s="11">
        <f t="shared" si="1"/>
        <v>0.22912433275551347</v>
      </c>
      <c r="E53" s="12">
        <f t="shared" si="1"/>
        <v>-0.006507731887231638</v>
      </c>
      <c r="F53" s="12" t="s">
        <v>45</v>
      </c>
      <c r="G53" s="11">
        <f t="shared" si="1"/>
        <v>-0.0050000000000000044</v>
      </c>
      <c r="H53" s="11">
        <f t="shared" si="1"/>
        <v>0.17228197733159</v>
      </c>
    </row>
    <row r="54" spans="1:8" ht="15">
      <c r="A54" s="8" t="s">
        <v>56</v>
      </c>
      <c r="B54" s="11">
        <f>EXP((LN(B46/B33)/13))-1</f>
        <v>0.12842970395366105</v>
      </c>
      <c r="C54" s="11">
        <f aca="true" t="shared" si="2" ref="C54:H54">EXP((LN(C46/C33)/13))-1</f>
        <v>0.09468086370539397</v>
      </c>
      <c r="D54" s="11">
        <f t="shared" si="2"/>
        <v>0.044723597495041734</v>
      </c>
      <c r="E54" s="12">
        <f t="shared" si="2"/>
        <v>-0.008914030659573191</v>
      </c>
      <c r="F54" s="12" t="s">
        <v>45</v>
      </c>
      <c r="G54" s="11">
        <f t="shared" si="2"/>
        <v>-0.0050000000000000044</v>
      </c>
      <c r="H54" s="11">
        <f t="shared" si="2"/>
        <v>0.11371991108829582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="80" zoomScaleNormal="80" zoomScalePageLayoutView="0" workbookViewId="0" topLeftCell="A1">
      <selection activeCell="I17" sqref="I17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16384" width="9.140625" style="1" customWidth="1"/>
  </cols>
  <sheetData>
    <row r="1" spans="2:7" ht="15.75" customHeight="1">
      <c r="B1" s="21" t="s">
        <v>63</v>
      </c>
      <c r="C1" s="21"/>
      <c r="D1" s="21"/>
      <c r="E1" s="21"/>
      <c r="F1" s="14"/>
      <c r="G1" s="14"/>
    </row>
    <row r="2" spans="2:9" ht="15.75" customHeight="1">
      <c r="B2" s="21" t="s">
        <v>76</v>
      </c>
      <c r="C2" s="21"/>
      <c r="D2" s="21"/>
      <c r="E2" s="21"/>
      <c r="F2" s="21"/>
      <c r="G2" s="14"/>
      <c r="H2" s="14"/>
      <c r="I2" s="14"/>
    </row>
    <row r="3" spans="1:7" ht="15.75" customHeight="1">
      <c r="A3" s="21" t="s">
        <v>42</v>
      </c>
      <c r="B3" s="21"/>
      <c r="C3" s="21"/>
      <c r="D3" s="21"/>
      <c r="E3" s="21"/>
      <c r="F3" s="21"/>
      <c r="G3" s="21"/>
    </row>
    <row r="4" ht="13.5" customHeight="1" thickBot="1">
      <c r="A4" s="4"/>
    </row>
    <row r="5" spans="1:5" ht="27" thickBot="1">
      <c r="A5" s="5" t="s">
        <v>11</v>
      </c>
      <c r="B5" s="5" t="s">
        <v>43</v>
      </c>
      <c r="C5" s="5" t="s">
        <v>50</v>
      </c>
      <c r="D5" s="5" t="s">
        <v>69</v>
      </c>
      <c r="E5" s="5" t="s">
        <v>65</v>
      </c>
    </row>
    <row r="6" spans="1:5" ht="15.75" thickBot="1">
      <c r="A6" s="6">
        <v>1990</v>
      </c>
      <c r="B6" s="7">
        <v>272.95642570053775</v>
      </c>
      <c r="C6" s="7">
        <v>92.09721642796491</v>
      </c>
      <c r="D6" s="7">
        <v>10009.454048690694</v>
      </c>
      <c r="E6" s="7">
        <v>129.04200514544507</v>
      </c>
    </row>
    <row r="7" spans="1:5" ht="15.75" thickBot="1">
      <c r="A7" s="6">
        <v>1991</v>
      </c>
      <c r="B7" s="7">
        <v>277.65790738973766</v>
      </c>
      <c r="C7" s="7">
        <v>93.45833748302145</v>
      </c>
      <c r="D7" s="7">
        <v>9850.42090461347</v>
      </c>
      <c r="E7" s="7">
        <v>125.18705733565176</v>
      </c>
    </row>
    <row r="8" spans="1:5" ht="15.75" thickBot="1">
      <c r="A8" s="6">
        <v>1992</v>
      </c>
      <c r="B8" s="7">
        <v>280.8193476021314</v>
      </c>
      <c r="C8" s="7">
        <v>94.16760772646536</v>
      </c>
      <c r="D8" s="7">
        <v>10052.121507497366</v>
      </c>
      <c r="E8" s="7">
        <v>120.10402197827358</v>
      </c>
    </row>
    <row r="9" spans="1:5" ht="15.75" thickBot="1">
      <c r="A9" s="6">
        <v>1993</v>
      </c>
      <c r="B9" s="7">
        <v>282.1569325852605</v>
      </c>
      <c r="C9" s="7">
        <v>94.88514320671942</v>
      </c>
      <c r="D9" s="7">
        <v>9899.375137790601</v>
      </c>
      <c r="E9" s="7">
        <v>117.15654977012453</v>
      </c>
    </row>
    <row r="10" spans="1:5" ht="15.75" thickBot="1">
      <c r="A10" s="6">
        <v>1994</v>
      </c>
      <c r="B10" s="7">
        <v>285.55399142404787</v>
      </c>
      <c r="C10" s="7">
        <v>96.13267556513325</v>
      </c>
      <c r="D10" s="7">
        <v>10013.986621015421</v>
      </c>
      <c r="E10" s="7">
        <v>118.47863446157851</v>
      </c>
    </row>
    <row r="11" spans="1:5" ht="15.75" thickBot="1">
      <c r="A11" s="6">
        <v>1995</v>
      </c>
      <c r="B11" s="7">
        <v>286.01269831610625</v>
      </c>
      <c r="C11" s="7">
        <v>96.67049332703567</v>
      </c>
      <c r="D11" s="7">
        <v>10218.29786196122</v>
      </c>
      <c r="E11" s="7">
        <v>120.33004311614998</v>
      </c>
    </row>
    <row r="12" spans="1:5" ht="15.75" thickBot="1">
      <c r="A12" s="6">
        <v>1996</v>
      </c>
      <c r="B12" s="7">
        <v>286.205268158204</v>
      </c>
      <c r="C12" s="7">
        <v>96.91316589234131</v>
      </c>
      <c r="D12" s="7">
        <v>10558.422848137667</v>
      </c>
      <c r="E12" s="7">
        <v>122.09964913861054</v>
      </c>
    </row>
    <row r="13" spans="1:5" ht="15.75" thickBot="1">
      <c r="A13" s="6">
        <v>1997</v>
      </c>
      <c r="B13" s="7">
        <v>287.7053728504116</v>
      </c>
      <c r="C13" s="7">
        <v>96.9225136928644</v>
      </c>
      <c r="D13" s="7">
        <v>10824.767243755838</v>
      </c>
      <c r="E13" s="7">
        <v>124.00763923286989</v>
      </c>
    </row>
    <row r="14" spans="1:5" ht="15.75" thickBot="1">
      <c r="A14" s="6">
        <v>1998</v>
      </c>
      <c r="B14" s="7">
        <v>289.3494492726918</v>
      </c>
      <c r="C14" s="7">
        <v>96.97086007717489</v>
      </c>
      <c r="D14" s="7">
        <v>11587.558384133503</v>
      </c>
      <c r="E14" s="7">
        <v>126.8042951549393</v>
      </c>
    </row>
    <row r="15" spans="1:5" ht="15.75" thickBot="1">
      <c r="A15" s="6">
        <v>1999</v>
      </c>
      <c r="B15" s="7">
        <v>291.4103603590799</v>
      </c>
      <c r="C15" s="7">
        <v>96.68433001114575</v>
      </c>
      <c r="D15" s="7">
        <v>11814.390011638487</v>
      </c>
      <c r="E15" s="7">
        <v>127.80706599668206</v>
      </c>
    </row>
    <row r="16" spans="1:5" ht="15.75" thickBot="1">
      <c r="A16" s="6">
        <v>2000</v>
      </c>
      <c r="B16" s="7">
        <v>297.83740020331595</v>
      </c>
      <c r="C16" s="7">
        <v>97.7950408621375</v>
      </c>
      <c r="D16" s="7">
        <v>12274.024407236724</v>
      </c>
      <c r="E16" s="7">
        <v>131.23357980301648</v>
      </c>
    </row>
    <row r="17" spans="1:5" ht="15.75" thickBot="1">
      <c r="A17" s="6">
        <v>2001</v>
      </c>
      <c r="B17" s="7">
        <v>299.93007600692596</v>
      </c>
      <c r="C17" s="7">
        <v>97.67588222152897</v>
      </c>
      <c r="D17" s="7">
        <v>12468.15918598351</v>
      </c>
      <c r="E17" s="7">
        <v>131.0982584198496</v>
      </c>
    </row>
    <row r="18" spans="1:5" ht="15.75" thickBot="1">
      <c r="A18" s="6">
        <v>2002</v>
      </c>
      <c r="B18" s="7">
        <v>301.5547838218206</v>
      </c>
      <c r="C18" s="7">
        <v>97.59280891938687</v>
      </c>
      <c r="D18" s="7">
        <v>12596.891777760065</v>
      </c>
      <c r="E18" s="7">
        <v>129.571160794229</v>
      </c>
    </row>
    <row r="19" spans="1:5" ht="15.75" thickBot="1">
      <c r="A19" s="6">
        <v>2003</v>
      </c>
      <c r="B19" s="7">
        <v>303.0906768283139</v>
      </c>
      <c r="C19" s="7">
        <v>97.73570452960277</v>
      </c>
      <c r="D19" s="7">
        <v>12982.10365159635</v>
      </c>
      <c r="E19" s="7">
        <v>128.27843043565994</v>
      </c>
    </row>
    <row r="20" spans="1:5" ht="15.75" thickBot="1">
      <c r="A20" s="6">
        <v>2004</v>
      </c>
      <c r="B20" s="7">
        <v>303.70322207166146</v>
      </c>
      <c r="C20" s="7">
        <v>97.91059254260175</v>
      </c>
      <c r="D20" s="7">
        <v>13550.703189815877</v>
      </c>
      <c r="E20" s="7">
        <v>128.85320625723304</v>
      </c>
    </row>
    <row r="21" spans="1:5" ht="15.75" thickBot="1">
      <c r="A21" s="6">
        <v>2005</v>
      </c>
      <c r="B21" s="7">
        <v>302.40371622013026</v>
      </c>
      <c r="C21" s="7">
        <v>97.99235371003113</v>
      </c>
      <c r="D21" s="7">
        <v>13940.225763047523</v>
      </c>
      <c r="E21" s="7">
        <v>130.01257062853713</v>
      </c>
    </row>
    <row r="22" spans="1:5" ht="15.75" thickBot="1">
      <c r="A22" s="6">
        <v>2006</v>
      </c>
      <c r="B22" s="7">
        <v>300.67242256304837</v>
      </c>
      <c r="C22" s="7">
        <v>98.18781655929602</v>
      </c>
      <c r="D22" s="7">
        <v>14600.54641662183</v>
      </c>
      <c r="E22" s="7">
        <v>131.63601429695146</v>
      </c>
    </row>
    <row r="23" spans="1:5" ht="15.75" thickBot="1">
      <c r="A23" s="6">
        <v>2007</v>
      </c>
      <c r="B23" s="7">
        <v>299.3885790156322</v>
      </c>
      <c r="C23" s="7">
        <v>98.2607709804226</v>
      </c>
      <c r="D23" s="7">
        <v>14714.544549543503</v>
      </c>
      <c r="E23" s="7">
        <v>132.4826471631701</v>
      </c>
    </row>
    <row r="24" spans="1:5" ht="15.75" thickBot="1">
      <c r="A24" s="6">
        <v>2008</v>
      </c>
      <c r="B24" s="7">
        <v>299.16361862321764</v>
      </c>
      <c r="C24" s="7">
        <v>98.45237023156521</v>
      </c>
      <c r="D24" s="7">
        <v>14850.569168929613</v>
      </c>
      <c r="E24" s="7">
        <v>130.88796005993765</v>
      </c>
    </row>
    <row r="25" spans="1:5" ht="15.75" thickBot="1">
      <c r="A25" s="6">
        <v>2009</v>
      </c>
      <c r="B25" s="7">
        <v>298.5302696515579</v>
      </c>
      <c r="C25" s="7">
        <v>98.44685415281272</v>
      </c>
      <c r="D25" s="7">
        <v>14209.23767196324</v>
      </c>
      <c r="E25" s="7">
        <v>123.26978056767064</v>
      </c>
    </row>
    <row r="26" spans="1:5" ht="15.75" thickBot="1">
      <c r="A26" s="6">
        <v>2010</v>
      </c>
      <c r="B26" s="7">
        <v>298.99690209650976</v>
      </c>
      <c r="C26" s="7">
        <v>98.44061672165986</v>
      </c>
      <c r="D26" s="7">
        <v>14465.86858842272</v>
      </c>
      <c r="E26" s="7">
        <v>121.64619522386191</v>
      </c>
    </row>
    <row r="27" spans="1:5" ht="15.75" thickBot="1">
      <c r="A27" s="6">
        <v>2011</v>
      </c>
      <c r="B27" s="7">
        <v>301.40119117355795</v>
      </c>
      <c r="C27" s="7">
        <v>98.89962399176083</v>
      </c>
      <c r="D27" s="7">
        <v>15203.235365533856</v>
      </c>
      <c r="E27" s="7">
        <v>122.89460615568117</v>
      </c>
    </row>
    <row r="28" spans="1:5" ht="15.75" thickBot="1">
      <c r="A28" s="6">
        <v>2012</v>
      </c>
      <c r="B28" s="7">
        <v>303.6435642822817</v>
      </c>
      <c r="C28" s="7">
        <v>98.91861003649343</v>
      </c>
      <c r="D28" s="7">
        <v>15947.178353101323</v>
      </c>
      <c r="E28" s="7">
        <v>125.08346352307335</v>
      </c>
    </row>
    <row r="29" spans="1:5" ht="15.75" thickBot="1">
      <c r="A29" s="6">
        <v>2013</v>
      </c>
      <c r="B29" s="7">
        <v>305.0612539329141</v>
      </c>
      <c r="C29" s="7">
        <v>99.03934113381904</v>
      </c>
      <c r="D29" s="7">
        <v>15562.297051381072</v>
      </c>
      <c r="E29" s="7">
        <v>127.09770438981012</v>
      </c>
    </row>
    <row r="30" spans="1:5" ht="15.75" thickBot="1">
      <c r="A30" s="6">
        <v>2014</v>
      </c>
      <c r="B30" s="7">
        <v>307.3610823383087</v>
      </c>
      <c r="C30" s="7">
        <v>99.45771126949111</v>
      </c>
      <c r="D30" s="7">
        <v>16278.283445676841</v>
      </c>
      <c r="E30" s="7">
        <v>129.730707641025</v>
      </c>
    </row>
    <row r="31" spans="1:5" ht="15.75" thickBot="1">
      <c r="A31" s="6">
        <v>2015</v>
      </c>
      <c r="B31" s="7">
        <v>309.25770142661827</v>
      </c>
      <c r="C31" s="7">
        <v>99.91391350583396</v>
      </c>
      <c r="D31" s="7">
        <v>17197.532612764553</v>
      </c>
      <c r="E31" s="7">
        <v>132.69948709249414</v>
      </c>
    </row>
    <row r="32" spans="1:5" ht="15.75" thickBot="1">
      <c r="A32" s="6">
        <v>2016</v>
      </c>
      <c r="B32" s="7">
        <v>310.57401933413234</v>
      </c>
      <c r="C32" s="7">
        <v>100.48115948688468</v>
      </c>
      <c r="D32" s="7">
        <v>17453.075316341605</v>
      </c>
      <c r="E32" s="7">
        <v>135.9673969470523</v>
      </c>
    </row>
    <row r="33" spans="1:5" ht="15.75" thickBot="1">
      <c r="A33" s="6">
        <v>2017</v>
      </c>
      <c r="B33" s="7">
        <v>312.5355091768601</v>
      </c>
      <c r="C33" s="7">
        <v>101.10926229023418</v>
      </c>
      <c r="D33" s="7">
        <v>17812.737573481387</v>
      </c>
      <c r="E33" s="7">
        <v>137.74313738703486</v>
      </c>
    </row>
    <row r="34" spans="1:5" ht="15.75" thickBot="1">
      <c r="A34" s="6">
        <v>2018</v>
      </c>
      <c r="B34" s="7">
        <v>314.4818780552484</v>
      </c>
      <c r="C34" s="7">
        <v>101.66210742777436</v>
      </c>
      <c r="D34" s="7">
        <v>18175.589288845178</v>
      </c>
      <c r="E34" s="7">
        <v>139.62514692619277</v>
      </c>
    </row>
    <row r="35" spans="1:5" ht="15.75" thickBot="1">
      <c r="A35" s="6">
        <v>2019</v>
      </c>
      <c r="B35" s="7">
        <v>316.37237855158224</v>
      </c>
      <c r="C35" s="7">
        <v>102.2813233072218</v>
      </c>
      <c r="D35" s="7">
        <v>18276.602113164503</v>
      </c>
      <c r="E35" s="7">
        <v>140.04388209107447</v>
      </c>
    </row>
    <row r="36" spans="1:5" ht="15.75" thickBot="1">
      <c r="A36" s="6">
        <v>2020</v>
      </c>
      <c r="B36" s="7">
        <v>318.2430188147885</v>
      </c>
      <c r="C36" s="7">
        <v>103.02556868959026</v>
      </c>
      <c r="D36" s="7">
        <v>18476.920971397078</v>
      </c>
      <c r="E36" s="7">
        <v>140.00849708944588</v>
      </c>
    </row>
    <row r="37" spans="1:5" ht="15.75" thickBot="1">
      <c r="A37" s="6">
        <v>2021</v>
      </c>
      <c r="B37" s="7">
        <v>319.7818031330524</v>
      </c>
      <c r="C37" s="7">
        <v>103.80362215255893</v>
      </c>
      <c r="D37" s="7">
        <v>18789.975851927746</v>
      </c>
      <c r="E37" s="7">
        <v>139.80741626170658</v>
      </c>
    </row>
    <row r="38" spans="1:5" ht="15.75" thickBot="1">
      <c r="A38" s="6">
        <v>2022</v>
      </c>
      <c r="B38" s="7">
        <v>321.288046566831</v>
      </c>
      <c r="C38" s="7">
        <v>104.58313949786623</v>
      </c>
      <c r="D38" s="7">
        <v>19286.664056397407</v>
      </c>
      <c r="E38" s="7">
        <v>141.0298499911577</v>
      </c>
    </row>
    <row r="39" spans="1:5" ht="15.75" thickBot="1">
      <c r="A39" s="6">
        <v>2023</v>
      </c>
      <c r="B39" s="7">
        <v>322.7243286238438</v>
      </c>
      <c r="C39" s="7">
        <v>105.35866166429106</v>
      </c>
      <c r="D39" s="7">
        <v>19685.044439492107</v>
      </c>
      <c r="E39" s="7">
        <v>141.76306115726467</v>
      </c>
    </row>
    <row r="40" spans="1:5" ht="15.75" thickBot="1">
      <c r="A40" s="6">
        <v>2024</v>
      </c>
      <c r="B40" s="7">
        <v>324.1232511836734</v>
      </c>
      <c r="C40" s="7">
        <v>106.12710839941266</v>
      </c>
      <c r="D40" s="7">
        <v>20102.608042396823</v>
      </c>
      <c r="E40" s="7">
        <v>142.22496265556504</v>
      </c>
    </row>
    <row r="41" spans="1:5" ht="15.75" thickBot="1">
      <c r="A41" s="6">
        <v>2025</v>
      </c>
      <c r="B41" s="7">
        <v>325.4637404401537</v>
      </c>
      <c r="C41" s="7">
        <v>106.90162414672972</v>
      </c>
      <c r="D41" s="7">
        <v>20589.348886739313</v>
      </c>
      <c r="E41" s="7">
        <v>142.70900716196667</v>
      </c>
    </row>
    <row r="42" spans="1:5" ht="15.75" thickBot="1">
      <c r="A42" s="6">
        <v>2026</v>
      </c>
      <c r="B42" s="7">
        <v>326.75406122898806</v>
      </c>
      <c r="C42" s="7">
        <v>107.66488629856875</v>
      </c>
      <c r="D42" s="7">
        <v>21091.447884505174</v>
      </c>
      <c r="E42" s="7">
        <v>143.14306321322505</v>
      </c>
    </row>
    <row r="43" spans="1:5" ht="15.75" thickBot="1">
      <c r="A43" s="6">
        <v>2027</v>
      </c>
      <c r="B43" s="7">
        <v>327.9864976703501</v>
      </c>
      <c r="C43" s="7">
        <v>108.3747472425974</v>
      </c>
      <c r="D43" s="7">
        <v>21619.587659951325</v>
      </c>
      <c r="E43" s="7">
        <v>143.53842516297073</v>
      </c>
    </row>
    <row r="44" spans="1:5" ht="15.75" thickBot="1">
      <c r="A44" s="6">
        <v>2028</v>
      </c>
      <c r="B44" s="7">
        <v>329.1969148815356</v>
      </c>
      <c r="C44" s="7">
        <v>109.05938671383383</v>
      </c>
      <c r="D44" s="7">
        <v>22167.617187160744</v>
      </c>
      <c r="E44" s="7">
        <v>143.97442248678084</v>
      </c>
    </row>
    <row r="45" spans="1:5" ht="15.75" thickBot="1">
      <c r="A45" s="6">
        <v>2029</v>
      </c>
      <c r="B45" s="7">
        <v>330.3562791961622</v>
      </c>
      <c r="C45" s="7">
        <v>109.67784650434582</v>
      </c>
      <c r="D45" s="7">
        <v>22710.822791710463</v>
      </c>
      <c r="E45" s="7">
        <v>144.4755974113312</v>
      </c>
    </row>
    <row r="46" spans="1:5" ht="17.25" customHeight="1" thickBot="1">
      <c r="A46" s="6">
        <v>2030</v>
      </c>
      <c r="B46" s="7">
        <v>331.4660849941173</v>
      </c>
      <c r="C46" s="7">
        <v>110.23921488365221</v>
      </c>
      <c r="D46" s="7">
        <v>23235.751506145807</v>
      </c>
      <c r="E46" s="7">
        <v>144.92198641500025</v>
      </c>
    </row>
    <row r="47" spans="1:5" ht="13.5" customHeight="1">
      <c r="A47" s="22" t="s">
        <v>0</v>
      </c>
      <c r="B47" s="22"/>
      <c r="C47" s="22"/>
      <c r="D47" s="22"/>
      <c r="E47" s="22"/>
    </row>
    <row r="48" spans="1:5" ht="15">
      <c r="A48" s="22" t="s">
        <v>51</v>
      </c>
      <c r="B48" s="22"/>
      <c r="C48" s="22"/>
      <c r="D48" s="22"/>
      <c r="E48" s="22"/>
    </row>
    <row r="49" ht="15">
      <c r="A49" s="4"/>
    </row>
    <row r="50" spans="1:5" ht="15.75">
      <c r="A50" s="20" t="s">
        <v>23</v>
      </c>
      <c r="B50" s="20"/>
      <c r="C50" s="20"/>
      <c r="D50" s="20"/>
      <c r="E50" s="20"/>
    </row>
    <row r="51" spans="1:5" ht="15">
      <c r="A51" s="8" t="s">
        <v>24</v>
      </c>
      <c r="B51" s="11">
        <f>EXP((LN(B16/B6)/10))-1</f>
        <v>0.008761714181692248</v>
      </c>
      <c r="C51" s="11">
        <f>EXP((LN(C16/C6)/10))-1</f>
        <v>0.006020968539122817</v>
      </c>
      <c r="D51" s="11">
        <f>EXP((LN(D16/D6)/10))-1</f>
        <v>0.020604923873081216</v>
      </c>
      <c r="E51" s="11">
        <f>EXP((LN(E16/E6)/10))-1</f>
        <v>0.0016855003357341136</v>
      </c>
    </row>
    <row r="52" spans="1:5" ht="15">
      <c r="A52" s="8" t="s">
        <v>54</v>
      </c>
      <c r="B52" s="11">
        <f>EXP((LN(B33/B16)/17))-1</f>
        <v>0.002837570739298023</v>
      </c>
      <c r="C52" s="11">
        <f>EXP((LN(C33/C16)/17))-1</f>
        <v>0.001962385795558186</v>
      </c>
      <c r="D52" s="11">
        <f>EXP((LN(D33/D16)/17))-1</f>
        <v>0.022149297607084284</v>
      </c>
      <c r="E52" s="11">
        <f>EXP((LN(E33/E16)/17))-1</f>
        <v>0.0028518140056212893</v>
      </c>
    </row>
    <row r="53" spans="1:5" ht="13.5" customHeight="1">
      <c r="A53" s="8" t="s">
        <v>55</v>
      </c>
      <c r="B53" s="11">
        <f>EXP((LN(B36/B33)/3))-1</f>
        <v>0.006050634565391455</v>
      </c>
      <c r="C53" s="11">
        <f>EXP((LN(C36/C33)/3))-1</f>
        <v>0.006278111968825106</v>
      </c>
      <c r="D53" s="11">
        <f>EXP((LN(D36/D33)/3))-1</f>
        <v>0.012277639877451563</v>
      </c>
      <c r="E53" s="11">
        <f>EXP((LN(E36/E33)/3))-1</f>
        <v>0.005452305611307384</v>
      </c>
    </row>
    <row r="54" spans="1:5" ht="15">
      <c r="A54" s="8" t="s">
        <v>56</v>
      </c>
      <c r="B54" s="11">
        <f>EXP((LN(B46/B33)/13))-1</f>
        <v>0.004533893641813558</v>
      </c>
      <c r="C54" s="11">
        <f>EXP((LN(C46/C33)/13))-1</f>
        <v>0.0066722337848093005</v>
      </c>
      <c r="D54" s="11">
        <f>EXP((LN(D46/D33)/13))-1</f>
        <v>0.020654905431579884</v>
      </c>
      <c r="E54" s="11">
        <f>EXP((LN(E46/E33)/13))-1</f>
        <v>0.003915719200818124</v>
      </c>
    </row>
  </sheetData>
  <sheetProtection/>
  <mergeCells count="6">
    <mergeCell ref="A50:E50"/>
    <mergeCell ref="A3:G3"/>
    <mergeCell ref="A48:E48"/>
    <mergeCell ref="B1:E1"/>
    <mergeCell ref="B2:F2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I11" sqref="I11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1" t="s">
        <v>64</v>
      </c>
      <c r="B1" s="21"/>
      <c r="C1" s="21"/>
      <c r="D1" s="21"/>
      <c r="E1" s="21"/>
    </row>
    <row r="2" spans="1:6" ht="15.75" customHeight="1">
      <c r="A2" s="21" t="s">
        <v>76</v>
      </c>
      <c r="B2" s="21"/>
      <c r="C2" s="21"/>
      <c r="D2" s="21"/>
      <c r="E2" s="21"/>
      <c r="F2" s="21"/>
    </row>
    <row r="3" spans="1:5" ht="15.75" customHeight="1">
      <c r="A3" s="21" t="s">
        <v>67</v>
      </c>
      <c r="B3" s="21"/>
      <c r="C3" s="21"/>
      <c r="D3" s="21"/>
      <c r="E3" s="21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44</v>
      </c>
      <c r="E5" s="5" t="s">
        <v>18</v>
      </c>
    </row>
    <row r="6" spans="1:5" ht="15.75" thickBot="1">
      <c r="A6" s="6">
        <v>1990</v>
      </c>
      <c r="B6" s="9">
        <v>15.0660401671616</v>
      </c>
      <c r="C6" s="9">
        <v>15.0107815556553</v>
      </c>
      <c r="D6" s="9">
        <v>13.2291567512171</v>
      </c>
      <c r="E6" s="9">
        <v>16.4991072617495</v>
      </c>
    </row>
    <row r="7" spans="1:5" ht="15.75" thickBot="1">
      <c r="A7" s="6">
        <v>1991</v>
      </c>
      <c r="B7" s="9">
        <v>14.6787648732549</v>
      </c>
      <c r="C7" s="9">
        <v>14.674686071226</v>
      </c>
      <c r="D7" s="9">
        <v>12.7193606074776</v>
      </c>
      <c r="E7" s="9">
        <v>16.680069438937</v>
      </c>
    </row>
    <row r="8" spans="1:5" ht="15.75" thickBot="1">
      <c r="A8" s="6">
        <v>1992</v>
      </c>
      <c r="B8" s="9">
        <v>14.9679040950951</v>
      </c>
      <c r="C8" s="9">
        <v>15.041953590012</v>
      </c>
      <c r="D8" s="9">
        <v>13.0900654221758</v>
      </c>
      <c r="E8" s="9">
        <v>16.8149543992732</v>
      </c>
    </row>
    <row r="9" spans="1:5" ht="15.75" thickBot="1">
      <c r="A9" s="6">
        <v>1993</v>
      </c>
      <c r="B9" s="9">
        <v>15.2069531022613</v>
      </c>
      <c r="C9" s="9">
        <v>15.3452153701588</v>
      </c>
      <c r="D9" s="9">
        <v>13.431885383689</v>
      </c>
      <c r="E9" s="9">
        <v>17.3127185011856</v>
      </c>
    </row>
    <row r="10" spans="1:5" ht="15.75" thickBot="1">
      <c r="A10" s="6">
        <v>1994</v>
      </c>
      <c r="B10" s="9">
        <v>15.3377712035774</v>
      </c>
      <c r="C10" s="9">
        <v>15.7658981784689</v>
      </c>
      <c r="D10" s="9">
        <v>13.8777489338752</v>
      </c>
      <c r="E10" s="9">
        <v>16.9096946530975</v>
      </c>
    </row>
    <row r="11" spans="1:5" ht="15.75" thickBot="1">
      <c r="A11" s="6">
        <v>1995</v>
      </c>
      <c r="B11" s="9">
        <v>14.964529169222</v>
      </c>
      <c r="C11" s="9">
        <v>15.3175452702702</v>
      </c>
      <c r="D11" s="9">
        <v>13.2036079357109</v>
      </c>
      <c r="E11" s="9">
        <v>17.4927065161669</v>
      </c>
    </row>
    <row r="12" spans="1:5" ht="15.75" thickBot="1">
      <c r="A12" s="6">
        <v>1996</v>
      </c>
      <c r="B12" s="9">
        <v>14.420841066203</v>
      </c>
      <c r="C12" s="9">
        <v>14.9362271056132</v>
      </c>
      <c r="D12" s="9">
        <v>13.3121846630912</v>
      </c>
      <c r="E12" s="9">
        <v>15.8949982212737</v>
      </c>
    </row>
    <row r="13" spans="1:5" ht="15.75" thickBot="1">
      <c r="A13" s="6">
        <v>1997</v>
      </c>
      <c r="B13" s="9">
        <v>14.4607477464369</v>
      </c>
      <c r="C13" s="9">
        <v>14.9138381505088</v>
      </c>
      <c r="D13" s="9">
        <v>12.6606799226414</v>
      </c>
      <c r="E13" s="9">
        <v>14.7782431192599</v>
      </c>
    </row>
    <row r="14" spans="1:5" ht="15.75" thickBot="1">
      <c r="A14" s="6">
        <v>1998</v>
      </c>
      <c r="B14" s="9">
        <v>14.7221583345394</v>
      </c>
      <c r="C14" s="9">
        <v>15.2153596251448</v>
      </c>
      <c r="D14" s="9">
        <v>12.8255725937823</v>
      </c>
      <c r="E14" s="9">
        <v>14.8937404867041</v>
      </c>
    </row>
    <row r="15" spans="1:5" ht="15.75" thickBot="1">
      <c r="A15" s="6">
        <v>1999</v>
      </c>
      <c r="B15" s="9">
        <v>15.5905542747678</v>
      </c>
      <c r="C15" s="9">
        <v>16.0528408651026</v>
      </c>
      <c r="D15" s="9">
        <v>13.4323705729003</v>
      </c>
      <c r="E15" s="9">
        <v>13.5621660086891</v>
      </c>
    </row>
    <row r="16" spans="1:5" ht="15.75" thickBot="1">
      <c r="A16" s="6">
        <v>2000</v>
      </c>
      <c r="B16" s="9">
        <v>16.5760754053815</v>
      </c>
      <c r="C16" s="9">
        <v>16.7950601072876</v>
      </c>
      <c r="D16" s="9">
        <v>13.8510247884933</v>
      </c>
      <c r="E16" s="9">
        <v>12.9470442797363</v>
      </c>
    </row>
    <row r="17" spans="1:5" ht="15.75" thickBot="1">
      <c r="A17" s="6">
        <v>2001</v>
      </c>
      <c r="B17" s="9">
        <v>15.4950283829486</v>
      </c>
      <c r="C17" s="9">
        <v>15.7187383291892</v>
      </c>
      <c r="D17" s="9">
        <v>13.1448551886356</v>
      </c>
      <c r="E17" s="9">
        <v>15.7398289548829</v>
      </c>
    </row>
    <row r="18" spans="1:5" ht="15.75" thickBot="1">
      <c r="A18" s="6">
        <v>2002</v>
      </c>
      <c r="B18" s="9">
        <v>15.7398668117007</v>
      </c>
      <c r="C18" s="9">
        <v>15.8607016151698</v>
      </c>
      <c r="D18" s="9">
        <v>13.8727957148317</v>
      </c>
      <c r="E18" s="9">
        <v>16.4327179164204</v>
      </c>
    </row>
    <row r="19" spans="1:5" ht="15.75" thickBot="1">
      <c r="A19" s="6">
        <v>2003</v>
      </c>
      <c r="B19" s="9">
        <v>18.4374477132661</v>
      </c>
      <c r="C19" s="9">
        <v>17.9087392863937</v>
      </c>
      <c r="D19" s="9">
        <v>14.8927604466813</v>
      </c>
      <c r="E19" s="9">
        <v>15.8980340804576</v>
      </c>
    </row>
    <row r="20" spans="1:5" ht="15.75" thickBot="1">
      <c r="A20" s="6">
        <v>2004</v>
      </c>
      <c r="B20" s="9">
        <v>16.873260540771</v>
      </c>
      <c r="C20" s="9">
        <v>16.7223166590921</v>
      </c>
      <c r="D20" s="9">
        <v>13.6330579407161</v>
      </c>
      <c r="E20" s="9">
        <v>13.6886614129085</v>
      </c>
    </row>
    <row r="21" spans="1:5" ht="15.75" thickBot="1">
      <c r="A21" s="6">
        <v>2005</v>
      </c>
      <c r="B21" s="9">
        <v>16.1294398325746</v>
      </c>
      <c r="C21" s="9">
        <v>16.1595258598899</v>
      </c>
      <c r="D21" s="9">
        <v>13.9166371842087</v>
      </c>
      <c r="E21" s="9">
        <v>13.291210803751</v>
      </c>
    </row>
    <row r="22" spans="1:5" ht="15.75" thickBot="1">
      <c r="A22" s="6">
        <v>2006</v>
      </c>
      <c r="B22" s="9">
        <v>16.5859154554036</v>
      </c>
      <c r="C22" s="9">
        <v>16.0294310289364</v>
      </c>
      <c r="D22" s="9">
        <v>14.5170422490943</v>
      </c>
      <c r="E22" s="9">
        <v>15.2948510637815</v>
      </c>
    </row>
    <row r="23" spans="1:5" ht="15.75" thickBot="1">
      <c r="A23" s="6">
        <v>2007</v>
      </c>
      <c r="B23" s="9">
        <v>16.5959912486676</v>
      </c>
      <c r="C23" s="9">
        <v>16.6617101015835</v>
      </c>
      <c r="D23" s="9">
        <v>14.7410649728383</v>
      </c>
      <c r="E23" s="9">
        <v>14.4686968280908</v>
      </c>
    </row>
    <row r="24" spans="1:5" ht="15.75" thickBot="1">
      <c r="A24" s="6">
        <v>2008</v>
      </c>
      <c r="B24" s="9">
        <v>17.371375399938</v>
      </c>
      <c r="C24" s="9">
        <v>17.3330938324782</v>
      </c>
      <c r="D24" s="9">
        <v>15.4659818004579</v>
      </c>
      <c r="E24" s="9">
        <v>17.5607268928367</v>
      </c>
    </row>
    <row r="25" spans="1:5" ht="15.75" thickBot="1">
      <c r="A25" s="6">
        <v>2009</v>
      </c>
      <c r="B25" s="9">
        <v>17.1681630884077</v>
      </c>
      <c r="C25" s="9">
        <v>16.4563624929062</v>
      </c>
      <c r="D25" s="9">
        <v>15.877599197998</v>
      </c>
      <c r="E25" s="9">
        <v>18.2726800225976</v>
      </c>
    </row>
    <row r="26" spans="1:5" ht="15.75" thickBot="1">
      <c r="A26" s="6">
        <v>2010</v>
      </c>
      <c r="B26" s="9">
        <v>16.0105962041949</v>
      </c>
      <c r="C26" s="9">
        <v>15.802178882994</v>
      </c>
      <c r="D26" s="9">
        <v>14.8941068555677</v>
      </c>
      <c r="E26" s="9">
        <v>16.3114992065277</v>
      </c>
    </row>
    <row r="27" spans="1:5" ht="15.75" thickBot="1">
      <c r="A27" s="6">
        <v>2011</v>
      </c>
      <c r="B27" s="9">
        <v>16.0684811646811</v>
      </c>
      <c r="C27" s="9">
        <v>15.9290540479976</v>
      </c>
      <c r="D27" s="9">
        <v>14.7132935045701</v>
      </c>
      <c r="E27" s="9">
        <v>16.2372845154148</v>
      </c>
    </row>
    <row r="28" spans="1:5" ht="15.75" thickBot="1">
      <c r="A28" s="6">
        <v>2012</v>
      </c>
      <c r="B28" s="9">
        <v>16.0032624561604</v>
      </c>
      <c r="C28" s="9">
        <v>15.6724347979812</v>
      </c>
      <c r="D28" s="9">
        <v>14.395584484807</v>
      </c>
      <c r="E28" s="9">
        <v>16.0473807599273</v>
      </c>
    </row>
    <row r="29" spans="1:5" ht="15.75" thickBot="1">
      <c r="A29" s="6">
        <v>2013</v>
      </c>
      <c r="B29" s="9">
        <v>15.9023585931124</v>
      </c>
      <c r="C29" s="9">
        <v>15.1337674028795</v>
      </c>
      <c r="D29" s="9">
        <v>14.9632876178272</v>
      </c>
      <c r="E29" s="9">
        <v>16.7980849566119</v>
      </c>
    </row>
    <row r="30" spans="1:5" ht="15.75" thickBot="1">
      <c r="A30" s="6">
        <v>2014</v>
      </c>
      <c r="B30" s="9">
        <v>16.7151600208588</v>
      </c>
      <c r="C30" s="9">
        <v>15.218082473289</v>
      </c>
      <c r="D30" s="9">
        <v>14.9676489649833</v>
      </c>
      <c r="E30" s="9">
        <v>16.4956802917961</v>
      </c>
    </row>
    <row r="31" spans="1:5" ht="15.75" thickBot="1">
      <c r="A31" s="6">
        <v>2015</v>
      </c>
      <c r="B31" s="9">
        <v>18.0790940771428</v>
      </c>
      <c r="C31" s="9">
        <v>17.3657739056133</v>
      </c>
      <c r="D31" s="9">
        <v>15.7421173972425</v>
      </c>
      <c r="E31" s="9">
        <v>16.7443141698043</v>
      </c>
    </row>
    <row r="32" spans="1:5" ht="15.75" thickBot="1">
      <c r="A32" s="6">
        <v>2016</v>
      </c>
      <c r="B32" s="9">
        <v>18.3658746897222</v>
      </c>
      <c r="C32" s="9">
        <v>16.8388971805165</v>
      </c>
      <c r="D32" s="9">
        <v>15.7727614835891</v>
      </c>
      <c r="E32" s="9">
        <v>16.93296922338</v>
      </c>
    </row>
    <row r="33" spans="1:5" ht="15.75" thickBot="1">
      <c r="A33" s="6">
        <v>2017</v>
      </c>
      <c r="B33" s="9">
        <v>18.5202</v>
      </c>
      <c r="C33" s="9">
        <v>16.8264</v>
      </c>
      <c r="D33" s="9">
        <v>15.8615</v>
      </c>
      <c r="E33" s="9">
        <v>17.0282351391727</v>
      </c>
    </row>
    <row r="34" spans="1:5" ht="15.75" thickBot="1">
      <c r="A34" s="6">
        <v>2018</v>
      </c>
      <c r="B34" s="9">
        <v>18.7262794705499</v>
      </c>
      <c r="C34" s="9">
        <v>16.985458361284</v>
      </c>
      <c r="D34" s="9">
        <v>16.0404026829511</v>
      </c>
      <c r="E34" s="9">
        <v>17.2202974884032</v>
      </c>
    </row>
    <row r="35" spans="1:5" ht="15.75" thickBot="1">
      <c r="A35" s="6">
        <v>2019</v>
      </c>
      <c r="B35" s="9">
        <v>19.5234872582445</v>
      </c>
      <c r="C35" s="9">
        <v>16.7906016739522</v>
      </c>
      <c r="D35" s="9">
        <v>15.906080741195</v>
      </c>
      <c r="E35" s="9">
        <v>17.0760951362566</v>
      </c>
    </row>
    <row r="36" spans="1:6" ht="15.75" thickBot="1">
      <c r="A36" s="6">
        <v>2020</v>
      </c>
      <c r="B36" s="9">
        <v>19.7453925064417</v>
      </c>
      <c r="C36" s="9">
        <v>16.6869051165769</v>
      </c>
      <c r="D36" s="9">
        <v>15.8690293829749</v>
      </c>
      <c r="E36" s="9">
        <v>17.03631836609</v>
      </c>
      <c r="F36" s="1" t="s">
        <v>0</v>
      </c>
    </row>
    <row r="37" spans="1:5" ht="15.75" thickBot="1">
      <c r="A37" s="6">
        <v>2021</v>
      </c>
      <c r="B37" s="9">
        <v>20.2235615350674</v>
      </c>
      <c r="C37" s="9">
        <v>16.6846819930577</v>
      </c>
      <c r="D37" s="9">
        <v>15.904374950198</v>
      </c>
      <c r="E37" s="9">
        <v>17.0742638712315</v>
      </c>
    </row>
    <row r="38" spans="1:5" ht="15.75" thickBot="1">
      <c r="A38" s="6">
        <v>2022</v>
      </c>
      <c r="B38" s="9">
        <v>20.2914915210318</v>
      </c>
      <c r="C38" s="9">
        <v>16.4912321968964</v>
      </c>
      <c r="D38" s="9">
        <v>15.6469875269706</v>
      </c>
      <c r="E38" s="9">
        <v>16.7979436263253</v>
      </c>
    </row>
    <row r="39" spans="1:5" ht="15.75" thickBot="1">
      <c r="A39" s="6">
        <v>2023</v>
      </c>
      <c r="B39" s="9">
        <v>20.6140371232064</v>
      </c>
      <c r="C39" s="9">
        <v>16.4318962580097</v>
      </c>
      <c r="D39" s="9">
        <v>15.5852411080944</v>
      </c>
      <c r="E39" s="9">
        <v>16.7316552841366</v>
      </c>
    </row>
    <row r="40" spans="1:5" ht="15.75" thickBot="1">
      <c r="A40" s="6">
        <v>2024</v>
      </c>
      <c r="B40" s="9">
        <v>21.1066871531477</v>
      </c>
      <c r="C40" s="9">
        <v>16.4159916884309</v>
      </c>
      <c r="D40" s="9">
        <v>15.5670984049542</v>
      </c>
      <c r="E40" s="9">
        <v>16.7121780458469</v>
      </c>
    </row>
    <row r="41" spans="1:5" ht="15.75" thickBot="1">
      <c r="A41" s="6">
        <v>2025</v>
      </c>
      <c r="B41" s="9">
        <v>21.3832247509448</v>
      </c>
      <c r="C41" s="9">
        <v>16.3073068723655</v>
      </c>
      <c r="D41" s="9">
        <v>15.4660959239284</v>
      </c>
      <c r="E41" s="9">
        <v>16.6037460566562</v>
      </c>
    </row>
    <row r="42" spans="1:5" ht="15.75" thickBot="1">
      <c r="A42" s="6">
        <v>2026</v>
      </c>
      <c r="B42" s="9">
        <v>21.922601862512</v>
      </c>
      <c r="C42" s="9">
        <v>16.5984626701017</v>
      </c>
      <c r="D42" s="9">
        <v>15.764240244393</v>
      </c>
      <c r="E42" s="9">
        <v>16.923821181599</v>
      </c>
    </row>
    <row r="43" spans="1:5" ht="15.75" thickBot="1">
      <c r="A43" s="6">
        <v>2027</v>
      </c>
      <c r="B43" s="9">
        <v>22.4752414417344</v>
      </c>
      <c r="C43" s="9">
        <v>16.8945590621743</v>
      </c>
      <c r="D43" s="9">
        <v>16.0678867986176</v>
      </c>
      <c r="E43" s="9">
        <v>17.2498032718513</v>
      </c>
    </row>
    <row r="44" spans="1:5" ht="15.75" thickBot="1">
      <c r="A44" s="6">
        <v>2028</v>
      </c>
      <c r="B44" s="9">
        <v>23.0338118236312</v>
      </c>
      <c r="C44" s="9">
        <v>17.1899667352334</v>
      </c>
      <c r="D44" s="9">
        <v>16.3716956086262</v>
      </c>
      <c r="E44" s="9">
        <v>17.5759595530465</v>
      </c>
    </row>
    <row r="45" spans="1:5" ht="15.75" thickBot="1">
      <c r="A45" s="6">
        <v>2029</v>
      </c>
      <c r="B45" s="9">
        <v>23.6024639093793</v>
      </c>
      <c r="C45" s="9">
        <v>17.4877239904919</v>
      </c>
      <c r="D45" s="9">
        <v>16.6785633360101</v>
      </c>
      <c r="E45" s="9">
        <v>17.9053997584821</v>
      </c>
    </row>
    <row r="46" spans="1:5" ht="15.75" customHeight="1" thickBot="1">
      <c r="A46" s="6">
        <v>2030</v>
      </c>
      <c r="B46" s="9">
        <v>24.1904249042934</v>
      </c>
      <c r="C46" s="9">
        <v>17.7945156305812</v>
      </c>
      <c r="D46" s="9">
        <v>16.9948854809358</v>
      </c>
      <c r="E46" s="9">
        <v>18.2449898264783</v>
      </c>
    </row>
    <row r="47" spans="1:5" ht="13.5" customHeight="1">
      <c r="A47" s="22" t="s">
        <v>0</v>
      </c>
      <c r="B47" s="22"/>
      <c r="C47" s="22"/>
      <c r="D47" s="22"/>
      <c r="E47" s="22"/>
    </row>
    <row r="48" spans="1:5" ht="15">
      <c r="A48" s="22" t="s">
        <v>68</v>
      </c>
      <c r="B48" s="22"/>
      <c r="C48" s="22"/>
      <c r="D48" s="22"/>
      <c r="E48" s="22"/>
    </row>
    <row r="49" ht="15">
      <c r="A49" s="4"/>
    </row>
    <row r="50" spans="1:5" ht="15.75">
      <c r="A50" s="20" t="s">
        <v>23</v>
      </c>
      <c r="B50" s="20"/>
      <c r="C50" s="20"/>
      <c r="D50" s="20"/>
      <c r="E50" s="20"/>
    </row>
    <row r="51" spans="1:5" ht="15">
      <c r="A51" s="8" t="s">
        <v>24</v>
      </c>
      <c r="B51" s="11">
        <f>EXP((LN(B16/B6)/10))-1</f>
        <v>0.00959748323272791</v>
      </c>
      <c r="C51" s="11">
        <f>EXP((LN(C16/C6)/10))-1</f>
        <v>0.01129492019120315</v>
      </c>
      <c r="D51" s="11">
        <f>EXP((LN(D16/D6)/10))-1</f>
        <v>0.004604165083927025</v>
      </c>
      <c r="E51" s="11">
        <f>EXP((LN(E16/E6)/10))-1</f>
        <v>-0.023952353177221886</v>
      </c>
    </row>
    <row r="52" spans="1:5" ht="15">
      <c r="A52" s="8" t="s">
        <v>54</v>
      </c>
      <c r="B52" s="11">
        <f>EXP((LN(B33/B16)/17))-1</f>
        <v>0.006544949487787166</v>
      </c>
      <c r="C52" s="11">
        <f>EXP((LN(C33/C16)/17))-1</f>
        <v>0.00010966952155633258</v>
      </c>
      <c r="D52" s="11">
        <f>EXP((LN(D33/D16)/17))-1</f>
        <v>0.008004546885214792</v>
      </c>
      <c r="E52" s="11">
        <f>EXP((LN(E33/E16)/17))-1</f>
        <v>0.016248555953820576</v>
      </c>
    </row>
    <row r="53" spans="1:5" ht="13.5" customHeight="1">
      <c r="A53" s="8" t="s">
        <v>55</v>
      </c>
      <c r="B53" s="11">
        <f>EXP((LN(B36/B33)/3))-1</f>
        <v>0.02158231551237022</v>
      </c>
      <c r="C53" s="11">
        <f>EXP((LN(C36/C33)/3))-1</f>
        <v>-0.0027710849358970613</v>
      </c>
      <c r="D53" s="11">
        <f>EXP((LN(D36/D33)/3))-1</f>
        <v>0.00015820680895828332</v>
      </c>
      <c r="E53" s="11">
        <f>EXP((LN(E36/E33)/3))-1</f>
        <v>0.00015820680895739514</v>
      </c>
    </row>
    <row r="54" spans="1:5" ht="15">
      <c r="A54" s="8" t="s">
        <v>56</v>
      </c>
      <c r="B54" s="11">
        <f>EXP((LN(B46/B33)/13))-1</f>
        <v>0.02075827561740251</v>
      </c>
      <c r="C54" s="11">
        <f>EXP((LN(C46/C33)/13))-1</f>
        <v>0.00431244251810714</v>
      </c>
      <c r="D54" s="11">
        <f>EXP((LN(D46/D33)/13))-1</f>
        <v>0.005323168399922418</v>
      </c>
      <c r="E54" s="11">
        <f>EXP((LN(E46/E33)/13))-1</f>
        <v>0.005323168399921974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Baseline BUGL High Demand Case</dc:title>
  <dc:subject/>
  <dc:creator>Garcia, Cary@Energy</dc:creator>
  <cp:keywords/>
  <dc:description/>
  <cp:lastModifiedBy>Fugate, Nicholas@Energy</cp:lastModifiedBy>
  <dcterms:created xsi:type="dcterms:W3CDTF">2016-12-06T18:18:16Z</dcterms:created>
  <dcterms:modified xsi:type="dcterms:W3CDTF">2018-12-14T19:14:16Z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Z5JXHV6S7NA6-3-114261</vt:lpwstr>
  </property>
  <property fmtid="{D5CDD505-2E9C-101B-9397-08002B2CF9AE}" pid="3" name="_dlc_DocIdItemGuid">
    <vt:lpwstr>1feb25b3-55d0-485b-b487-32168670ad54</vt:lpwstr>
  </property>
  <property fmtid="{D5CDD505-2E9C-101B-9397-08002B2CF9AE}" pid="4" name="_dlc_DocIdUrl">
    <vt:lpwstr>http://efilingspinternal/_layouts/DocIdRedir.aspx?ID=Z5JXHV6S7NA6-3-114261, Z5JXHV6S7NA6-3-114261</vt:lpwstr>
  </property>
  <property fmtid="{D5CDD505-2E9C-101B-9397-08002B2CF9AE}" pid="5" name="_CopySource">
    <vt:lpwstr>http://efilingspinternal/PendingDocuments/17-IEPR-03/20180205T113505_CED_2017_Revised_Baseline_BUGL_High_Demand_Case.xls</vt:lpwstr>
  </property>
  <property fmtid="{D5CDD505-2E9C-101B-9397-08002B2CF9AE}" pid="6" name="Received From">
    <vt:lpwstr>California Energy Commission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Docket Number">
    <vt:lpwstr>17-IEPR-03</vt:lpwstr>
  </property>
  <property fmtid="{D5CDD505-2E9C-101B-9397-08002B2CF9AE}" pid="10" name="Subject Areas">
    <vt:lpwstr>157;#CED 2018-2030 Revised Forecast Adoption 02-21-18 Business Meeting|9ba88596-079d-46b4-8c04-47f9248e8d9f</vt:lpwstr>
  </property>
  <property fmtid="{D5CDD505-2E9C-101B-9397-08002B2CF9AE}" pid="11" name="ia56c5f4991045989a786b6ecb732719">
    <vt:lpwstr>Commission Staff|33d9c16f-f938-4210-84d3-7f3ed959b9d5</vt:lpwstr>
  </property>
  <property fmtid="{D5CDD505-2E9C-101B-9397-08002B2CF9AE}" pid="12" name="Order">
    <vt:lpwstr>2593900.00000000</vt:lpwstr>
  </property>
  <property fmtid="{D5CDD505-2E9C-101B-9397-08002B2CF9AE}" pid="13" name="bfc617c42d804116a0a5feb0906d720d">
    <vt:lpwstr>CED 2018-2030 Revised Forecast Adoption 02-21-18 Business Meeting|9ba88596-079d-46b4-8c04-47f9248e8d9f</vt:lpwstr>
  </property>
  <property fmtid="{D5CDD505-2E9C-101B-9397-08002B2CF9AE}" pid="14" name="TaxCatchAll">
    <vt:lpwstr>157;#CED 2018-2030 Revised Forecast Adoption 02-21-18 Business Meeting|9ba88596-079d-46b4-8c04-47f9248e8d9f;#8;#Commission Staff|33d9c16f-f938-4210-84d3-7f3ed959b9d5;#6;#Document|6786e4f6-aafd-416d-a977-1b2d5f456edf;#3;#Document|f3c81208-9d0f-49cc-afc5-e2</vt:lpwstr>
  </property>
  <property fmtid="{D5CDD505-2E9C-101B-9397-08002B2CF9AE}" pid="15" name="jbf85ac70d5848c6836ba15e22d94e70">
    <vt:lpwstr>Document|6786e4f6-aafd-416d-a977-1b2d5f456edf</vt:lpwstr>
  </property>
  <property fmtid="{D5CDD505-2E9C-101B-9397-08002B2CF9AE}" pid="16" name="k2a3b5fc29f742a38f72e68b777baa26">
    <vt:lpwstr>Document|f3c81208-9d0f-49cc-afc5-e227f36ec0e7</vt:lpwstr>
  </property>
  <property fmtid="{D5CDD505-2E9C-101B-9397-08002B2CF9AE}" pid="17" name="Document Type">
    <vt:lpwstr>3;#Document|f3c81208-9d0f-49cc-afc5-e227f36ec0e7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</Properties>
</file>