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<sst xmlns="http://schemas.openxmlformats.org/spreadsheetml/2006/main" count="164" uniqueCount="76">
  <si>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</si>
  <si>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</si>
  <si>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</si>
  <si>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</si>
  <si>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</si>
  <si>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</si>
  <si>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</si>
  <si>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</si>
  <si>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</si>
  <si>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</si>
  <si>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</si>
  <si>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</si>
  <si>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</si>
  <si>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</si>
  <si>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</si>
  <si>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</si>
  <si>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</si>
  <si>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</si>
  <si>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</si>
  <si>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</si>
  <si>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</si>
  <si>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</si>
  <si>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</si>
  <si>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</si>
  <si>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</si>
  <si>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</si>
  <si>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</si>
  <si>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</si>
  <si>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</si>
  <si>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</si>
  <si>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</si>
  <si>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</si>
  <si>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</si>
  <si>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</si>
  <si>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</si>
  <si>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</si>
  <si>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</si>
  <si>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</si>
  <si>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</si>
  <si>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</si>
  <si>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</si>
  <si>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</si>
  <si>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</si>
  <si>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</si>
  <si>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</si>
  <si>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</si>
  <si>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</si>
  <si>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</si>
  <si>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</si>
  <si>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</si>
  <si>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</si>
  <si>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Form 1.1 - LADWP Planning Area</t>
  </si>
  <si>
    <t>Form 1.1b - LADWP Planning Area</t>
  </si>
  <si>
    <t>Form 1.2 - LADWP Planning Area</t>
  </si>
  <si>
    <t>Form 1.4 - LADWP Planning Area</t>
  </si>
  <si>
    <t>Form 1.5 - LADWP Planning Area</t>
  </si>
  <si>
    <t>Form 1.7a - LADWP Planning Area</t>
  </si>
  <si>
    <t>Form 2.2 - LADWP Planning Area</t>
  </si>
  <si>
    <t>Form 2.3 - LADWP Planning Area</t>
  </si>
  <si>
    <t>Peak  End Use  Load</t>
  </si>
  <si>
    <t>Net Peak Demand</t>
  </si>
  <si>
    <t>2000-2017</t>
  </si>
  <si>
    <t>2017-2020</t>
  </si>
  <si>
    <t>2017-2030</t>
  </si>
  <si>
    <t>Total Non-Agricultural Employment</t>
  </si>
  <si>
    <t>December 2018</t>
  </si>
  <si>
    <t>Last historic year is 2017.</t>
  </si>
  <si>
    <t>Last historic year is weather normalized 2018. Net peak demand includes the impact of demand response programs.</t>
  </si>
  <si>
    <t>Last historic year is 2017. Sales excludes self-generation.</t>
  </si>
  <si>
    <t>Last historic year is 2017. Consumption includes self-generation.</t>
  </si>
  <si>
    <t>2000-2018</t>
  </si>
  <si>
    <t>2018-2020</t>
  </si>
  <si>
    <t>2018-2030</t>
  </si>
  <si>
    <t>Electricity Prices (2017 cents/kWh)</t>
  </si>
  <si>
    <t>Personal Income
(Millions 2017$)</t>
  </si>
  <si>
    <t>California Energy Demand 2018-2030 Revised Baseline Forecast - Low Demand Case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</si>
</sst>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5">
      <c r="A2" s="10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47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O7" sqref="O7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customHeight="1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6835</v>
      </c>
      <c r="C6" s="7">
        <v>0</v>
      </c>
      <c r="D6" s="7">
        <v>10031.960617164299</v>
      </c>
      <c r="E6" s="7">
        <v>0</v>
      </c>
      <c r="F6" s="7">
        <v>4209.622341884596</v>
      </c>
      <c r="G6" s="7">
        <v>224.16880518000005</v>
      </c>
      <c r="H6" s="7">
        <v>155.55887099999998</v>
      </c>
      <c r="I6" s="7">
        <v>1291.3892631889837</v>
      </c>
      <c r="J6" s="7">
        <v>290.058</v>
      </c>
      <c r="K6" s="7">
        <f>B6+D6+SUM(F6:J6)</f>
        <v>23037.75789841788</v>
      </c>
      <c r="L6" s="13"/>
    </row>
    <row r="7" spans="1:11" ht="15.75" thickBot="1">
      <c r="A7" s="6">
        <v>1991</v>
      </c>
      <c r="B7" s="7">
        <v>6619.912015999999</v>
      </c>
      <c r="C7" s="7">
        <v>0</v>
      </c>
      <c r="D7" s="7">
        <v>9764.42321321081</v>
      </c>
      <c r="E7" s="7">
        <v>0</v>
      </c>
      <c r="F7" s="7">
        <v>4070.337301697371</v>
      </c>
      <c r="G7" s="7">
        <v>232.318034128</v>
      </c>
      <c r="H7" s="7">
        <v>133.26826299999996</v>
      </c>
      <c r="I7" s="7">
        <v>1264.4851462710246</v>
      </c>
      <c r="J7" s="7">
        <v>291.99399999999997</v>
      </c>
      <c r="K7" s="7">
        <f aca="true" t="shared" si="0" ref="K7:K32">B7+D7+SUM(F7:J7)</f>
        <v>22376.737974307205</v>
      </c>
    </row>
    <row r="8" spans="1:11" ht="15.75" thickBot="1">
      <c r="A8" s="6">
        <v>1992</v>
      </c>
      <c r="B8" s="7">
        <v>6202.474</v>
      </c>
      <c r="C8" s="7">
        <v>0</v>
      </c>
      <c r="D8" s="7">
        <v>10510.243215808718</v>
      </c>
      <c r="E8" s="7">
        <v>0</v>
      </c>
      <c r="F8" s="7">
        <v>4026.4523350474465</v>
      </c>
      <c r="G8" s="7">
        <v>212.4000825596858</v>
      </c>
      <c r="H8" s="7">
        <v>160.08334660970777</v>
      </c>
      <c r="I8" s="7">
        <v>1359.4800495410204</v>
      </c>
      <c r="J8" s="7">
        <v>299.9579704334267</v>
      </c>
      <c r="K8" s="7">
        <f t="shared" si="0"/>
        <v>22771.091000000008</v>
      </c>
    </row>
    <row r="9" spans="1:11" ht="15.75" thickBot="1">
      <c r="A9" s="6">
        <v>1993</v>
      </c>
      <c r="B9" s="7">
        <v>5929.489</v>
      </c>
      <c r="C9" s="7">
        <v>0</v>
      </c>
      <c r="D9" s="7">
        <v>10387.227976800703</v>
      </c>
      <c r="E9" s="7">
        <v>0</v>
      </c>
      <c r="F9" s="7">
        <v>3739.6351447422976</v>
      </c>
      <c r="G9" s="7">
        <v>205.42416503897508</v>
      </c>
      <c r="H9" s="7">
        <v>134.214695856912</v>
      </c>
      <c r="I9" s="7">
        <v>1415.1164622862584</v>
      </c>
      <c r="J9" s="7">
        <v>298.83555527485123</v>
      </c>
      <c r="K9" s="7">
        <f t="shared" si="0"/>
        <v>22109.942999999996</v>
      </c>
    </row>
    <row r="10" spans="1:11" ht="15.75" thickBot="1">
      <c r="A10" s="6">
        <v>1994</v>
      </c>
      <c r="B10" s="7">
        <v>5936.741999999999</v>
      </c>
      <c r="C10" s="7">
        <v>0</v>
      </c>
      <c r="D10" s="7">
        <v>10002.871952596957</v>
      </c>
      <c r="E10" s="7">
        <v>0</v>
      </c>
      <c r="F10" s="7">
        <v>3638.1426946710826</v>
      </c>
      <c r="G10" s="7">
        <v>235.1398115181341</v>
      </c>
      <c r="H10" s="7">
        <v>171.01622142661662</v>
      </c>
      <c r="I10" s="7">
        <v>1433.6401621368623</v>
      </c>
      <c r="J10" s="7">
        <v>309.0471576503473</v>
      </c>
      <c r="K10" s="7">
        <f t="shared" si="0"/>
        <v>21726.6</v>
      </c>
    </row>
    <row r="11" spans="1:11" ht="15.75" thickBot="1">
      <c r="A11" s="6">
        <v>1995</v>
      </c>
      <c r="B11" s="7">
        <v>6768</v>
      </c>
      <c r="C11" s="7">
        <v>0</v>
      </c>
      <c r="D11" s="7">
        <v>9816.925335752185</v>
      </c>
      <c r="E11" s="7">
        <v>0</v>
      </c>
      <c r="F11" s="7">
        <v>3488.3331607799796</v>
      </c>
      <c r="G11" s="7">
        <v>320.47056955679045</v>
      </c>
      <c r="H11" s="7">
        <v>140.2620995843266</v>
      </c>
      <c r="I11" s="7">
        <v>1377.8122166508501</v>
      </c>
      <c r="J11" s="7">
        <v>290.0086176758731</v>
      </c>
      <c r="K11" s="7">
        <f t="shared" si="0"/>
        <v>22201.812000000005</v>
      </c>
    </row>
    <row r="12" spans="1:11" ht="15.75" thickBot="1">
      <c r="A12" s="6">
        <v>1996</v>
      </c>
      <c r="B12" s="7">
        <v>6054.142</v>
      </c>
      <c r="C12" s="7">
        <v>0</v>
      </c>
      <c r="D12" s="7">
        <v>10385.042675065468</v>
      </c>
      <c r="E12" s="7">
        <v>0</v>
      </c>
      <c r="F12" s="7">
        <v>3860.701631086512</v>
      </c>
      <c r="G12" s="7">
        <v>356.3169957907316</v>
      </c>
      <c r="H12" s="7">
        <v>188.04564961608764</v>
      </c>
      <c r="I12" s="7">
        <v>1583.924030339835</v>
      </c>
      <c r="J12" s="7">
        <v>312.9680181013648</v>
      </c>
      <c r="K12" s="7">
        <f t="shared" si="0"/>
        <v>22741.140999999996</v>
      </c>
    </row>
    <row r="13" spans="1:11" ht="15.75" thickBot="1">
      <c r="A13" s="6">
        <v>1997</v>
      </c>
      <c r="B13" s="7">
        <v>7104</v>
      </c>
      <c r="C13" s="7">
        <v>0</v>
      </c>
      <c r="D13" s="7">
        <v>10160.028305472515</v>
      </c>
      <c r="E13" s="7">
        <v>0</v>
      </c>
      <c r="F13" s="7">
        <v>3443.910565489543</v>
      </c>
      <c r="G13" s="7">
        <v>318.92296498936764</v>
      </c>
      <c r="H13" s="7">
        <v>182.15874144612056</v>
      </c>
      <c r="I13" s="7">
        <v>1571.6955518721868</v>
      </c>
      <c r="J13" s="7">
        <v>300.9958707302639</v>
      </c>
      <c r="K13" s="7">
        <f t="shared" si="0"/>
        <v>23081.711999999996</v>
      </c>
    </row>
    <row r="14" spans="1:11" ht="15.75" thickBot="1">
      <c r="A14" s="6">
        <v>1998</v>
      </c>
      <c r="B14" s="7">
        <v>6471.308999999999</v>
      </c>
      <c r="C14" s="7">
        <v>0</v>
      </c>
      <c r="D14" s="7">
        <v>10519.097202952293</v>
      </c>
      <c r="E14" s="7">
        <v>0</v>
      </c>
      <c r="F14" s="7">
        <v>3567.4197427739946</v>
      </c>
      <c r="G14" s="7">
        <v>324.4912895870741</v>
      </c>
      <c r="H14" s="7">
        <v>185.93253018245525</v>
      </c>
      <c r="I14" s="7">
        <v>1588.6138642310475</v>
      </c>
      <c r="J14" s="7">
        <v>318.6833702731376</v>
      </c>
      <c r="K14" s="7">
        <f t="shared" si="0"/>
        <v>22975.547</v>
      </c>
    </row>
    <row r="15" spans="1:11" ht="15.75" thickBot="1">
      <c r="A15" s="6">
        <v>1999</v>
      </c>
      <c r="B15" s="7">
        <v>7139.0335763518</v>
      </c>
      <c r="C15" s="7">
        <v>0</v>
      </c>
      <c r="D15" s="7">
        <v>10202.483139768581</v>
      </c>
      <c r="E15" s="7">
        <v>0</v>
      </c>
      <c r="F15" s="7">
        <v>3433.98219482487</v>
      </c>
      <c r="G15" s="7">
        <v>272.270742713225</v>
      </c>
      <c r="H15" s="7">
        <v>230.44165284154377</v>
      </c>
      <c r="I15" s="7">
        <v>1593.5712950468478</v>
      </c>
      <c r="J15" s="7">
        <v>293.7953196258171</v>
      </c>
      <c r="K15" s="7">
        <f t="shared" si="0"/>
        <v>23165.577921172684</v>
      </c>
    </row>
    <row r="16" spans="1:11" ht="15.75" thickBot="1">
      <c r="A16" s="6">
        <v>2000</v>
      </c>
      <c r="B16" s="7">
        <v>7528.788935280767</v>
      </c>
      <c r="C16" s="7">
        <v>0</v>
      </c>
      <c r="D16" s="7">
        <v>10528.09583018517</v>
      </c>
      <c r="E16" s="7">
        <v>0</v>
      </c>
      <c r="F16" s="7">
        <v>3529.742278377388</v>
      </c>
      <c r="G16" s="7">
        <v>261.92786539457495</v>
      </c>
      <c r="H16" s="7">
        <v>188.7323519838552</v>
      </c>
      <c r="I16" s="7">
        <v>1697.2826596412558</v>
      </c>
      <c r="J16" s="7">
        <v>279.184818</v>
      </c>
      <c r="K16" s="7">
        <f t="shared" si="0"/>
        <v>24013.754738863012</v>
      </c>
    </row>
    <row r="17" spans="1:11" ht="15.75" thickBot="1">
      <c r="A17" s="6">
        <v>2001</v>
      </c>
      <c r="B17" s="7">
        <v>7328.628795588991</v>
      </c>
      <c r="C17" s="7">
        <v>0</v>
      </c>
      <c r="D17" s="7">
        <v>10033.838811928945</v>
      </c>
      <c r="E17" s="7">
        <v>0</v>
      </c>
      <c r="F17" s="7">
        <v>3613.59006780694</v>
      </c>
      <c r="G17" s="7">
        <v>297.111585809979</v>
      </c>
      <c r="H17" s="7">
        <v>193.31790528458174</v>
      </c>
      <c r="I17" s="7">
        <v>1716.2047284384835</v>
      </c>
      <c r="J17" s="7">
        <v>297.343389</v>
      </c>
      <c r="K17" s="7">
        <f t="shared" si="0"/>
        <v>23480.03528385792</v>
      </c>
    </row>
    <row r="18" spans="1:11" ht="15.75" thickBot="1">
      <c r="A18" s="6">
        <v>2002</v>
      </c>
      <c r="B18" s="7">
        <v>7361.017669721875</v>
      </c>
      <c r="C18" s="7">
        <v>0</v>
      </c>
      <c r="D18" s="7">
        <v>10212.31983947227</v>
      </c>
      <c r="E18" s="7">
        <v>0</v>
      </c>
      <c r="F18" s="7">
        <v>3614.203512493588</v>
      </c>
      <c r="G18" s="7">
        <v>243.13022778441695</v>
      </c>
      <c r="H18" s="7">
        <v>163.17323711406002</v>
      </c>
      <c r="I18" s="7">
        <v>1720.5613498308815</v>
      </c>
      <c r="J18" s="7">
        <v>285.6959999999999</v>
      </c>
      <c r="K18" s="7">
        <f t="shared" si="0"/>
        <v>23600.101836417092</v>
      </c>
    </row>
    <row r="19" spans="1:11" ht="15.75" thickBot="1">
      <c r="A19" s="6">
        <v>2003</v>
      </c>
      <c r="B19" s="7">
        <v>7810.469900915861</v>
      </c>
      <c r="C19" s="7">
        <v>0</v>
      </c>
      <c r="D19" s="7">
        <v>10474.301178644138</v>
      </c>
      <c r="E19" s="7">
        <v>0</v>
      </c>
      <c r="F19" s="7">
        <v>3607.2242837577223</v>
      </c>
      <c r="G19" s="7">
        <v>234.90548273139282</v>
      </c>
      <c r="H19" s="7">
        <v>162.67978443703046</v>
      </c>
      <c r="I19" s="7">
        <v>1709.3226223587812</v>
      </c>
      <c r="J19" s="7">
        <v>304.904348</v>
      </c>
      <c r="K19" s="7">
        <f t="shared" si="0"/>
        <v>24303.807600844928</v>
      </c>
    </row>
    <row r="20" spans="1:11" ht="15.75" thickBot="1">
      <c r="A20" s="6">
        <v>2004</v>
      </c>
      <c r="B20" s="7">
        <v>7951.141529762365</v>
      </c>
      <c r="C20" s="7">
        <v>0</v>
      </c>
      <c r="D20" s="7">
        <v>10927.52862759484</v>
      </c>
      <c r="E20" s="7">
        <v>0</v>
      </c>
      <c r="F20" s="7">
        <v>3505.5055335126726</v>
      </c>
      <c r="G20" s="7">
        <v>288.81949519373586</v>
      </c>
      <c r="H20" s="7">
        <v>217.0674001578469</v>
      </c>
      <c r="I20" s="7">
        <v>1435.4540422359387</v>
      </c>
      <c r="J20" s="7">
        <v>293.38647282</v>
      </c>
      <c r="K20" s="7">
        <f t="shared" si="0"/>
        <v>24618.9031012774</v>
      </c>
    </row>
    <row r="21" spans="1:11" ht="15.75" thickBot="1">
      <c r="A21" s="6">
        <v>2005</v>
      </c>
      <c r="B21" s="7">
        <v>7965.165224002938</v>
      </c>
      <c r="C21" s="7">
        <v>0</v>
      </c>
      <c r="D21" s="7">
        <v>10987.661125640501</v>
      </c>
      <c r="E21" s="7">
        <v>0</v>
      </c>
      <c r="F21" s="7">
        <v>3616.9782273850515</v>
      </c>
      <c r="G21" s="7">
        <v>189.7747677385784</v>
      </c>
      <c r="H21" s="7">
        <v>159.60297794255996</v>
      </c>
      <c r="I21" s="7">
        <v>1475.2068700400096</v>
      </c>
      <c r="J21" s="7">
        <v>294.81028395</v>
      </c>
      <c r="K21" s="7">
        <f t="shared" si="0"/>
        <v>24689.199476699636</v>
      </c>
    </row>
    <row r="22" spans="1:11" ht="15.75" thickBot="1">
      <c r="A22" s="6">
        <v>2006</v>
      </c>
      <c r="B22" s="7">
        <v>8473.120556434787</v>
      </c>
      <c r="C22" s="7">
        <v>0</v>
      </c>
      <c r="D22" s="7">
        <v>11239.473547345391</v>
      </c>
      <c r="E22" s="7">
        <v>0</v>
      </c>
      <c r="F22" s="7">
        <v>3702.142919397747</v>
      </c>
      <c r="G22" s="7">
        <v>184.37650974808625</v>
      </c>
      <c r="H22" s="7">
        <v>159.51760162343547</v>
      </c>
      <c r="I22" s="7">
        <v>1562.2617745611822</v>
      </c>
      <c r="J22" s="7">
        <v>298.058140035111</v>
      </c>
      <c r="K22" s="7">
        <f t="shared" si="0"/>
        <v>25618.95104914574</v>
      </c>
    </row>
    <row r="23" spans="1:11" ht="15.75" thickBot="1">
      <c r="A23" s="6">
        <v>2007</v>
      </c>
      <c r="B23" s="7">
        <v>8427.843186343416</v>
      </c>
      <c r="C23" s="7">
        <v>0</v>
      </c>
      <c r="D23" s="7">
        <v>11199.12016573909</v>
      </c>
      <c r="E23" s="7">
        <v>0</v>
      </c>
      <c r="F23" s="7">
        <v>3724.9548874795355</v>
      </c>
      <c r="G23" s="7">
        <v>178.8027124378464</v>
      </c>
      <c r="H23" s="7">
        <v>174.39702502357943</v>
      </c>
      <c r="I23" s="7">
        <v>1558.92098694376</v>
      </c>
      <c r="J23" s="7">
        <v>297.6350353</v>
      </c>
      <c r="K23" s="7">
        <f t="shared" si="0"/>
        <v>25561.67399926723</v>
      </c>
    </row>
    <row r="24" spans="1:11" ht="15.75" thickBot="1">
      <c r="A24" s="6">
        <v>2008</v>
      </c>
      <c r="B24" s="7">
        <v>8730.807725153032</v>
      </c>
      <c r="C24" s="7">
        <v>0</v>
      </c>
      <c r="D24" s="7">
        <v>11356.061436549751</v>
      </c>
      <c r="E24" s="7">
        <v>0</v>
      </c>
      <c r="F24" s="7">
        <v>3820.7167394282387</v>
      </c>
      <c r="G24" s="7">
        <v>180.82437759100964</v>
      </c>
      <c r="H24" s="7">
        <v>174.64161343866564</v>
      </c>
      <c r="I24" s="7">
        <v>1580.5167268070902</v>
      </c>
      <c r="J24" s="7">
        <v>312.4315529</v>
      </c>
      <c r="K24" s="7">
        <f t="shared" si="0"/>
        <v>26156.00017186779</v>
      </c>
    </row>
    <row r="25" spans="1:11" ht="15.75" thickBot="1">
      <c r="A25" s="6">
        <v>2009</v>
      </c>
      <c r="B25" s="7">
        <v>8439.752991789672</v>
      </c>
      <c r="C25" s="7">
        <v>0</v>
      </c>
      <c r="D25" s="7">
        <v>10918.231954468818</v>
      </c>
      <c r="E25" s="7">
        <v>0</v>
      </c>
      <c r="F25" s="7">
        <v>3339.5941563625906</v>
      </c>
      <c r="G25" s="7">
        <v>199.67900848394277</v>
      </c>
      <c r="H25" s="7">
        <v>35.8443836083367</v>
      </c>
      <c r="I25" s="7">
        <v>1864.4047520658773</v>
      </c>
      <c r="J25" s="7">
        <v>288.526701</v>
      </c>
      <c r="K25" s="7">
        <f t="shared" si="0"/>
        <v>25086.033947779237</v>
      </c>
    </row>
    <row r="26" spans="1:11" ht="15.75" thickBot="1">
      <c r="A26" s="6">
        <v>2010</v>
      </c>
      <c r="B26" s="7">
        <v>8066.771289546668</v>
      </c>
      <c r="C26" s="7">
        <v>0</v>
      </c>
      <c r="D26" s="7">
        <v>10637.599814322914</v>
      </c>
      <c r="E26" s="7">
        <v>0</v>
      </c>
      <c r="F26" s="7">
        <v>3225.5273095111634</v>
      </c>
      <c r="G26" s="7">
        <v>200.04451826071164</v>
      </c>
      <c r="H26" s="7">
        <v>37.3740301582354</v>
      </c>
      <c r="I26" s="7">
        <v>1895.4576184903253</v>
      </c>
      <c r="J26" s="7">
        <v>245.47708400000005</v>
      </c>
      <c r="K26" s="7">
        <f t="shared" si="0"/>
        <v>24308.25166429002</v>
      </c>
    </row>
    <row r="27" spans="1:11" ht="15.75" thickBot="1">
      <c r="A27" s="6">
        <v>2011</v>
      </c>
      <c r="B27" s="7">
        <v>8257.095203392693</v>
      </c>
      <c r="C27" s="7">
        <v>0</v>
      </c>
      <c r="D27" s="7">
        <v>10638.808829970976</v>
      </c>
      <c r="E27" s="7">
        <v>0</v>
      </c>
      <c r="F27" s="7">
        <v>3282.7326654026315</v>
      </c>
      <c r="G27" s="7">
        <v>193.4371059941494</v>
      </c>
      <c r="H27" s="7">
        <v>52.36543773188465</v>
      </c>
      <c r="I27" s="7">
        <v>1906.117236891359</v>
      </c>
      <c r="J27" s="7">
        <v>217.39872</v>
      </c>
      <c r="K27" s="7">
        <f t="shared" si="0"/>
        <v>24547.955199383694</v>
      </c>
    </row>
    <row r="28" spans="1:11" ht="15.75" thickBot="1">
      <c r="A28" s="6">
        <v>2012</v>
      </c>
      <c r="B28" s="7">
        <v>8508.57871676377</v>
      </c>
      <c r="C28" s="7">
        <v>0</v>
      </c>
      <c r="D28" s="7">
        <v>11044.837817484107</v>
      </c>
      <c r="E28" s="7">
        <v>0</v>
      </c>
      <c r="F28" s="7">
        <v>3208.8925407403053</v>
      </c>
      <c r="G28" s="7">
        <v>232.89739264392966</v>
      </c>
      <c r="H28" s="7">
        <v>147.12388226939652</v>
      </c>
      <c r="I28" s="7">
        <v>1708.9380271508207</v>
      </c>
      <c r="J28" s="7">
        <v>185.530643</v>
      </c>
      <c r="K28" s="7">
        <f t="shared" si="0"/>
        <v>25036.79902005233</v>
      </c>
    </row>
    <row r="29" spans="1:11" ht="15.75" thickBot="1">
      <c r="A29" s="6">
        <v>2013</v>
      </c>
      <c r="B29" s="7">
        <v>8309.547326618074</v>
      </c>
      <c r="C29" s="7">
        <v>0</v>
      </c>
      <c r="D29" s="7">
        <v>10460.689363227862</v>
      </c>
      <c r="E29" s="7">
        <v>0</v>
      </c>
      <c r="F29" s="7">
        <v>3474.9933167128406</v>
      </c>
      <c r="G29" s="7">
        <v>280.9658206119777</v>
      </c>
      <c r="H29" s="7">
        <v>96.33253125659925</v>
      </c>
      <c r="I29" s="7">
        <v>1406.5834207318087</v>
      </c>
      <c r="J29" s="7">
        <v>138.01000000000002</v>
      </c>
      <c r="K29" s="7">
        <f t="shared" si="0"/>
        <v>24167.121779159163</v>
      </c>
    </row>
    <row r="30" spans="1:11" ht="15.75" thickBot="1">
      <c r="A30" s="6">
        <v>2014</v>
      </c>
      <c r="B30" s="7">
        <v>8293.326112496237</v>
      </c>
      <c r="C30" s="7">
        <v>0</v>
      </c>
      <c r="D30" s="7">
        <v>11867.29858508738</v>
      </c>
      <c r="E30" s="7">
        <v>0</v>
      </c>
      <c r="F30" s="7">
        <v>3271.5252958518176</v>
      </c>
      <c r="G30" s="7">
        <v>253.2557924544043</v>
      </c>
      <c r="H30" s="7">
        <v>36.01855728713229</v>
      </c>
      <c r="I30" s="7">
        <v>1077.9755920672924</v>
      </c>
      <c r="J30" s="7">
        <v>144.81</v>
      </c>
      <c r="K30" s="7">
        <f t="shared" si="0"/>
        <v>24944.209935244267</v>
      </c>
    </row>
    <row r="31" spans="1:11" ht="15.75" thickBot="1">
      <c r="A31" s="6">
        <v>2015</v>
      </c>
      <c r="B31" s="7">
        <v>8425.793250166185</v>
      </c>
      <c r="C31" s="7">
        <v>67.58295284998427</v>
      </c>
      <c r="D31" s="7">
        <v>11846.468017029832</v>
      </c>
      <c r="E31" s="7">
        <v>10.323407499433493</v>
      </c>
      <c r="F31" s="7">
        <v>3217.6377085781064</v>
      </c>
      <c r="G31" s="7">
        <v>196.81819916663588</v>
      </c>
      <c r="H31" s="7">
        <v>41.127781596909145</v>
      </c>
      <c r="I31" s="7">
        <v>1017.2351025961419</v>
      </c>
      <c r="J31" s="7">
        <v>130.00198799999976</v>
      </c>
      <c r="K31" s="7">
        <f t="shared" si="0"/>
        <v>24875.08204713381</v>
      </c>
    </row>
    <row r="32" spans="1:11" ht="15.75" thickBot="1">
      <c r="A32" s="6">
        <v>2016</v>
      </c>
      <c r="B32" s="7">
        <v>8448.504075611658</v>
      </c>
      <c r="C32" s="7">
        <v>98.25803365257794</v>
      </c>
      <c r="D32" s="7">
        <v>12058.123080482868</v>
      </c>
      <c r="E32" s="7">
        <v>20.03873537244825</v>
      </c>
      <c r="F32" s="7">
        <v>3348.9658895310026</v>
      </c>
      <c r="G32" s="7">
        <v>215.70589214534357</v>
      </c>
      <c r="H32" s="7">
        <v>29.105035537622822</v>
      </c>
      <c r="I32" s="7">
        <v>951.5703926159198</v>
      </c>
      <c r="J32" s="7">
        <v>128.67405817511022</v>
      </c>
      <c r="K32" s="7">
        <f t="shared" si="0"/>
        <v>25180.648424099523</v>
      </c>
    </row>
    <row r="33" spans="1:11" ht="15.75" thickBot="1">
      <c r="A33" s="6">
        <v>2017</v>
      </c>
      <c r="B33" s="7">
        <v>8496.365522309432</v>
      </c>
      <c r="C33" s="7">
        <v>170.66024547302717</v>
      </c>
      <c r="D33" s="7">
        <v>11571.876164109419</v>
      </c>
      <c r="E33" s="7">
        <v>39.258748581714414</v>
      </c>
      <c r="F33" s="7">
        <v>3147.5803726786266</v>
      </c>
      <c r="G33" s="7">
        <v>281.70463432598456</v>
      </c>
      <c r="H33" s="7">
        <v>19.575090000000003</v>
      </c>
      <c r="I33" s="7">
        <v>925.3144823644238</v>
      </c>
      <c r="J33" s="7">
        <v>133.408791</v>
      </c>
      <c r="K33" s="7">
        <v>24575.825056787886</v>
      </c>
    </row>
    <row r="34" spans="1:11" ht="15.75" thickBot="1">
      <c r="A34" s="6">
        <v>2018</v>
      </c>
      <c r="B34" s="7">
        <v>8571.602972144969</v>
      </c>
      <c r="C34" s="7">
        <v>231.0799671741375</v>
      </c>
      <c r="D34" s="7">
        <v>11600.696580599253</v>
      </c>
      <c r="E34" s="7">
        <v>57.490251326362404</v>
      </c>
      <c r="F34" s="7">
        <v>3119.024940647311</v>
      </c>
      <c r="G34" s="7">
        <v>280.74645845863495</v>
      </c>
      <c r="H34" s="7">
        <v>19.58938922277056</v>
      </c>
      <c r="I34" s="7">
        <v>941.38920599959</v>
      </c>
      <c r="J34" s="7">
        <v>133.4106452867207</v>
      </c>
      <c r="K34" s="7">
        <v>24666.46019235925</v>
      </c>
    </row>
    <row r="35" spans="1:11" ht="15.75" thickBot="1">
      <c r="A35" s="6">
        <v>2019</v>
      </c>
      <c r="B35" s="7">
        <v>8674.44567756373</v>
      </c>
      <c r="C35" s="7">
        <v>312.2397897571111</v>
      </c>
      <c r="D35" s="7">
        <v>11733.76208290203</v>
      </c>
      <c r="E35" s="7">
        <v>75.85606660379945</v>
      </c>
      <c r="F35" s="7">
        <v>3062.5110008467104</v>
      </c>
      <c r="G35" s="7">
        <v>279.9605189023244</v>
      </c>
      <c r="H35" s="7">
        <v>19.653448091513532</v>
      </c>
      <c r="I35" s="7">
        <v>954.329885692367</v>
      </c>
      <c r="J35" s="7">
        <v>133.41241462409613</v>
      </c>
      <c r="K35" s="7">
        <v>24858.075028622774</v>
      </c>
    </row>
    <row r="36" spans="1:11" ht="15.75" thickBot="1">
      <c r="A36" s="6">
        <v>2020</v>
      </c>
      <c r="B36" s="7">
        <v>8833.065799919072</v>
      </c>
      <c r="C36" s="7">
        <v>386.348706176959</v>
      </c>
      <c r="D36" s="7">
        <v>11858.996471251641</v>
      </c>
      <c r="E36" s="7">
        <v>94.99789153611735</v>
      </c>
      <c r="F36" s="7">
        <v>2994.6473692259992</v>
      </c>
      <c r="G36" s="7">
        <v>280.18566154336247</v>
      </c>
      <c r="H36" s="7">
        <v>19.795477835222904</v>
      </c>
      <c r="I36" s="7">
        <v>964.717242927968</v>
      </c>
      <c r="J36" s="7">
        <v>133.41413932328294</v>
      </c>
      <c r="K36" s="7">
        <v>25084.822162026543</v>
      </c>
    </row>
    <row r="37" spans="1:11" ht="15.75" thickBot="1">
      <c r="A37" s="6">
        <v>2021</v>
      </c>
      <c r="B37" s="7">
        <v>9010.428256445455</v>
      </c>
      <c r="C37" s="7">
        <v>466.35538446354917</v>
      </c>
      <c r="D37" s="7">
        <v>12047.772226151435</v>
      </c>
      <c r="E37" s="7">
        <v>123.78308248582464</v>
      </c>
      <c r="F37" s="7">
        <v>2979.015078867394</v>
      </c>
      <c r="G37" s="7">
        <v>280.2187085079599</v>
      </c>
      <c r="H37" s="7">
        <v>19.929877066046146</v>
      </c>
      <c r="I37" s="7">
        <v>969.7924097530882</v>
      </c>
      <c r="J37" s="7">
        <v>133.41575719482609</v>
      </c>
      <c r="K37" s="7">
        <v>25440.572313986206</v>
      </c>
    </row>
    <row r="38" spans="1:11" ht="15.75" thickBot="1">
      <c r="A38" s="6">
        <v>2022</v>
      </c>
      <c r="B38" s="7">
        <v>9201.824436790064</v>
      </c>
      <c r="C38" s="7">
        <v>548.875861547027</v>
      </c>
      <c r="D38" s="7">
        <v>12227.878668036868</v>
      </c>
      <c r="E38" s="7">
        <v>154.06379997602946</v>
      </c>
      <c r="F38" s="7">
        <v>2954.98776916125</v>
      </c>
      <c r="G38" s="7">
        <v>280.04939058071267</v>
      </c>
      <c r="H38" s="7">
        <v>20.07986265453034</v>
      </c>
      <c r="I38" s="7">
        <v>976.8711422832102</v>
      </c>
      <c r="J38" s="7">
        <v>133.4173259896157</v>
      </c>
      <c r="K38" s="7">
        <v>25795.10859549625</v>
      </c>
    </row>
    <row r="39" spans="1:11" ht="15.75" thickBot="1">
      <c r="A39" s="6">
        <v>2023</v>
      </c>
      <c r="B39" s="7">
        <v>9359.792123657113</v>
      </c>
      <c r="C39" s="7">
        <v>613.2225884450593</v>
      </c>
      <c r="D39" s="7">
        <v>12243.302993648724</v>
      </c>
      <c r="E39" s="7">
        <v>176.405528435324</v>
      </c>
      <c r="F39" s="7">
        <v>2904.4432526733526</v>
      </c>
      <c r="G39" s="7">
        <v>279.0316791436513</v>
      </c>
      <c r="H39" s="7">
        <v>20.235666763699744</v>
      </c>
      <c r="I39" s="7">
        <v>986.0570919989101</v>
      </c>
      <c r="J39" s="7">
        <v>133.41880759479204</v>
      </c>
      <c r="K39" s="7">
        <v>25926.281615480242</v>
      </c>
    </row>
    <row r="40" spans="1:11" ht="15.75" thickBot="1">
      <c r="A40" s="6">
        <v>2024</v>
      </c>
      <c r="B40" s="7">
        <v>9550.38406540557</v>
      </c>
      <c r="C40" s="7">
        <v>675.4653284543587</v>
      </c>
      <c r="D40" s="7">
        <v>12334.13820629074</v>
      </c>
      <c r="E40" s="7">
        <v>194.96614602945087</v>
      </c>
      <c r="F40" s="7">
        <v>2865.4727782900463</v>
      </c>
      <c r="G40" s="7">
        <v>278.25302876939395</v>
      </c>
      <c r="H40" s="7">
        <v>20.38172292750383</v>
      </c>
      <c r="I40" s="7">
        <v>992.5876001813049</v>
      </c>
      <c r="J40" s="7">
        <v>133.42023802890373</v>
      </c>
      <c r="K40" s="7">
        <v>26174.637639893463</v>
      </c>
    </row>
    <row r="41" spans="1:11" ht="15.75" thickBot="1">
      <c r="A41" s="6">
        <v>2025</v>
      </c>
      <c r="B41" s="7">
        <v>9710.441193229657</v>
      </c>
      <c r="C41" s="7">
        <v>742.4657530151103</v>
      </c>
      <c r="D41" s="7">
        <v>12350.58321336946</v>
      </c>
      <c r="E41" s="7">
        <v>213.74114846358904</v>
      </c>
      <c r="F41" s="7">
        <v>2811.3614671637233</v>
      </c>
      <c r="G41" s="7">
        <v>275.5746215805064</v>
      </c>
      <c r="H41" s="7">
        <v>20.52453601524682</v>
      </c>
      <c r="I41" s="7">
        <v>995.8785273091228</v>
      </c>
      <c r="J41" s="7">
        <v>133.42159725892336</v>
      </c>
      <c r="K41" s="7">
        <v>26297.78515592664</v>
      </c>
    </row>
    <row r="42" spans="1:11" ht="15.75" thickBot="1">
      <c r="A42" s="6">
        <v>2026</v>
      </c>
      <c r="B42" s="7">
        <v>9906.756708452507</v>
      </c>
      <c r="C42" s="7">
        <v>794.1834433837047</v>
      </c>
      <c r="D42" s="7">
        <v>12466.054346590156</v>
      </c>
      <c r="E42" s="7">
        <v>230.49211739558223</v>
      </c>
      <c r="F42" s="7">
        <v>2779.2234756280036</v>
      </c>
      <c r="G42" s="7">
        <v>274.76722931731</v>
      </c>
      <c r="H42" s="7">
        <v>20.667409956227132</v>
      </c>
      <c r="I42" s="7">
        <v>998.8974932146139</v>
      </c>
      <c r="J42" s="7">
        <v>133.42289507775445</v>
      </c>
      <c r="K42" s="7">
        <v>26579.78955823657</v>
      </c>
    </row>
    <row r="43" spans="1:11" ht="15.75" thickBot="1">
      <c r="A43" s="6">
        <v>2027</v>
      </c>
      <c r="B43" s="7">
        <v>10081.63212222427</v>
      </c>
      <c r="C43" s="7">
        <v>840.9150172944092</v>
      </c>
      <c r="D43" s="7">
        <v>12533.7210036281</v>
      </c>
      <c r="E43" s="7">
        <v>246.49018198132617</v>
      </c>
      <c r="F43" s="7">
        <v>2741.4521544316376</v>
      </c>
      <c r="G43" s="7">
        <v>272.99299959696435</v>
      </c>
      <c r="H43" s="7">
        <v>20.80127937939333</v>
      </c>
      <c r="I43" s="7">
        <v>1003.1376095528137</v>
      </c>
      <c r="J43" s="7">
        <v>133.42412532158212</v>
      </c>
      <c r="K43" s="7">
        <v>26787.16129413476</v>
      </c>
    </row>
    <row r="44" spans="1:11" ht="15.75" thickBot="1">
      <c r="A44" s="6">
        <v>2028</v>
      </c>
      <c r="B44" s="7">
        <v>10257.577945528252</v>
      </c>
      <c r="C44" s="7">
        <v>891.6100874723641</v>
      </c>
      <c r="D44" s="7">
        <v>12587.035694553748</v>
      </c>
      <c r="E44" s="7">
        <v>265.87072991250653</v>
      </c>
      <c r="F44" s="7">
        <v>2709.9268420689796</v>
      </c>
      <c r="G44" s="7">
        <v>271.6235107466029</v>
      </c>
      <c r="H44" s="7">
        <v>20.933735717003344</v>
      </c>
      <c r="I44" s="7">
        <v>1007.8779121852268</v>
      </c>
      <c r="J44" s="7">
        <v>133.42532438757394</v>
      </c>
      <c r="K44" s="7">
        <v>26988.40096518739</v>
      </c>
    </row>
    <row r="45" spans="1:11" ht="15.75" thickBot="1">
      <c r="A45" s="6">
        <v>2029</v>
      </c>
      <c r="B45" s="7">
        <v>10442.565057037453</v>
      </c>
      <c r="C45" s="7">
        <v>947.417511320512</v>
      </c>
      <c r="D45" s="7">
        <v>12606.788283371632</v>
      </c>
      <c r="E45" s="7">
        <v>284.72405235605095</v>
      </c>
      <c r="F45" s="7">
        <v>2676.782477622998</v>
      </c>
      <c r="G45" s="7">
        <v>269.64285014195843</v>
      </c>
      <c r="H45" s="7">
        <v>21.052617945057627</v>
      </c>
      <c r="I45" s="7">
        <v>1012.8495529444352</v>
      </c>
      <c r="J45" s="7">
        <v>133.42646472052604</v>
      </c>
      <c r="K45" s="7">
        <v>27163.107303784058</v>
      </c>
    </row>
    <row r="46" spans="1:11" ht="15.75" thickBot="1">
      <c r="A46" s="6">
        <v>2030</v>
      </c>
      <c r="B46" s="7">
        <v>10623.971988012301</v>
      </c>
      <c r="C46" s="7">
        <v>1005.1365738270316</v>
      </c>
      <c r="D46" s="7">
        <v>12607.442153655018</v>
      </c>
      <c r="E46" s="7">
        <v>302.9023629588747</v>
      </c>
      <c r="F46" s="7">
        <v>2641.4804744214475</v>
      </c>
      <c r="G46" s="7">
        <v>267.29087591969227</v>
      </c>
      <c r="H46" s="7">
        <v>21.158321330864535</v>
      </c>
      <c r="I46" s="7">
        <v>1017.3338927058783</v>
      </c>
      <c r="J46" s="7">
        <v>133.42754892065994</v>
      </c>
      <c r="K46" s="7">
        <v>27312.105254965863</v>
      </c>
    </row>
    <row r="47" spans="1:11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3.5" customHeight="1">
      <c r="A48" s="23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3.5" customHeight="1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ht="13.5" customHeight="1">
      <c r="A50" s="4"/>
    </row>
    <row r="51" spans="1:11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5">
      <c r="A52" s="8" t="s">
        <v>24</v>
      </c>
      <c r="B52" s="11">
        <f>EXP((LN(B16/B6)/10))-1</f>
        <v>0.00971465655329573</v>
      </c>
      <c r="C52" s="12" t="s">
        <v>45</v>
      </c>
      <c r="D52" s="11">
        <f>EXP((LN(D16/D6)/10))-1</f>
        <v>0.004838811297565471</v>
      </c>
      <c r="E52" s="12" t="s">
        <v>45</v>
      </c>
      <c r="F52" s="11">
        <f aca="true" t="shared" si="1" ref="F52:K52">EXP((LN(F16/F6)/10))-1</f>
        <v>-0.017460574131436313</v>
      </c>
      <c r="G52" s="11">
        <f t="shared" si="1"/>
        <v>0.01568877461666074</v>
      </c>
      <c r="H52" s="11">
        <f t="shared" si="1"/>
        <v>0.019518608328435105</v>
      </c>
      <c r="I52" s="11">
        <f t="shared" si="1"/>
        <v>0.027707912613170294</v>
      </c>
      <c r="J52" s="11">
        <f t="shared" si="1"/>
        <v>-0.003813401483094614</v>
      </c>
      <c r="K52" s="11">
        <f t="shared" si="1"/>
        <v>0.004157846221659822</v>
      </c>
    </row>
    <row r="53" spans="1:11" ht="15">
      <c r="A53" s="8" t="s">
        <v>61</v>
      </c>
      <c r="B53" s="11">
        <f>EXP((LN(B33/B16)/17))-1</f>
        <v>0.007137367486639512</v>
      </c>
      <c r="C53" s="12" t="s">
        <v>45</v>
      </c>
      <c r="D53" s="11">
        <f>EXP((LN(D33/D16)/17))-1</f>
        <v>0.0055760893504168685</v>
      </c>
      <c r="E53" s="12" t="s">
        <v>45</v>
      </c>
      <c r="F53" s="11">
        <f aca="true" t="shared" si="2" ref="F53:K53">EXP((LN(F33/F16)/17))-1</f>
        <v>-0.006717970350806901</v>
      </c>
      <c r="G53" s="11">
        <f t="shared" si="2"/>
        <v>0.004290943559140725</v>
      </c>
      <c r="H53" s="11">
        <f t="shared" si="2"/>
        <v>-0.12479606882042171</v>
      </c>
      <c r="I53" s="11">
        <f t="shared" si="2"/>
        <v>-0.03505608956694384</v>
      </c>
      <c r="J53" s="11">
        <f t="shared" si="2"/>
        <v>-0.042508644326949896</v>
      </c>
      <c r="K53" s="11">
        <f t="shared" si="2"/>
        <v>0.0013618946657776299</v>
      </c>
    </row>
    <row r="54" spans="1:11" ht="15">
      <c r="A54" s="8" t="s">
        <v>62</v>
      </c>
      <c r="B54" s="11">
        <f aca="true" t="shared" si="3" ref="B54:K54">EXP((LN(B36/B33)/3))-1</f>
        <v>0.013038830661545653</v>
      </c>
      <c r="C54" s="11">
        <f t="shared" si="3"/>
        <v>0.3130533299318281</v>
      </c>
      <c r="D54" s="11">
        <f t="shared" si="3"/>
        <v>0.008203159605200572</v>
      </c>
      <c r="E54" s="11">
        <f t="shared" si="3"/>
        <v>0.34253568484115804</v>
      </c>
      <c r="F54" s="11">
        <f t="shared" si="3"/>
        <v>-0.01646545026503443</v>
      </c>
      <c r="G54" s="11">
        <f t="shared" si="3"/>
        <v>-0.0018005988589722133</v>
      </c>
      <c r="H54" s="11">
        <f t="shared" si="3"/>
        <v>0.0037388654799437315</v>
      </c>
      <c r="I54" s="11">
        <f t="shared" si="3"/>
        <v>0.013997522368071058</v>
      </c>
      <c r="J54" s="11">
        <f t="shared" si="3"/>
        <v>1.3363066940108581E-05</v>
      </c>
      <c r="K54" s="11">
        <f t="shared" si="3"/>
        <v>0.006856643213827951</v>
      </c>
    </row>
    <row r="55" spans="1:11" ht="15">
      <c r="A55" s="8" t="s">
        <v>63</v>
      </c>
      <c r="B55" s="11">
        <f aca="true" t="shared" si="4" ref="B55:K55">EXP((LN(B46/B33)/13))-1</f>
        <v>0.017338948075033445</v>
      </c>
      <c r="C55" s="11">
        <f t="shared" si="4"/>
        <v>0.1461406101604521</v>
      </c>
      <c r="D55" s="11">
        <f t="shared" si="4"/>
        <v>0.006614828202954781</v>
      </c>
      <c r="E55" s="11">
        <f t="shared" si="4"/>
        <v>0.17019688899076502</v>
      </c>
      <c r="F55" s="11">
        <f t="shared" si="4"/>
        <v>-0.013393686035606978</v>
      </c>
      <c r="G55" s="11">
        <f t="shared" si="4"/>
        <v>-0.004031975647668329</v>
      </c>
      <c r="H55" s="11">
        <f t="shared" si="4"/>
        <v>0.006000657790943498</v>
      </c>
      <c r="I55" s="11">
        <f t="shared" si="4"/>
        <v>0.007319503170873487</v>
      </c>
      <c r="J55" s="11">
        <f t="shared" si="4"/>
        <v>1.0815054495516563E-05</v>
      </c>
      <c r="K55" s="11">
        <f t="shared" si="4"/>
        <v>0.008153582508974022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K12" sqref="K12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22" t="s">
        <v>52</v>
      </c>
      <c r="B1" s="22"/>
      <c r="C1" s="22"/>
      <c r="D1" s="22"/>
      <c r="E1" s="22"/>
      <c r="F1" s="22"/>
      <c r="G1" s="22"/>
      <c r="H1" s="22"/>
      <c r="I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9" ht="15.75" customHeight="1">
      <c r="A3" s="22" t="s">
        <v>25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26</v>
      </c>
    </row>
    <row r="6" spans="1:9" ht="15.75" thickBot="1">
      <c r="A6" s="6">
        <v>1990</v>
      </c>
      <c r="B6" s="7">
        <v>6835</v>
      </c>
      <c r="C6" s="7">
        <v>10004.2926171643</v>
      </c>
      <c r="D6" s="7">
        <v>3365.743341884596</v>
      </c>
      <c r="E6" s="7">
        <v>224.16880518000005</v>
      </c>
      <c r="F6" s="7">
        <v>155.55887099999998</v>
      </c>
      <c r="G6" s="7">
        <v>1291.3892631889837</v>
      </c>
      <c r="H6" s="7">
        <v>290.058</v>
      </c>
      <c r="I6" s="7">
        <f>SUM(B6:H6)</f>
        <v>22166.21089841788</v>
      </c>
    </row>
    <row r="7" spans="1:9" ht="15.75" thickBot="1">
      <c r="A7" s="6">
        <v>1991</v>
      </c>
      <c r="B7" s="7">
        <v>6619.912015999999</v>
      </c>
      <c r="C7" s="7">
        <v>9736.09421321081</v>
      </c>
      <c r="D7" s="7">
        <v>3090.076301697371</v>
      </c>
      <c r="E7" s="7">
        <v>232.318034128</v>
      </c>
      <c r="F7" s="7">
        <v>133.26826299999996</v>
      </c>
      <c r="G7" s="7">
        <v>1264.4851462710246</v>
      </c>
      <c r="H7" s="7">
        <v>291.99399999999997</v>
      </c>
      <c r="I7" s="7">
        <f aca="true" t="shared" si="0" ref="I7:I32">SUM(B7:H7)</f>
        <v>21368.147974307205</v>
      </c>
    </row>
    <row r="8" spans="1:9" ht="15.75" thickBot="1">
      <c r="A8" s="6">
        <v>1992</v>
      </c>
      <c r="B8" s="7">
        <v>6202.474</v>
      </c>
      <c r="C8" s="7">
        <v>10477.743215808716</v>
      </c>
      <c r="D8" s="7">
        <v>3107.6453350474467</v>
      </c>
      <c r="E8" s="7">
        <v>212.4000825596858</v>
      </c>
      <c r="F8" s="7">
        <v>160.08334660970777</v>
      </c>
      <c r="G8" s="7">
        <v>1359.4800495410204</v>
      </c>
      <c r="H8" s="7">
        <v>299.9579704334267</v>
      </c>
      <c r="I8" s="7">
        <f t="shared" si="0"/>
        <v>21819.784000000003</v>
      </c>
    </row>
    <row r="9" spans="1:9" ht="15.75" thickBot="1">
      <c r="A9" s="6">
        <v>1993</v>
      </c>
      <c r="B9" s="7">
        <v>5929.489</v>
      </c>
      <c r="C9" s="7">
        <v>10354.544976800702</v>
      </c>
      <c r="D9" s="7">
        <v>2798.932144742297</v>
      </c>
      <c r="E9" s="7">
        <v>205.42416503897508</v>
      </c>
      <c r="F9" s="7">
        <v>134.214695856912</v>
      </c>
      <c r="G9" s="7">
        <v>1415.1164622862584</v>
      </c>
      <c r="H9" s="7">
        <v>298.83555527485123</v>
      </c>
      <c r="I9" s="7">
        <f t="shared" si="0"/>
        <v>21136.556999999997</v>
      </c>
    </row>
    <row r="10" spans="1:9" ht="15.75" thickBot="1">
      <c r="A10" s="6">
        <v>1994</v>
      </c>
      <c r="B10" s="7">
        <v>5936.741999999999</v>
      </c>
      <c r="C10" s="7">
        <v>9745.256952596957</v>
      </c>
      <c r="D10" s="7">
        <v>2566.751694671083</v>
      </c>
      <c r="E10" s="7">
        <v>235.1398115181341</v>
      </c>
      <c r="F10" s="7">
        <v>171.01622142661662</v>
      </c>
      <c r="G10" s="7">
        <v>1433.6401621368623</v>
      </c>
      <c r="H10" s="7">
        <v>309.0471576503473</v>
      </c>
      <c r="I10" s="7">
        <f t="shared" si="0"/>
        <v>20397.593999999997</v>
      </c>
    </row>
    <row r="11" spans="1:9" ht="15.75" thickBot="1">
      <c r="A11" s="6">
        <v>1995</v>
      </c>
      <c r="B11" s="7">
        <v>6768</v>
      </c>
      <c r="C11" s="7">
        <v>9521.267335752185</v>
      </c>
      <c r="D11" s="7">
        <v>2393.1791607799796</v>
      </c>
      <c r="E11" s="7">
        <v>320.47056955679045</v>
      </c>
      <c r="F11" s="7">
        <v>140.2620995843266</v>
      </c>
      <c r="G11" s="7">
        <v>1377.8122166508501</v>
      </c>
      <c r="H11" s="7">
        <v>290.0086176758731</v>
      </c>
      <c r="I11" s="7">
        <f t="shared" si="0"/>
        <v>20811.000000000007</v>
      </c>
    </row>
    <row r="12" spans="1:9" ht="15.75" thickBot="1">
      <c r="A12" s="6">
        <v>1996</v>
      </c>
      <c r="B12" s="7">
        <v>6054.142</v>
      </c>
      <c r="C12" s="7">
        <v>10159.86167506547</v>
      </c>
      <c r="D12" s="7">
        <v>2686.6946310865114</v>
      </c>
      <c r="E12" s="7">
        <v>356.3169957907316</v>
      </c>
      <c r="F12" s="7">
        <v>188.04564961608764</v>
      </c>
      <c r="G12" s="7">
        <v>1583.924030339835</v>
      </c>
      <c r="H12" s="7">
        <v>312.9680181013648</v>
      </c>
      <c r="I12" s="7">
        <f t="shared" si="0"/>
        <v>21341.952999999998</v>
      </c>
    </row>
    <row r="13" spans="1:9" ht="15.75" thickBot="1">
      <c r="A13" s="6">
        <v>1997</v>
      </c>
      <c r="B13" s="7">
        <v>7104</v>
      </c>
      <c r="C13" s="7">
        <v>9911.664305472515</v>
      </c>
      <c r="D13" s="7">
        <v>2412.562565489543</v>
      </c>
      <c r="E13" s="7">
        <v>318.92296498936764</v>
      </c>
      <c r="F13" s="7">
        <v>182.15874144612056</v>
      </c>
      <c r="G13" s="7">
        <v>1571.6955518721868</v>
      </c>
      <c r="H13" s="7">
        <v>300.9958707302639</v>
      </c>
      <c r="I13" s="7">
        <f t="shared" si="0"/>
        <v>21801.999999999996</v>
      </c>
    </row>
    <row r="14" spans="1:9" ht="15.75" thickBot="1">
      <c r="A14" s="6">
        <v>1998</v>
      </c>
      <c r="B14" s="7">
        <v>6471.308999999999</v>
      </c>
      <c r="C14" s="7">
        <v>10270.733202952293</v>
      </c>
      <c r="D14" s="7">
        <v>2536.2447427739944</v>
      </c>
      <c r="E14" s="7">
        <v>324.4912895870741</v>
      </c>
      <c r="F14" s="7">
        <v>185.93253018245525</v>
      </c>
      <c r="G14" s="7">
        <v>1588.6138642310475</v>
      </c>
      <c r="H14" s="7">
        <v>318.6833702731376</v>
      </c>
      <c r="I14" s="7">
        <f t="shared" si="0"/>
        <v>21696.007999999998</v>
      </c>
    </row>
    <row r="15" spans="1:9" ht="15.75" thickBot="1">
      <c r="A15" s="6">
        <v>1999</v>
      </c>
      <c r="B15" s="7">
        <v>7139.000000000022</v>
      </c>
      <c r="C15" s="7">
        <v>9955.949794947765</v>
      </c>
      <c r="D15" s="7">
        <v>2369.97119482487</v>
      </c>
      <c r="E15" s="7">
        <v>272.270742713225</v>
      </c>
      <c r="F15" s="7">
        <v>230.44165284154377</v>
      </c>
      <c r="G15" s="7">
        <v>1593.5712950468478</v>
      </c>
      <c r="H15" s="7">
        <v>293.7953196258171</v>
      </c>
      <c r="I15" s="7">
        <f t="shared" si="0"/>
        <v>21855.00000000009</v>
      </c>
    </row>
    <row r="16" spans="1:9" ht="15.75" thickBot="1">
      <c r="A16" s="6">
        <v>2000</v>
      </c>
      <c r="B16" s="7">
        <v>7528.589675921864</v>
      </c>
      <c r="C16" s="7">
        <v>10287.675891681061</v>
      </c>
      <c r="D16" s="7">
        <v>2619.559278377388</v>
      </c>
      <c r="E16" s="7">
        <v>261.92786539457495</v>
      </c>
      <c r="F16" s="7">
        <v>188.7323519838552</v>
      </c>
      <c r="G16" s="7">
        <v>1697.2826596412558</v>
      </c>
      <c r="H16" s="7">
        <v>279.184818</v>
      </c>
      <c r="I16" s="7">
        <f t="shared" si="0"/>
        <v>22862.952541000002</v>
      </c>
    </row>
    <row r="17" spans="1:9" ht="15.75" thickBot="1">
      <c r="A17" s="6">
        <v>2001</v>
      </c>
      <c r="B17" s="7">
        <v>7328.136501331617</v>
      </c>
      <c r="C17" s="7">
        <v>9787.351125328405</v>
      </c>
      <c r="D17" s="7">
        <v>2753.99206780694</v>
      </c>
      <c r="E17" s="7">
        <v>297.111585809979</v>
      </c>
      <c r="F17" s="7">
        <v>193.31790528458174</v>
      </c>
      <c r="G17" s="7">
        <v>1716.2047284384835</v>
      </c>
      <c r="H17" s="7">
        <v>297.343389</v>
      </c>
      <c r="I17" s="7">
        <f t="shared" si="0"/>
        <v>22373.457303000007</v>
      </c>
    </row>
    <row r="18" spans="1:9" ht="15.75" thickBot="1">
      <c r="A18" s="6">
        <v>2002</v>
      </c>
      <c r="B18" s="7">
        <v>7359.544317773554</v>
      </c>
      <c r="C18" s="7">
        <v>9952.158350003498</v>
      </c>
      <c r="D18" s="7">
        <v>2566.1985124935877</v>
      </c>
      <c r="E18" s="7">
        <v>243.13022778441695</v>
      </c>
      <c r="F18" s="7">
        <v>163.17323711406002</v>
      </c>
      <c r="G18" s="7">
        <v>1720.5613498308815</v>
      </c>
      <c r="H18" s="7">
        <v>285.6959999999999</v>
      </c>
      <c r="I18" s="7">
        <f t="shared" si="0"/>
        <v>22290.461994999998</v>
      </c>
    </row>
    <row r="19" spans="1:9" ht="15.75" thickBot="1">
      <c r="A19" s="6">
        <v>2003</v>
      </c>
      <c r="B19" s="7">
        <v>7807.147024970744</v>
      </c>
      <c r="C19" s="7">
        <v>10205.189030009204</v>
      </c>
      <c r="D19" s="7">
        <v>2620.1773289333737</v>
      </c>
      <c r="E19" s="7">
        <v>234.72440785565925</v>
      </c>
      <c r="F19" s="7">
        <v>162.67978443703046</v>
      </c>
      <c r="G19" s="7">
        <v>1709.2674417939957</v>
      </c>
      <c r="H19" s="7">
        <v>304.904348</v>
      </c>
      <c r="I19" s="7">
        <f t="shared" si="0"/>
        <v>23044.089366000004</v>
      </c>
    </row>
    <row r="20" spans="1:9" ht="15.75" thickBot="1">
      <c r="A20" s="6">
        <v>2004</v>
      </c>
      <c r="B20" s="7">
        <v>7946.273766624827</v>
      </c>
      <c r="C20" s="7">
        <v>10655.321355050732</v>
      </c>
      <c r="D20" s="7">
        <v>2514.567028005365</v>
      </c>
      <c r="E20" s="7">
        <v>288.4268231307033</v>
      </c>
      <c r="F20" s="7">
        <v>217.0674001578469</v>
      </c>
      <c r="G20" s="7">
        <v>1435.1588606405278</v>
      </c>
      <c r="H20" s="7">
        <v>293.38647282</v>
      </c>
      <c r="I20" s="7">
        <f t="shared" si="0"/>
        <v>23350.201706429998</v>
      </c>
    </row>
    <row r="21" spans="1:9" ht="15.75" thickBot="1">
      <c r="A21" s="6">
        <v>2005</v>
      </c>
      <c r="B21" s="7">
        <v>7959.454198103672</v>
      </c>
      <c r="C21" s="7">
        <v>10702.775419070796</v>
      </c>
      <c r="D21" s="7">
        <v>2620.658987642096</v>
      </c>
      <c r="E21" s="7">
        <v>189.38405903586101</v>
      </c>
      <c r="F21" s="7">
        <v>159.60297794255996</v>
      </c>
      <c r="G21" s="7">
        <v>1474.7298714850301</v>
      </c>
      <c r="H21" s="7">
        <v>294.81028395</v>
      </c>
      <c r="I21" s="7">
        <f t="shared" si="0"/>
        <v>23401.41579723001</v>
      </c>
    </row>
    <row r="22" spans="1:9" ht="15.75" thickBot="1">
      <c r="A22" s="6">
        <v>2006</v>
      </c>
      <c r="B22" s="7">
        <v>8467</v>
      </c>
      <c r="C22" s="7">
        <v>10986.20721774454</v>
      </c>
      <c r="D22" s="7">
        <v>2657.0852892226458</v>
      </c>
      <c r="E22" s="7">
        <v>183.98775458888247</v>
      </c>
      <c r="F22" s="7">
        <v>159.51760162343547</v>
      </c>
      <c r="G22" s="7">
        <v>1561.1439967853876</v>
      </c>
      <c r="H22" s="7">
        <v>298.058140035111</v>
      </c>
      <c r="I22" s="7">
        <f t="shared" si="0"/>
        <v>24313.000000000004</v>
      </c>
    </row>
    <row r="23" spans="1:9" ht="15.75" thickBot="1">
      <c r="A23" s="6">
        <v>2007</v>
      </c>
      <c r="B23" s="7">
        <v>8421.153570874312</v>
      </c>
      <c r="C23" s="7">
        <v>10949.965808077737</v>
      </c>
      <c r="D23" s="7">
        <v>2738.1773462055057</v>
      </c>
      <c r="E23" s="7">
        <v>178.41590105443868</v>
      </c>
      <c r="F23" s="7">
        <v>174.39702502357943</v>
      </c>
      <c r="G23" s="7">
        <v>1557.545615364427</v>
      </c>
      <c r="H23" s="7">
        <v>297.6350353</v>
      </c>
      <c r="I23" s="7">
        <f t="shared" si="0"/>
        <v>24317.2903019</v>
      </c>
    </row>
    <row r="24" spans="1:9" ht="15.75" thickBot="1">
      <c r="A24" s="6">
        <v>2008</v>
      </c>
      <c r="B24" s="7">
        <v>8721.664361197447</v>
      </c>
      <c r="C24" s="7">
        <v>11094.84552357607</v>
      </c>
      <c r="D24" s="7">
        <v>2777.6818795376385</v>
      </c>
      <c r="E24" s="7">
        <v>178.6661258645189</v>
      </c>
      <c r="F24" s="7">
        <v>174.64161343866564</v>
      </c>
      <c r="G24" s="7">
        <v>1579.1482320856537</v>
      </c>
      <c r="H24" s="7">
        <v>312.4315529</v>
      </c>
      <c r="I24" s="7">
        <f t="shared" si="0"/>
        <v>24839.079288599994</v>
      </c>
    </row>
    <row r="25" spans="1:9" ht="15.75" thickBot="1">
      <c r="A25" s="6">
        <v>2009</v>
      </c>
      <c r="B25" s="7">
        <v>8424.119904672345</v>
      </c>
      <c r="C25" s="7">
        <v>10618.617633956897</v>
      </c>
      <c r="D25" s="7">
        <v>2360.1813520662004</v>
      </c>
      <c r="E25" s="7">
        <v>197.5404148880845</v>
      </c>
      <c r="F25" s="7">
        <v>35.8443836083367</v>
      </c>
      <c r="G25" s="7">
        <v>1861.9419084981348</v>
      </c>
      <c r="H25" s="7">
        <v>288.526701</v>
      </c>
      <c r="I25" s="7">
        <f t="shared" si="0"/>
        <v>23786.772298689993</v>
      </c>
    </row>
    <row r="26" spans="1:9" ht="15.75" thickBot="1">
      <c r="A26" s="6">
        <v>2010</v>
      </c>
      <c r="B26" s="7">
        <v>8040.031054543071</v>
      </c>
      <c r="C26" s="7">
        <v>10285.872175243581</v>
      </c>
      <c r="D26" s="7">
        <v>2239.033375468065</v>
      </c>
      <c r="E26" s="7">
        <v>197.92539583611267</v>
      </c>
      <c r="F26" s="7">
        <v>37.3740301582354</v>
      </c>
      <c r="G26" s="7">
        <v>1892.23160736093</v>
      </c>
      <c r="H26" s="7">
        <v>245.47708400000005</v>
      </c>
      <c r="I26" s="7">
        <f t="shared" si="0"/>
        <v>22937.94472260999</v>
      </c>
    </row>
    <row r="27" spans="1:9" ht="15.75" thickBot="1">
      <c r="A27" s="6">
        <v>2011</v>
      </c>
      <c r="B27" s="7">
        <v>8218.369876482227</v>
      </c>
      <c r="C27" s="7">
        <v>10297.41509877612</v>
      </c>
      <c r="D27" s="7">
        <v>2272.61341779924</v>
      </c>
      <c r="E27" s="7">
        <v>191.3372696029206</v>
      </c>
      <c r="F27" s="7">
        <v>52.36543773188465</v>
      </c>
      <c r="G27" s="7">
        <v>1902.9073558176108</v>
      </c>
      <c r="H27" s="7">
        <v>217.39872</v>
      </c>
      <c r="I27" s="7">
        <f t="shared" si="0"/>
        <v>23152.407176210007</v>
      </c>
    </row>
    <row r="28" spans="1:9" ht="15.75" thickBot="1">
      <c r="A28" s="6">
        <v>2012</v>
      </c>
      <c r="B28" s="7">
        <v>8453.17908020155</v>
      </c>
      <c r="C28" s="7">
        <v>10663.393307388187</v>
      </c>
      <c r="D28" s="7">
        <v>2215.1047972767274</v>
      </c>
      <c r="E28" s="7">
        <v>230.81665895169175</v>
      </c>
      <c r="F28" s="7">
        <v>147.12388226939652</v>
      </c>
      <c r="G28" s="7">
        <v>1705.7441954824412</v>
      </c>
      <c r="H28" s="7">
        <v>185.530643</v>
      </c>
      <c r="I28" s="7">
        <f t="shared" si="0"/>
        <v>23600.892564569993</v>
      </c>
    </row>
    <row r="29" spans="1:9" ht="15.75" thickBot="1">
      <c r="A29" s="6">
        <v>2013</v>
      </c>
      <c r="B29" s="7">
        <v>8226.69377301763</v>
      </c>
      <c r="C29" s="7">
        <v>10075.795674844534</v>
      </c>
      <c r="D29" s="7">
        <v>2426.1668965893596</v>
      </c>
      <c r="E29" s="7">
        <v>278.90400807006534</v>
      </c>
      <c r="F29" s="7">
        <v>96.33253125659925</v>
      </c>
      <c r="G29" s="7">
        <v>1403.4055582217711</v>
      </c>
      <c r="H29" s="7">
        <v>138.01000000000002</v>
      </c>
      <c r="I29" s="7">
        <f t="shared" si="0"/>
        <v>22645.308441999954</v>
      </c>
    </row>
    <row r="30" spans="1:9" ht="15.75" thickBot="1">
      <c r="A30" s="6">
        <v>2014</v>
      </c>
      <c r="B30" s="7">
        <v>8178.563674000003</v>
      </c>
      <c r="C30" s="7">
        <v>11460.465850805258</v>
      </c>
      <c r="D30" s="7">
        <v>2309.0570197555044</v>
      </c>
      <c r="E30" s="7">
        <v>251.21272128224726</v>
      </c>
      <c r="F30" s="7">
        <v>36.01855728713229</v>
      </c>
      <c r="G30" s="7">
        <v>1074.8136188698052</v>
      </c>
      <c r="H30" s="7">
        <v>144.81</v>
      </c>
      <c r="I30" s="7">
        <f t="shared" si="0"/>
        <v>23454.94144199995</v>
      </c>
    </row>
    <row r="31" spans="1:9" ht="15.75" thickBot="1">
      <c r="A31" s="6">
        <v>2015</v>
      </c>
      <c r="B31" s="7">
        <v>8274.63102728665</v>
      </c>
      <c r="C31" s="7">
        <v>11417.990884847963</v>
      </c>
      <c r="D31" s="7">
        <v>2263.5623986695605</v>
      </c>
      <c r="E31" s="7">
        <v>194.79369133431493</v>
      </c>
      <c r="F31" s="7">
        <v>41.127781596909145</v>
      </c>
      <c r="G31" s="7">
        <v>1014.088939264642</v>
      </c>
      <c r="H31" s="7">
        <v>130.00198799999976</v>
      </c>
      <c r="I31" s="7">
        <f t="shared" si="0"/>
        <v>23336.19671100004</v>
      </c>
    </row>
    <row r="32" spans="1:9" ht="15.75" thickBot="1">
      <c r="A32" s="6">
        <v>2016</v>
      </c>
      <c r="B32" s="7">
        <v>8230.370615654798</v>
      </c>
      <c r="C32" s="7">
        <v>11626.864223700155</v>
      </c>
      <c r="D32" s="7">
        <v>2317.648349431212</v>
      </c>
      <c r="E32" s="7">
        <v>213.69977135631973</v>
      </c>
      <c r="F32" s="7">
        <v>29.105035537622822</v>
      </c>
      <c r="G32" s="7">
        <v>948.4399601010774</v>
      </c>
      <c r="H32" s="7">
        <v>128.67405817511022</v>
      </c>
      <c r="I32" s="7">
        <f t="shared" si="0"/>
        <v>23494.802013956298</v>
      </c>
    </row>
    <row r="33" spans="1:9" ht="15.75" thickBot="1">
      <c r="A33" s="6">
        <v>2017</v>
      </c>
      <c r="B33" s="7">
        <v>8222.6631269088</v>
      </c>
      <c r="C33" s="7">
        <v>11121.02739520675</v>
      </c>
      <c r="D33" s="7">
        <v>2194.7543274559553</v>
      </c>
      <c r="E33" s="7">
        <v>279.716726</v>
      </c>
      <c r="F33" s="7">
        <v>19.575090000000003</v>
      </c>
      <c r="G33" s="7">
        <v>922.1997020121557</v>
      </c>
      <c r="H33" s="7">
        <v>133.408791</v>
      </c>
      <c r="I33" s="7">
        <v>22893.34515858366</v>
      </c>
    </row>
    <row r="34" spans="1:10" ht="15.75" thickBot="1">
      <c r="A34" s="6">
        <v>2018</v>
      </c>
      <c r="B34" s="7">
        <v>8245.250801606382</v>
      </c>
      <c r="C34" s="7">
        <v>11054.498034282293</v>
      </c>
      <c r="D34" s="7">
        <v>2167.6562448534105</v>
      </c>
      <c r="E34" s="7">
        <v>278.77658971478354</v>
      </c>
      <c r="F34" s="7">
        <v>19.58938922277056</v>
      </c>
      <c r="G34" s="7">
        <v>844.9844713890832</v>
      </c>
      <c r="H34" s="7">
        <v>133.4106452867207</v>
      </c>
      <c r="I34" s="7">
        <v>22744.166176355444</v>
      </c>
      <c r="J34" s="13"/>
    </row>
    <row r="35" spans="1:9" ht="15.75" thickBot="1">
      <c r="A35" s="6">
        <v>2019</v>
      </c>
      <c r="B35" s="7">
        <v>8292.288963835106</v>
      </c>
      <c r="C35" s="7">
        <v>11173.770524929401</v>
      </c>
      <c r="D35" s="7">
        <v>2113.066370069077</v>
      </c>
      <c r="E35" s="7">
        <v>278.00851854229046</v>
      </c>
      <c r="F35" s="7">
        <v>19.653448091513532</v>
      </c>
      <c r="G35" s="7">
        <v>858.1919650317127</v>
      </c>
      <c r="H35" s="7">
        <v>133.41241462409613</v>
      </c>
      <c r="I35" s="7">
        <v>22868.3922051232</v>
      </c>
    </row>
    <row r="36" spans="1:9" ht="15.75" thickBot="1">
      <c r="A36" s="6">
        <v>2020</v>
      </c>
      <c r="B36" s="7">
        <v>8408.61624289459</v>
      </c>
      <c r="C36" s="7">
        <v>11284.99335908665</v>
      </c>
      <c r="D36" s="7">
        <v>2047.131401467124</v>
      </c>
      <c r="E36" s="7">
        <v>278.2513600348259</v>
      </c>
      <c r="F36" s="7">
        <v>19.795477835222904</v>
      </c>
      <c r="G36" s="7">
        <v>868.8442272951929</v>
      </c>
      <c r="H36" s="7">
        <v>133.41413932328294</v>
      </c>
      <c r="I36" s="7">
        <v>23041.04620793688</v>
      </c>
    </row>
    <row r="37" spans="1:9" ht="15.75" thickBot="1">
      <c r="A37" s="6">
        <v>2021</v>
      </c>
      <c r="B37" s="7">
        <v>8551.239774576354</v>
      </c>
      <c r="C37" s="7">
        <v>11459.778284246493</v>
      </c>
      <c r="D37" s="7">
        <v>2033.4236830939658</v>
      </c>
      <c r="E37" s="7">
        <v>278.30193796816627</v>
      </c>
      <c r="F37" s="7">
        <v>19.929877066046146</v>
      </c>
      <c r="G37" s="7">
        <v>874.1824082463008</v>
      </c>
      <c r="H37" s="7">
        <v>133.41575719482609</v>
      </c>
      <c r="I37" s="7">
        <v>23350.27172239215</v>
      </c>
    </row>
    <row r="38" spans="1:9" ht="15.75" thickBot="1">
      <c r="A38" s="6">
        <v>2022</v>
      </c>
      <c r="B38" s="7">
        <v>8707.423826851224</v>
      </c>
      <c r="C38" s="7">
        <v>11625.9510574259</v>
      </c>
      <c r="D38" s="7">
        <v>2011.3168646022286</v>
      </c>
      <c r="E38" s="7">
        <v>278.1499847602063</v>
      </c>
      <c r="F38" s="7">
        <v>20.07986265453034</v>
      </c>
      <c r="G38" s="7">
        <v>881.5222818430182</v>
      </c>
      <c r="H38" s="7">
        <v>133.4173259896157</v>
      </c>
      <c r="I38" s="7">
        <v>23657.861204126722</v>
      </c>
    </row>
    <row r="39" spans="1:9" ht="15.75" thickBot="1">
      <c r="A39" s="6">
        <v>2023</v>
      </c>
      <c r="B39" s="7">
        <v>8823.791380487577</v>
      </c>
      <c r="C39" s="7">
        <v>11627.450173860838</v>
      </c>
      <c r="D39" s="7">
        <v>1962.6887687800927</v>
      </c>
      <c r="E39" s="7">
        <v>277.1494734101698</v>
      </c>
      <c r="F39" s="7">
        <v>20.235666763699744</v>
      </c>
      <c r="G39" s="7">
        <v>890.967517232604</v>
      </c>
      <c r="H39" s="7">
        <v>133.41880759479204</v>
      </c>
      <c r="I39" s="7">
        <v>23735.701788129772</v>
      </c>
    </row>
    <row r="40" spans="1:9" ht="15.75" thickBot="1">
      <c r="A40" s="6">
        <v>2024</v>
      </c>
      <c r="B40" s="7">
        <v>8964.488444947412</v>
      </c>
      <c r="C40" s="7">
        <v>11707.029339350307</v>
      </c>
      <c r="D40" s="7">
        <v>1925.6306546966891</v>
      </c>
      <c r="E40" s="7">
        <v>276.38786009192296</v>
      </c>
      <c r="F40" s="7">
        <v>20.38172292750383</v>
      </c>
      <c r="G40" s="7">
        <v>897.7554731887896</v>
      </c>
      <c r="H40" s="7">
        <v>133.42023802890373</v>
      </c>
      <c r="I40" s="7">
        <v>23925.093733231526</v>
      </c>
    </row>
    <row r="41" spans="1:9" ht="15.75" thickBot="1">
      <c r="A41" s="6">
        <v>2025</v>
      </c>
      <c r="B41" s="7">
        <v>9064.836405439912</v>
      </c>
      <c r="C41" s="7">
        <v>11710.409074344247</v>
      </c>
      <c r="D41" s="7">
        <v>1873.4276536478483</v>
      </c>
      <c r="E41" s="7">
        <v>273.7263285134925</v>
      </c>
      <c r="F41" s="7">
        <v>20.52453601524682</v>
      </c>
      <c r="G41" s="7">
        <v>901.3020275105787</v>
      </c>
      <c r="H41" s="7">
        <v>133.42159725892336</v>
      </c>
      <c r="I41" s="7">
        <v>23977.647622730245</v>
      </c>
    </row>
    <row r="42" spans="1:9" ht="15.75" thickBot="1">
      <c r="A42" s="6">
        <v>2026</v>
      </c>
      <c r="B42" s="7">
        <v>9196.711705028949</v>
      </c>
      <c r="C42" s="7">
        <v>11812.580988960297</v>
      </c>
      <c r="D42" s="7">
        <v>1843.1939320715414</v>
      </c>
      <c r="E42" s="7">
        <v>272.9356519850302</v>
      </c>
      <c r="F42" s="7">
        <v>20.667409956227132</v>
      </c>
      <c r="G42" s="7">
        <v>904.5748171798721</v>
      </c>
      <c r="H42" s="7">
        <v>133.42289507775445</v>
      </c>
      <c r="I42" s="7">
        <v>24184.087400259672</v>
      </c>
    </row>
    <row r="43" spans="1:9" ht="15.75" thickBot="1">
      <c r="A43" s="6">
        <v>2027</v>
      </c>
      <c r="B43" s="7">
        <v>9303.306993027421</v>
      </c>
      <c r="C43" s="7">
        <v>11866.008037763238</v>
      </c>
      <c r="D43" s="7">
        <v>1807.32285078204</v>
      </c>
      <c r="E43" s="7">
        <v>271.1779796780509</v>
      </c>
      <c r="F43" s="7">
        <v>20.80127937939333</v>
      </c>
      <c r="G43" s="7">
        <v>909.0669708324268</v>
      </c>
      <c r="H43" s="7">
        <v>133.42412532158212</v>
      </c>
      <c r="I43" s="7">
        <v>24311.10823678415</v>
      </c>
    </row>
    <row r="44" spans="1:11" ht="15.75" thickBot="1">
      <c r="A44" s="6">
        <v>2028</v>
      </c>
      <c r="B44" s="7">
        <v>9400.398171305991</v>
      </c>
      <c r="C44" s="7">
        <v>11903.94157259352</v>
      </c>
      <c r="D44" s="7">
        <v>1777.6937583006466</v>
      </c>
      <c r="E44" s="7">
        <v>269.824891458722</v>
      </c>
      <c r="F44" s="7">
        <v>20.933735717003344</v>
      </c>
      <c r="G44" s="7">
        <v>914.0575411432187</v>
      </c>
      <c r="H44" s="7">
        <v>133.42532438757394</v>
      </c>
      <c r="I44" s="7">
        <v>24420.27499490668</v>
      </c>
      <c r="K44" s="1" t="s">
        <v>0</v>
      </c>
    </row>
    <row r="45" spans="1:9" ht="15.75" thickBot="1">
      <c r="A45" s="6">
        <v>2029</v>
      </c>
      <c r="B45" s="7">
        <v>9494.42665952171</v>
      </c>
      <c r="C45" s="7">
        <v>11906.924960534232</v>
      </c>
      <c r="D45" s="7">
        <v>1746.4416036989564</v>
      </c>
      <c r="E45" s="7">
        <v>267.8604762266405</v>
      </c>
      <c r="F45" s="7">
        <v>21.052617945057627</v>
      </c>
      <c r="G45" s="7">
        <v>919.2776965927139</v>
      </c>
      <c r="H45" s="7">
        <v>133.42646472052604</v>
      </c>
      <c r="I45" s="7">
        <v>24489.410479239836</v>
      </c>
    </row>
    <row r="46" spans="1:9" ht="15.75" thickBot="1">
      <c r="A46" s="6">
        <v>2030</v>
      </c>
      <c r="B46" s="7">
        <v>9576.306101051412</v>
      </c>
      <c r="C46" s="7">
        <v>11889.112386728442</v>
      </c>
      <c r="D46" s="7">
        <v>1713.0278102552816</v>
      </c>
      <c r="E46" s="7">
        <v>265.5245936273133</v>
      </c>
      <c r="F46" s="7">
        <v>21.158321330864535</v>
      </c>
      <c r="G46" s="7">
        <v>924.008814540294</v>
      </c>
      <c r="H46" s="7">
        <v>133.42754892065994</v>
      </c>
      <c r="I46" s="7">
        <v>24522.56557645427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68</v>
      </c>
      <c r="B48" s="23"/>
      <c r="C48" s="23"/>
      <c r="D48" s="23"/>
      <c r="E48" s="23"/>
      <c r="F48" s="23"/>
      <c r="G48" s="23"/>
      <c r="H48" s="23"/>
      <c r="I48" s="23"/>
    </row>
    <row r="49" ht="13.5" customHeight="1">
      <c r="A49" s="4"/>
    </row>
    <row r="50" spans="1:9" ht="15.75">
      <c r="A50" s="21" t="s">
        <v>23</v>
      </c>
      <c r="B50" s="21"/>
      <c r="C50" s="21"/>
      <c r="D50" s="21"/>
      <c r="E50" s="21"/>
      <c r="F50" s="21"/>
      <c r="G50" s="21"/>
      <c r="H50" s="21"/>
      <c r="I50" s="21"/>
    </row>
    <row r="51" spans="1:9" ht="15">
      <c r="A51" s="8" t="s">
        <v>24</v>
      </c>
      <c r="B51" s="11">
        <f aca="true" t="shared" si="1" ref="B51:I51">EXP((LN(B16/B6)/10))-1</f>
        <v>0.009711984178055744</v>
      </c>
      <c r="C51" s="11">
        <f t="shared" si="1"/>
        <v>0.0027971448163370827</v>
      </c>
      <c r="D51" s="11">
        <f t="shared" si="1"/>
        <v>-0.024752774334714456</v>
      </c>
      <c r="E51" s="11">
        <f t="shared" si="1"/>
        <v>0.01568877461666074</v>
      </c>
      <c r="F51" s="11">
        <f t="shared" si="1"/>
        <v>0.019518608328435105</v>
      </c>
      <c r="G51" s="11">
        <f t="shared" si="1"/>
        <v>0.027707912613170294</v>
      </c>
      <c r="H51" s="11">
        <f t="shared" si="1"/>
        <v>-0.003813401483094614</v>
      </c>
      <c r="I51" s="11">
        <f t="shared" si="1"/>
        <v>0.0030996650317527408</v>
      </c>
    </row>
    <row r="52" spans="1:9" ht="15">
      <c r="A52" s="8" t="s">
        <v>61</v>
      </c>
      <c r="B52" s="11">
        <f>EXP((LN(B33/B16)/17))-1</f>
        <v>0.005200913789497497</v>
      </c>
      <c r="C52" s="11">
        <f aca="true" t="shared" si="2" ref="C52:I52">EXP((LN(C33/C16)/17))-1</f>
        <v>0.004592336885254511</v>
      </c>
      <c r="D52" s="11">
        <f t="shared" si="2"/>
        <v>-0.010354022601745783</v>
      </c>
      <c r="E52" s="11">
        <f t="shared" si="2"/>
        <v>0.0038726709727729958</v>
      </c>
      <c r="F52" s="11">
        <f t="shared" si="2"/>
        <v>-0.12479606882042171</v>
      </c>
      <c r="G52" s="11">
        <f t="shared" si="2"/>
        <v>-0.03524746233175746</v>
      </c>
      <c r="H52" s="11">
        <f t="shared" si="2"/>
        <v>-0.042508644326949896</v>
      </c>
      <c r="I52" s="11">
        <f t="shared" si="2"/>
        <v>7.814754437629468E-05</v>
      </c>
    </row>
    <row r="53" spans="1:9" ht="15">
      <c r="A53" s="8" t="s">
        <v>62</v>
      </c>
      <c r="B53" s="11">
        <f>EXP((LN(B36/B33)/3))-1</f>
        <v>0.007482113959746295</v>
      </c>
      <c r="C53" s="11">
        <f aca="true" t="shared" si="3" ref="C53:I53">EXP((LN(C36/C33)/3))-1</f>
        <v>0.00489063550397506</v>
      </c>
      <c r="D53" s="11">
        <f t="shared" si="3"/>
        <v>-0.02294292163434397</v>
      </c>
      <c r="E53" s="11">
        <f t="shared" si="3"/>
        <v>-0.0017493082555178896</v>
      </c>
      <c r="F53" s="11">
        <f t="shared" si="3"/>
        <v>0.0037388654799437315</v>
      </c>
      <c r="G53" s="11">
        <f t="shared" si="3"/>
        <v>-0.019669952505092625</v>
      </c>
      <c r="H53" s="11">
        <f t="shared" si="3"/>
        <v>1.3363066940108581E-05</v>
      </c>
      <c r="I53" s="11">
        <f t="shared" si="3"/>
        <v>0.002145959024370425</v>
      </c>
    </row>
    <row r="54" spans="1:9" ht="15">
      <c r="A54" s="8" t="s">
        <v>63</v>
      </c>
      <c r="B54" s="11">
        <f>EXP((LN(B46/B33)/13))-1</f>
        <v>0.011791889897244667</v>
      </c>
      <c r="C54" s="11">
        <f aca="true" t="shared" si="4" ref="C54:I54">EXP((LN(C46/C33)/13))-1</f>
        <v>0.005150555635927034</v>
      </c>
      <c r="D54" s="11">
        <f t="shared" si="4"/>
        <v>-0.018881594463159512</v>
      </c>
      <c r="E54" s="11">
        <f t="shared" si="4"/>
        <v>-0.003997368432809401</v>
      </c>
      <c r="F54" s="11">
        <f t="shared" si="4"/>
        <v>0.006000657790943498</v>
      </c>
      <c r="G54" s="11">
        <f t="shared" si="4"/>
        <v>0.00015076632537236456</v>
      </c>
      <c r="H54" s="11">
        <f t="shared" si="4"/>
        <v>1.0815054495516563E-05</v>
      </c>
      <c r="I54" s="11">
        <f t="shared" si="4"/>
        <v>0.005302274772904347</v>
      </c>
    </row>
    <row r="55" ht="13.5" customHeight="1">
      <c r="A55" s="4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70" zoomScaleNormal="70" zoomScalePageLayoutView="0" workbookViewId="0" topLeftCell="A1">
      <selection activeCell="M15" sqref="M15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22" t="s">
        <v>53</v>
      </c>
      <c r="B1" s="22"/>
      <c r="C1" s="22"/>
      <c r="D1" s="22"/>
      <c r="E1" s="22"/>
      <c r="F1" s="22"/>
      <c r="G1" s="22"/>
      <c r="H1" s="22"/>
    </row>
    <row r="2" spans="1:11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8" ht="15.75" customHeight="1">
      <c r="A3" s="22" t="s">
        <v>46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21</v>
      </c>
      <c r="C5" s="5" t="s">
        <v>48</v>
      </c>
      <c r="D5" s="5" t="s">
        <v>27</v>
      </c>
      <c r="E5" s="5" t="s">
        <v>28</v>
      </c>
      <c r="F5" s="5" t="s">
        <v>29</v>
      </c>
      <c r="G5" s="5" t="s">
        <v>30</v>
      </c>
      <c r="H5" s="5" t="s">
        <v>49</v>
      </c>
    </row>
    <row r="6" spans="1:9" ht="15.75" thickBot="1">
      <c r="A6" s="6">
        <v>1990</v>
      </c>
      <c r="B6" s="7">
        <f>'Form 1.1'!K6</f>
        <v>23037.75789841788</v>
      </c>
      <c r="C6" s="7">
        <v>2992.4384712864144</v>
      </c>
      <c r="D6" s="7">
        <f>B6+C6</f>
        <v>26030.196369704296</v>
      </c>
      <c r="E6" s="7">
        <v>871.5469999999999</v>
      </c>
      <c r="F6" s="7">
        <v>0</v>
      </c>
      <c r="G6" s="7">
        <f>SUM(E6:F6)</f>
        <v>871.5469999999999</v>
      </c>
      <c r="H6" s="7">
        <f>D6-G6</f>
        <v>25158.649369704297</v>
      </c>
      <c r="I6" s="13"/>
    </row>
    <row r="7" spans="1:9" ht="15.75" thickBot="1">
      <c r="A7" s="6">
        <v>1991</v>
      </c>
      <c r="B7" s="7">
        <f>'Form 1.1'!K7</f>
        <v>22376.737974307205</v>
      </c>
      <c r="C7" s="7">
        <v>2884.6999765314727</v>
      </c>
      <c r="D7" s="7">
        <f aca="true" t="shared" si="0" ref="D7:D46">B7+C7</f>
        <v>25261.437950838677</v>
      </c>
      <c r="E7" s="7">
        <v>1008.5900000000001</v>
      </c>
      <c r="F7" s="7">
        <v>0</v>
      </c>
      <c r="G7" s="7">
        <f aca="true" t="shared" si="1" ref="G7:G46">SUM(E7:F7)</f>
        <v>1008.5900000000001</v>
      </c>
      <c r="H7" s="7">
        <f aca="true" t="shared" si="2" ref="H7:H46">D7-G7</f>
        <v>24252.847950838677</v>
      </c>
      <c r="I7" s="13"/>
    </row>
    <row r="8" spans="1:9" ht="15.75" thickBot="1">
      <c r="A8" s="6">
        <v>1992</v>
      </c>
      <c r="B8" s="7">
        <f>'Form 1.1'!K8</f>
        <v>22771.091000000008</v>
      </c>
      <c r="C8" s="7">
        <v>2945.670840000001</v>
      </c>
      <c r="D8" s="7">
        <f t="shared" si="0"/>
        <v>25716.76184000001</v>
      </c>
      <c r="E8" s="7">
        <v>951.3069999999999</v>
      </c>
      <c r="F8" s="7">
        <v>0</v>
      </c>
      <c r="G8" s="7">
        <f t="shared" si="1"/>
        <v>951.3069999999999</v>
      </c>
      <c r="H8" s="7">
        <f t="shared" si="2"/>
        <v>24765.45484000001</v>
      </c>
      <c r="I8" s="13"/>
    </row>
    <row r="9" spans="1:9" ht="15.75" thickBot="1">
      <c r="A9" s="6">
        <v>1993</v>
      </c>
      <c r="B9" s="7">
        <f>'Form 1.1'!K9</f>
        <v>22109.942999999996</v>
      </c>
      <c r="C9" s="7">
        <v>2853.4351949999996</v>
      </c>
      <c r="D9" s="7">
        <f t="shared" si="0"/>
        <v>24963.378194999994</v>
      </c>
      <c r="E9" s="7">
        <v>973.3860000000001</v>
      </c>
      <c r="F9" s="7">
        <v>0</v>
      </c>
      <c r="G9" s="7">
        <f t="shared" si="1"/>
        <v>973.3860000000001</v>
      </c>
      <c r="H9" s="7">
        <f t="shared" si="2"/>
        <v>23989.992194999995</v>
      </c>
      <c r="I9" s="13"/>
    </row>
    <row r="10" spans="1:9" ht="15.75" thickBot="1">
      <c r="A10" s="6">
        <v>1994</v>
      </c>
      <c r="B10" s="7">
        <f>'Form 1.1'!K10</f>
        <v>21726.6</v>
      </c>
      <c r="C10" s="7">
        <v>2753.67519</v>
      </c>
      <c r="D10" s="7">
        <f t="shared" si="0"/>
        <v>24480.27519</v>
      </c>
      <c r="E10" s="7">
        <v>1329.006</v>
      </c>
      <c r="F10" s="7">
        <v>0</v>
      </c>
      <c r="G10" s="7">
        <f t="shared" si="1"/>
        <v>1329.006</v>
      </c>
      <c r="H10" s="7">
        <f t="shared" si="2"/>
        <v>23151.26919</v>
      </c>
      <c r="I10" s="13"/>
    </row>
    <row r="11" spans="1:9" ht="15.75" thickBot="1">
      <c r="A11" s="6">
        <v>1995</v>
      </c>
      <c r="B11" s="7">
        <f>'Form 1.1'!K11</f>
        <v>22201.812000000005</v>
      </c>
      <c r="C11" s="7">
        <v>2809.485000000001</v>
      </c>
      <c r="D11" s="7">
        <f t="shared" si="0"/>
        <v>25011.297000000006</v>
      </c>
      <c r="E11" s="7">
        <v>1390.812</v>
      </c>
      <c r="F11" s="7">
        <v>0</v>
      </c>
      <c r="G11" s="7">
        <f t="shared" si="1"/>
        <v>1390.812</v>
      </c>
      <c r="H11" s="7">
        <f t="shared" si="2"/>
        <v>23620.485000000008</v>
      </c>
      <c r="I11" s="13"/>
    </row>
    <row r="12" spans="1:9" ht="15.75" thickBot="1">
      <c r="A12" s="6">
        <v>1996</v>
      </c>
      <c r="B12" s="7">
        <f>'Form 1.1'!K12</f>
        <v>22741.140999999996</v>
      </c>
      <c r="C12" s="7">
        <v>2881.1636549999994</v>
      </c>
      <c r="D12" s="7">
        <f t="shared" si="0"/>
        <v>25622.304654999996</v>
      </c>
      <c r="E12" s="7">
        <v>1399.188</v>
      </c>
      <c r="F12" s="7">
        <v>0</v>
      </c>
      <c r="G12" s="7">
        <f t="shared" si="1"/>
        <v>1399.188</v>
      </c>
      <c r="H12" s="7">
        <f t="shared" si="2"/>
        <v>24223.116654999998</v>
      </c>
      <c r="I12" s="13"/>
    </row>
    <row r="13" spans="1:9" ht="15.75" thickBot="1">
      <c r="A13" s="6">
        <v>1997</v>
      </c>
      <c r="B13" s="7">
        <f>'Form 1.1'!K13</f>
        <v>23081.711999999996</v>
      </c>
      <c r="C13" s="7">
        <v>2943.2699999999995</v>
      </c>
      <c r="D13" s="7">
        <f t="shared" si="0"/>
        <v>26024.981999999996</v>
      </c>
      <c r="E13" s="7">
        <v>1279.7119999999998</v>
      </c>
      <c r="F13" s="7">
        <v>0</v>
      </c>
      <c r="G13" s="7">
        <f t="shared" si="1"/>
        <v>1279.7119999999998</v>
      </c>
      <c r="H13" s="7">
        <f t="shared" si="2"/>
        <v>24745.269999999997</v>
      </c>
      <c r="I13" s="13"/>
    </row>
    <row r="14" spans="1:9" ht="15.75" thickBot="1">
      <c r="A14" s="6">
        <v>1998</v>
      </c>
      <c r="B14" s="7">
        <f>'Form 1.1'!K14</f>
        <v>22975.547</v>
      </c>
      <c r="C14" s="7">
        <v>2928.96108</v>
      </c>
      <c r="D14" s="7">
        <f t="shared" si="0"/>
        <v>25904.50808</v>
      </c>
      <c r="E14" s="7">
        <v>1279.539</v>
      </c>
      <c r="F14" s="7">
        <v>0</v>
      </c>
      <c r="G14" s="7">
        <f t="shared" si="1"/>
        <v>1279.539</v>
      </c>
      <c r="H14" s="7">
        <f t="shared" si="2"/>
        <v>24624.96908</v>
      </c>
      <c r="I14" s="13"/>
    </row>
    <row r="15" spans="1:9" ht="15.75" thickBot="1">
      <c r="A15" s="6">
        <v>1999</v>
      </c>
      <c r="B15" s="7">
        <f>'Form 1.1'!K15</f>
        <v>23165.577921172684</v>
      </c>
      <c r="C15" s="7">
        <v>2950.425000000012</v>
      </c>
      <c r="D15" s="7">
        <f t="shared" si="0"/>
        <v>26116.002921172694</v>
      </c>
      <c r="E15" s="7">
        <v>1310.4660000000001</v>
      </c>
      <c r="F15" s="7">
        <v>0.1119211725967757</v>
      </c>
      <c r="G15" s="7">
        <f t="shared" si="1"/>
        <v>1310.577921172597</v>
      </c>
      <c r="H15" s="7">
        <f t="shared" si="2"/>
        <v>24805.425000000097</v>
      </c>
      <c r="I15" s="13"/>
    </row>
    <row r="16" spans="1:8" ht="15.75" thickBot="1">
      <c r="A16" s="6">
        <v>2000</v>
      </c>
      <c r="B16" s="7">
        <f>'Form 1.1'!K16</f>
        <v>24013.754738863012</v>
      </c>
      <c r="C16" s="7">
        <v>3086.498593035</v>
      </c>
      <c r="D16" s="7">
        <f t="shared" si="0"/>
        <v>27100.253331898013</v>
      </c>
      <c r="E16" s="7">
        <v>1150.1380000000001</v>
      </c>
      <c r="F16" s="7">
        <v>0.6641978630126596</v>
      </c>
      <c r="G16" s="7">
        <f t="shared" si="1"/>
        <v>1150.802197863013</v>
      </c>
      <c r="H16" s="7">
        <f t="shared" si="2"/>
        <v>25949.451134035</v>
      </c>
    </row>
    <row r="17" spans="1:8" ht="15.75" thickBot="1">
      <c r="A17" s="6">
        <v>2001</v>
      </c>
      <c r="B17" s="7">
        <f>'Form 1.1'!K17</f>
        <v>23480.03528385792</v>
      </c>
      <c r="C17" s="7">
        <v>3020.416735905001</v>
      </c>
      <c r="D17" s="7">
        <f t="shared" si="0"/>
        <v>26500.45201976292</v>
      </c>
      <c r="E17" s="7">
        <v>1104.937</v>
      </c>
      <c r="F17" s="7">
        <v>1.6409808579152478</v>
      </c>
      <c r="G17" s="7">
        <f t="shared" si="1"/>
        <v>1106.5779808579152</v>
      </c>
      <c r="H17" s="7">
        <f t="shared" si="2"/>
        <v>25393.874038905007</v>
      </c>
    </row>
    <row r="18" spans="1:8" ht="15.75" thickBot="1">
      <c r="A18" s="6">
        <v>2002</v>
      </c>
      <c r="B18" s="7">
        <f>'Form 1.1'!K18</f>
        <v>23600.101836417092</v>
      </c>
      <c r="C18" s="7">
        <v>3009.212369325</v>
      </c>
      <c r="D18" s="7">
        <f t="shared" si="0"/>
        <v>26609.314205742092</v>
      </c>
      <c r="E18" s="7">
        <v>1304.722</v>
      </c>
      <c r="F18" s="7">
        <v>4.917841417095003</v>
      </c>
      <c r="G18" s="7">
        <f t="shared" si="1"/>
        <v>1309.6398414170949</v>
      </c>
      <c r="H18" s="7">
        <f t="shared" si="2"/>
        <v>25299.674364324997</v>
      </c>
    </row>
    <row r="19" spans="1:8" ht="15.75" thickBot="1">
      <c r="A19" s="6">
        <v>2003</v>
      </c>
      <c r="B19" s="7">
        <f>'Form 1.1'!K19</f>
        <v>24303.807600844928</v>
      </c>
      <c r="C19" s="7">
        <v>3110.952064410001</v>
      </c>
      <c r="D19" s="7">
        <f t="shared" si="0"/>
        <v>27414.75966525493</v>
      </c>
      <c r="E19" s="7">
        <v>1246.260204</v>
      </c>
      <c r="F19" s="7">
        <v>13.458030844921069</v>
      </c>
      <c r="G19" s="7">
        <f t="shared" si="1"/>
        <v>1259.718234844921</v>
      </c>
      <c r="H19" s="7">
        <f t="shared" si="2"/>
        <v>26155.04143041001</v>
      </c>
    </row>
    <row r="20" spans="1:8" ht="15.75" thickBot="1">
      <c r="A20" s="6">
        <v>2004</v>
      </c>
      <c r="B20" s="7">
        <f>'Form 1.1'!K20</f>
        <v>24618.9031012774</v>
      </c>
      <c r="C20" s="7">
        <v>3152.2772303680504</v>
      </c>
      <c r="D20" s="7">
        <f t="shared" si="0"/>
        <v>27771.18033164545</v>
      </c>
      <c r="E20" s="7">
        <v>1244.8699929200002</v>
      </c>
      <c r="F20" s="7">
        <v>23.831401927397263</v>
      </c>
      <c r="G20" s="7">
        <f t="shared" si="1"/>
        <v>1268.7013948473975</v>
      </c>
      <c r="H20" s="7">
        <f t="shared" si="2"/>
        <v>26502.478936798052</v>
      </c>
    </row>
    <row r="21" spans="1:8" ht="15.75" thickBot="1">
      <c r="A21" s="6">
        <v>2005</v>
      </c>
      <c r="B21" s="7">
        <f>'Form 1.1'!K21</f>
        <v>24689.199476699636</v>
      </c>
      <c r="C21" s="7">
        <v>3159.191132626052</v>
      </c>
      <c r="D21" s="7">
        <f t="shared" si="0"/>
        <v>27848.39060932569</v>
      </c>
      <c r="E21" s="7">
        <v>1259.1347450708</v>
      </c>
      <c r="F21" s="7">
        <v>28.648934398824103</v>
      </c>
      <c r="G21" s="7">
        <f t="shared" si="1"/>
        <v>1287.783679469624</v>
      </c>
      <c r="H21" s="7">
        <f t="shared" si="2"/>
        <v>26560.606929856065</v>
      </c>
    </row>
    <row r="22" spans="1:8" ht="15.75" thickBot="1">
      <c r="A22" s="6">
        <v>2006</v>
      </c>
      <c r="B22" s="7">
        <f>'Form 1.1'!K22</f>
        <v>25618.95104914574</v>
      </c>
      <c r="C22" s="7">
        <v>3282.255</v>
      </c>
      <c r="D22" s="7">
        <f t="shared" si="0"/>
        <v>28901.20604914574</v>
      </c>
      <c r="E22" s="7">
        <v>1273.309514420092</v>
      </c>
      <c r="F22" s="7">
        <v>32.64153472564715</v>
      </c>
      <c r="G22" s="7">
        <f t="shared" si="1"/>
        <v>1305.951049145739</v>
      </c>
      <c r="H22" s="7">
        <f t="shared" si="2"/>
        <v>27595.255</v>
      </c>
    </row>
    <row r="23" spans="1:8" ht="15.75" thickBot="1">
      <c r="A23" s="6">
        <v>2007</v>
      </c>
      <c r="B23" s="7">
        <f>'Form 1.1'!K23</f>
        <v>25561.67399926723</v>
      </c>
      <c r="C23" s="7">
        <v>3282.8341907565004</v>
      </c>
      <c r="D23" s="7">
        <f t="shared" si="0"/>
        <v>28844.50819002373</v>
      </c>
      <c r="E23" s="7">
        <v>1209.152209275891</v>
      </c>
      <c r="F23" s="7">
        <v>35.23148809133674</v>
      </c>
      <c r="G23" s="7">
        <f t="shared" si="1"/>
        <v>1244.3836973672278</v>
      </c>
      <c r="H23" s="7">
        <f t="shared" si="2"/>
        <v>27600.124492656505</v>
      </c>
    </row>
    <row r="24" spans="1:8" ht="15.75" thickBot="1">
      <c r="A24" s="6">
        <v>2008</v>
      </c>
      <c r="B24" s="7">
        <f>'Form 1.1'!K24</f>
        <v>26156.00017186779</v>
      </c>
      <c r="C24" s="7">
        <v>3353.275703961</v>
      </c>
      <c r="D24" s="7">
        <f t="shared" si="0"/>
        <v>29509.27587582879</v>
      </c>
      <c r="E24" s="7">
        <v>1277.7449715831324</v>
      </c>
      <c r="F24" s="7">
        <v>39.17591168465967</v>
      </c>
      <c r="G24" s="7">
        <f t="shared" si="1"/>
        <v>1316.920883267792</v>
      </c>
      <c r="H24" s="7">
        <f t="shared" si="2"/>
        <v>28192.354992561</v>
      </c>
    </row>
    <row r="25" spans="1:8" ht="15.75" thickBot="1">
      <c r="A25" s="6">
        <v>2009</v>
      </c>
      <c r="B25" s="7">
        <f>'Form 1.1'!K25</f>
        <v>25086.033947779237</v>
      </c>
      <c r="C25" s="7">
        <v>3211.21426032315</v>
      </c>
      <c r="D25" s="7">
        <f t="shared" si="0"/>
        <v>28297.248208102388</v>
      </c>
      <c r="E25" s="7">
        <v>1252.0422718673008</v>
      </c>
      <c r="F25" s="7">
        <v>47.21937722193843</v>
      </c>
      <c r="G25" s="7">
        <f t="shared" si="1"/>
        <v>1299.2616490892392</v>
      </c>
      <c r="H25" s="7">
        <f t="shared" si="2"/>
        <v>26997.98655901315</v>
      </c>
    </row>
    <row r="26" spans="1:8" ht="15.75" thickBot="1">
      <c r="A26" s="6">
        <v>2010</v>
      </c>
      <c r="B26" s="7">
        <f>'Form 1.1'!K26</f>
        <v>24308.25166429002</v>
      </c>
      <c r="C26" s="7">
        <v>3096.6225375523495</v>
      </c>
      <c r="D26" s="7">
        <f t="shared" si="0"/>
        <v>27404.87420184237</v>
      </c>
      <c r="E26" s="7">
        <v>1307.2611951486278</v>
      </c>
      <c r="F26" s="7">
        <v>63.045746531394926</v>
      </c>
      <c r="G26" s="7">
        <f t="shared" si="1"/>
        <v>1370.3069416800229</v>
      </c>
      <c r="H26" s="7">
        <f t="shared" si="2"/>
        <v>26034.567260162345</v>
      </c>
    </row>
    <row r="27" spans="1:8" ht="15.75" thickBot="1">
      <c r="A27" s="6">
        <v>2011</v>
      </c>
      <c r="B27" s="7">
        <f>'Form 1.1'!K27</f>
        <v>24547.955199383694</v>
      </c>
      <c r="C27" s="7">
        <v>3125.574968788351</v>
      </c>
      <c r="D27" s="7">
        <f t="shared" si="0"/>
        <v>27673.530168172045</v>
      </c>
      <c r="E27" s="7">
        <v>1306.7073231971417</v>
      </c>
      <c r="F27" s="7">
        <v>88.84069997654932</v>
      </c>
      <c r="G27" s="7">
        <f t="shared" si="1"/>
        <v>1395.548023173691</v>
      </c>
      <c r="H27" s="7">
        <f t="shared" si="2"/>
        <v>26277.982144998354</v>
      </c>
    </row>
    <row r="28" spans="1:8" ht="15.75" thickBot="1">
      <c r="A28" s="6">
        <v>2012</v>
      </c>
      <c r="B28" s="7">
        <f>'Form 1.1'!K28</f>
        <v>25036.79902005233</v>
      </c>
      <c r="C28" s="7">
        <v>3186.12049621695</v>
      </c>
      <c r="D28" s="7">
        <f t="shared" si="0"/>
        <v>28222.91951626928</v>
      </c>
      <c r="E28" s="7">
        <v>1312.4663939651698</v>
      </c>
      <c r="F28" s="7">
        <v>123.44006151716628</v>
      </c>
      <c r="G28" s="7">
        <f t="shared" si="1"/>
        <v>1435.906455482336</v>
      </c>
      <c r="H28" s="7">
        <f t="shared" si="2"/>
        <v>26787.013060786947</v>
      </c>
    </row>
    <row r="29" spans="1:8" ht="15.75" thickBot="1">
      <c r="A29" s="6">
        <v>2013</v>
      </c>
      <c r="B29" s="7">
        <f>'Form 1.1'!K29</f>
        <v>24167.121779159163</v>
      </c>
      <c r="C29" s="7">
        <v>3057.1166396699946</v>
      </c>
      <c r="D29" s="7">
        <f t="shared" si="0"/>
        <v>27224.238418829158</v>
      </c>
      <c r="E29" s="7">
        <v>1349.8118900255183</v>
      </c>
      <c r="F29" s="7">
        <v>172.00144713368465</v>
      </c>
      <c r="G29" s="7">
        <f t="shared" si="1"/>
        <v>1521.813337159203</v>
      </c>
      <c r="H29" s="7">
        <f t="shared" si="2"/>
        <v>25702.425081669957</v>
      </c>
    </row>
    <row r="30" spans="1:8" ht="15.75" thickBot="1">
      <c r="A30" s="6">
        <v>2014</v>
      </c>
      <c r="B30" s="7">
        <f>'Form 1.1'!K30</f>
        <v>24944.209935244267</v>
      </c>
      <c r="C30" s="7">
        <v>3166.4170946699937</v>
      </c>
      <c r="D30" s="7">
        <f t="shared" si="0"/>
        <v>28110.62702991426</v>
      </c>
      <c r="E30" s="7">
        <v>1264.7610211252631</v>
      </c>
      <c r="F30" s="7">
        <v>224.50747211905093</v>
      </c>
      <c r="G30" s="7">
        <f t="shared" si="1"/>
        <v>1489.268493244314</v>
      </c>
      <c r="H30" s="7">
        <f t="shared" si="2"/>
        <v>26621.358536669944</v>
      </c>
    </row>
    <row r="31" spans="1:8" ht="15.75" thickBot="1">
      <c r="A31" s="6">
        <v>2015</v>
      </c>
      <c r="B31" s="7">
        <f>'Form 1.1'!K31</f>
        <v>24875.08204713381</v>
      </c>
      <c r="C31" s="7">
        <v>3150.3866699898053</v>
      </c>
      <c r="D31" s="7">
        <f t="shared" si="0"/>
        <v>28025.468717123615</v>
      </c>
      <c r="E31" s="7">
        <v>1261.5978164340106</v>
      </c>
      <c r="F31" s="7">
        <v>277.28667521976155</v>
      </c>
      <c r="G31" s="7">
        <f t="shared" si="1"/>
        <v>1538.884491653772</v>
      </c>
      <c r="H31" s="7">
        <f t="shared" si="2"/>
        <v>26486.584225469844</v>
      </c>
    </row>
    <row r="32" spans="1:8" ht="15.75" thickBot="1">
      <c r="A32" s="6">
        <v>2016</v>
      </c>
      <c r="B32" s="7">
        <f>'Form 1.1'!K32</f>
        <v>25180.648424099523</v>
      </c>
      <c r="C32" s="7">
        <v>3168.412506449345</v>
      </c>
      <c r="D32" s="7">
        <f t="shared" si="0"/>
        <v>28349.06093054887</v>
      </c>
      <c r="E32" s="7">
        <v>1334.2539582696702</v>
      </c>
      <c r="F32" s="7">
        <v>351.5916158383605</v>
      </c>
      <c r="G32" s="7">
        <f t="shared" si="1"/>
        <v>1685.8455741080306</v>
      </c>
      <c r="H32" s="7">
        <f t="shared" si="2"/>
        <v>26663.215356440836</v>
      </c>
    </row>
    <row r="33" spans="1:8" ht="15.75" thickBot="1">
      <c r="A33" s="6">
        <v>2017</v>
      </c>
      <c r="B33" s="7">
        <f>'Form 1.1'!K33</f>
        <v>24575.825056787886</v>
      </c>
      <c r="C33" s="7">
        <v>3083.9924931521355</v>
      </c>
      <c r="D33" s="7">
        <f t="shared" si="0"/>
        <v>27659.81754994002</v>
      </c>
      <c r="E33" s="7">
        <v>1268.1042059781737</v>
      </c>
      <c r="F33" s="7">
        <v>414.3756922260531</v>
      </c>
      <c r="G33" s="7">
        <f t="shared" si="1"/>
        <v>1682.4798982042269</v>
      </c>
      <c r="H33" s="7">
        <f t="shared" si="2"/>
        <v>25977.337651735794</v>
      </c>
    </row>
    <row r="34" spans="1:8" ht="15.75" thickBot="1">
      <c r="A34" s="6">
        <v>2018</v>
      </c>
      <c r="B34" s="7">
        <f>'Form 1.1'!K34</f>
        <v>24666.46019235925</v>
      </c>
      <c r="C34" s="7">
        <v>3060.5122175683964</v>
      </c>
      <c r="D34" s="7">
        <f t="shared" si="0"/>
        <v>27726.972409927646</v>
      </c>
      <c r="E34" s="7">
        <v>1446.3388740413923</v>
      </c>
      <c r="F34" s="7">
        <v>475.9551419624125</v>
      </c>
      <c r="G34" s="7">
        <f t="shared" si="1"/>
        <v>1922.2940160038047</v>
      </c>
      <c r="H34" s="7">
        <f t="shared" si="2"/>
        <v>25804.67839392384</v>
      </c>
    </row>
    <row r="35" spans="1:8" ht="15.75" thickBot="1">
      <c r="A35" s="6">
        <v>2019</v>
      </c>
      <c r="B35" s="7">
        <f>'Form 1.1'!K35</f>
        <v>24858.075028622774</v>
      </c>
      <c r="C35" s="7">
        <v>3073.862931893887</v>
      </c>
      <c r="D35" s="7">
        <f t="shared" si="0"/>
        <v>27931.93796051666</v>
      </c>
      <c r="E35" s="7">
        <v>1448.8567329383618</v>
      </c>
      <c r="F35" s="7">
        <v>540.8260905612115</v>
      </c>
      <c r="G35" s="7">
        <f t="shared" si="1"/>
        <v>1989.6828234995733</v>
      </c>
      <c r="H35" s="7">
        <f t="shared" si="2"/>
        <v>25942.255137017088</v>
      </c>
    </row>
    <row r="36" spans="1:8" ht="15.75" thickBot="1">
      <c r="A36" s="6">
        <v>2020</v>
      </c>
      <c r="B36" s="7">
        <f>'Form 1.1'!K36</f>
        <v>25084.822162026543</v>
      </c>
      <c r="C36" s="7">
        <v>3093.6762722503254</v>
      </c>
      <c r="D36" s="7">
        <f t="shared" si="0"/>
        <v>28178.49843427687</v>
      </c>
      <c r="E36" s="7">
        <v>1451.1917370987726</v>
      </c>
      <c r="F36" s="7">
        <v>592.5842169908889</v>
      </c>
      <c r="G36" s="7">
        <f t="shared" si="1"/>
        <v>2043.7759540896614</v>
      </c>
      <c r="H36" s="7">
        <f t="shared" si="2"/>
        <v>26134.722480187207</v>
      </c>
    </row>
    <row r="37" spans="1:8" ht="15.75" thickBot="1">
      <c r="A37" s="6">
        <v>2021</v>
      </c>
      <c r="B37" s="7">
        <f>'Form 1.1'!K37</f>
        <v>25440.572313986206</v>
      </c>
      <c r="C37" s="7">
        <v>3131.761711058938</v>
      </c>
      <c r="D37" s="7">
        <f t="shared" si="0"/>
        <v>28572.334025045144</v>
      </c>
      <c r="E37" s="7">
        <v>1453.1325769713649</v>
      </c>
      <c r="F37" s="7">
        <v>637.1680146226893</v>
      </c>
      <c r="G37" s="7">
        <f t="shared" si="1"/>
        <v>2090.300591594054</v>
      </c>
      <c r="H37" s="7">
        <f t="shared" si="2"/>
        <v>26482.03343345109</v>
      </c>
    </row>
    <row r="38" spans="1:8" ht="15.75" thickBot="1">
      <c r="A38" s="6">
        <v>2022</v>
      </c>
      <c r="B38" s="7">
        <f>'Form 1.1'!K38</f>
        <v>25795.10859549625</v>
      </c>
      <c r="C38" s="7">
        <v>3169.5317571729965</v>
      </c>
      <c r="D38" s="7">
        <f t="shared" si="0"/>
        <v>28964.64035266925</v>
      </c>
      <c r="E38" s="7">
        <v>1454.6325611465281</v>
      </c>
      <c r="F38" s="7">
        <v>682.6148302230017</v>
      </c>
      <c r="G38" s="7">
        <f t="shared" si="1"/>
        <v>2137.24739136953</v>
      </c>
      <c r="H38" s="7">
        <f t="shared" si="2"/>
        <v>26827.39296129972</v>
      </c>
    </row>
    <row r="39" spans="1:8" ht="15.75" thickBot="1">
      <c r="A39" s="6">
        <v>2023</v>
      </c>
      <c r="B39" s="7">
        <f>'Form 1.1'!K39</f>
        <v>25926.281615480242</v>
      </c>
      <c r="C39" s="7">
        <v>3176.4306313697616</v>
      </c>
      <c r="D39" s="7">
        <f t="shared" si="0"/>
        <v>29102.712246850002</v>
      </c>
      <c r="E39" s="7">
        <v>1455.693649018283</v>
      </c>
      <c r="F39" s="7">
        <v>734.8861783321868</v>
      </c>
      <c r="G39" s="7">
        <f t="shared" si="1"/>
        <v>2190.5798273504697</v>
      </c>
      <c r="H39" s="7">
        <f t="shared" si="2"/>
        <v>26912.132419499532</v>
      </c>
    </row>
    <row r="40" spans="1:8" ht="15.75" thickBot="1">
      <c r="A40" s="6">
        <v>2024</v>
      </c>
      <c r="B40" s="7">
        <f>'Form 1.1'!K40</f>
        <v>26174.637639893463</v>
      </c>
      <c r="C40" s="7">
        <v>3198.211851806441</v>
      </c>
      <c r="D40" s="7">
        <f t="shared" si="0"/>
        <v>29372.849491699904</v>
      </c>
      <c r="E40" s="7">
        <v>1453.5692930635262</v>
      </c>
      <c r="F40" s="7">
        <v>795.9746135984085</v>
      </c>
      <c r="G40" s="7">
        <f t="shared" si="1"/>
        <v>2249.5439066619347</v>
      </c>
      <c r="H40" s="7">
        <f t="shared" si="2"/>
        <v>27123.305585037968</v>
      </c>
    </row>
    <row r="41" spans="1:8" ht="15.75" thickBot="1">
      <c r="A41" s="6">
        <v>2025</v>
      </c>
      <c r="B41" s="7">
        <f>'Form 1.1'!K41</f>
        <v>26297.78515592664</v>
      </c>
      <c r="C41" s="7">
        <v>3201.621504844202</v>
      </c>
      <c r="D41" s="7">
        <f t="shared" si="0"/>
        <v>29499.40666077084</v>
      </c>
      <c r="E41" s="7">
        <v>1452.6229706122076</v>
      </c>
      <c r="F41" s="7">
        <v>867.5145625841851</v>
      </c>
      <c r="G41" s="7">
        <f t="shared" si="1"/>
        <v>2320.1375331963927</v>
      </c>
      <c r="H41" s="7">
        <f t="shared" si="2"/>
        <v>27179.269127574447</v>
      </c>
    </row>
    <row r="42" spans="1:8" ht="15.75" thickBot="1">
      <c r="A42" s="6">
        <v>2026</v>
      </c>
      <c r="B42" s="7">
        <f>'Form 1.1'!K42</f>
        <v>26579.78955823657</v>
      </c>
      <c r="C42" s="7">
        <v>3225.5376700775955</v>
      </c>
      <c r="D42" s="7">
        <f t="shared" si="0"/>
        <v>29805.327228314167</v>
      </c>
      <c r="E42" s="7">
        <v>1451.1379465171156</v>
      </c>
      <c r="F42" s="7">
        <v>944.5642114597848</v>
      </c>
      <c r="G42" s="7">
        <f t="shared" si="1"/>
        <v>2395.7021579769003</v>
      </c>
      <c r="H42" s="7">
        <f t="shared" si="2"/>
        <v>27409.625070337268</v>
      </c>
    </row>
    <row r="43" spans="1:8" ht="15.75" thickBot="1">
      <c r="A43" s="6">
        <v>2027</v>
      </c>
      <c r="B43" s="7">
        <f>'Form 1.1'!K43</f>
        <v>26787.16129413476</v>
      </c>
      <c r="C43" s="7">
        <v>3238.416674548844</v>
      </c>
      <c r="D43" s="7">
        <f t="shared" si="0"/>
        <v>30025.577968683603</v>
      </c>
      <c r="E43" s="7">
        <v>1449.6531996074923</v>
      </c>
      <c r="F43" s="7">
        <v>1026.3998577431144</v>
      </c>
      <c r="G43" s="7">
        <f t="shared" si="1"/>
        <v>2476.0530573506067</v>
      </c>
      <c r="H43" s="7">
        <f t="shared" si="2"/>
        <v>27549.524911332996</v>
      </c>
    </row>
    <row r="44" spans="1:8" ht="15.75" thickBot="1">
      <c r="A44" s="6">
        <v>2028</v>
      </c>
      <c r="B44" s="7">
        <f>'Form 1.1'!K44</f>
        <v>26988.40096518739</v>
      </c>
      <c r="C44" s="7">
        <v>3248.435732646853</v>
      </c>
      <c r="D44" s="7">
        <f t="shared" si="0"/>
        <v>30236.836697834242</v>
      </c>
      <c r="E44" s="7">
        <v>1448.1686423323645</v>
      </c>
      <c r="F44" s="7">
        <v>1119.9573279483461</v>
      </c>
      <c r="G44" s="7">
        <f t="shared" si="1"/>
        <v>2568.1259702807106</v>
      </c>
      <c r="H44" s="7">
        <f t="shared" si="2"/>
        <v>27668.71072755353</v>
      </c>
    </row>
    <row r="45" spans="1:8" ht="15.75" thickBot="1">
      <c r="A45" s="6">
        <v>2029</v>
      </c>
      <c r="B45" s="7">
        <f>'Form 1.1'!K45</f>
        <v>27163.107303784058</v>
      </c>
      <c r="C45" s="7">
        <v>3252.5949429542256</v>
      </c>
      <c r="D45" s="7">
        <f t="shared" si="0"/>
        <v>30415.702246738285</v>
      </c>
      <c r="E45" s="7">
        <v>1446.6840990141272</v>
      </c>
      <c r="F45" s="7">
        <v>1227.012725530096</v>
      </c>
      <c r="G45" s="7">
        <f t="shared" si="1"/>
        <v>2673.696824544223</v>
      </c>
      <c r="H45" s="7">
        <f t="shared" si="2"/>
        <v>27742.005422194063</v>
      </c>
    </row>
    <row r="46" spans="1:8" ht="15.75" thickBot="1">
      <c r="A46" s="6">
        <v>2030</v>
      </c>
      <c r="B46" s="7">
        <f>'Form 1.1'!K46</f>
        <v>27312.105254965863</v>
      </c>
      <c r="C46" s="7">
        <v>3251.4006716545437</v>
      </c>
      <c r="D46" s="7">
        <f t="shared" si="0"/>
        <v>30563.505926620408</v>
      </c>
      <c r="E46" s="7">
        <v>1445.1994573000572</v>
      </c>
      <c r="F46" s="7">
        <v>1344.3402212115361</v>
      </c>
      <c r="G46" s="7">
        <f t="shared" si="1"/>
        <v>2789.5396785115936</v>
      </c>
      <c r="H46" s="7">
        <f t="shared" si="2"/>
        <v>27773.966248108816</v>
      </c>
    </row>
    <row r="47" spans="1:5" ht="15">
      <c r="A47" s="23" t="s">
        <v>0</v>
      </c>
      <c r="B47" s="23"/>
      <c r="C47" s="23"/>
      <c r="D47" s="23"/>
      <c r="E47" s="23"/>
    </row>
    <row r="48" spans="1:5" ht="13.5" customHeight="1">
      <c r="A48" s="23" t="s">
        <v>66</v>
      </c>
      <c r="B48" s="23"/>
      <c r="C48" s="23"/>
      <c r="D48" s="23"/>
      <c r="E48" s="23"/>
    </row>
    <row r="49" ht="13.5" customHeight="1">
      <c r="A49" s="4"/>
    </row>
    <row r="50" spans="1:8" ht="15.75">
      <c r="A50" s="21" t="s">
        <v>23</v>
      </c>
      <c r="B50" s="21"/>
      <c r="C50" s="21"/>
      <c r="D50" s="21"/>
      <c r="E50" s="21"/>
      <c r="F50" s="21"/>
      <c r="G50" s="21"/>
      <c r="H50" s="21"/>
    </row>
    <row r="51" spans="1:9" ht="15">
      <c r="A51" s="8" t="s">
        <v>24</v>
      </c>
      <c r="B51" s="11">
        <f>EXP((LN(B16/B6)/10))-1</f>
        <v>0.004157846221659822</v>
      </c>
      <c r="C51" s="11">
        <f aca="true" t="shared" si="3" ref="C51:H51">EXP((LN(C16/C6)/10))-1</f>
        <v>0.0030996650317527408</v>
      </c>
      <c r="D51" s="11">
        <f t="shared" si="3"/>
        <v>0.0040367069343663076</v>
      </c>
      <c r="E51" s="11">
        <f t="shared" si="3"/>
        <v>0.028124986730014623</v>
      </c>
      <c r="F51" s="12" t="s">
        <v>45</v>
      </c>
      <c r="G51" s="11">
        <f t="shared" si="3"/>
        <v>0.028184344913360526</v>
      </c>
      <c r="H51" s="11">
        <f t="shared" si="3"/>
        <v>0.0030996650317527408</v>
      </c>
      <c r="I51" s="11"/>
    </row>
    <row r="52" spans="1:9" ht="15">
      <c r="A52" s="8" t="s">
        <v>61</v>
      </c>
      <c r="B52" s="11">
        <f>EXP((LN(B33/B16)/17))-1</f>
        <v>0.0013618946657776299</v>
      </c>
      <c r="C52" s="11">
        <f aca="true" t="shared" si="4" ref="C52:H52">EXP((LN(C33/C16)/17))-1</f>
        <v>-4.778035470864861E-05</v>
      </c>
      <c r="D52" s="11">
        <f t="shared" si="4"/>
        <v>0.001202937900811385</v>
      </c>
      <c r="E52" s="11">
        <f t="shared" si="4"/>
        <v>0.005760120109835176</v>
      </c>
      <c r="F52" s="11">
        <f t="shared" si="4"/>
        <v>0.4602171964490569</v>
      </c>
      <c r="G52" s="11">
        <f t="shared" si="4"/>
        <v>0.022593185299361274</v>
      </c>
      <c r="H52" s="11">
        <f t="shared" si="4"/>
        <v>6.318262351845405E-05</v>
      </c>
      <c r="I52" s="11"/>
    </row>
    <row r="53" spans="1:9" ht="15">
      <c r="A53" s="8" t="s">
        <v>62</v>
      </c>
      <c r="B53" s="11">
        <f>EXP((LN(B36/B33)/3))-1</f>
        <v>0.006856643213827951</v>
      </c>
      <c r="C53" s="11">
        <f aca="true" t="shared" si="5" ref="C53:H53">EXP((LN(C36/C33)/3))-1</f>
        <v>0.0010455776649471726</v>
      </c>
      <c r="D53" s="11">
        <f t="shared" si="5"/>
        <v>0.006212045285109102</v>
      </c>
      <c r="E53" s="11">
        <f t="shared" si="5"/>
        <v>0.04597976901620737</v>
      </c>
      <c r="F53" s="11">
        <f t="shared" si="5"/>
        <v>0.12664026817703555</v>
      </c>
      <c r="G53" s="11">
        <f t="shared" si="5"/>
        <v>0.06699192745809723</v>
      </c>
      <c r="H53" s="11">
        <f t="shared" si="5"/>
        <v>0.0020154497113715752</v>
      </c>
      <c r="I53" s="11"/>
    </row>
    <row r="54" spans="1:9" ht="15">
      <c r="A54" s="8" t="s">
        <v>63</v>
      </c>
      <c r="B54" s="11">
        <f>EXP((LN(B46/B33)/13))-1</f>
        <v>0.008153582508974022</v>
      </c>
      <c r="C54" s="11">
        <f aca="true" t="shared" si="6" ref="C54:H54">EXP((LN(C46/C33)/13))-1</f>
        <v>0.004074498120880232</v>
      </c>
      <c r="D54" s="11">
        <f t="shared" si="6"/>
        <v>0.007708477772981004</v>
      </c>
      <c r="E54" s="11">
        <f t="shared" si="6"/>
        <v>0.010106444821746274</v>
      </c>
      <c r="F54" s="11">
        <f t="shared" si="6"/>
        <v>0.09475397910935301</v>
      </c>
      <c r="G54" s="11">
        <f t="shared" si="6"/>
        <v>0.039659134796957485</v>
      </c>
      <c r="H54" s="11">
        <f t="shared" si="6"/>
        <v>0.005157453100702369</v>
      </c>
      <c r="I54" s="11"/>
    </row>
    <row r="55" ht="13.5" customHeight="1">
      <c r="A55" s="4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selection activeCell="M13" sqref="M1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10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</row>
    <row r="3" spans="1:9" ht="15.7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</row>
    <row r="4" ht="13.5" customHeight="1" thickBot="1">
      <c r="A4" s="4"/>
    </row>
    <row r="5" spans="1:9" ht="27" thickBot="1">
      <c r="A5" s="5" t="s">
        <v>11</v>
      </c>
      <c r="B5" s="5" t="s">
        <v>59</v>
      </c>
      <c r="C5" s="5" t="s">
        <v>32</v>
      </c>
      <c r="D5" s="5" t="s">
        <v>27</v>
      </c>
      <c r="E5" s="5" t="s">
        <v>33</v>
      </c>
      <c r="F5" s="5" t="s">
        <v>29</v>
      </c>
      <c r="G5" s="5" t="s">
        <v>34</v>
      </c>
      <c r="H5" s="5" t="s">
        <v>60</v>
      </c>
      <c r="I5" s="5" t="s">
        <v>35</v>
      </c>
    </row>
    <row r="6" spans="1:9" ht="15.75" thickBot="1">
      <c r="A6" s="6">
        <v>1990</v>
      </c>
      <c r="B6" s="7">
        <v>4951.495029051245</v>
      </c>
      <c r="C6" s="7">
        <v>537.9360004676698</v>
      </c>
      <c r="D6" s="7">
        <f>B6+C6</f>
        <v>5489.431029518915</v>
      </c>
      <c r="E6" s="7">
        <v>148.4950248756222</v>
      </c>
      <c r="F6" s="7">
        <v>0</v>
      </c>
      <c r="G6" s="7">
        <f>E6+F6</f>
        <v>148.4950248756222</v>
      </c>
      <c r="H6" s="7">
        <f>D6-G6</f>
        <v>5340.936004643293</v>
      </c>
      <c r="I6" s="18">
        <f>100*'Form 1.2'!H6/('Form 1.4'!H6*8.76)</f>
        <v>53.77319508573046</v>
      </c>
    </row>
    <row r="7" spans="1:9" ht="15.75" thickBot="1">
      <c r="A7" s="6">
        <v>1991</v>
      </c>
      <c r="B7" s="7">
        <v>4804.934546202564</v>
      </c>
      <c r="C7" s="7">
        <v>518.9060802017436</v>
      </c>
      <c r="D7" s="7">
        <f aca="true" t="shared" si="0" ref="D7:D46">B7+C7</f>
        <v>5323.840626404308</v>
      </c>
      <c r="E7" s="7">
        <v>171.84454440128127</v>
      </c>
      <c r="F7" s="7">
        <v>0</v>
      </c>
      <c r="G7" s="7">
        <f aca="true" t="shared" si="1" ref="G7:G46">E7+F7</f>
        <v>171.84454440128127</v>
      </c>
      <c r="H7" s="7">
        <f aca="true" t="shared" si="2" ref="H7:H46">D7-G7</f>
        <v>5151.9960820030265</v>
      </c>
      <c r="I7" s="18">
        <f>100*'Form 1.2'!H7/('Form 1.4'!H7*8.76)</f>
        <v>53.73819980952871</v>
      </c>
    </row>
    <row r="8" spans="1:9" ht="15.75" thickBot="1">
      <c r="A8" s="6">
        <v>1992</v>
      </c>
      <c r="B8" s="7">
        <v>4968.084610749193</v>
      </c>
      <c r="C8" s="7">
        <v>538.27199995056</v>
      </c>
      <c r="D8" s="7">
        <f t="shared" si="0"/>
        <v>5506.356610699753</v>
      </c>
      <c r="E8" s="7">
        <v>162.0846111906222</v>
      </c>
      <c r="F8" s="7">
        <v>0</v>
      </c>
      <c r="G8" s="7">
        <f t="shared" si="1"/>
        <v>162.0846111906222</v>
      </c>
      <c r="H8" s="7">
        <f t="shared" si="2"/>
        <v>5344.271999509131</v>
      </c>
      <c r="I8" s="18">
        <f>100*'Form 1.2'!H8/('Form 1.4'!H8*8.76)</f>
        <v>52.89975355211425</v>
      </c>
    </row>
    <row r="9" spans="1:9" ht="15.75" thickBot="1">
      <c r="A9" s="6">
        <v>1993</v>
      </c>
      <c r="B9" s="7">
        <v>4397.846449505996</v>
      </c>
      <c r="C9" s="7">
        <v>473.98399964583706</v>
      </c>
      <c r="D9" s="7">
        <f t="shared" si="0"/>
        <v>4871.830449151833</v>
      </c>
      <c r="E9" s="7">
        <v>165.84645266816548</v>
      </c>
      <c r="F9" s="7">
        <v>0</v>
      </c>
      <c r="G9" s="7">
        <f t="shared" si="1"/>
        <v>165.84645266816548</v>
      </c>
      <c r="H9" s="7">
        <f t="shared" si="2"/>
        <v>4705.983996483667</v>
      </c>
      <c r="I9" s="18">
        <f>100*'Form 1.2'!H9/('Form 1.4'!H9*8.76)</f>
        <v>58.1936442187307</v>
      </c>
    </row>
    <row r="10" spans="1:9" ht="15.75" thickBot="1">
      <c r="A10" s="6">
        <v>1994</v>
      </c>
      <c r="B10" s="7">
        <v>4749.379043074492</v>
      </c>
      <c r="C10" s="7">
        <v>506.79999999261133</v>
      </c>
      <c r="D10" s="7">
        <f t="shared" si="0"/>
        <v>5256.1790430671035</v>
      </c>
      <c r="E10" s="7">
        <v>224.3790431404622</v>
      </c>
      <c r="F10" s="7">
        <v>0</v>
      </c>
      <c r="G10" s="7">
        <f t="shared" si="1"/>
        <v>224.3790431404622</v>
      </c>
      <c r="H10" s="7">
        <f t="shared" si="2"/>
        <v>5031.799999926641</v>
      </c>
      <c r="I10" s="18">
        <f>100*'Form 1.2'!H10/('Form 1.4'!H10*8.76)</f>
        <v>52.52273438269936</v>
      </c>
    </row>
    <row r="11" spans="1:9" ht="15.75" thickBot="1">
      <c r="A11" s="6">
        <v>1995</v>
      </c>
      <c r="B11" s="7">
        <v>4687.553137476882</v>
      </c>
      <c r="C11" s="7">
        <v>499.40799989465063</v>
      </c>
      <c r="D11" s="7">
        <f t="shared" si="0"/>
        <v>5186.9611373715325</v>
      </c>
      <c r="E11" s="7">
        <v>228.5531384175011</v>
      </c>
      <c r="F11" s="7">
        <v>0</v>
      </c>
      <c r="G11" s="7">
        <f t="shared" si="1"/>
        <v>228.5531384175011</v>
      </c>
      <c r="H11" s="7">
        <f t="shared" si="2"/>
        <v>4958.407998954031</v>
      </c>
      <c r="I11" s="18">
        <f>100*'Form 1.2'!H11/('Form 1.4'!H11*8.76)</f>
        <v>54.38040592522997</v>
      </c>
    </row>
    <row r="12" spans="1:9" ht="15.75" thickBot="1">
      <c r="A12" s="6">
        <v>1996</v>
      </c>
      <c r="B12" s="7">
        <v>4829.004431640694</v>
      </c>
      <c r="C12" s="7">
        <v>515.7600001943676</v>
      </c>
      <c r="D12" s="7">
        <f t="shared" si="0"/>
        <v>5344.764431835061</v>
      </c>
      <c r="E12" s="7">
        <v>224.0044299052686</v>
      </c>
      <c r="F12" s="7">
        <v>0</v>
      </c>
      <c r="G12" s="7">
        <f t="shared" si="1"/>
        <v>224.0044299052686</v>
      </c>
      <c r="H12" s="7">
        <f t="shared" si="2"/>
        <v>5120.760001929792</v>
      </c>
      <c r="I12" s="18">
        <f>100*'Form 1.2'!H12/('Form 1.4'!H12*8.76)</f>
        <v>53.99971809146622</v>
      </c>
    </row>
    <row r="13" spans="1:9" ht="15.75" thickBot="1">
      <c r="A13" s="6">
        <v>1997</v>
      </c>
      <c r="B13" s="7">
        <v>5256.9833621405705</v>
      </c>
      <c r="C13" s="7">
        <v>564.3679994862075</v>
      </c>
      <c r="D13" s="7">
        <f t="shared" si="0"/>
        <v>5821.351361626778</v>
      </c>
      <c r="E13" s="7">
        <v>217.98336672800366</v>
      </c>
      <c r="F13" s="7">
        <v>0</v>
      </c>
      <c r="G13" s="7">
        <f t="shared" si="1"/>
        <v>217.98336672800366</v>
      </c>
      <c r="H13" s="7">
        <f t="shared" si="2"/>
        <v>5603.367994898775</v>
      </c>
      <c r="I13" s="18">
        <f>100*'Form 1.2'!H13/('Form 1.4'!H13*8.76)</f>
        <v>50.412582468029655</v>
      </c>
    </row>
    <row r="14" spans="1:9" ht="15.75" thickBot="1">
      <c r="A14" s="6">
        <v>1998</v>
      </c>
      <c r="B14" s="7">
        <v>5267.9538898792825</v>
      </c>
      <c r="C14" s="7">
        <v>565.5999998946539</v>
      </c>
      <c r="D14" s="7">
        <f t="shared" si="0"/>
        <v>5833.553889773936</v>
      </c>
      <c r="E14" s="7">
        <v>217.95389081987284</v>
      </c>
      <c r="F14" s="7">
        <v>0</v>
      </c>
      <c r="G14" s="7">
        <f t="shared" si="1"/>
        <v>217.95389081987284</v>
      </c>
      <c r="H14" s="7">
        <f t="shared" si="2"/>
        <v>5615.599998954063</v>
      </c>
      <c r="I14" s="18">
        <f>100*'Form 1.2'!H14/('Form 1.4'!H14*8.76)</f>
        <v>50.05822227729793</v>
      </c>
    </row>
    <row r="15" spans="1:9" ht="15.75" thickBot="1">
      <c r="A15" s="6">
        <v>1999</v>
      </c>
      <c r="B15" s="7">
        <v>5081.342885267424</v>
      </c>
      <c r="C15" s="7">
        <v>544.0977309159872</v>
      </c>
      <c r="D15" s="7">
        <f t="shared" si="0"/>
        <v>5625.440616183411</v>
      </c>
      <c r="E15" s="7">
        <v>223.27847066039635</v>
      </c>
      <c r="F15" s="7">
        <v>0.04896000000000002</v>
      </c>
      <c r="G15" s="7">
        <f t="shared" si="1"/>
        <v>223.32743066039635</v>
      </c>
      <c r="H15" s="7">
        <f t="shared" si="2"/>
        <v>5402.113185523015</v>
      </c>
      <c r="I15" s="18">
        <f>100*'Form 1.2'!H15/('Form 1.4'!H15*8.76)</f>
        <v>52.41781175811857</v>
      </c>
    </row>
    <row r="16" spans="1:9" ht="15.75" thickBot="1">
      <c r="A16" s="6">
        <v>2000</v>
      </c>
      <c r="B16" s="7">
        <v>5002.298521816475</v>
      </c>
      <c r="C16" s="7">
        <v>538.2810514380697</v>
      </c>
      <c r="D16" s="7">
        <f t="shared" si="0"/>
        <v>5540.579573254545</v>
      </c>
      <c r="E16" s="7">
        <v>195.961630205139</v>
      </c>
      <c r="F16" s="7">
        <v>0.2560752</v>
      </c>
      <c r="G16" s="7">
        <f t="shared" si="1"/>
        <v>196.217705405139</v>
      </c>
      <c r="H16" s="7">
        <f t="shared" si="2"/>
        <v>5344.361867849406</v>
      </c>
      <c r="I16" s="18">
        <f>100*'Form 1.2'!H16/('Form 1.4'!H16*8.76)</f>
        <v>55.42787304526665</v>
      </c>
    </row>
    <row r="17" spans="1:9" ht="15.75" thickBot="1">
      <c r="A17" s="6">
        <v>2001</v>
      </c>
      <c r="B17" s="7">
        <v>4514.514597174045</v>
      </c>
      <c r="C17" s="7">
        <v>484.9789997506384</v>
      </c>
      <c r="D17" s="7">
        <f t="shared" si="0"/>
        <v>4999.4935969246835</v>
      </c>
      <c r="E17" s="7">
        <v>183.80744171934475</v>
      </c>
      <c r="F17" s="7">
        <v>0.5375148240000001</v>
      </c>
      <c r="G17" s="7">
        <f t="shared" si="1"/>
        <v>184.34495654334475</v>
      </c>
      <c r="H17" s="7">
        <f t="shared" si="2"/>
        <v>4815.148640381339</v>
      </c>
      <c r="I17" s="18">
        <f>100*'Form 1.2'!H17/('Form 1.4'!H17*8.76)</f>
        <v>60.202587393825</v>
      </c>
    </row>
    <row r="18" spans="1:9" ht="15.75" thickBot="1">
      <c r="A18" s="6">
        <v>2002</v>
      </c>
      <c r="B18" s="7">
        <v>4943.211062660449</v>
      </c>
      <c r="C18" s="7">
        <v>528.5905582778156</v>
      </c>
      <c r="D18" s="7">
        <f t="shared" si="0"/>
        <v>5471.801620938265</v>
      </c>
      <c r="E18" s="7">
        <v>221.88263935864384</v>
      </c>
      <c r="F18" s="7">
        <v>1.7698672498799997</v>
      </c>
      <c r="G18" s="7">
        <f t="shared" si="1"/>
        <v>223.65250660852385</v>
      </c>
      <c r="H18" s="7">
        <f t="shared" si="2"/>
        <v>5248.149114329741</v>
      </c>
      <c r="I18" s="18">
        <f>100*'Form 1.2'!H18/('Form 1.4'!H18*8.76)</f>
        <v>55.03065210120018</v>
      </c>
    </row>
    <row r="19" spans="1:9" ht="15.75" thickBot="1">
      <c r="A19" s="6">
        <v>2003</v>
      </c>
      <c r="B19" s="7">
        <v>5141.671944733005</v>
      </c>
      <c r="C19" s="7">
        <v>551.5919228098165</v>
      </c>
      <c r="D19" s="7">
        <f t="shared" si="0"/>
        <v>5693.263867542822</v>
      </c>
      <c r="E19" s="7">
        <v>212.3261068288696</v>
      </c>
      <c r="F19" s="7">
        <v>4.417955673630599</v>
      </c>
      <c r="G19" s="7">
        <f t="shared" si="1"/>
        <v>216.74406250250019</v>
      </c>
      <c r="H19" s="7">
        <f t="shared" si="2"/>
        <v>5476.519805040321</v>
      </c>
      <c r="I19" s="18">
        <f>100*'Form 1.2'!H19/('Form 1.4'!H19*8.76)</f>
        <v>54.518844620231995</v>
      </c>
    </row>
    <row r="20" spans="1:9" ht="15.75" thickBot="1">
      <c r="A20" s="6">
        <v>2004</v>
      </c>
      <c r="B20" s="7">
        <v>5151.755362615891</v>
      </c>
      <c r="C20" s="7">
        <v>552.5094260070971</v>
      </c>
      <c r="D20" s="7">
        <f t="shared" si="0"/>
        <v>5704.264788622988</v>
      </c>
      <c r="E20" s="7">
        <v>211.9183776572616</v>
      </c>
      <c r="F20" s="7">
        <v>6.71710989526245</v>
      </c>
      <c r="G20" s="7">
        <f t="shared" si="1"/>
        <v>218.63548755252404</v>
      </c>
      <c r="H20" s="7">
        <f t="shared" si="2"/>
        <v>5485.629301070464</v>
      </c>
      <c r="I20" s="18">
        <f>100*'Form 1.2'!H20/('Form 1.4'!H20*8.76)</f>
        <v>55.151323081811455</v>
      </c>
    </row>
    <row r="21" spans="1:9" ht="15.75" thickBot="1">
      <c r="A21" s="6">
        <v>2005</v>
      </c>
      <c r="B21" s="7">
        <v>5321.1477722007185</v>
      </c>
      <c r="C21" s="7">
        <v>571.0609126386017</v>
      </c>
      <c r="D21" s="7">
        <f t="shared" si="0"/>
        <v>5892.20868483932</v>
      </c>
      <c r="E21" s="7">
        <v>214.35673913598822</v>
      </c>
      <c r="F21" s="7">
        <v>8.032884505786141</v>
      </c>
      <c r="G21" s="7">
        <f t="shared" si="1"/>
        <v>222.38962364177436</v>
      </c>
      <c r="H21" s="7">
        <f t="shared" si="2"/>
        <v>5669.819061197546</v>
      </c>
      <c r="I21" s="18">
        <f>100*'Form 1.2'!H21/('Form 1.4'!H21*8.76)</f>
        <v>53.47671101711261</v>
      </c>
    </row>
    <row r="22" spans="1:9" ht="15.75" thickBot="1">
      <c r="A22" s="6">
        <v>2006</v>
      </c>
      <c r="B22" s="7">
        <v>5711.4633917656665</v>
      </c>
      <c r="C22" s="7">
        <v>614.8913416442028</v>
      </c>
      <c r="D22" s="7">
        <f t="shared" si="0"/>
        <v>6326.354733409869</v>
      </c>
      <c r="E22" s="7">
        <v>212.90780138173338</v>
      </c>
      <c r="F22" s="7">
        <v>8.454325703551213</v>
      </c>
      <c r="G22" s="7">
        <f t="shared" si="1"/>
        <v>221.36212708528458</v>
      </c>
      <c r="H22" s="7">
        <f t="shared" si="2"/>
        <v>6104.992606324585</v>
      </c>
      <c r="I22" s="18">
        <f>100*'Form 1.2'!H22/('Form 1.4'!H22*8.76)</f>
        <v>51.599460768826006</v>
      </c>
    </row>
    <row r="23" spans="1:9" ht="15.75" thickBot="1">
      <c r="A23" s="6">
        <v>2007</v>
      </c>
      <c r="B23" s="7">
        <v>5676.217294867916</v>
      </c>
      <c r="C23" s="7">
        <v>611.797467696423</v>
      </c>
      <c r="D23" s="7">
        <f t="shared" si="0"/>
        <v>6288.014762564339</v>
      </c>
      <c r="E23" s="7">
        <v>204.3910110445949</v>
      </c>
      <c r="F23" s="7">
        <v>9.348893676687425</v>
      </c>
      <c r="G23" s="7">
        <f t="shared" si="1"/>
        <v>213.73990472128233</v>
      </c>
      <c r="H23" s="7">
        <f t="shared" si="2"/>
        <v>6074.274857843057</v>
      </c>
      <c r="I23" s="18">
        <f>100*'Form 1.2'!H23/('Form 1.4'!H23*8.76)</f>
        <v>51.86955178574376</v>
      </c>
    </row>
    <row r="24" spans="1:9" ht="15.75" thickBot="1">
      <c r="A24" s="6">
        <v>2008</v>
      </c>
      <c r="B24" s="7">
        <v>5626.128731900535</v>
      </c>
      <c r="C24" s="7">
        <v>605.2923625090237</v>
      </c>
      <c r="D24" s="7">
        <f t="shared" si="0"/>
        <v>6231.4210944095585</v>
      </c>
      <c r="E24" s="7">
        <v>211.27935629433387</v>
      </c>
      <c r="F24" s="7">
        <v>10.45328177563256</v>
      </c>
      <c r="G24" s="7">
        <f t="shared" si="1"/>
        <v>221.7326380699664</v>
      </c>
      <c r="H24" s="7">
        <f t="shared" si="2"/>
        <v>6009.688456339592</v>
      </c>
      <c r="I24" s="18">
        <f>100*'Form 1.2'!H24/('Form 1.4'!H24*8.76)</f>
        <v>53.55195011902202</v>
      </c>
    </row>
    <row r="25" spans="1:9" ht="15.75" thickBot="1">
      <c r="A25" s="6">
        <v>2009</v>
      </c>
      <c r="B25" s="7">
        <v>5361.903936832526</v>
      </c>
      <c r="C25" s="7">
        <v>575.4350496550618</v>
      </c>
      <c r="D25" s="7">
        <f t="shared" si="0"/>
        <v>5937.338986487587</v>
      </c>
      <c r="E25" s="7">
        <v>210.81806290177155</v>
      </c>
      <c r="F25" s="7">
        <v>13.272930581988566</v>
      </c>
      <c r="G25" s="7">
        <f t="shared" si="1"/>
        <v>224.09099348376012</v>
      </c>
      <c r="H25" s="7">
        <f t="shared" si="2"/>
        <v>5713.247993003827</v>
      </c>
      <c r="I25" s="18">
        <f>100*'Form 1.2'!H25/('Form 1.4'!H25*8.76)</f>
        <v>53.94413019939673</v>
      </c>
    </row>
    <row r="26" spans="1:9" ht="15.75" thickBot="1">
      <c r="A26" s="6">
        <v>2010</v>
      </c>
      <c r="B26" s="7">
        <v>5758.835231277117</v>
      </c>
      <c r="C26" s="7">
        <v>619.2480897537578</v>
      </c>
      <c r="D26" s="7">
        <f t="shared" si="0"/>
        <v>6378.083321030875</v>
      </c>
      <c r="E26" s="7">
        <v>211.60082397520102</v>
      </c>
      <c r="F26" s="7">
        <v>18.233605929078614</v>
      </c>
      <c r="G26" s="7">
        <f t="shared" si="1"/>
        <v>229.83442990427963</v>
      </c>
      <c r="H26" s="7">
        <f t="shared" si="2"/>
        <v>6148.2488911265955</v>
      </c>
      <c r="I26" s="18">
        <f>100*'Form 1.2'!H26/('Form 1.4'!H26*8.76)</f>
        <v>48.338683364539136</v>
      </c>
    </row>
    <row r="27" spans="1:9" ht="15.75" thickBot="1">
      <c r="A27" s="6">
        <v>2011</v>
      </c>
      <c r="B27" s="7">
        <v>5555.969388997628</v>
      </c>
      <c r="C27" s="7">
        <v>595.9035499979863</v>
      </c>
      <c r="D27" s="7">
        <f t="shared" si="0"/>
        <v>6151.872938995614</v>
      </c>
      <c r="E27" s="7">
        <v>209.31986040188863</v>
      </c>
      <c r="F27" s="7">
        <v>26.08211789943322</v>
      </c>
      <c r="G27" s="7">
        <f t="shared" si="1"/>
        <v>235.40197830132186</v>
      </c>
      <c r="H27" s="7">
        <f t="shared" si="2"/>
        <v>5916.470960694292</v>
      </c>
      <c r="I27" s="18">
        <f>100*'Form 1.2'!H27/('Form 1.4'!H27*8.76)</f>
        <v>50.7020092075885</v>
      </c>
    </row>
    <row r="28" spans="1:9" ht="15.75" thickBot="1">
      <c r="A28" s="6">
        <v>2012</v>
      </c>
      <c r="B28" s="7">
        <v>5462.937608033313</v>
      </c>
      <c r="C28" s="7">
        <v>583.6554090319938</v>
      </c>
      <c r="D28" s="7">
        <f t="shared" si="0"/>
        <v>6046.593017065307</v>
      </c>
      <c r="E28" s="7">
        <v>214.48404701463335</v>
      </c>
      <c r="F28" s="7">
        <v>37.24455180444947</v>
      </c>
      <c r="G28" s="7">
        <f t="shared" si="1"/>
        <v>251.72859881908283</v>
      </c>
      <c r="H28" s="7">
        <f t="shared" si="2"/>
        <v>5794.864418246225</v>
      </c>
      <c r="I28" s="18">
        <f>100*'Form 1.2'!H28/('Form 1.4'!H28*8.76)</f>
        <v>52.76876183087001</v>
      </c>
    </row>
    <row r="29" spans="1:9" ht="15.75" thickBot="1">
      <c r="A29" s="6">
        <v>2013</v>
      </c>
      <c r="B29" s="7">
        <v>5560.105129899385</v>
      </c>
      <c r="C29" s="7">
        <v>592.2476771839215</v>
      </c>
      <c r="D29" s="7">
        <f t="shared" si="0"/>
        <v>6152.352807083307</v>
      </c>
      <c r="E29" s="7">
        <v>225.76432774342942</v>
      </c>
      <c r="F29" s="7">
        <v>46.41511301379939</v>
      </c>
      <c r="G29" s="7">
        <f t="shared" si="1"/>
        <v>272.1794407572288</v>
      </c>
      <c r="H29" s="7">
        <f t="shared" si="2"/>
        <v>5880.173366326078</v>
      </c>
      <c r="I29" s="18">
        <f>100*'Form 1.2'!H29/('Form 1.4'!H29*8.76)</f>
        <v>49.89762388550411</v>
      </c>
    </row>
    <row r="30" spans="1:9" ht="15.75" thickBot="1">
      <c r="A30" s="6">
        <v>2014</v>
      </c>
      <c r="B30" s="7">
        <v>5994.514247045248</v>
      </c>
      <c r="C30" s="7">
        <v>641.2048687373155</v>
      </c>
      <c r="D30" s="7">
        <f t="shared" si="0"/>
        <v>6635.719115782564</v>
      </c>
      <c r="E30" s="7">
        <v>210.31213810192523</v>
      </c>
      <c r="F30" s="7">
        <v>59.158638074434776</v>
      </c>
      <c r="G30" s="7">
        <f t="shared" si="1"/>
        <v>269.47077617636</v>
      </c>
      <c r="H30" s="7">
        <f t="shared" si="2"/>
        <v>6366.248339606203</v>
      </c>
      <c r="I30" s="18">
        <f>100*'Form 1.2'!H30/('Form 1.4'!H30*8.76)</f>
        <v>47.73561613323509</v>
      </c>
    </row>
    <row r="31" spans="1:9" ht="15.75" thickBot="1">
      <c r="A31" s="6">
        <v>2015</v>
      </c>
      <c r="B31" s="7">
        <v>5917.199357347237</v>
      </c>
      <c r="C31" s="7">
        <v>630.7389775276973</v>
      </c>
      <c r="D31" s="7">
        <f t="shared" si="0"/>
        <v>6547.938334874934</v>
      </c>
      <c r="E31" s="7">
        <v>212.46348884657874</v>
      </c>
      <c r="F31" s="7">
        <v>73.13785486050362</v>
      </c>
      <c r="G31" s="7">
        <f t="shared" si="1"/>
        <v>285.6013437070824</v>
      </c>
      <c r="H31" s="7">
        <f t="shared" si="2"/>
        <v>6262.336991167852</v>
      </c>
      <c r="I31" s="18">
        <f>100*'Form 1.2'!H31/('Form 1.4'!H31*8.76)</f>
        <v>48.28201801347855</v>
      </c>
    </row>
    <row r="32" spans="1:9" ht="15.75" thickBot="1">
      <c r="A32" s="6">
        <v>2016</v>
      </c>
      <c r="B32" s="7">
        <v>5813.898172121626</v>
      </c>
      <c r="C32" s="7">
        <v>616.3491663554287</v>
      </c>
      <c r="D32" s="7">
        <f t="shared" si="0"/>
        <v>6430.247338477055</v>
      </c>
      <c r="E32" s="7">
        <v>221.5649642687552</v>
      </c>
      <c r="F32" s="7">
        <v>89.21565110797127</v>
      </c>
      <c r="G32" s="7">
        <f t="shared" si="1"/>
        <v>310.7806153767265</v>
      </c>
      <c r="H32" s="7">
        <f t="shared" si="2"/>
        <v>6119.466723100328</v>
      </c>
      <c r="I32" s="18">
        <f>100*'Form 1.2'!H32/('Form 1.4'!H32*8.76)</f>
        <v>49.73874657682163</v>
      </c>
    </row>
    <row r="33" spans="1:9" ht="15.75" thickBot="1">
      <c r="A33" s="6">
        <v>2017</v>
      </c>
      <c r="B33" s="7">
        <v>5788.121534379728</v>
      </c>
      <c r="C33" s="7">
        <v>611.3113666179482</v>
      </c>
      <c r="D33" s="7">
        <f t="shared" si="0"/>
        <v>6399.4329009976755</v>
      </c>
      <c r="E33" s="7">
        <v>222.53041118387438</v>
      </c>
      <c r="F33" s="7">
        <v>107.4539212498878</v>
      </c>
      <c r="G33" s="7">
        <f t="shared" si="1"/>
        <v>329.9843324337622</v>
      </c>
      <c r="H33" s="7">
        <f t="shared" si="2"/>
        <v>6069.448568563913</v>
      </c>
      <c r="I33" s="18">
        <f>100*'Form 1.2'!H33/('Form 1.4'!H33*8.76)</f>
        <v>48.85863139168935</v>
      </c>
    </row>
    <row r="34" spans="1:9" ht="15.75" thickBot="1">
      <c r="A34" s="6">
        <v>2018</v>
      </c>
      <c r="B34" s="7">
        <v>5557.520674628791</v>
      </c>
      <c r="C34" s="7">
        <v>580.8409722650199</v>
      </c>
      <c r="D34" s="7">
        <f t="shared" si="0"/>
        <v>6138.361646893811</v>
      </c>
      <c r="E34" s="7">
        <v>246.8198216286869</v>
      </c>
      <c r="F34" s="7">
        <v>124.62074349099828</v>
      </c>
      <c r="G34" s="7">
        <f t="shared" si="1"/>
        <v>371.4405651196852</v>
      </c>
      <c r="H34" s="7">
        <f t="shared" si="2"/>
        <v>5766.921081774126</v>
      </c>
      <c r="I34" s="18">
        <f>100*'Form 1.2'!H34/('Form 1.4'!H34*8.76)</f>
        <v>51.07993504532487</v>
      </c>
    </row>
    <row r="35" spans="1:14" ht="15.75" thickBot="1">
      <c r="A35" s="6">
        <v>2019</v>
      </c>
      <c r="B35" s="7">
        <v>5567.8896552307915</v>
      </c>
      <c r="C35" s="7">
        <v>581.9702415877973</v>
      </c>
      <c r="D35" s="7">
        <f t="shared" si="0"/>
        <v>6149.859896818589</v>
      </c>
      <c r="E35" s="7">
        <v>248.19065321374774</v>
      </c>
      <c r="F35" s="7">
        <v>139.17213127892296</v>
      </c>
      <c r="G35" s="7">
        <f t="shared" si="1"/>
        <v>387.3627844926707</v>
      </c>
      <c r="H35" s="7">
        <f t="shared" si="2"/>
        <v>5762.497112325918</v>
      </c>
      <c r="I35" s="18">
        <f>100*'Form 1.2'!H35/('Form 1.4'!H35*8.76)</f>
        <v>51.39168996735667</v>
      </c>
      <c r="N35" s="1" t="s">
        <v>0</v>
      </c>
    </row>
    <row r="36" spans="1:9" ht="15.75" thickBot="1">
      <c r="A36" s="6">
        <v>2020</v>
      </c>
      <c r="B36" s="7">
        <v>5612.1634109755005</v>
      </c>
      <c r="C36" s="7">
        <v>587.1218588556483</v>
      </c>
      <c r="D36" s="7">
        <f t="shared" si="0"/>
        <v>6199.285269831149</v>
      </c>
      <c r="E36" s="7">
        <v>250.06175765072703</v>
      </c>
      <c r="F36" s="7">
        <v>151.46286356240614</v>
      </c>
      <c r="G36" s="7">
        <f t="shared" si="1"/>
        <v>401.5246212131332</v>
      </c>
      <c r="H36" s="7">
        <f t="shared" si="2"/>
        <v>5797.760648618016</v>
      </c>
      <c r="I36" s="18">
        <f>100*'Form 1.2'!H36/('Form 1.4'!H36*8.76)</f>
        <v>51.458071297781004</v>
      </c>
    </row>
    <row r="37" spans="1:9" ht="15.75" thickBot="1">
      <c r="A37" s="6">
        <v>2021</v>
      </c>
      <c r="B37" s="7">
        <v>5648.156443080371</v>
      </c>
      <c r="C37" s="7">
        <v>591.4845171986019</v>
      </c>
      <c r="D37" s="7">
        <f t="shared" si="0"/>
        <v>6239.640960278973</v>
      </c>
      <c r="E37" s="7">
        <v>251.8416194635351</v>
      </c>
      <c r="F37" s="7">
        <v>162.78729117578422</v>
      </c>
      <c r="G37" s="7">
        <f t="shared" si="1"/>
        <v>414.6289106393193</v>
      </c>
      <c r="H37" s="7">
        <f t="shared" si="2"/>
        <v>5825.012049639653</v>
      </c>
      <c r="I37" s="18">
        <f>100*'Form 1.2'!H37/('Form 1.4'!H37*8.76)</f>
        <v>51.89797294104503</v>
      </c>
    </row>
    <row r="38" spans="1:9" ht="15.75" thickBot="1">
      <c r="A38" s="6">
        <v>2022</v>
      </c>
      <c r="B38" s="7">
        <v>5701.353895206232</v>
      </c>
      <c r="C38" s="7">
        <v>597.6848179021031</v>
      </c>
      <c r="D38" s="7">
        <f t="shared" si="0"/>
        <v>6299.038713108335</v>
      </c>
      <c r="E38" s="7">
        <v>253.54854415057392</v>
      </c>
      <c r="F38" s="7">
        <v>175.37696632857578</v>
      </c>
      <c r="G38" s="7">
        <f t="shared" si="1"/>
        <v>428.9255104791497</v>
      </c>
      <c r="H38" s="7">
        <f t="shared" si="2"/>
        <v>5870.113202629185</v>
      </c>
      <c r="I38" s="18">
        <f>100*'Form 1.2'!H38/('Form 1.4'!H38*8.76)</f>
        <v>52.17084705621384</v>
      </c>
    </row>
    <row r="39" spans="1:9" ht="15.75" thickBot="1">
      <c r="A39" s="6">
        <v>2023</v>
      </c>
      <c r="B39" s="7">
        <v>5746.989214140298</v>
      </c>
      <c r="C39" s="7">
        <v>602.8282603787998</v>
      </c>
      <c r="D39" s="7">
        <f t="shared" si="0"/>
        <v>6349.817474519097</v>
      </c>
      <c r="E39" s="7">
        <v>255.1821720433442</v>
      </c>
      <c r="F39" s="7">
        <v>190.1066406242946</v>
      </c>
      <c r="G39" s="7">
        <f t="shared" si="1"/>
        <v>445.2888126676388</v>
      </c>
      <c r="H39" s="7">
        <f t="shared" si="2"/>
        <v>5904.528661851458</v>
      </c>
      <c r="I39" s="18">
        <f>100*'Form 1.2'!H39/('Form 1.4'!H39*8.76)</f>
        <v>52.03059229691945</v>
      </c>
    </row>
    <row r="40" spans="1:9" ht="15.75" thickBot="1">
      <c r="A40" s="6">
        <v>2024</v>
      </c>
      <c r="B40" s="7">
        <v>5789.522157360957</v>
      </c>
      <c r="C40" s="7">
        <v>607.4376423215205</v>
      </c>
      <c r="D40" s="7">
        <f t="shared" si="0"/>
        <v>6396.959799682478</v>
      </c>
      <c r="E40" s="7">
        <v>256.3863450635581</v>
      </c>
      <c r="F40" s="7">
        <v>207.13582865984574</v>
      </c>
      <c r="G40" s="7">
        <f t="shared" si="1"/>
        <v>463.52217372340385</v>
      </c>
      <c r="H40" s="7">
        <f t="shared" si="2"/>
        <v>5933.437625959074</v>
      </c>
      <c r="I40" s="18">
        <f>100*'Form 1.2'!H40/('Form 1.4'!H40*8.76)</f>
        <v>52.18337085575424</v>
      </c>
    </row>
    <row r="41" spans="1:9" ht="15.75" thickBot="1">
      <c r="A41" s="6">
        <v>2025</v>
      </c>
      <c r="B41" s="7">
        <v>5826.560644079283</v>
      </c>
      <c r="C41" s="7">
        <v>611.1140767540556</v>
      </c>
      <c r="D41" s="7">
        <f t="shared" si="0"/>
        <v>6437.674720833338</v>
      </c>
      <c r="E41" s="7">
        <v>257.7278946342842</v>
      </c>
      <c r="F41" s="7">
        <v>226.99394953583894</v>
      </c>
      <c r="G41" s="7">
        <f t="shared" si="1"/>
        <v>484.7218441701232</v>
      </c>
      <c r="H41" s="7">
        <f t="shared" si="2"/>
        <v>5952.952876663215</v>
      </c>
      <c r="I41" s="18">
        <f>100*'Form 1.2'!H41/('Form 1.4'!H41*8.76)</f>
        <v>52.1196179003054</v>
      </c>
    </row>
    <row r="42" spans="1:9" ht="15.75" thickBot="1">
      <c r="A42" s="6">
        <v>2026</v>
      </c>
      <c r="B42" s="7">
        <v>5870.009633119424</v>
      </c>
      <c r="C42" s="7">
        <v>615.5544116863966</v>
      </c>
      <c r="D42" s="7">
        <f t="shared" si="0"/>
        <v>6485.56404480582</v>
      </c>
      <c r="E42" s="7">
        <v>258.98200396877485</v>
      </c>
      <c r="F42" s="7">
        <v>246.8815172237655</v>
      </c>
      <c r="G42" s="7">
        <f t="shared" si="1"/>
        <v>505.86352119254036</v>
      </c>
      <c r="H42" s="7">
        <f t="shared" si="2"/>
        <v>5979.70052361328</v>
      </c>
      <c r="I42" s="18">
        <f>100*'Form 1.2'!H42/('Form 1.4'!H42*8.76)</f>
        <v>52.32624311609256</v>
      </c>
    </row>
    <row r="43" spans="1:9" ht="15.75" thickBot="1">
      <c r="A43" s="6">
        <v>2027</v>
      </c>
      <c r="B43" s="7">
        <v>5910.536649121886</v>
      </c>
      <c r="C43" s="7">
        <v>619.6601573999014</v>
      </c>
      <c r="D43" s="7">
        <f t="shared" si="0"/>
        <v>6530.196806521787</v>
      </c>
      <c r="E43" s="7">
        <v>260.22225387070444</v>
      </c>
      <c r="F43" s="7">
        <v>268.86280394143023</v>
      </c>
      <c r="G43" s="7">
        <f t="shared" si="1"/>
        <v>529.0850578121347</v>
      </c>
      <c r="H43" s="7">
        <f t="shared" si="2"/>
        <v>6001.111748709653</v>
      </c>
      <c r="I43" s="18">
        <f>100*'Form 1.2'!H43/('Form 1.4'!H43*8.76)</f>
        <v>52.40567192837045</v>
      </c>
    </row>
    <row r="44" spans="1:10" ht="15.75" thickBot="1">
      <c r="A44" s="6">
        <v>2028</v>
      </c>
      <c r="B44" s="7">
        <v>5948.23439591354</v>
      </c>
      <c r="C44" s="7">
        <v>623.3257371417417</v>
      </c>
      <c r="D44" s="7">
        <f t="shared" si="0"/>
        <v>6571.560133055282</v>
      </c>
      <c r="E44" s="7">
        <v>261.4487794735528</v>
      </c>
      <c r="F44" s="7">
        <v>294.19252611562865</v>
      </c>
      <c r="G44" s="7">
        <f t="shared" si="1"/>
        <v>555.6413055891815</v>
      </c>
      <c r="H44" s="7">
        <f t="shared" si="2"/>
        <v>6015.9188274661</v>
      </c>
      <c r="I44" s="18">
        <f>100*'Form 1.2'!H44/('Form 1.4'!H44*8.76)</f>
        <v>52.50284640554585</v>
      </c>
      <c r="J44" s="1" t="s">
        <v>0</v>
      </c>
    </row>
    <row r="45" spans="1:9" ht="15.75" thickBot="1">
      <c r="A45" s="6">
        <v>2029</v>
      </c>
      <c r="B45" s="7">
        <v>5988.441146037146</v>
      </c>
      <c r="C45" s="7">
        <v>627.2703622822277</v>
      </c>
      <c r="D45" s="7">
        <f t="shared" si="0"/>
        <v>6615.711508319373</v>
      </c>
      <c r="E45" s="7">
        <v>262.6617145982918</v>
      </c>
      <c r="F45" s="7">
        <v>322.20321285026813</v>
      </c>
      <c r="G45" s="7">
        <f t="shared" si="1"/>
        <v>584.8649274485599</v>
      </c>
      <c r="H45" s="7">
        <f t="shared" si="2"/>
        <v>6030.846580870813</v>
      </c>
      <c r="I45" s="18">
        <f>100*'Form 1.2'!H45/('Form 1.4'!H45*8.76)</f>
        <v>52.51162591643306</v>
      </c>
    </row>
    <row r="46" spans="1:9" ht="15.75" thickBot="1">
      <c r="A46" s="6">
        <v>2030</v>
      </c>
      <c r="B46" s="7">
        <v>6024.209511039715</v>
      </c>
      <c r="C46" s="7">
        <v>630.8032168319147</v>
      </c>
      <c r="D46" s="7">
        <f t="shared" si="0"/>
        <v>6655.01272787163</v>
      </c>
      <c r="E46" s="7">
        <v>263.8611917662101</v>
      </c>
      <c r="F46" s="7">
        <v>352.19060704627265</v>
      </c>
      <c r="G46" s="7">
        <f t="shared" si="1"/>
        <v>616.0517988124827</v>
      </c>
      <c r="H46" s="7">
        <f t="shared" si="2"/>
        <v>6038.960929059147</v>
      </c>
      <c r="I46" s="18">
        <f>100*'Form 1.2'!H46/('Form 1.4'!H46*8.76)</f>
        <v>52.50148377336541</v>
      </c>
    </row>
    <row r="47" spans="1:9" ht="15">
      <c r="A47" s="23" t="s">
        <v>0</v>
      </c>
      <c r="B47" s="23"/>
      <c r="C47" s="23"/>
      <c r="D47" s="23"/>
      <c r="E47" s="23"/>
      <c r="F47" s="23"/>
      <c r="G47" s="23"/>
      <c r="H47" s="23"/>
      <c r="I47" s="23"/>
    </row>
    <row r="48" spans="1:9" ht="13.5" customHeight="1">
      <c r="A48" s="23" t="s">
        <v>67</v>
      </c>
      <c r="B48" s="23"/>
      <c r="C48" s="23"/>
      <c r="D48" s="23"/>
      <c r="E48" s="23"/>
      <c r="F48" s="23"/>
      <c r="G48" s="23"/>
      <c r="H48" s="23"/>
      <c r="I48" s="23"/>
    </row>
    <row r="49" spans="1:9" ht="13.5" customHeight="1">
      <c r="A49" s="2"/>
      <c r="B49" s="2"/>
      <c r="C49" s="2"/>
      <c r="D49" s="2"/>
      <c r="E49" s="2"/>
      <c r="F49" s="2"/>
      <c r="G49" s="2"/>
      <c r="H49" s="2"/>
      <c r="I49" s="2"/>
    </row>
    <row r="50" ht="13.5" customHeight="1">
      <c r="A50" s="4"/>
    </row>
    <row r="51" spans="1:9" ht="15.75">
      <c r="A51" s="21" t="s">
        <v>23</v>
      </c>
      <c r="B51" s="21"/>
      <c r="C51" s="21"/>
      <c r="D51" s="21"/>
      <c r="E51" s="21"/>
      <c r="F51" s="21"/>
      <c r="G51" s="21"/>
      <c r="H51" s="21"/>
      <c r="I51" s="21"/>
    </row>
    <row r="52" spans="1:9" ht="15">
      <c r="A52" s="8" t="s">
        <v>24</v>
      </c>
      <c r="B52" s="11">
        <f>EXP((LN(B16/B6)/10))-1</f>
        <v>0.001021316600448463</v>
      </c>
      <c r="C52" s="11">
        <f>EXP((LN(C16/C6)/10))-1</f>
        <v>6.412499127184113E-05</v>
      </c>
      <c r="D52" s="11">
        <f>EXP((LN(D16/D6)/10))-1</f>
        <v>0.0009278801004302117</v>
      </c>
      <c r="E52" s="12">
        <f>EXP((LN(E16/E6)/10))-1</f>
        <v>0.028124986730014623</v>
      </c>
      <c r="F52" s="12" t="s">
        <v>45</v>
      </c>
      <c r="G52" s="12">
        <f>EXP((LN(G16/G6)/10))-1</f>
        <v>0.028259259251114166</v>
      </c>
      <c r="H52" s="11">
        <f>EXP((LN(H16/H6)/10))-1</f>
        <v>6.412499127184113E-05</v>
      </c>
      <c r="I52" s="11">
        <f>EXP((LN(I16/I6)/10))-1</f>
        <v>0.0030353453989837575</v>
      </c>
    </row>
    <row r="53" spans="1:9" ht="15">
      <c r="A53" s="8" t="s">
        <v>70</v>
      </c>
      <c r="B53" s="11">
        <f aca="true" t="shared" si="3" ref="B53:I53">EXP((LN(B34/B16)/18))-1</f>
        <v>0.0058646062970215684</v>
      </c>
      <c r="C53" s="11">
        <f t="shared" si="3"/>
        <v>0.004236514392473856</v>
      </c>
      <c r="D53" s="11">
        <f t="shared" si="3"/>
        <v>0.005708384554276025</v>
      </c>
      <c r="E53" s="11">
        <f t="shared" si="3"/>
        <v>0.012901387716115709</v>
      </c>
      <c r="F53" s="11">
        <f t="shared" si="3"/>
        <v>0.41023067307288974</v>
      </c>
      <c r="G53" s="11">
        <f t="shared" si="3"/>
        <v>0.03608953103966073</v>
      </c>
      <c r="H53" s="11">
        <f t="shared" si="3"/>
        <v>0.004236514392473856</v>
      </c>
      <c r="I53" s="11">
        <f t="shared" si="3"/>
        <v>-0.004528096631484124</v>
      </c>
    </row>
    <row r="54" spans="1:9" ht="15">
      <c r="A54" s="8" t="s">
        <v>71</v>
      </c>
      <c r="B54" s="11">
        <f aca="true" t="shared" si="4" ref="B54:I54">EXP((LN(B36/B34)/2))-1</f>
        <v>0.0049040823269357325</v>
      </c>
      <c r="C54" s="11">
        <f t="shared" si="4"/>
        <v>0.005392180120045387</v>
      </c>
      <c r="D54" s="11">
        <f t="shared" si="4"/>
        <v>0.004950278616274728</v>
      </c>
      <c r="E54" s="11">
        <f t="shared" si="4"/>
        <v>0.006545989251313777</v>
      </c>
      <c r="F54" s="11">
        <f t="shared" si="4"/>
        <v>0.10244748920859026</v>
      </c>
      <c r="G54" s="11">
        <f t="shared" si="4"/>
        <v>0.0397080938020824</v>
      </c>
      <c r="H54" s="11">
        <f t="shared" si="4"/>
        <v>0.002670267752715727</v>
      </c>
      <c r="I54" s="11">
        <f t="shared" si="4"/>
        <v>0.0036945917276274276</v>
      </c>
    </row>
    <row r="55" spans="1:9" ht="15">
      <c r="A55" s="8" t="s">
        <v>72</v>
      </c>
      <c r="B55" s="11">
        <f aca="true" t="shared" si="5" ref="B55:I55">EXP((LN(B46/B34)/12))-1</f>
        <v>0.006742141785514688</v>
      </c>
      <c r="C55" s="11">
        <f t="shared" si="5"/>
        <v>0.006900109236366081</v>
      </c>
      <c r="D55" s="11">
        <f t="shared" si="5"/>
        <v>0.006757101100965057</v>
      </c>
      <c r="E55" s="11">
        <f t="shared" si="5"/>
        <v>0.00557922059959326</v>
      </c>
      <c r="F55" s="11">
        <f t="shared" si="5"/>
        <v>0.09043291570797485</v>
      </c>
      <c r="G55" s="11">
        <f t="shared" si="5"/>
        <v>0.043063283477738246</v>
      </c>
      <c r="H55" s="11">
        <f t="shared" si="5"/>
        <v>0.003848522905770979</v>
      </c>
      <c r="I55" s="11">
        <f t="shared" si="5"/>
        <v>0.0022900909291945215</v>
      </c>
    </row>
    <row r="56" ht="13.5" customHeight="1">
      <c r="A56" s="4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M10" sqref="M10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2" t="s">
        <v>55</v>
      </c>
      <c r="B1" s="22"/>
      <c r="C1" s="22"/>
      <c r="D1" s="22"/>
      <c r="E1" s="22"/>
      <c r="F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6" ht="15.75" customHeight="1">
      <c r="A3" s="22" t="s">
        <v>36</v>
      </c>
      <c r="B3" s="22"/>
      <c r="C3" s="22"/>
      <c r="D3" s="22"/>
      <c r="E3" s="22"/>
      <c r="F3" s="22"/>
    </row>
    <row r="4" ht="13.5" customHeight="1" thickBot="1">
      <c r="A4" s="4"/>
    </row>
    <row r="5" spans="1:5" ht="27" thickBot="1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8" ht="15.75" thickBot="1">
      <c r="A6" s="6">
        <v>2018</v>
      </c>
      <c r="B6" s="7">
        <v>5766.921081774126</v>
      </c>
      <c r="C6" s="19">
        <v>6114.186888366363</v>
      </c>
      <c r="D6" s="19">
        <v>6320.045288950127</v>
      </c>
      <c r="E6" s="19">
        <v>6472.996156673577</v>
      </c>
      <c r="F6" s="15"/>
      <c r="G6" s="15"/>
      <c r="H6" s="15"/>
    </row>
    <row r="7" spans="1:8" ht="15.75" thickBot="1">
      <c r="A7" s="6">
        <v>2019</v>
      </c>
      <c r="B7" s="7">
        <v>5762.497112325918</v>
      </c>
      <c r="C7" s="19">
        <v>6109.496521425111</v>
      </c>
      <c r="D7" s="19">
        <v>6315.1970021653515</v>
      </c>
      <c r="E7" s="19">
        <v>6468.030536920952</v>
      </c>
      <c r="F7" s="15"/>
      <c r="G7" s="15"/>
      <c r="H7" s="15"/>
    </row>
    <row r="8" spans="1:8" ht="15.75" thickBot="1">
      <c r="A8" s="6">
        <v>2020</v>
      </c>
      <c r="B8" s="7">
        <v>5797.760648618016</v>
      </c>
      <c r="C8" s="19">
        <v>6146.883516699934</v>
      </c>
      <c r="D8" s="19">
        <v>6353.84277921941</v>
      </c>
      <c r="E8" s="19">
        <v>6507.611577072666</v>
      </c>
      <c r="F8" s="15"/>
      <c r="G8" s="15"/>
      <c r="H8" s="15"/>
    </row>
    <row r="9" spans="1:8" ht="15.75" thickBot="1">
      <c r="A9" s="6">
        <v>2021</v>
      </c>
      <c r="B9" s="7">
        <v>5825.012049639653</v>
      </c>
      <c r="C9" s="19">
        <v>6175.775911177587</v>
      </c>
      <c r="D9" s="19">
        <v>6383.707950981237</v>
      </c>
      <c r="E9" s="19">
        <v>6538.199513265259</v>
      </c>
      <c r="F9" s="15"/>
      <c r="G9" s="15"/>
      <c r="H9" s="15"/>
    </row>
    <row r="10" spans="1:8" ht="15.75" thickBot="1">
      <c r="A10" s="6">
        <v>2022</v>
      </c>
      <c r="B10" s="7">
        <v>5870.113202629185</v>
      </c>
      <c r="C10" s="19">
        <v>6223.592913413027</v>
      </c>
      <c r="D10" s="19">
        <v>6433.13490263115</v>
      </c>
      <c r="E10" s="19">
        <v>6588.822642283868</v>
      </c>
      <c r="F10" s="15"/>
      <c r="G10" s="15"/>
      <c r="H10" s="15"/>
    </row>
    <row r="11" spans="1:8" ht="15.75" thickBot="1">
      <c r="A11" s="6">
        <v>2023</v>
      </c>
      <c r="B11" s="7">
        <v>5904.528661851458</v>
      </c>
      <c r="C11" s="19">
        <v>6260.080763090554</v>
      </c>
      <c r="D11" s="19">
        <v>6470.851260777995</v>
      </c>
      <c r="E11" s="19">
        <v>6627.451770742029</v>
      </c>
      <c r="F11" s="15"/>
      <c r="G11" s="15"/>
      <c r="H11" s="15"/>
    </row>
    <row r="12" spans="1:8" ht="15.75" thickBot="1">
      <c r="A12" s="6">
        <v>2024</v>
      </c>
      <c r="B12" s="7">
        <v>5933.437625959074</v>
      </c>
      <c r="C12" s="19">
        <v>6290.730533877543</v>
      </c>
      <c r="D12" s="19">
        <v>6502.532977906774</v>
      </c>
      <c r="E12" s="19">
        <v>6659.9002143584</v>
      </c>
      <c r="F12" s="15"/>
      <c r="G12" s="15"/>
      <c r="H12" s="15"/>
    </row>
    <row r="13" spans="1:8" ht="15.75" thickBot="1">
      <c r="A13" s="6">
        <v>2025</v>
      </c>
      <c r="B13" s="7">
        <v>5952.952876663215</v>
      </c>
      <c r="C13" s="19">
        <v>6311.420931454778</v>
      </c>
      <c r="D13" s="19">
        <v>6523.919999946175</v>
      </c>
      <c r="E13" s="19">
        <v>6681.804821862681</v>
      </c>
      <c r="F13" s="15"/>
      <c r="G13" s="15"/>
      <c r="H13" s="15"/>
    </row>
    <row r="14" spans="1:8" ht="15.75" thickBot="1">
      <c r="A14" s="6">
        <v>2026</v>
      </c>
      <c r="B14" s="7">
        <v>5979.70052361328</v>
      </c>
      <c r="C14" s="19">
        <v>6339.779237378817</v>
      </c>
      <c r="D14" s="19">
        <v>6553.233100940659</v>
      </c>
      <c r="E14" s="19">
        <v>6711.827326671187</v>
      </c>
      <c r="F14" s="15"/>
      <c r="G14" s="15"/>
      <c r="H14" s="15"/>
    </row>
    <row r="15" spans="1:8" ht="15.75" thickBot="1">
      <c r="A15" s="6">
        <v>2027</v>
      </c>
      <c r="B15" s="7">
        <v>6001.111748709653</v>
      </c>
      <c r="C15" s="19">
        <v>6362.479778948882</v>
      </c>
      <c r="D15" s="19">
        <v>6576.697946459119</v>
      </c>
      <c r="E15" s="19">
        <v>6735.8600428802765</v>
      </c>
      <c r="F15" s="15"/>
      <c r="G15" s="15"/>
      <c r="H15" s="15"/>
    </row>
    <row r="16" spans="1:8" ht="15.75" thickBot="1">
      <c r="A16" s="6">
        <v>2028</v>
      </c>
      <c r="B16" s="7">
        <v>6015.9188274661</v>
      </c>
      <c r="C16" s="19">
        <v>6378.178493306844</v>
      </c>
      <c r="D16" s="19">
        <v>6592.925220425735</v>
      </c>
      <c r="E16" s="19">
        <v>6752.480031696312</v>
      </c>
      <c r="F16" s="15"/>
      <c r="G16" s="15"/>
      <c r="H16" s="15"/>
    </row>
    <row r="17" spans="1:8" ht="14.25" customHeight="1" thickBot="1">
      <c r="A17" s="6">
        <v>2029</v>
      </c>
      <c r="B17" s="7">
        <v>6030.846580870813</v>
      </c>
      <c r="C17" s="19">
        <v>6394.005148959948</v>
      </c>
      <c r="D17" s="19">
        <v>6609.284743339657</v>
      </c>
      <c r="E17" s="19">
        <v>6769.2354700049555</v>
      </c>
      <c r="G17" s="15"/>
      <c r="H17" s="15"/>
    </row>
    <row r="18" spans="1:8" ht="15.75" thickBot="1">
      <c r="A18" s="6">
        <v>2030</v>
      </c>
      <c r="B18" s="7">
        <v>6038.960929059147</v>
      </c>
      <c r="C18" s="19">
        <v>6402.608117614668</v>
      </c>
      <c r="D18" s="19">
        <v>6618.1773651240355</v>
      </c>
      <c r="E18" s="19">
        <v>6778.343301357632</v>
      </c>
      <c r="G18" s="15"/>
      <c r="H18" s="15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M9" sqref="M9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9" ht="15.75" customHeight="1">
      <c r="A2" s="22" t="s">
        <v>75</v>
      </c>
      <c r="B2" s="22"/>
      <c r="C2" s="22"/>
      <c r="D2" s="22"/>
      <c r="E2" s="22"/>
      <c r="F2" s="22"/>
      <c r="G2" s="22"/>
      <c r="H2" s="22"/>
      <c r="I2" s="22"/>
    </row>
    <row r="3" spans="1:8" ht="15.75" customHeight="1">
      <c r="A3" s="22" t="s">
        <v>41</v>
      </c>
      <c r="B3" s="22"/>
      <c r="C3" s="22"/>
      <c r="D3" s="22"/>
      <c r="E3" s="22"/>
      <c r="F3" s="22"/>
      <c r="G3" s="22"/>
      <c r="H3" s="22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27.668</v>
      </c>
      <c r="D6" s="7">
        <v>843.8789999999999</v>
      </c>
      <c r="E6" s="7">
        <v>0</v>
      </c>
      <c r="F6" s="7">
        <v>0</v>
      </c>
      <c r="G6" s="7">
        <v>0</v>
      </c>
      <c r="H6" s="7">
        <f>SUM(B6:G6)</f>
        <v>871.5469999999999</v>
      </c>
    </row>
    <row r="7" spans="1:8" ht="15.75" thickBot="1">
      <c r="A7" s="6">
        <v>1991</v>
      </c>
      <c r="B7" s="7">
        <v>0</v>
      </c>
      <c r="C7" s="7">
        <v>28.329</v>
      </c>
      <c r="D7" s="7">
        <v>980.261</v>
      </c>
      <c r="E7" s="7">
        <v>0</v>
      </c>
      <c r="F7" s="7">
        <v>0</v>
      </c>
      <c r="G7" s="7">
        <v>0</v>
      </c>
      <c r="H7" s="7">
        <f aca="true" t="shared" si="0" ref="H7:H46">SUM(B7:G7)</f>
        <v>1008.5899999999999</v>
      </c>
    </row>
    <row r="8" spans="1:8" ht="15.75" thickBot="1">
      <c r="A8" s="6">
        <v>1992</v>
      </c>
      <c r="B8" s="7">
        <v>0</v>
      </c>
      <c r="C8" s="7">
        <v>32.5</v>
      </c>
      <c r="D8" s="7">
        <v>918.8069999999999</v>
      </c>
      <c r="E8" s="7">
        <v>0</v>
      </c>
      <c r="F8" s="7">
        <v>0</v>
      </c>
      <c r="G8" s="7">
        <v>0</v>
      </c>
      <c r="H8" s="7">
        <f t="shared" si="0"/>
        <v>951.3069999999999</v>
      </c>
    </row>
    <row r="9" spans="1:8" ht="15.75" thickBot="1">
      <c r="A9" s="6">
        <v>1993</v>
      </c>
      <c r="B9" s="7">
        <v>0</v>
      </c>
      <c r="C9" s="7">
        <v>32.683</v>
      </c>
      <c r="D9" s="7">
        <v>940.703</v>
      </c>
      <c r="E9" s="7">
        <v>0</v>
      </c>
      <c r="F9" s="7">
        <v>0</v>
      </c>
      <c r="G9" s="7">
        <v>0</v>
      </c>
      <c r="H9" s="7">
        <f t="shared" si="0"/>
        <v>973.386</v>
      </c>
    </row>
    <row r="10" spans="1:8" ht="15.75" thickBot="1">
      <c r="A10" s="6">
        <v>1994</v>
      </c>
      <c r="B10" s="7">
        <v>0</v>
      </c>
      <c r="C10" s="7">
        <v>257.615</v>
      </c>
      <c r="D10" s="7">
        <v>1071.391</v>
      </c>
      <c r="E10" s="7">
        <v>0</v>
      </c>
      <c r="F10" s="7">
        <v>0</v>
      </c>
      <c r="G10" s="7">
        <v>0</v>
      </c>
      <c r="H10" s="7">
        <f t="shared" si="0"/>
        <v>1329.006</v>
      </c>
    </row>
    <row r="11" spans="1:8" ht="15.75" thickBot="1">
      <c r="A11" s="6">
        <v>1995</v>
      </c>
      <c r="B11" s="7">
        <v>0</v>
      </c>
      <c r="C11" s="7">
        <v>295.658</v>
      </c>
      <c r="D11" s="7">
        <v>1095.154</v>
      </c>
      <c r="E11" s="7">
        <v>0</v>
      </c>
      <c r="F11" s="7">
        <v>0</v>
      </c>
      <c r="G11" s="7">
        <v>0</v>
      </c>
      <c r="H11" s="7">
        <f t="shared" si="0"/>
        <v>1390.812</v>
      </c>
    </row>
    <row r="12" spans="1:8" ht="15.75" thickBot="1">
      <c r="A12" s="6">
        <v>1996</v>
      </c>
      <c r="B12" s="7">
        <v>0</v>
      </c>
      <c r="C12" s="7">
        <v>225.18099999999998</v>
      </c>
      <c r="D12" s="7">
        <v>1174.007</v>
      </c>
      <c r="E12" s="7">
        <v>0</v>
      </c>
      <c r="F12" s="7">
        <v>0</v>
      </c>
      <c r="G12" s="7">
        <v>0</v>
      </c>
      <c r="H12" s="7">
        <f t="shared" si="0"/>
        <v>1399.188</v>
      </c>
    </row>
    <row r="13" spans="1:8" ht="15.75" thickBot="1">
      <c r="A13" s="6">
        <v>1997</v>
      </c>
      <c r="B13" s="7">
        <v>0</v>
      </c>
      <c r="C13" s="7">
        <v>248.364</v>
      </c>
      <c r="D13" s="7">
        <v>1031.348</v>
      </c>
      <c r="E13" s="7">
        <v>0</v>
      </c>
      <c r="F13" s="7">
        <v>0</v>
      </c>
      <c r="G13" s="7">
        <v>0</v>
      </c>
      <c r="H13" s="7">
        <f t="shared" si="0"/>
        <v>1279.712</v>
      </c>
    </row>
    <row r="14" spans="1:8" ht="15.75" thickBot="1">
      <c r="A14" s="6">
        <v>1998</v>
      </c>
      <c r="B14" s="7">
        <v>0</v>
      </c>
      <c r="C14" s="7">
        <v>248.364</v>
      </c>
      <c r="D14" s="7">
        <v>1031.175</v>
      </c>
      <c r="E14" s="7">
        <v>0</v>
      </c>
      <c r="F14" s="7">
        <v>0</v>
      </c>
      <c r="G14" s="7">
        <v>0</v>
      </c>
      <c r="H14" s="7">
        <f t="shared" si="0"/>
        <v>1279.539</v>
      </c>
    </row>
    <row r="15" spans="1:8" ht="15.75" thickBot="1">
      <c r="A15" s="6">
        <v>1999</v>
      </c>
      <c r="B15" s="7">
        <v>0.0335763517790327</v>
      </c>
      <c r="C15" s="7">
        <v>246.53334482081775</v>
      </c>
      <c r="D15" s="7">
        <v>1064.011</v>
      </c>
      <c r="E15" s="7">
        <v>0</v>
      </c>
      <c r="F15" s="7">
        <v>0</v>
      </c>
      <c r="G15" s="7">
        <v>0</v>
      </c>
      <c r="H15" s="7">
        <f t="shared" si="0"/>
        <v>1310.5779211725967</v>
      </c>
    </row>
    <row r="16" spans="1:8" ht="15.75" thickBot="1">
      <c r="A16" s="6">
        <v>2000</v>
      </c>
      <c r="B16" s="7">
        <v>0.1992593589037976</v>
      </c>
      <c r="C16" s="7">
        <v>240.41993850410887</v>
      </c>
      <c r="D16" s="7">
        <v>910.183</v>
      </c>
      <c r="E16" s="7">
        <v>0</v>
      </c>
      <c r="F16" s="7">
        <v>0</v>
      </c>
      <c r="G16" s="7">
        <v>0</v>
      </c>
      <c r="H16" s="7">
        <f t="shared" si="0"/>
        <v>1150.8021978630127</v>
      </c>
    </row>
    <row r="17" spans="1:8" ht="15.75" thickBot="1">
      <c r="A17" s="6">
        <v>2001</v>
      </c>
      <c r="B17" s="7">
        <v>0.492294257374575</v>
      </c>
      <c r="C17" s="7">
        <v>246.48768660054068</v>
      </c>
      <c r="D17" s="7">
        <v>859.598</v>
      </c>
      <c r="E17" s="7">
        <v>0</v>
      </c>
      <c r="F17" s="7">
        <v>0</v>
      </c>
      <c r="G17" s="7">
        <v>0</v>
      </c>
      <c r="H17" s="7">
        <f t="shared" si="0"/>
        <v>1106.5779808579152</v>
      </c>
    </row>
    <row r="18" spans="1:8" ht="15.75" thickBot="1">
      <c r="A18" s="6">
        <v>2002</v>
      </c>
      <c r="B18" s="7">
        <v>1.473351948321574</v>
      </c>
      <c r="C18" s="7">
        <v>260.1614894687734</v>
      </c>
      <c r="D18" s="7">
        <v>1048.0049999999999</v>
      </c>
      <c r="E18" s="7">
        <v>0</v>
      </c>
      <c r="F18" s="7">
        <v>0</v>
      </c>
      <c r="G18" s="7">
        <v>0</v>
      </c>
      <c r="H18" s="7">
        <f t="shared" si="0"/>
        <v>1309.6398414170949</v>
      </c>
    </row>
    <row r="19" spans="1:8" ht="15.75" thickBot="1">
      <c r="A19" s="6">
        <v>2003</v>
      </c>
      <c r="B19" s="7">
        <v>3.3228759451176204</v>
      </c>
      <c r="C19" s="7">
        <v>269.1121486349358</v>
      </c>
      <c r="D19" s="7">
        <v>987.0469548243486</v>
      </c>
      <c r="E19" s="7">
        <v>0.181074875733595</v>
      </c>
      <c r="F19" s="7">
        <v>0</v>
      </c>
      <c r="G19" s="7">
        <v>0.0551805647853712</v>
      </c>
      <c r="H19" s="7">
        <f t="shared" si="0"/>
        <v>1259.718234844921</v>
      </c>
    </row>
    <row r="20" spans="1:8" ht="15.75" thickBot="1">
      <c r="A20" s="6">
        <v>2004</v>
      </c>
      <c r="B20" s="7">
        <v>4.8677631375383505</v>
      </c>
      <c r="C20" s="7">
        <v>272.207272544108</v>
      </c>
      <c r="D20" s="7">
        <v>990.9385055073077</v>
      </c>
      <c r="E20" s="7">
        <v>0.392672063032511</v>
      </c>
      <c r="F20" s="7">
        <v>0</v>
      </c>
      <c r="G20" s="7">
        <v>0.295181595410824</v>
      </c>
      <c r="H20" s="7">
        <f t="shared" si="0"/>
        <v>1268.7013948473975</v>
      </c>
    </row>
    <row r="21" spans="1:8" ht="15.75" thickBot="1">
      <c r="A21" s="6">
        <v>2005</v>
      </c>
      <c r="B21" s="7">
        <v>5.71102589926692</v>
      </c>
      <c r="C21" s="7">
        <v>284.88570656970495</v>
      </c>
      <c r="D21" s="7">
        <v>996.3192397429556</v>
      </c>
      <c r="E21" s="7">
        <v>0.390708702717348</v>
      </c>
      <c r="F21" s="7">
        <v>0</v>
      </c>
      <c r="G21" s="7">
        <v>0.476998554979339</v>
      </c>
      <c r="H21" s="7">
        <f t="shared" si="0"/>
        <v>1287.7836794696243</v>
      </c>
    </row>
    <row r="22" spans="1:8" ht="15.75" thickBot="1">
      <c r="A22" s="6">
        <v>2006</v>
      </c>
      <c r="B22" s="7">
        <v>6.12055643478788</v>
      </c>
      <c r="C22" s="7">
        <v>253.26632960085155</v>
      </c>
      <c r="D22" s="7">
        <v>1045.0576301751014</v>
      </c>
      <c r="E22" s="7">
        <v>0.388755159203762</v>
      </c>
      <c r="F22" s="7">
        <v>0</v>
      </c>
      <c r="G22" s="7">
        <v>1.1177777757946</v>
      </c>
      <c r="H22" s="7">
        <f t="shared" si="0"/>
        <v>1305.9510491457393</v>
      </c>
    </row>
    <row r="23" spans="1:8" ht="15.75" thickBot="1">
      <c r="A23" s="6">
        <v>2007</v>
      </c>
      <c r="B23" s="7">
        <v>6.6896154691043</v>
      </c>
      <c r="C23" s="7">
        <v>249.1543576613529</v>
      </c>
      <c r="D23" s="7">
        <v>986.7775412740299</v>
      </c>
      <c r="E23" s="7">
        <v>0.386811383407743</v>
      </c>
      <c r="F23" s="7">
        <v>0</v>
      </c>
      <c r="G23" s="7">
        <v>1.375371579333</v>
      </c>
      <c r="H23" s="7">
        <f t="shared" si="0"/>
        <v>1244.3836973672278</v>
      </c>
    </row>
    <row r="24" spans="1:8" ht="15.75" thickBot="1">
      <c r="A24" s="6">
        <v>2008</v>
      </c>
      <c r="B24" s="7">
        <v>9.1433639555835</v>
      </c>
      <c r="C24" s="7">
        <v>261.2159129736807</v>
      </c>
      <c r="D24" s="7">
        <v>1043.0348598906007</v>
      </c>
      <c r="E24" s="7">
        <v>2.158251726490704</v>
      </c>
      <c r="F24" s="7">
        <v>0</v>
      </c>
      <c r="G24" s="7">
        <v>1.36849472143633</v>
      </c>
      <c r="H24" s="7">
        <f t="shared" si="0"/>
        <v>1316.9208832677919</v>
      </c>
    </row>
    <row r="25" spans="1:8" ht="15.75" thickBot="1">
      <c r="A25" s="6">
        <v>2009</v>
      </c>
      <c r="B25" s="7">
        <v>15.63308711732671</v>
      </c>
      <c r="C25" s="7">
        <v>299.61432051192156</v>
      </c>
      <c r="D25" s="7">
        <v>979.4128042963903</v>
      </c>
      <c r="E25" s="7">
        <v>2.138593595858251</v>
      </c>
      <c r="F25" s="7">
        <v>0</v>
      </c>
      <c r="G25" s="7">
        <v>2.46284356774243</v>
      </c>
      <c r="H25" s="7">
        <f t="shared" si="0"/>
        <v>1299.2616490892394</v>
      </c>
    </row>
    <row r="26" spans="1:8" ht="15.75" thickBot="1">
      <c r="A26" s="6">
        <v>2010</v>
      </c>
      <c r="B26" s="7">
        <v>26.74023500359658</v>
      </c>
      <c r="C26" s="7">
        <v>351.7276390793334</v>
      </c>
      <c r="D26" s="7">
        <v>986.4939340430986</v>
      </c>
      <c r="E26" s="7">
        <v>2.119122424598959</v>
      </c>
      <c r="F26" s="7">
        <v>0</v>
      </c>
      <c r="G26" s="7">
        <v>3.22601112939509</v>
      </c>
      <c r="H26" s="7">
        <f t="shared" si="0"/>
        <v>1370.3069416800229</v>
      </c>
    </row>
    <row r="27" spans="1:8" ht="15.75" thickBot="1">
      <c r="A27" s="6">
        <v>2011</v>
      </c>
      <c r="B27" s="7">
        <v>38.7253269104662</v>
      </c>
      <c r="C27" s="7">
        <v>341.3937311948562</v>
      </c>
      <c r="D27" s="7">
        <v>1010.1192476033917</v>
      </c>
      <c r="E27" s="7">
        <v>2.0998363912287648</v>
      </c>
      <c r="F27" s="7">
        <v>0</v>
      </c>
      <c r="G27" s="7">
        <v>3.20988107374812</v>
      </c>
      <c r="H27" s="7">
        <f t="shared" si="0"/>
        <v>1395.548023173691</v>
      </c>
    </row>
    <row r="28" spans="1:8" ht="15.75" thickBot="1">
      <c r="A28" s="6">
        <v>2012</v>
      </c>
      <c r="B28" s="7">
        <v>55.3996365622194</v>
      </c>
      <c r="C28" s="7">
        <v>381.4445100959218</v>
      </c>
      <c r="D28" s="7">
        <v>993.7877434635778</v>
      </c>
      <c r="E28" s="7">
        <v>2.080733692237889</v>
      </c>
      <c r="F28" s="7">
        <v>0</v>
      </c>
      <c r="G28" s="7">
        <v>3.1938316683793797</v>
      </c>
      <c r="H28" s="7">
        <f t="shared" si="0"/>
        <v>1435.9064554823362</v>
      </c>
    </row>
    <row r="29" spans="1:8" ht="15.75" thickBot="1">
      <c r="A29" s="6">
        <v>2013</v>
      </c>
      <c r="B29" s="7">
        <v>82.85355360044386</v>
      </c>
      <c r="C29" s="7">
        <v>384.8936883833281</v>
      </c>
      <c r="D29" s="7">
        <v>1048.8264201234815</v>
      </c>
      <c r="E29" s="7">
        <v>2.06181254191232</v>
      </c>
      <c r="F29" s="7">
        <v>0</v>
      </c>
      <c r="G29" s="7">
        <v>3.1778625100374898</v>
      </c>
      <c r="H29" s="7">
        <f t="shared" si="0"/>
        <v>1521.8133371592032</v>
      </c>
    </row>
    <row r="30" spans="1:8" ht="15.75" thickBot="1">
      <c r="A30" s="6">
        <v>2014</v>
      </c>
      <c r="B30" s="7">
        <v>114.76243849623566</v>
      </c>
      <c r="C30" s="7">
        <v>406.8327342821212</v>
      </c>
      <c r="D30" s="7">
        <v>962.4682760963128</v>
      </c>
      <c r="E30" s="7">
        <v>2.043071172157025</v>
      </c>
      <c r="F30" s="7">
        <v>0</v>
      </c>
      <c r="G30" s="7">
        <v>3.1619731974873</v>
      </c>
      <c r="H30" s="7">
        <f t="shared" si="0"/>
        <v>1489.2684932443137</v>
      </c>
    </row>
    <row r="31" spans="1:8" ht="15.75" thickBot="1">
      <c r="A31" s="6">
        <v>2015</v>
      </c>
      <c r="B31" s="7">
        <v>151.16222287953553</v>
      </c>
      <c r="C31" s="7">
        <v>428.4762877018698</v>
      </c>
      <c r="D31" s="7">
        <v>954.075309908546</v>
      </c>
      <c r="E31" s="7">
        <v>2.02450783232096</v>
      </c>
      <c r="F31" s="7">
        <v>0</v>
      </c>
      <c r="G31" s="7">
        <v>3.14616333149986</v>
      </c>
      <c r="H31" s="7">
        <f t="shared" si="0"/>
        <v>1538.8844916537723</v>
      </c>
    </row>
    <row r="32" spans="1:8" ht="15.75" thickBot="1">
      <c r="A32" s="6">
        <v>2016</v>
      </c>
      <c r="B32" s="7">
        <v>218.13345995686117</v>
      </c>
      <c r="C32" s="7">
        <v>431.2580207475129</v>
      </c>
      <c r="D32" s="7">
        <v>1031.3175400997907</v>
      </c>
      <c r="E32" s="7">
        <v>2.006120789023832</v>
      </c>
      <c r="F32" s="7">
        <v>0</v>
      </c>
      <c r="G32" s="7">
        <v>3.1304325148423597</v>
      </c>
      <c r="H32" s="7">
        <f t="shared" si="0"/>
        <v>1685.8455741080309</v>
      </c>
    </row>
    <row r="33" spans="1:8" ht="15.75" thickBot="1">
      <c r="A33" s="6">
        <v>2017</v>
      </c>
      <c r="B33" s="7">
        <v>273.70239540063335</v>
      </c>
      <c r="C33" s="7">
        <v>450.8487689026694</v>
      </c>
      <c r="D33" s="7">
        <v>952.8260452226713</v>
      </c>
      <c r="E33" s="7">
        <v>1.9879083259845414</v>
      </c>
      <c r="F33" s="7">
        <v>0</v>
      </c>
      <c r="G33" s="7">
        <v>3.1147803522681485</v>
      </c>
      <c r="H33" s="7">
        <f t="shared" si="0"/>
        <v>1682.4798982042269</v>
      </c>
    </row>
    <row r="34" spans="1:8" ht="15.75" thickBot="1">
      <c r="A34" s="6">
        <v>2018</v>
      </c>
      <c r="B34" s="7">
        <v>326.35217053858565</v>
      </c>
      <c r="C34" s="7">
        <v>546.1985463169606</v>
      </c>
      <c r="D34" s="7">
        <v>951.3686957939002</v>
      </c>
      <c r="E34" s="7">
        <v>1.9698687438513889</v>
      </c>
      <c r="F34" s="7">
        <v>0</v>
      </c>
      <c r="G34" s="7">
        <v>96.40473461050681</v>
      </c>
      <c r="H34" s="7">
        <f t="shared" si="0"/>
        <v>1922.2940160038042</v>
      </c>
    </row>
    <row r="35" spans="1:8" ht="15.75" thickBot="1">
      <c r="A35" s="6">
        <v>2019</v>
      </c>
      <c r="B35" s="7">
        <v>382.15671372862346</v>
      </c>
      <c r="C35" s="7">
        <v>559.9915579726284</v>
      </c>
      <c r="D35" s="7">
        <v>949.4446307776333</v>
      </c>
      <c r="E35" s="7">
        <v>1.9520003600339344</v>
      </c>
      <c r="F35" s="7">
        <v>0</v>
      </c>
      <c r="G35" s="7">
        <v>96.13792066065429</v>
      </c>
      <c r="H35" s="7">
        <f t="shared" si="0"/>
        <v>1989.6828234995735</v>
      </c>
    </row>
    <row r="36" spans="1:8" ht="15.75" thickBot="1">
      <c r="A36" s="6">
        <v>2020</v>
      </c>
      <c r="B36" s="7">
        <v>424.4495570244824</v>
      </c>
      <c r="C36" s="7">
        <v>574.0031121649924</v>
      </c>
      <c r="D36" s="7">
        <v>947.5159677588751</v>
      </c>
      <c r="E36" s="7">
        <v>1.9343015085365494</v>
      </c>
      <c r="F36" s="7">
        <v>0</v>
      </c>
      <c r="G36" s="7">
        <v>95.87301563277502</v>
      </c>
      <c r="H36" s="7">
        <f t="shared" si="0"/>
        <v>2043.7759540896614</v>
      </c>
    </row>
    <row r="37" spans="1:8" ht="15.75" thickBot="1">
      <c r="A37" s="6">
        <v>2021</v>
      </c>
      <c r="B37" s="7">
        <v>459.18848186910157</v>
      </c>
      <c r="C37" s="7">
        <v>587.9939419049433</v>
      </c>
      <c r="D37" s="7">
        <v>945.5913957734282</v>
      </c>
      <c r="E37" s="7">
        <v>1.9167705397936232</v>
      </c>
      <c r="F37" s="7">
        <v>0</v>
      </c>
      <c r="G37" s="7">
        <v>95.61000150678746</v>
      </c>
      <c r="H37" s="7">
        <f t="shared" si="0"/>
        <v>2090.300591594054</v>
      </c>
    </row>
    <row r="38" spans="1:8" ht="15.75" thickBot="1">
      <c r="A38" s="6">
        <v>2022</v>
      </c>
      <c r="B38" s="7">
        <v>494.40060993884106</v>
      </c>
      <c r="C38" s="7">
        <v>601.9276106109684</v>
      </c>
      <c r="D38" s="7">
        <v>943.6709045590217</v>
      </c>
      <c r="E38" s="7">
        <v>1.8994058205064142</v>
      </c>
      <c r="F38" s="7">
        <v>0</v>
      </c>
      <c r="G38" s="7">
        <v>95.3488604401921</v>
      </c>
      <c r="H38" s="7">
        <f t="shared" si="0"/>
        <v>2137.24739136953</v>
      </c>
    </row>
    <row r="39" spans="1:8" ht="15.75" thickBot="1">
      <c r="A39" s="6">
        <v>2023</v>
      </c>
      <c r="B39" s="7">
        <v>536.0007431695361</v>
      </c>
      <c r="C39" s="7">
        <v>615.8528197878861</v>
      </c>
      <c r="D39" s="7">
        <v>941.7544838932599</v>
      </c>
      <c r="E39" s="7">
        <v>1.8822057334815234</v>
      </c>
      <c r="F39" s="7">
        <v>0</v>
      </c>
      <c r="G39" s="7">
        <v>95.08957476630607</v>
      </c>
      <c r="H39" s="7">
        <f t="shared" si="0"/>
        <v>2190.5798273504697</v>
      </c>
    </row>
    <row r="40" spans="1:8" ht="15.75" thickBot="1">
      <c r="A40" s="6">
        <v>2024</v>
      </c>
      <c r="B40" s="7">
        <v>585.8956204581582</v>
      </c>
      <c r="C40" s="7">
        <v>627.1088669404335</v>
      </c>
      <c r="D40" s="7">
        <v>939.8421235933572</v>
      </c>
      <c r="E40" s="7">
        <v>1.865168677470981</v>
      </c>
      <c r="F40" s="7">
        <v>0</v>
      </c>
      <c r="G40" s="7">
        <v>94.8321269925153</v>
      </c>
      <c r="H40" s="7">
        <f t="shared" si="0"/>
        <v>2249.5439066619356</v>
      </c>
    </row>
    <row r="41" spans="1:8" ht="15.75" thickBot="1">
      <c r="A41" s="6">
        <v>2025</v>
      </c>
      <c r="B41" s="7">
        <v>645.6047877897456</v>
      </c>
      <c r="C41" s="7">
        <v>640.1741390252145</v>
      </c>
      <c r="D41" s="7">
        <v>937.933813515875</v>
      </c>
      <c r="E41" s="7">
        <v>1.8482930670139226</v>
      </c>
      <c r="F41" s="7">
        <v>0</v>
      </c>
      <c r="G41" s="7">
        <v>94.57649979854405</v>
      </c>
      <c r="H41" s="7">
        <f t="shared" si="0"/>
        <v>2320.1375331963927</v>
      </c>
    </row>
    <row r="42" spans="1:8" ht="15.75" thickBot="1">
      <c r="A42" s="6">
        <v>2026</v>
      </c>
      <c r="B42" s="7">
        <v>710.0450034235585</v>
      </c>
      <c r="C42" s="7">
        <v>653.4733576298586</v>
      </c>
      <c r="D42" s="7">
        <v>936.0295435564623</v>
      </c>
      <c r="E42" s="7">
        <v>1.8315773322798465</v>
      </c>
      <c r="F42" s="7">
        <v>0</v>
      </c>
      <c r="G42" s="7">
        <v>94.32267603474173</v>
      </c>
      <c r="H42" s="7">
        <f t="shared" si="0"/>
        <v>2395.7021579769007</v>
      </c>
    </row>
    <row r="43" spans="1:8" ht="15.75" thickBot="1">
      <c r="A43" s="6">
        <v>2027</v>
      </c>
      <c r="B43" s="7">
        <v>778.325129196848</v>
      </c>
      <c r="C43" s="7">
        <v>667.7129658648607</v>
      </c>
      <c r="D43" s="7">
        <v>934.1293036495975</v>
      </c>
      <c r="E43" s="7">
        <v>1.8150199189134306</v>
      </c>
      <c r="F43" s="7">
        <v>0</v>
      </c>
      <c r="G43" s="7">
        <v>94.07063872038692</v>
      </c>
      <c r="H43" s="7">
        <f t="shared" si="0"/>
        <v>2476.0530573506067</v>
      </c>
    </row>
    <row r="44" spans="1:8" ht="15.75" thickBot="1">
      <c r="A44" s="6">
        <v>2028</v>
      </c>
      <c r="B44" s="7">
        <v>857.1797742222599</v>
      </c>
      <c r="C44" s="7">
        <v>683.094121960229</v>
      </c>
      <c r="D44" s="7">
        <v>932.233083768333</v>
      </c>
      <c r="E44" s="7">
        <v>1.7986192878808973</v>
      </c>
      <c r="F44" s="7">
        <v>0</v>
      </c>
      <c r="G44" s="7">
        <v>93.82037104200812</v>
      </c>
      <c r="H44" s="7">
        <f t="shared" si="0"/>
        <v>2568.1259702807106</v>
      </c>
    </row>
    <row r="45" spans="1:8" ht="15.75" thickBot="1">
      <c r="A45" s="6">
        <v>2029</v>
      </c>
      <c r="B45" s="7">
        <v>948.1383975157422</v>
      </c>
      <c r="C45" s="7">
        <v>699.8633228374001</v>
      </c>
      <c r="D45" s="7">
        <v>930.3408739240417</v>
      </c>
      <c r="E45" s="7">
        <v>1.7823739153179061</v>
      </c>
      <c r="F45" s="7">
        <v>0</v>
      </c>
      <c r="G45" s="7">
        <v>93.57185635172132</v>
      </c>
      <c r="H45" s="7">
        <f t="shared" si="0"/>
        <v>2673.696824544223</v>
      </c>
    </row>
    <row r="46" spans="1:8" ht="15.75" thickBot="1">
      <c r="A46" s="6">
        <v>2030</v>
      </c>
      <c r="B46" s="7">
        <v>1047.6658869608889</v>
      </c>
      <c r="C46" s="7">
        <v>718.3297669265753</v>
      </c>
      <c r="D46" s="7">
        <v>928.452664166166</v>
      </c>
      <c r="E46" s="7">
        <v>1.7662822923789658</v>
      </c>
      <c r="F46" s="7">
        <v>0</v>
      </c>
      <c r="G46" s="7">
        <v>93.32507816558426</v>
      </c>
      <c r="H46" s="7">
        <f t="shared" si="0"/>
        <v>2789.539678511593</v>
      </c>
    </row>
    <row r="47" spans="1:8" ht="15">
      <c r="A47" s="16"/>
      <c r="B47" s="17"/>
      <c r="C47" s="17"/>
      <c r="D47" s="17"/>
      <c r="E47" s="17"/>
      <c r="F47" s="17"/>
      <c r="G47" s="17"/>
      <c r="H47" s="17"/>
    </row>
    <row r="48" spans="1:8" ht="15">
      <c r="A48" s="16"/>
      <c r="B48" s="17"/>
      <c r="C48" s="17"/>
      <c r="D48" s="17"/>
      <c r="E48" s="17"/>
      <c r="F48" s="17"/>
      <c r="G48" s="17"/>
      <c r="H48" s="17"/>
    </row>
    <row r="49" spans="1:10" ht="13.5" customHeight="1">
      <c r="A49" s="4"/>
      <c r="J49" s="1" t="s">
        <v>0</v>
      </c>
    </row>
    <row r="50" spans="1:8" ht="15.75">
      <c r="A50" s="24" t="s">
        <v>23</v>
      </c>
      <c r="B50" s="24"/>
      <c r="C50" s="24"/>
      <c r="D50" s="24"/>
      <c r="E50" s="24"/>
      <c r="F50" s="24"/>
      <c r="G50" s="24"/>
      <c r="H50" s="24"/>
    </row>
    <row r="51" spans="1:8" ht="15">
      <c r="A51" s="8" t="s">
        <v>24</v>
      </c>
      <c r="B51" s="12" t="s">
        <v>45</v>
      </c>
      <c r="C51" s="11">
        <f>EXP((LN(C16/C6)/10))-1</f>
        <v>0.24136435710944215</v>
      </c>
      <c r="D51" s="11">
        <f>EXP((LN(D16/D6)/10))-1</f>
        <v>0.007592332580275585</v>
      </c>
      <c r="E51" s="12" t="s">
        <v>45</v>
      </c>
      <c r="F51" s="12" t="s">
        <v>45</v>
      </c>
      <c r="G51" s="12" t="s">
        <v>45</v>
      </c>
      <c r="H51" s="11">
        <f>EXP((LN(H16/H6)/10))-1</f>
        <v>0.028184344913360526</v>
      </c>
    </row>
    <row r="52" spans="1:8" ht="15">
      <c r="A52" s="8" t="s">
        <v>61</v>
      </c>
      <c r="B52" s="11">
        <f>EXP((LN(B33/B16)/17))-1</f>
        <v>0.5296074575676615</v>
      </c>
      <c r="C52" s="11">
        <f aca="true" t="shared" si="1" ref="C52:H52">EXP((LN(C33/C16)/17))-1</f>
        <v>0.037677444647938874</v>
      </c>
      <c r="D52" s="11">
        <f t="shared" si="1"/>
        <v>0.002696964101361221</v>
      </c>
      <c r="E52" s="12" t="s">
        <v>45</v>
      </c>
      <c r="F52" s="12" t="s">
        <v>45</v>
      </c>
      <c r="G52" s="12" t="s">
        <v>45</v>
      </c>
      <c r="H52" s="11">
        <f t="shared" si="1"/>
        <v>0.022593185299361274</v>
      </c>
    </row>
    <row r="53" spans="1:8" ht="15">
      <c r="A53" s="8" t="s">
        <v>62</v>
      </c>
      <c r="B53" s="11">
        <f>EXP((LN(B36/B33)/3))-1</f>
        <v>0.15748621837540377</v>
      </c>
      <c r="C53" s="11">
        <f aca="true" t="shared" si="2" ref="C53:H53">EXP((LN(C36/C33)/3))-1</f>
        <v>0.08382987948355902</v>
      </c>
      <c r="D53" s="11">
        <f t="shared" si="2"/>
        <v>-0.0018611205610088444</v>
      </c>
      <c r="E53" s="11">
        <f t="shared" si="2"/>
        <v>-0.009070845944247674</v>
      </c>
      <c r="F53" s="12" t="e">
        <f t="shared" si="2"/>
        <v>#DIV/0!</v>
      </c>
      <c r="G53" s="11">
        <f t="shared" si="2"/>
        <v>2.13393261282162</v>
      </c>
      <c r="H53" s="11">
        <f t="shared" si="2"/>
        <v>0.06699192745809723</v>
      </c>
    </row>
    <row r="54" spans="1:8" ht="15">
      <c r="A54" s="8" t="s">
        <v>63</v>
      </c>
      <c r="B54" s="11">
        <f>EXP((LN(B46/B33)/13))-1</f>
        <v>0.10877100893289882</v>
      </c>
      <c r="C54" s="11">
        <f aca="true" t="shared" si="3" ref="C54:H54">EXP((LN(C46/C33)/13))-1</f>
        <v>0.03648017131286441</v>
      </c>
      <c r="D54" s="11">
        <f t="shared" si="3"/>
        <v>-0.0019913188888143196</v>
      </c>
      <c r="E54" s="11">
        <f t="shared" si="3"/>
        <v>-0.009051559255665476</v>
      </c>
      <c r="F54" s="12" t="e">
        <f t="shared" si="3"/>
        <v>#DIV/0!</v>
      </c>
      <c r="G54" s="11">
        <f t="shared" si="3"/>
        <v>0.29891992766898157</v>
      </c>
      <c r="H54" s="11">
        <f t="shared" si="3"/>
        <v>0.039659134796957485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zoomScalePageLayoutView="0" workbookViewId="0" topLeftCell="A1">
      <selection activeCell="J7" sqref="J7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16384" width="9.140625" style="1" customWidth="1"/>
  </cols>
  <sheetData>
    <row r="1" spans="2:7" ht="15.75" customHeight="1">
      <c r="B1" s="22" t="s">
        <v>57</v>
      </c>
      <c r="C1" s="22"/>
      <c r="D1" s="22"/>
      <c r="E1" s="22"/>
      <c r="F1" s="14"/>
      <c r="G1" s="14"/>
    </row>
    <row r="2" spans="2:9" ht="15.75" customHeight="1">
      <c r="B2" s="22" t="s">
        <v>75</v>
      </c>
      <c r="C2" s="22"/>
      <c r="D2" s="22"/>
      <c r="E2" s="22"/>
      <c r="F2" s="22"/>
      <c r="G2" s="14"/>
      <c r="H2" s="14"/>
      <c r="I2" s="14"/>
    </row>
    <row r="3" spans="1:7" ht="15.75" customHeight="1">
      <c r="A3" s="22" t="s">
        <v>42</v>
      </c>
      <c r="B3" s="22"/>
      <c r="C3" s="22"/>
      <c r="D3" s="22"/>
      <c r="E3" s="22"/>
      <c r="F3" s="22"/>
      <c r="G3" s="22"/>
    </row>
    <row r="4" ht="13.5" customHeight="1" thickBot="1">
      <c r="A4" s="4"/>
    </row>
    <row r="5" spans="1:5" ht="27" thickBot="1">
      <c r="A5" s="5" t="s">
        <v>11</v>
      </c>
      <c r="B5" s="5" t="s">
        <v>43</v>
      </c>
      <c r="C5" s="5" t="s">
        <v>50</v>
      </c>
      <c r="D5" s="5" t="s">
        <v>74</v>
      </c>
      <c r="E5" s="5" t="s">
        <v>64</v>
      </c>
    </row>
    <row r="6" spans="1:5" ht="15.75" thickBot="1">
      <c r="A6" s="6">
        <v>1990</v>
      </c>
      <c r="B6" s="7">
        <v>3491.7927143956967</v>
      </c>
      <c r="C6" s="7">
        <v>1178.5325375762807</v>
      </c>
      <c r="D6" s="7">
        <v>128018.34451509651</v>
      </c>
      <c r="E6" s="7">
        <v>1650.32716990483</v>
      </c>
    </row>
    <row r="7" spans="1:5" ht="15.75" thickBot="1">
      <c r="A7" s="6">
        <v>1991</v>
      </c>
      <c r="B7" s="7">
        <v>3529.39272024982</v>
      </c>
      <c r="C7" s="7">
        <v>1188.3694432605473</v>
      </c>
      <c r="D7" s="7">
        <v>125188.4336485287</v>
      </c>
      <c r="E7" s="7">
        <v>1590.9068457414123</v>
      </c>
    </row>
    <row r="8" spans="1:5" ht="15.75" thickBot="1">
      <c r="A8" s="6">
        <v>1992</v>
      </c>
      <c r="B8" s="7">
        <v>3576.4866123179395</v>
      </c>
      <c r="C8" s="7">
        <v>1199.7225625310834</v>
      </c>
      <c r="D8" s="7">
        <v>127998.80419137367</v>
      </c>
      <c r="E8" s="7">
        <v>1529.35791256433</v>
      </c>
    </row>
    <row r="9" spans="1:5" ht="15.75" thickBot="1">
      <c r="A9" s="6">
        <v>1993</v>
      </c>
      <c r="B9" s="7">
        <v>3587.445353692449</v>
      </c>
      <c r="C9" s="7">
        <v>1206.8071917659763</v>
      </c>
      <c r="D9" s="7">
        <v>125845.01686645825</v>
      </c>
      <c r="E9" s="7">
        <v>1489.3384695627453</v>
      </c>
    </row>
    <row r="10" spans="1:5" ht="15.75" thickBot="1">
      <c r="A10" s="6">
        <v>1994</v>
      </c>
      <c r="B10" s="7">
        <v>3581.895039031736</v>
      </c>
      <c r="C10" s="7">
        <v>1206.2547681574988</v>
      </c>
      <c r="D10" s="7">
        <v>125590.53766260829</v>
      </c>
      <c r="E10" s="7">
        <v>1485.9064125718457</v>
      </c>
    </row>
    <row r="11" spans="1:5" ht="15.75" thickBot="1">
      <c r="A11" s="6">
        <v>1995</v>
      </c>
      <c r="B11" s="7">
        <v>3548.557399592929</v>
      </c>
      <c r="C11" s="7">
        <v>1199.7922082165971</v>
      </c>
      <c r="D11" s="7">
        <v>126756.77037581039</v>
      </c>
      <c r="E11" s="7">
        <v>1492.7671328794863</v>
      </c>
    </row>
    <row r="12" spans="1:5" ht="15.75" thickBot="1">
      <c r="A12" s="6">
        <v>1996</v>
      </c>
      <c r="B12" s="7">
        <v>3548.5587496523467</v>
      </c>
      <c r="C12" s="7">
        <v>1201.9893484623933</v>
      </c>
      <c r="D12" s="7">
        <v>130885.60667223908</v>
      </c>
      <c r="E12" s="7">
        <v>1513.68380502644</v>
      </c>
    </row>
    <row r="13" spans="1:5" ht="15.75" thickBot="1">
      <c r="A13" s="6">
        <v>1997</v>
      </c>
      <c r="B13" s="7">
        <v>3577.749704467521</v>
      </c>
      <c r="C13" s="7">
        <v>1205.6753968725063</v>
      </c>
      <c r="D13" s="7">
        <v>134586.88415027488</v>
      </c>
      <c r="E13" s="7">
        <v>1541.908290702763</v>
      </c>
    </row>
    <row r="14" spans="1:5" ht="15.75" thickBot="1">
      <c r="A14" s="6">
        <v>1998</v>
      </c>
      <c r="B14" s="7">
        <v>3607.227775400361</v>
      </c>
      <c r="C14" s="7">
        <v>1209.3173215726597</v>
      </c>
      <c r="D14" s="7">
        <v>144429.4165597081</v>
      </c>
      <c r="E14" s="7">
        <v>1580.6049458321538</v>
      </c>
    </row>
    <row r="15" spans="1:5" ht="15.75" thickBot="1">
      <c r="A15" s="6">
        <v>1999</v>
      </c>
      <c r="B15" s="7">
        <v>3651.1268760770627</v>
      </c>
      <c r="C15" s="7">
        <v>1211.8232631316155</v>
      </c>
      <c r="D15" s="7">
        <v>147997.60972343112</v>
      </c>
      <c r="E15" s="7">
        <v>1601.1928751566054</v>
      </c>
    </row>
    <row r="16" spans="1:5" ht="15.75" thickBot="1">
      <c r="A16" s="6">
        <v>2000</v>
      </c>
      <c r="B16" s="7">
        <v>3694.3336254456262</v>
      </c>
      <c r="C16" s="7">
        <v>1213.5117376841563</v>
      </c>
      <c r="D16" s="7">
        <v>152215.19930008825</v>
      </c>
      <c r="E16" s="7">
        <v>1627.7342302261916</v>
      </c>
    </row>
    <row r="17" spans="1:5" ht="15.75" thickBot="1">
      <c r="A17" s="6">
        <v>2001</v>
      </c>
      <c r="B17" s="7">
        <v>3722.2926134880063</v>
      </c>
      <c r="C17" s="7">
        <v>1212.6980154688104</v>
      </c>
      <c r="D17" s="7">
        <v>154731.9291580564</v>
      </c>
      <c r="E17" s="7">
        <v>1626.9493041657229</v>
      </c>
    </row>
    <row r="18" spans="1:5" ht="15.75" thickBot="1">
      <c r="A18" s="6">
        <v>2002</v>
      </c>
      <c r="B18" s="7">
        <v>3746.246084249875</v>
      </c>
      <c r="C18" s="7">
        <v>1212.896396797828</v>
      </c>
      <c r="D18" s="7">
        <v>156483.30600655515</v>
      </c>
      <c r="E18" s="7">
        <v>1609.6670990777652</v>
      </c>
    </row>
    <row r="19" spans="1:5" ht="15.75" thickBot="1">
      <c r="A19" s="6">
        <v>2003</v>
      </c>
      <c r="B19" s="7">
        <v>3762.636591129729</v>
      </c>
      <c r="C19" s="7">
        <v>1213.8091749751916</v>
      </c>
      <c r="D19" s="7">
        <v>161155.2065884458</v>
      </c>
      <c r="E19" s="7">
        <v>1592.4565532555355</v>
      </c>
    </row>
    <row r="20" spans="1:5" ht="15.75" thickBot="1">
      <c r="A20" s="6">
        <v>2004</v>
      </c>
      <c r="B20" s="7">
        <v>3768.2922098977187</v>
      </c>
      <c r="C20" s="7">
        <v>1215.3583339344343</v>
      </c>
      <c r="D20" s="7">
        <v>168135.73983795423</v>
      </c>
      <c r="E20" s="7">
        <v>1598.8144190405324</v>
      </c>
    </row>
    <row r="21" spans="1:5" ht="15.75" thickBot="1">
      <c r="A21" s="6">
        <v>2005</v>
      </c>
      <c r="B21" s="7">
        <v>3755.458111518612</v>
      </c>
      <c r="C21" s="7">
        <v>1217.4464452008333</v>
      </c>
      <c r="D21" s="7">
        <v>173115.05413987846</v>
      </c>
      <c r="E21" s="7">
        <v>1614.6183786680433</v>
      </c>
    </row>
    <row r="22" spans="1:5" ht="15.75" thickBot="1">
      <c r="A22" s="6">
        <v>2006</v>
      </c>
      <c r="B22" s="7">
        <v>3752.26194565479</v>
      </c>
      <c r="C22" s="7">
        <v>1225.8577055548658</v>
      </c>
      <c r="D22" s="7">
        <v>182199.91171914942</v>
      </c>
      <c r="E22" s="7">
        <v>1642.737840819037</v>
      </c>
    </row>
    <row r="23" spans="1:5" ht="15.75" thickBot="1">
      <c r="A23" s="6">
        <v>2007</v>
      </c>
      <c r="B23" s="7">
        <v>3748.8867142374957</v>
      </c>
      <c r="C23" s="7">
        <v>1230.91847934881</v>
      </c>
      <c r="D23" s="7">
        <v>184243.6356740304</v>
      </c>
      <c r="E23" s="7">
        <v>1658.8332673658015</v>
      </c>
    </row>
    <row r="24" spans="1:5" ht="15.75" thickBot="1">
      <c r="A24" s="6">
        <v>2008</v>
      </c>
      <c r="B24" s="7">
        <v>3766.046291906088</v>
      </c>
      <c r="C24" s="7">
        <v>1239.9028265690013</v>
      </c>
      <c r="D24" s="7">
        <v>186945.78930251114</v>
      </c>
      <c r="E24" s="7">
        <v>1647.622221795874</v>
      </c>
    </row>
    <row r="25" spans="1:5" ht="15.75" thickBot="1">
      <c r="A25" s="6">
        <v>2009</v>
      </c>
      <c r="B25" s="7">
        <v>3770.4836433697674</v>
      </c>
      <c r="C25" s="7">
        <v>1243.9175374650338</v>
      </c>
      <c r="D25" s="7">
        <v>179465.20822078086</v>
      </c>
      <c r="E25" s="7">
        <v>1556.9371454779741</v>
      </c>
    </row>
    <row r="26" spans="1:5" ht="15.75" thickBot="1">
      <c r="A26" s="6">
        <v>2010</v>
      </c>
      <c r="B26" s="7">
        <v>3784.455668491375</v>
      </c>
      <c r="C26" s="7">
        <v>1246.500720122889</v>
      </c>
      <c r="D26" s="7">
        <v>183088.8800479298</v>
      </c>
      <c r="E26" s="7">
        <v>1539.75810448823</v>
      </c>
    </row>
    <row r="27" spans="1:5" ht="15.75" thickBot="1">
      <c r="A27" s="6">
        <v>2011</v>
      </c>
      <c r="B27" s="7">
        <v>3811.005117489328</v>
      </c>
      <c r="C27" s="7">
        <v>1251.044828411453</v>
      </c>
      <c r="D27" s="7">
        <v>192220.4160135261</v>
      </c>
      <c r="E27" s="7">
        <v>1553.9401413431915</v>
      </c>
    </row>
    <row r="28" spans="1:5" ht="15.75" thickBot="1">
      <c r="A28" s="6">
        <v>2012</v>
      </c>
      <c r="B28" s="7">
        <v>3848.8785677803603</v>
      </c>
      <c r="C28" s="7">
        <v>1254.3954779908236</v>
      </c>
      <c r="D28" s="7">
        <v>202124.31724331412</v>
      </c>
      <c r="E28" s="7">
        <v>1585.510508211448</v>
      </c>
    </row>
    <row r="29" spans="1:5" ht="15.75" thickBot="1">
      <c r="A29" s="6">
        <v>2013</v>
      </c>
      <c r="B29" s="7">
        <v>3884.3860213361213</v>
      </c>
      <c r="C29" s="7">
        <v>1261.6254818920575</v>
      </c>
      <c r="D29" s="7">
        <v>198150.55530958713</v>
      </c>
      <c r="E29" s="7">
        <v>1618.3068433069548</v>
      </c>
    </row>
    <row r="30" spans="1:5" ht="15.75" thickBot="1">
      <c r="A30" s="6">
        <v>2014</v>
      </c>
      <c r="B30" s="7">
        <v>3918.721397759581</v>
      </c>
      <c r="C30" s="7">
        <v>1268.5911526181912</v>
      </c>
      <c r="D30" s="7">
        <v>207536.70593985484</v>
      </c>
      <c r="E30" s="7">
        <v>1653.9289781650698</v>
      </c>
    </row>
    <row r="31" spans="1:5" ht="15.75" thickBot="1">
      <c r="A31" s="6">
        <v>2015</v>
      </c>
      <c r="B31" s="7">
        <v>3947.961685722189</v>
      </c>
      <c r="C31" s="7">
        <v>1276.044504428534</v>
      </c>
      <c r="D31" s="7">
        <v>219533.87903768</v>
      </c>
      <c r="E31" s="7">
        <v>1693.9915634717977</v>
      </c>
    </row>
    <row r="32" spans="1:5" ht="15.75" thickBot="1">
      <c r="A32" s="6">
        <v>2016</v>
      </c>
      <c r="B32" s="7">
        <v>3969.834034124283</v>
      </c>
      <c r="C32" s="7">
        <v>1284.922718677806</v>
      </c>
      <c r="D32" s="7">
        <v>223081.63353242516</v>
      </c>
      <c r="E32" s="7">
        <v>1737.8757508564686</v>
      </c>
    </row>
    <row r="33" spans="1:5" ht="15.75" thickBot="1">
      <c r="A33" s="6">
        <v>2017</v>
      </c>
      <c r="B33" s="7">
        <v>3999.9505711392244</v>
      </c>
      <c r="C33" s="7">
        <v>1294.59146771311</v>
      </c>
      <c r="D33" s="7">
        <v>227965.98197718424</v>
      </c>
      <c r="E33" s="7">
        <v>1762.862737361485</v>
      </c>
    </row>
    <row r="34" spans="1:5" ht="15.75" thickBot="1">
      <c r="A34" s="6">
        <v>2018</v>
      </c>
      <c r="B34" s="7">
        <v>4029.942637530171</v>
      </c>
      <c r="C34" s="7">
        <v>1303.3085371675738</v>
      </c>
      <c r="D34" s="7">
        <v>232907.9819459794</v>
      </c>
      <c r="E34" s="7">
        <v>1789.2150437538542</v>
      </c>
    </row>
    <row r="35" spans="1:5" ht="15.75" thickBot="1">
      <c r="A35" s="6">
        <v>2019</v>
      </c>
      <c r="B35" s="7">
        <v>4059.259514661604</v>
      </c>
      <c r="C35" s="7">
        <v>1312.898730680106</v>
      </c>
      <c r="D35" s="7">
        <v>234496.36844131871</v>
      </c>
      <c r="E35" s="7">
        <v>1796.829541439486</v>
      </c>
    </row>
    <row r="36" spans="1:5" ht="15.75" thickBot="1">
      <c r="A36" s="6">
        <v>2020</v>
      </c>
      <c r="B36" s="7">
        <v>4088.358427587608</v>
      </c>
      <c r="C36" s="7">
        <v>1324.1030160062412</v>
      </c>
      <c r="D36" s="7">
        <v>237361.8402186369</v>
      </c>
      <c r="E36" s="7">
        <v>1798.6113721118168</v>
      </c>
    </row>
    <row r="37" spans="1:5" ht="15.75" thickBot="1">
      <c r="A37" s="6">
        <v>2021</v>
      </c>
      <c r="B37" s="7">
        <v>4108.1157774690955</v>
      </c>
      <c r="C37" s="7">
        <v>1334.1000268754974</v>
      </c>
      <c r="D37" s="7">
        <v>241383.41881083723</v>
      </c>
      <c r="E37" s="7">
        <v>1796.0153606065837</v>
      </c>
    </row>
    <row r="38" spans="1:5" ht="15.75" thickBot="1">
      <c r="A38" s="6">
        <v>2022</v>
      </c>
      <c r="B38" s="7">
        <v>4127.456405602334</v>
      </c>
      <c r="C38" s="7">
        <v>1344.1112669516147</v>
      </c>
      <c r="D38" s="7">
        <v>247764.47740248672</v>
      </c>
      <c r="E38" s="7">
        <v>1811.705053163024</v>
      </c>
    </row>
    <row r="39" spans="1:5" ht="15.75" thickBot="1">
      <c r="A39" s="6">
        <v>2023</v>
      </c>
      <c r="B39" s="7">
        <v>4145.89722541787</v>
      </c>
      <c r="C39" s="7">
        <v>1354.0691027407775</v>
      </c>
      <c r="D39" s="7">
        <v>252882.89258506396</v>
      </c>
      <c r="E39" s="7">
        <v>1821.1085571709712</v>
      </c>
    </row>
    <row r="40" spans="1:5" ht="15.75" thickBot="1">
      <c r="A40" s="6">
        <v>2024</v>
      </c>
      <c r="B40" s="7">
        <v>4163.857887780279</v>
      </c>
      <c r="C40" s="7">
        <v>1363.9361558859441</v>
      </c>
      <c r="D40" s="7">
        <v>258247.86552169593</v>
      </c>
      <c r="E40" s="7">
        <v>1827.027230413065</v>
      </c>
    </row>
    <row r="41" spans="1:5" ht="15.75" thickBot="1">
      <c r="A41" s="6">
        <v>2025</v>
      </c>
      <c r="B41" s="7">
        <v>4181.069069223395</v>
      </c>
      <c r="C41" s="7">
        <v>1373.8826899582023</v>
      </c>
      <c r="D41" s="7">
        <v>264501.0002347577</v>
      </c>
      <c r="E41" s="7">
        <v>1833.2288215328108</v>
      </c>
    </row>
    <row r="42" spans="1:5" ht="15.75" thickBot="1">
      <c r="A42" s="6">
        <v>2026</v>
      </c>
      <c r="B42" s="7">
        <v>4197.635742459598</v>
      </c>
      <c r="C42" s="7">
        <v>1383.6810781955269</v>
      </c>
      <c r="D42" s="7">
        <v>270951.1864807542</v>
      </c>
      <c r="E42" s="7">
        <v>1838.7887382591714</v>
      </c>
    </row>
    <row r="43" spans="1:5" ht="15.75" thickBot="1">
      <c r="A43" s="6">
        <v>2027</v>
      </c>
      <c r="B43" s="7">
        <v>4213.461319150954</v>
      </c>
      <c r="C43" s="7">
        <v>1392.7983049630798</v>
      </c>
      <c r="D43" s="7">
        <v>277735.91155984707</v>
      </c>
      <c r="E43" s="7">
        <v>1843.8526224649827</v>
      </c>
    </row>
    <row r="44" spans="1:5" ht="15.75" thickBot="1">
      <c r="A44" s="6">
        <v>2028</v>
      </c>
      <c r="B44" s="7">
        <v>4229.000885428065</v>
      </c>
      <c r="C44" s="7">
        <v>1401.5870921166897</v>
      </c>
      <c r="D44" s="7">
        <v>284775.84211510303</v>
      </c>
      <c r="E44" s="7">
        <v>1849.4389305314212</v>
      </c>
    </row>
    <row r="45" spans="1:5" ht="15.75" thickBot="1">
      <c r="A45" s="6">
        <v>2029</v>
      </c>
      <c r="B45" s="7">
        <v>4243.884069771514</v>
      </c>
      <c r="C45" s="7">
        <v>1409.5297223324053</v>
      </c>
      <c r="D45" s="7">
        <v>291753.607595164</v>
      </c>
      <c r="E45" s="7">
        <v>1855.8624852552057</v>
      </c>
    </row>
    <row r="46" spans="1:5" ht="14.25" customHeight="1" thickBot="1">
      <c r="A46" s="6">
        <v>2030</v>
      </c>
      <c r="B46" s="7">
        <v>4258.131910676326</v>
      </c>
      <c r="C46" s="7">
        <v>1416.736332450532</v>
      </c>
      <c r="D46" s="7">
        <v>298496.569091527</v>
      </c>
      <c r="E46" s="7">
        <v>1861.582599029239</v>
      </c>
    </row>
    <row r="47" spans="1:5" ht="13.5" customHeight="1">
      <c r="A47" s="23" t="s">
        <v>0</v>
      </c>
      <c r="B47" s="23"/>
      <c r="C47" s="23"/>
      <c r="D47" s="23"/>
      <c r="E47" s="23"/>
    </row>
    <row r="48" spans="1:5" ht="15">
      <c r="A48" s="23" t="s">
        <v>66</v>
      </c>
      <c r="B48" s="23"/>
      <c r="C48" s="23"/>
      <c r="D48" s="23"/>
      <c r="E48" s="23"/>
    </row>
    <row r="49" ht="15">
      <c r="A49" s="4"/>
    </row>
    <row r="50" spans="1:5" ht="15.75">
      <c r="A50" s="21" t="s">
        <v>23</v>
      </c>
      <c r="B50" s="21"/>
      <c r="C50" s="21"/>
      <c r="D50" s="21"/>
      <c r="E50" s="21"/>
    </row>
    <row r="51" spans="1:5" ht="15">
      <c r="A51" s="8" t="s">
        <v>24</v>
      </c>
      <c r="B51" s="11">
        <f>EXP((LN(B16/B6)/10))-1</f>
        <v>0.005654417925495592</v>
      </c>
      <c r="C51" s="11">
        <f>EXP((LN(C16/C6)/10))-1</f>
        <v>0.0029291181476951422</v>
      </c>
      <c r="D51" s="11">
        <f>EXP((LN(D16/D6)/10))-1</f>
        <v>0.01746289763214648</v>
      </c>
      <c r="E51" s="11">
        <f>EXP((LN(E16/E6)/10))-1</f>
        <v>-0.001377505171622051</v>
      </c>
    </row>
    <row r="52" spans="1:5" ht="15">
      <c r="A52" s="8" t="s">
        <v>61</v>
      </c>
      <c r="B52" s="11">
        <f>EXP((LN(B33/B16)/17))-1</f>
        <v>0.004686347364430965</v>
      </c>
      <c r="C52" s="11">
        <f>EXP((LN(C33/C16)/17))-1</f>
        <v>0.0038117615138415495</v>
      </c>
      <c r="D52" s="11">
        <f>EXP((LN(D33/D16)/17))-1</f>
        <v>0.024043379910239526</v>
      </c>
      <c r="E52" s="11">
        <f>EXP((LN(E33/E16)/17))-1</f>
        <v>0.004702199508758165</v>
      </c>
    </row>
    <row r="53" spans="1:5" ht="13.5" customHeight="1">
      <c r="A53" s="8" t="s">
        <v>62</v>
      </c>
      <c r="B53" s="11">
        <f>EXP((LN(B36/B33)/3))-1</f>
        <v>0.007313790471718207</v>
      </c>
      <c r="C53" s="11">
        <f>EXP((LN(C36/C33)/3))-1</f>
        <v>0.007541657691631176</v>
      </c>
      <c r="D53" s="11">
        <f>EXP((LN(D36/D33)/3))-1</f>
        <v>0.013554139951699185</v>
      </c>
      <c r="E53" s="11">
        <f>EXP((LN(E36/E33)/3))-1</f>
        <v>0.006714395918125726</v>
      </c>
    </row>
    <row r="54" spans="1:5" ht="15">
      <c r="A54" s="8" t="s">
        <v>63</v>
      </c>
      <c r="B54" s="11">
        <f>EXP((LN(B46/B33)/13))-1</f>
        <v>0.00482301977887456</v>
      </c>
      <c r="C54" s="11">
        <f>EXP((LN(C46/C33)/13))-1</f>
        <v>0.00695954372784402</v>
      </c>
      <c r="D54" s="11">
        <f>EXP((LN(D46/D33)/13))-1</f>
        <v>0.020952015195335072</v>
      </c>
      <c r="E54" s="11">
        <f>EXP((LN(E46/E33)/13))-1</f>
        <v>0.0042001763252974555</v>
      </c>
    </row>
  </sheetData>
  <sheetProtection/>
  <mergeCells count="6">
    <mergeCell ref="A50:E50"/>
    <mergeCell ref="A3:G3"/>
    <mergeCell ref="A48:E48"/>
    <mergeCell ref="B1:E1"/>
    <mergeCell ref="B2:F2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2" t="s">
        <v>58</v>
      </c>
      <c r="B1" s="22"/>
      <c r="C1" s="22"/>
      <c r="D1" s="22"/>
      <c r="E1" s="22"/>
    </row>
    <row r="2" spans="1:6" ht="15.75" customHeight="1">
      <c r="A2" s="22" t="s">
        <v>75</v>
      </c>
      <c r="B2" s="22"/>
      <c r="C2" s="22"/>
      <c r="D2" s="22"/>
      <c r="E2" s="22"/>
      <c r="F2" s="22"/>
    </row>
    <row r="3" spans="1:5" ht="15.75" customHeight="1">
      <c r="A3" s="22" t="s">
        <v>73</v>
      </c>
      <c r="B3" s="22"/>
      <c r="C3" s="22"/>
      <c r="D3" s="22"/>
      <c r="E3" s="22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44</v>
      </c>
      <c r="E5" s="5" t="s">
        <v>18</v>
      </c>
    </row>
    <row r="6" spans="1:5" ht="15.75" thickBot="1">
      <c r="A6" s="6">
        <v>1990</v>
      </c>
      <c r="B6" s="9">
        <v>15.0850376497854</v>
      </c>
      <c r="C6" s="9">
        <v>14.5458808475592</v>
      </c>
      <c r="D6" s="9">
        <v>12.348013541457</v>
      </c>
      <c r="E6" s="9">
        <v>25.177360925806</v>
      </c>
    </row>
    <row r="7" spans="1:5" ht="15.75" thickBot="1">
      <c r="A7" s="6">
        <v>1991</v>
      </c>
      <c r="B7" s="9">
        <v>14.7506288335273</v>
      </c>
      <c r="C7" s="9">
        <v>13.4289520221149</v>
      </c>
      <c r="D7" s="9">
        <v>12.1015740042656</v>
      </c>
      <c r="E7" s="9">
        <v>23.5840445494471</v>
      </c>
    </row>
    <row r="8" spans="1:5" ht="15.75" thickBot="1">
      <c r="A8" s="6">
        <v>1992</v>
      </c>
      <c r="B8" s="9">
        <v>14.7425662395406</v>
      </c>
      <c r="C8" s="9">
        <v>13.8142179401526</v>
      </c>
      <c r="D8" s="9">
        <v>12.4994947746972</v>
      </c>
      <c r="E8" s="9">
        <v>20.6639617139173</v>
      </c>
    </row>
    <row r="9" spans="1:5" ht="15.75" thickBot="1">
      <c r="A9" s="6">
        <v>1993</v>
      </c>
      <c r="B9" s="9">
        <v>15.404810261493</v>
      </c>
      <c r="C9" s="9">
        <v>14.031716170117</v>
      </c>
      <c r="D9" s="9">
        <v>13.3033880331389</v>
      </c>
      <c r="E9" s="9">
        <v>25.2128703396488</v>
      </c>
    </row>
    <row r="10" spans="1:5" ht="15.75" thickBot="1">
      <c r="A10" s="6">
        <v>1994</v>
      </c>
      <c r="B10" s="9">
        <v>15.2736160037413</v>
      </c>
      <c r="C10" s="9">
        <v>14.9368886791442</v>
      </c>
      <c r="D10" s="9">
        <v>13.0965724482687</v>
      </c>
      <c r="E10" s="9">
        <v>21.3834903477206</v>
      </c>
    </row>
    <row r="11" spans="1:5" ht="15.75" thickBot="1">
      <c r="A11" s="6">
        <v>1995</v>
      </c>
      <c r="B11" s="9">
        <v>14.8164732780884</v>
      </c>
      <c r="C11" s="9">
        <v>13.6636957448932</v>
      </c>
      <c r="D11" s="9">
        <v>12.3101375278677</v>
      </c>
      <c r="E11" s="9">
        <v>20.3080837134275</v>
      </c>
    </row>
    <row r="12" spans="1:5" ht="15.75" thickBot="1">
      <c r="A12" s="6">
        <v>1996</v>
      </c>
      <c r="B12" s="9">
        <v>14.4424731494269</v>
      </c>
      <c r="C12" s="9">
        <v>13.2620190041555</v>
      </c>
      <c r="D12" s="9">
        <v>11.7661014728595</v>
      </c>
      <c r="E12" s="9">
        <v>18.2114789960232</v>
      </c>
    </row>
    <row r="13" spans="1:5" ht="15.75" thickBot="1">
      <c r="A13" s="6">
        <v>1997</v>
      </c>
      <c r="B13" s="9">
        <v>14.8003452128578</v>
      </c>
      <c r="C13" s="9">
        <v>13.5301869541562</v>
      </c>
      <c r="D13" s="9">
        <v>11.7293926733998</v>
      </c>
      <c r="E13" s="9">
        <v>17.9551404680259</v>
      </c>
    </row>
    <row r="14" spans="1:5" ht="15.75" thickBot="1">
      <c r="A14" s="6">
        <v>1998</v>
      </c>
      <c r="B14" s="9">
        <v>14.8290241514324</v>
      </c>
      <c r="C14" s="9">
        <v>13.6499069847234</v>
      </c>
      <c r="D14" s="9">
        <v>11.8803766348977</v>
      </c>
      <c r="E14" s="9">
        <v>18.3717099198209</v>
      </c>
    </row>
    <row r="15" spans="1:5" ht="15.75" thickBot="1">
      <c r="A15" s="6">
        <v>1999</v>
      </c>
      <c r="B15" s="9">
        <v>14.5848464198035</v>
      </c>
      <c r="C15" s="9">
        <v>13.3318086106978</v>
      </c>
      <c r="D15" s="9">
        <v>11.7345115613628</v>
      </c>
      <c r="E15" s="9">
        <v>15.7985263044822</v>
      </c>
    </row>
    <row r="16" spans="1:5" ht="15.75" thickBot="1">
      <c r="A16" s="6">
        <v>2000</v>
      </c>
      <c r="B16" s="9">
        <v>14.0325538266833</v>
      </c>
      <c r="C16" s="9">
        <v>13.1528270535917</v>
      </c>
      <c r="D16" s="9">
        <v>11.4864363894492</v>
      </c>
      <c r="E16" s="9">
        <v>16.4335483603079</v>
      </c>
    </row>
    <row r="17" spans="1:5" ht="15.75" thickBot="1">
      <c r="A17" s="6">
        <v>2001</v>
      </c>
      <c r="B17" s="9">
        <v>13.7181730295036</v>
      </c>
      <c r="C17" s="9">
        <v>12.8546709657201</v>
      </c>
      <c r="D17" s="9">
        <v>11.2482743159272</v>
      </c>
      <c r="E17" s="9">
        <v>15.4183819970091</v>
      </c>
    </row>
    <row r="18" spans="1:5" ht="15.75" thickBot="1">
      <c r="A18" s="6">
        <v>2002</v>
      </c>
      <c r="B18" s="9">
        <v>13.5368632088498</v>
      </c>
      <c r="C18" s="9">
        <v>12.7280486961491</v>
      </c>
      <c r="D18" s="9">
        <v>10.9089166155006</v>
      </c>
      <c r="E18" s="9">
        <v>16.0270161846244</v>
      </c>
    </row>
    <row r="19" spans="1:5" ht="15.75" thickBot="1">
      <c r="A19" s="6">
        <v>2003</v>
      </c>
      <c r="B19" s="9">
        <v>13.3169146125421</v>
      </c>
      <c r="C19" s="9">
        <v>12.5213740107501</v>
      </c>
      <c r="D19" s="9">
        <v>11.1512835842919</v>
      </c>
      <c r="E19" s="9">
        <v>15.275005000663</v>
      </c>
    </row>
    <row r="20" spans="1:5" ht="15.75" thickBot="1">
      <c r="A20" s="6">
        <v>2004</v>
      </c>
      <c r="B20" s="9">
        <v>13.0179215527348</v>
      </c>
      <c r="C20" s="9">
        <v>12.2490585959231</v>
      </c>
      <c r="D20" s="9">
        <v>10.8748412212286</v>
      </c>
      <c r="E20" s="9">
        <v>14.6704471309061</v>
      </c>
    </row>
    <row r="21" spans="1:5" ht="15.75" thickBot="1">
      <c r="A21" s="6">
        <v>2005</v>
      </c>
      <c r="B21" s="9">
        <v>12.6238303803201</v>
      </c>
      <c r="C21" s="9">
        <v>11.7713963407354</v>
      </c>
      <c r="D21" s="9">
        <v>10.4333606337036</v>
      </c>
      <c r="E21" s="9">
        <v>14.0502980596589</v>
      </c>
    </row>
    <row r="22" spans="1:5" ht="15.75" thickBot="1">
      <c r="A22" s="6">
        <v>2006</v>
      </c>
      <c r="B22" s="9">
        <v>12.2599453685403</v>
      </c>
      <c r="C22" s="9">
        <v>11.4103976030847</v>
      </c>
      <c r="D22" s="9">
        <v>10.5255010954633</v>
      </c>
      <c r="E22" s="9">
        <v>14.1732468403095</v>
      </c>
    </row>
    <row r="23" spans="1:5" ht="15.75" thickBot="1">
      <c r="A23" s="6">
        <v>2007</v>
      </c>
      <c r="B23" s="9">
        <v>12.0842434403103</v>
      </c>
      <c r="C23" s="9">
        <v>11.2612456330573</v>
      </c>
      <c r="D23" s="9">
        <v>10.3140784265376</v>
      </c>
      <c r="E23" s="9">
        <v>13.0235190650725</v>
      </c>
    </row>
    <row r="24" spans="1:5" ht="15.75" thickBot="1">
      <c r="A24" s="6">
        <v>2008</v>
      </c>
      <c r="B24" s="9">
        <v>12.2998403518947</v>
      </c>
      <c r="C24" s="9">
        <v>11.4894834397726</v>
      </c>
      <c r="D24" s="9">
        <v>10.5685102765906</v>
      </c>
      <c r="E24" s="9">
        <v>13.3982057909466</v>
      </c>
    </row>
    <row r="25" spans="1:5" ht="15.75" thickBot="1">
      <c r="A25" s="6">
        <v>2009</v>
      </c>
      <c r="B25" s="9">
        <v>13.2779115723726</v>
      </c>
      <c r="C25" s="9">
        <v>12.6000021103041</v>
      </c>
      <c r="D25" s="9">
        <v>11.2266506855073</v>
      </c>
      <c r="E25" s="9">
        <v>14.2914724726812</v>
      </c>
    </row>
    <row r="26" spans="1:5" ht="15.75" thickBot="1">
      <c r="A26" s="6">
        <v>2010</v>
      </c>
      <c r="B26" s="9">
        <v>13.9464771800499</v>
      </c>
      <c r="C26" s="9">
        <v>13.4747665413297</v>
      </c>
      <c r="D26" s="9">
        <v>12.1704319104036</v>
      </c>
      <c r="E26" s="9">
        <v>14.6855774820435</v>
      </c>
    </row>
    <row r="27" spans="1:5" ht="15.75" thickBot="1">
      <c r="A27" s="6">
        <v>2011</v>
      </c>
      <c r="B27" s="9">
        <v>14.2901388347087</v>
      </c>
      <c r="C27" s="9">
        <v>14.0125175133032</v>
      </c>
      <c r="D27" s="9">
        <v>12.2318885983615</v>
      </c>
      <c r="E27" s="9">
        <v>15.4550018512737</v>
      </c>
    </row>
    <row r="28" spans="1:5" ht="15.75" thickBot="1">
      <c r="A28" s="6">
        <v>2012</v>
      </c>
      <c r="B28" s="9">
        <v>13.9938271553939</v>
      </c>
      <c r="C28" s="9">
        <v>13.7037239792058</v>
      </c>
      <c r="D28" s="9">
        <v>12.5966667535738</v>
      </c>
      <c r="E28" s="9">
        <v>15.1246126543298</v>
      </c>
    </row>
    <row r="29" spans="1:5" ht="15.75" thickBot="1">
      <c r="A29" s="6">
        <v>2013</v>
      </c>
      <c r="B29" s="9">
        <v>14.9757256749993</v>
      </c>
      <c r="C29" s="9">
        <v>14.6656380983657</v>
      </c>
      <c r="D29" s="9">
        <v>13.3971013522144</v>
      </c>
      <c r="E29" s="9">
        <v>15.0968495651706</v>
      </c>
    </row>
    <row r="30" spans="1:5" ht="15.75" thickBot="1">
      <c r="A30" s="6">
        <v>2014</v>
      </c>
      <c r="B30" s="9">
        <v>15.6241721000899</v>
      </c>
      <c r="C30" s="9">
        <v>15.1909922397389</v>
      </c>
      <c r="D30" s="9">
        <v>14.3651330535151</v>
      </c>
      <c r="E30" s="9">
        <v>15.1614926293398</v>
      </c>
    </row>
    <row r="31" spans="1:5" ht="15.75" thickBot="1">
      <c r="A31" s="6">
        <v>2015</v>
      </c>
      <c r="B31" s="9">
        <v>15.8602819602628</v>
      </c>
      <c r="C31" s="9">
        <v>15.3784785867219</v>
      </c>
      <c r="D31" s="9">
        <v>14.5998951643115</v>
      </c>
      <c r="E31" s="9">
        <v>16.0222288159512</v>
      </c>
    </row>
    <row r="32" spans="1:5" ht="15.75" thickBot="1">
      <c r="A32" s="6">
        <v>2016</v>
      </c>
      <c r="B32" s="9">
        <v>15.5367968676933</v>
      </c>
      <c r="C32" s="9">
        <v>14.9114597507371</v>
      </c>
      <c r="D32" s="9">
        <v>13.7401208662538</v>
      </c>
      <c r="E32" s="9">
        <v>16.2040817306894</v>
      </c>
    </row>
    <row r="33" spans="1:5" ht="15.75" thickBot="1">
      <c r="A33" s="6">
        <v>2017</v>
      </c>
      <c r="B33" s="9">
        <v>16.6540602473791</v>
      </c>
      <c r="C33" s="9">
        <v>15.4810596811161</v>
      </c>
      <c r="D33" s="9">
        <v>14.300161674424</v>
      </c>
      <c r="E33" s="9">
        <v>16.8569</v>
      </c>
    </row>
    <row r="34" spans="1:5" ht="15.75" thickBot="1">
      <c r="A34" s="6">
        <v>2018</v>
      </c>
      <c r="B34" s="9">
        <v>18.2722327729173</v>
      </c>
      <c r="C34" s="9">
        <v>17.0100263841707</v>
      </c>
      <c r="D34" s="9">
        <v>15.9896643222936</v>
      </c>
      <c r="E34" s="9">
        <v>18.8570268083367</v>
      </c>
    </row>
    <row r="35" spans="1:5" ht="15.75" thickBot="1">
      <c r="A35" s="6">
        <v>2019</v>
      </c>
      <c r="B35" s="9">
        <v>18.406859723044</v>
      </c>
      <c r="C35" s="9">
        <v>17.189897316347</v>
      </c>
      <c r="D35" s="9">
        <v>16.1601507551866</v>
      </c>
      <c r="E35" s="9">
        <v>19.058085890674</v>
      </c>
    </row>
    <row r="36" spans="1:6" ht="15.75" thickBot="1">
      <c r="A36" s="6">
        <v>2020</v>
      </c>
      <c r="B36" s="9">
        <v>18.7913917618985</v>
      </c>
      <c r="C36" s="9">
        <v>17.584751968159</v>
      </c>
      <c r="D36" s="9">
        <v>16.536222590279</v>
      </c>
      <c r="E36" s="9">
        <v>19.5015971822969</v>
      </c>
      <c r="F36" s="1" t="s">
        <v>0</v>
      </c>
    </row>
    <row r="37" spans="1:5" ht="15.75" thickBot="1">
      <c r="A37" s="6">
        <v>2021</v>
      </c>
      <c r="B37" s="9">
        <v>18.8103261645443</v>
      </c>
      <c r="C37" s="9">
        <v>17.6502238342553</v>
      </c>
      <c r="D37" s="9">
        <v>16.599559938896</v>
      </c>
      <c r="E37" s="9">
        <v>19.5762925640614</v>
      </c>
    </row>
    <row r="38" spans="1:5" ht="15.75" thickBot="1">
      <c r="A38" s="6">
        <v>2022</v>
      </c>
      <c r="B38" s="9">
        <v>19.1750079769437</v>
      </c>
      <c r="C38" s="9">
        <v>18.0249284798256</v>
      </c>
      <c r="D38" s="9">
        <v>16.9539442222024</v>
      </c>
      <c r="E38" s="9">
        <v>19.9942271620657</v>
      </c>
    </row>
    <row r="39" spans="1:5" ht="15.75" thickBot="1">
      <c r="A39" s="6">
        <v>2023</v>
      </c>
      <c r="B39" s="9">
        <v>20.1839028348387</v>
      </c>
      <c r="C39" s="9">
        <v>18.9745741056427</v>
      </c>
      <c r="D39" s="9">
        <v>17.849111362036</v>
      </c>
      <c r="E39" s="9">
        <v>21.0499210411579</v>
      </c>
    </row>
    <row r="40" spans="1:5" ht="15.75" thickBot="1">
      <c r="A40" s="6">
        <v>2024</v>
      </c>
      <c r="B40" s="9">
        <v>20.538302944675</v>
      </c>
      <c r="C40" s="9">
        <v>19.3344397970563</v>
      </c>
      <c r="D40" s="9">
        <v>18.1892496409885</v>
      </c>
      <c r="E40" s="9">
        <v>21.4510549558834</v>
      </c>
    </row>
    <row r="41" spans="1:5" ht="15.75" thickBot="1">
      <c r="A41" s="6">
        <v>2025</v>
      </c>
      <c r="B41" s="9">
        <v>21.6339358091868</v>
      </c>
      <c r="C41" s="9">
        <v>20.3528144678047</v>
      </c>
      <c r="D41" s="9">
        <v>19.1504966371364</v>
      </c>
      <c r="E41" s="9">
        <v>22.5846785273628</v>
      </c>
    </row>
    <row r="42" spans="1:5" ht="15.75" thickBot="1">
      <c r="A42" s="6">
        <v>2026</v>
      </c>
      <c r="B42" s="9">
        <v>21.6270877685695</v>
      </c>
      <c r="C42" s="9">
        <v>20.3780844078447</v>
      </c>
      <c r="D42" s="9">
        <v>19.1777623089373</v>
      </c>
      <c r="E42" s="9">
        <v>22.6168336429257</v>
      </c>
    </row>
    <row r="43" spans="1:5" ht="15.75" thickBot="1">
      <c r="A43" s="6">
        <v>2027</v>
      </c>
      <c r="B43" s="9">
        <v>22.138274706769</v>
      </c>
      <c r="C43" s="9">
        <v>20.8033227012143</v>
      </c>
      <c r="D43" s="9">
        <v>19.5792248127652</v>
      </c>
      <c r="E43" s="9">
        <v>23.0902888102535</v>
      </c>
    </row>
    <row r="44" spans="1:5" ht="15.75" thickBot="1">
      <c r="A44" s="6">
        <v>2028</v>
      </c>
      <c r="B44" s="9">
        <v>22.7123490275466</v>
      </c>
      <c r="C44" s="9">
        <v>21.2756518365408</v>
      </c>
      <c r="D44" s="9">
        <v>20.025494460253</v>
      </c>
      <c r="E44" s="9">
        <v>23.6165862069218</v>
      </c>
    </row>
    <row r="45" spans="1:5" ht="15.75" thickBot="1">
      <c r="A45" s="6">
        <v>2029</v>
      </c>
      <c r="B45" s="9">
        <v>23.1715759635692</v>
      </c>
      <c r="C45" s="9">
        <v>21.9616810305715</v>
      </c>
      <c r="D45" s="9">
        <v>20.6769492498669</v>
      </c>
      <c r="E45" s="9">
        <v>24.3848637757662</v>
      </c>
    </row>
    <row r="46" spans="1:5" ht="15.75" customHeight="1" thickBot="1">
      <c r="A46" s="6">
        <v>2030</v>
      </c>
      <c r="B46" s="9">
        <v>23.7036905096654</v>
      </c>
      <c r="C46" s="9">
        <v>22.7335269995502</v>
      </c>
      <c r="D46" s="9">
        <v>21.4085822939258</v>
      </c>
      <c r="E46" s="9">
        <v>25.2476976444202</v>
      </c>
    </row>
    <row r="47" spans="1:5" ht="13.5" customHeight="1">
      <c r="A47" s="23" t="s">
        <v>0</v>
      </c>
      <c r="B47" s="23"/>
      <c r="C47" s="23"/>
      <c r="D47" s="23"/>
      <c r="E47" s="23"/>
    </row>
    <row r="48" spans="1:5" ht="15">
      <c r="A48" s="23" t="s">
        <v>66</v>
      </c>
      <c r="B48" s="23"/>
      <c r="C48" s="23"/>
      <c r="D48" s="23"/>
      <c r="E48" s="23"/>
    </row>
    <row r="49" ht="15">
      <c r="A49" s="4"/>
    </row>
    <row r="50" spans="1:5" ht="15.75">
      <c r="A50" s="21" t="s">
        <v>23</v>
      </c>
      <c r="B50" s="21"/>
      <c r="C50" s="21"/>
      <c r="D50" s="21"/>
      <c r="E50" s="21"/>
    </row>
    <row r="51" spans="1:5" ht="15">
      <c r="A51" s="8" t="s">
        <v>24</v>
      </c>
      <c r="B51" s="11">
        <f>EXP((LN(B16/B6)/10))-1</f>
        <v>-0.007206255995100608</v>
      </c>
      <c r="C51" s="11">
        <f>EXP((LN(C16/C6)/10))-1</f>
        <v>-0.01001660920539893</v>
      </c>
      <c r="D51" s="11">
        <f>EXP((LN(D16/D6)/10))-1</f>
        <v>-0.00720673686896911</v>
      </c>
      <c r="E51" s="11">
        <f>EXP((LN(E16/E6)/10))-1</f>
        <v>-0.041764813516361854</v>
      </c>
    </row>
    <row r="52" spans="1:5" ht="15">
      <c r="A52" s="8" t="s">
        <v>61</v>
      </c>
      <c r="B52" s="11">
        <f>EXP((LN(B33/B16)/17))-1</f>
        <v>0.010125872688889537</v>
      </c>
      <c r="C52" s="11">
        <f>EXP((LN(C33/C16)/17))-1</f>
        <v>0.009633197524528958</v>
      </c>
      <c r="D52" s="11">
        <f>EXP((LN(D33/D16)/17))-1</f>
        <v>0.01297188181589104</v>
      </c>
      <c r="E52" s="11">
        <f>EXP((LN(E33/E16)/17))-1</f>
        <v>0.00149730757824873</v>
      </c>
    </row>
    <row r="53" spans="1:5" ht="13.5" customHeight="1">
      <c r="A53" s="8" t="s">
        <v>62</v>
      </c>
      <c r="B53" s="11">
        <f>EXP((LN(B36/B33)/3))-1</f>
        <v>0.04106921688903631</v>
      </c>
      <c r="C53" s="11">
        <f>EXP((LN(C36/C33)/3))-1</f>
        <v>0.043386437834975755</v>
      </c>
      <c r="D53" s="11">
        <f>EXP((LN(D36/D33)/3))-1</f>
        <v>0.04961925071893725</v>
      </c>
      <c r="E53" s="11">
        <f>EXP((LN(E36/E33)/3))-1</f>
        <v>0.049778056247656854</v>
      </c>
    </row>
    <row r="54" spans="1:5" ht="15">
      <c r="A54" s="8" t="s">
        <v>63</v>
      </c>
      <c r="B54" s="11">
        <f>EXP((LN(B46/B33)/13))-1</f>
        <v>0.02752403052461161</v>
      </c>
      <c r="C54" s="11">
        <f>EXP((LN(C46/C33)/13))-1</f>
        <v>0.029996755138718356</v>
      </c>
      <c r="D54" s="11">
        <f>EXP((LN(D46/D33)/13))-1</f>
        <v>0.031526846677711884</v>
      </c>
      <c r="E54" s="11">
        <f>EXP((LN(E46/E33)/13))-1</f>
        <v>0.0315628603159579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Baseline LADWP High Demand Case</dc:title>
  <dc:subject/>
  <dc:creator>Garcia, Cary@Energy</dc:creator>
  <cp:keywords/>
  <dc:description/>
  <cp:lastModifiedBy>Fugate, Nicholas@Energy</cp:lastModifiedBy>
  <dcterms:created xsi:type="dcterms:W3CDTF">2016-12-06T18:18:16Z</dcterms:created>
  <dcterms:modified xsi:type="dcterms:W3CDTF">2018-12-14T19:15:14Z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Z5JXHV6S7NA6-3-114117</vt:lpwstr>
  </property>
  <property fmtid="{D5CDD505-2E9C-101B-9397-08002B2CF9AE}" pid="3" name="_dlc_DocIdItemGuid">
    <vt:lpwstr>79bcc534-9a0c-4f30-a481-e7edd2e690df</vt:lpwstr>
  </property>
  <property fmtid="{D5CDD505-2E9C-101B-9397-08002B2CF9AE}" pid="4" name="_dlc_DocIdUrl">
    <vt:lpwstr>http://efilingspinternal/_layouts/DocIdRedir.aspx?ID=Z5JXHV6S7NA6-3-114117, Z5JXHV6S7NA6-3-114117</vt:lpwstr>
  </property>
  <property fmtid="{D5CDD505-2E9C-101B-9397-08002B2CF9AE}" pid="5" name="_CopySource">
    <vt:lpwstr>http://efilingspinternal/PendingDocuments/17-IEPR-03/20180122T134814_CED_2017_Revised_Baseline_LADWP_High_Demand_Case.xls</vt:lpwstr>
  </property>
  <property fmtid="{D5CDD505-2E9C-101B-9397-08002B2CF9AE}" pid="6" name="Received From">
    <vt:lpwstr>California Energy Commission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Docket Number">
    <vt:lpwstr>17-IEPR-03</vt:lpwstr>
  </property>
  <property fmtid="{D5CDD505-2E9C-101B-9397-08002B2CF9AE}" pid="10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11" name="ia56c5f4991045989a786b6ecb732719">
    <vt:lpwstr>Commission Staff|33d9c16f-f938-4210-84d3-7f3ed959b9d5</vt:lpwstr>
  </property>
  <property fmtid="{D5CDD505-2E9C-101B-9397-08002B2CF9AE}" pid="12" name="Order">
    <vt:lpwstr>2573200.00000000</vt:lpwstr>
  </property>
  <property fmtid="{D5CDD505-2E9C-101B-9397-08002B2CF9AE}" pid="13" name="bfc617c42d804116a0a5feb0906d720d">
    <vt:lpwstr>CED 2018-2030 Revised Forecast Adoption 02-21-18 Business Meeting|9ba88596-079d-46b4-8c04-47f9248e8d9f;IEPR Reports|1a96db64-c85f-491f-ba69-812585a0c007</vt:lpwstr>
  </property>
  <property fmtid="{D5CDD505-2E9C-101B-9397-08002B2CF9AE}" pid="14" name="TaxCatchAll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5" name="jbf85ac70d5848c6836ba15e22d94e70">
    <vt:lpwstr>Document|6786e4f6-aafd-416d-a977-1b2d5f456edf</vt:lpwstr>
  </property>
  <property fmtid="{D5CDD505-2E9C-101B-9397-08002B2CF9AE}" pid="16" name="k2a3b5fc29f742a38f72e68b777baa26">
    <vt:lpwstr>Document|f3c81208-9d0f-49cc-afc5-e227f36ec0e7</vt:lpwstr>
  </property>
  <property fmtid="{D5CDD505-2E9C-101B-9397-08002B2CF9AE}" pid="17" name="Document Type">
    <vt:lpwstr>3;#Document|f3c81208-9d0f-49cc-afc5-e227f36ec0e7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