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<sst xmlns="http://schemas.openxmlformats.org/spreadsheetml/2006/main" count="176" uniqueCount="76">
  <si>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</si>
  <si>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</si>
  <si>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</si>
  <si>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</si>
  <si>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</si>
  <si>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</si>
  <si>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</si>
  <si>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</si>
  <si>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</si>
  <si>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</si>
  <si>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</si>
  <si>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</si>
  <si>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</si>
  <si>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</si>
  <si>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</si>
  <si>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</si>
  <si>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</si>
  <si>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</si>
  <si>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</si>
  <si>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</si>
  <si>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</si>
  <si>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</si>
  <si>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</si>
  <si>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</si>
  <si>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</si>
  <si>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</si>
  <si>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</si>
  <si>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</si>
  <si>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</si>
  <si>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</si>
  <si>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</si>
  <si>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</si>
  <si>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</si>
  <si>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</si>
  <si>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</si>
  <si>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</si>
  <si>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</si>
  <si>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</si>
  <si>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</si>
  <si>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</si>
  <si>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</si>
  <si>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</si>
  <si>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</si>
  <si>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</si>
  <si>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</si>
  <si>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</si>
  <si>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</si>
  <si>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</si>
  <si>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</si>
  <si>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</si>
  <si>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</si>
  <si>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California Energy Demand 2018-2030 Revised Baseline Forecast - High Demand Case</t>
  </si>
  <si>
    <t>Peak  End Use  Load</t>
  </si>
  <si>
    <t>Net Peak Demand</t>
  </si>
  <si>
    <t>2000-2017</t>
  </si>
  <si>
    <t>2017-2020</t>
  </si>
  <si>
    <t>2017-2030</t>
  </si>
  <si>
    <t>Form 1.1 - BUGL Forecast Area</t>
  </si>
  <si>
    <t>Form 1.1b - BUGL Planning Area</t>
  </si>
  <si>
    <t>Form 1.2 - BUGL Planning Area</t>
  </si>
  <si>
    <t>Form 1.4 - BUGL Planning Area</t>
  </si>
  <si>
    <t>Form 1.5 - BUGL Forecast Area</t>
  </si>
  <si>
    <t>Form 1.7a - BUGL Forecast Area</t>
  </si>
  <si>
    <t>Form 2.2 - BUGL Forecast Area</t>
  </si>
  <si>
    <t>Form 2.3 - BUGL Forecast Area</t>
  </si>
  <si>
    <t>Total Non-Agricultural Employment (thousands)</t>
  </si>
  <si>
    <t>December 2018</t>
  </si>
  <si>
    <t>Electricity Prices (2017 cents/kWh)</t>
  </si>
  <si>
    <t>Last historic year is 2017.</t>
  </si>
  <si>
    <t>Personal Income
(Millions 2017$)</t>
  </si>
  <si>
    <t>Last historic year is weather normalized 2018. Net peak demand includes the impact of demand response programs.</t>
  </si>
  <si>
    <t>Last historic year is 2017. Sales excludes self-generation.</t>
  </si>
  <si>
    <t>Last historic year is 2017. Consumption includes self-generation.</t>
  </si>
  <si>
    <t>2000-2018</t>
  </si>
  <si>
    <t>2018-2020</t>
  </si>
  <si>
    <t>2018-2030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</si>
</sst>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  <numFmt numFmtId="178" formatCode="#,##0.0;[Black]\-#,##0.0;[Black]0.0"/>
    <numFmt numFmtId="179" formatCode="#,##0;[Black]\-#,##0;[Black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9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1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5">
      <c r="A2" s="10" t="s">
        <v>66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47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N40" sqref="N40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customHeight="1">
      <c r="A2" s="25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581.8766850000001</v>
      </c>
      <c r="C6" s="7">
        <v>0</v>
      </c>
      <c r="D6" s="7">
        <v>960.0776147416456</v>
      </c>
      <c r="E6" s="7">
        <v>0</v>
      </c>
      <c r="F6" s="7">
        <v>422.3422361263962</v>
      </c>
      <c r="G6" s="7">
        <v>36.559813999999996</v>
      </c>
      <c r="H6" s="7">
        <v>11.960217</v>
      </c>
      <c r="I6" s="7">
        <v>34.07428009869128</v>
      </c>
      <c r="J6" s="7">
        <v>17.700044000000002</v>
      </c>
      <c r="K6" s="7">
        <f>B6+D6+SUM(F6:J6)</f>
        <v>2064.5908909667332</v>
      </c>
      <c r="L6" s="13"/>
    </row>
    <row r="7" spans="1:11" ht="15.75" thickBot="1">
      <c r="A7" s="6">
        <v>1991</v>
      </c>
      <c r="B7" s="7">
        <v>540.434218</v>
      </c>
      <c r="C7" s="7">
        <v>0</v>
      </c>
      <c r="D7" s="7">
        <v>948.2443783207184</v>
      </c>
      <c r="E7" s="7">
        <v>0</v>
      </c>
      <c r="F7" s="7">
        <v>329.3285756892467</v>
      </c>
      <c r="G7" s="7">
        <v>30.689211000000004</v>
      </c>
      <c r="H7" s="7">
        <v>11.822134</v>
      </c>
      <c r="I7" s="7">
        <v>36.18057202329006</v>
      </c>
      <c r="J7" s="7">
        <v>17.657846</v>
      </c>
      <c r="K7" s="7">
        <f aca="true" t="shared" si="0" ref="K7:K46">B7+D7+SUM(F7:J7)</f>
        <v>1914.3569350332552</v>
      </c>
    </row>
    <row r="8" spans="1:11" ht="15.75" thickBot="1">
      <c r="A8" s="6">
        <v>1992</v>
      </c>
      <c r="B8" s="7">
        <v>578.598</v>
      </c>
      <c r="C8" s="7">
        <v>0</v>
      </c>
      <c r="D8" s="7">
        <v>1039.7760360905847</v>
      </c>
      <c r="E8" s="7">
        <v>0</v>
      </c>
      <c r="F8" s="7">
        <v>303.0593408613311</v>
      </c>
      <c r="G8" s="7">
        <v>30.15504367819475</v>
      </c>
      <c r="H8" s="7">
        <v>12.076565258822205</v>
      </c>
      <c r="I8" s="7">
        <v>34.05282756291865</v>
      </c>
      <c r="J8" s="7">
        <v>17.722186548148848</v>
      </c>
      <c r="K8" s="7">
        <f t="shared" si="0"/>
        <v>2015.4400000000003</v>
      </c>
    </row>
    <row r="9" spans="1:11" ht="15.75" thickBot="1">
      <c r="A9" s="6">
        <v>1993</v>
      </c>
      <c r="B9" s="7">
        <v>554.564</v>
      </c>
      <c r="C9" s="7">
        <v>0</v>
      </c>
      <c r="D9" s="7">
        <v>1055.2637959013498</v>
      </c>
      <c r="E9" s="7">
        <v>0</v>
      </c>
      <c r="F9" s="7">
        <v>257.0634855643847</v>
      </c>
      <c r="G9" s="7">
        <v>31.29423465895027</v>
      </c>
      <c r="H9" s="7">
        <v>10.610095052637112</v>
      </c>
      <c r="I9" s="7">
        <v>31.55960461989346</v>
      </c>
      <c r="J9" s="7">
        <v>18.036784202784496</v>
      </c>
      <c r="K9" s="7">
        <f t="shared" si="0"/>
        <v>1958.3919999999998</v>
      </c>
    </row>
    <row r="10" spans="1:11" ht="15.75" thickBot="1">
      <c r="A10" s="6">
        <v>1994</v>
      </c>
      <c r="B10" s="7">
        <v>571.656</v>
      </c>
      <c r="C10" s="7">
        <v>0</v>
      </c>
      <c r="D10" s="7">
        <v>1056.9924864255756</v>
      </c>
      <c r="E10" s="7">
        <v>0</v>
      </c>
      <c r="F10" s="7">
        <v>234.58309632104977</v>
      </c>
      <c r="G10" s="7">
        <v>34.84876762074213</v>
      </c>
      <c r="H10" s="7">
        <v>11.272022136706573</v>
      </c>
      <c r="I10" s="7">
        <v>34.091529903261524</v>
      </c>
      <c r="J10" s="7">
        <v>17.68609759266456</v>
      </c>
      <c r="K10" s="7">
        <f t="shared" si="0"/>
        <v>1961.13</v>
      </c>
    </row>
    <row r="11" spans="1:11" ht="15.75" thickBot="1">
      <c r="A11" s="6">
        <v>1995</v>
      </c>
      <c r="B11" s="7">
        <v>576.706</v>
      </c>
      <c r="C11" s="7">
        <v>0</v>
      </c>
      <c r="D11" s="7">
        <v>1103.498906933519</v>
      </c>
      <c r="E11" s="7">
        <v>0</v>
      </c>
      <c r="F11" s="7">
        <v>193.73476127874713</v>
      </c>
      <c r="G11" s="7">
        <v>35.16054211649841</v>
      </c>
      <c r="H11" s="7">
        <v>12.369304695467525</v>
      </c>
      <c r="I11" s="7">
        <v>33.26469729225305</v>
      </c>
      <c r="J11" s="7">
        <v>17.235787683515007</v>
      </c>
      <c r="K11" s="7">
        <f t="shared" si="0"/>
        <v>1971.97</v>
      </c>
    </row>
    <row r="12" spans="1:11" ht="15.75" thickBot="1">
      <c r="A12" s="6">
        <v>1996</v>
      </c>
      <c r="B12" s="7">
        <v>585.74</v>
      </c>
      <c r="C12" s="7">
        <v>0</v>
      </c>
      <c r="D12" s="7">
        <v>1148.18804774705</v>
      </c>
      <c r="E12" s="7">
        <v>0</v>
      </c>
      <c r="F12" s="7">
        <v>193.00540003416467</v>
      </c>
      <c r="G12" s="7">
        <v>36.991273166897514</v>
      </c>
      <c r="H12" s="7">
        <v>7.566411303678656</v>
      </c>
      <c r="I12" s="7">
        <v>34.56421499413048</v>
      </c>
      <c r="J12" s="7">
        <v>16.774652754078055</v>
      </c>
      <c r="K12" s="7">
        <f t="shared" si="0"/>
        <v>2022.8299999999992</v>
      </c>
    </row>
    <row r="13" spans="1:11" ht="15.75" thickBot="1">
      <c r="A13" s="6">
        <v>1997</v>
      </c>
      <c r="B13" s="7">
        <v>596.206</v>
      </c>
      <c r="C13" s="7">
        <v>0</v>
      </c>
      <c r="D13" s="7">
        <v>1205.40016729983</v>
      </c>
      <c r="E13" s="7">
        <v>0</v>
      </c>
      <c r="F13" s="7">
        <v>198.75731824802574</v>
      </c>
      <c r="G13" s="7">
        <v>32.46212416835417</v>
      </c>
      <c r="H13" s="7">
        <v>7.056724987823879</v>
      </c>
      <c r="I13" s="7">
        <v>38.43520919682995</v>
      </c>
      <c r="J13" s="7">
        <v>17.066456099136335</v>
      </c>
      <c r="K13" s="7">
        <f t="shared" si="0"/>
        <v>2095.384</v>
      </c>
    </row>
    <row r="14" spans="1:11" ht="15.75" thickBot="1">
      <c r="A14" s="6">
        <v>1998</v>
      </c>
      <c r="B14" s="7">
        <v>603.495</v>
      </c>
      <c r="C14" s="7">
        <v>0</v>
      </c>
      <c r="D14" s="7">
        <v>1178.6368382294088</v>
      </c>
      <c r="E14" s="7">
        <v>0</v>
      </c>
      <c r="F14" s="7">
        <v>188.0450726114136</v>
      </c>
      <c r="G14" s="7">
        <v>35.342911578596755</v>
      </c>
      <c r="H14" s="7">
        <v>5.73464172116725</v>
      </c>
      <c r="I14" s="7">
        <v>38.154131112245864</v>
      </c>
      <c r="J14" s="7">
        <v>16.13940474716783</v>
      </c>
      <c r="K14" s="7">
        <f t="shared" si="0"/>
        <v>2065.5480000000002</v>
      </c>
    </row>
    <row r="15" spans="1:11" ht="15.75" thickBot="1">
      <c r="A15" s="6">
        <v>1999</v>
      </c>
      <c r="B15" s="7">
        <v>594.5553167196776</v>
      </c>
      <c r="C15" s="7">
        <v>0</v>
      </c>
      <c r="D15" s="7">
        <v>1219.4270810318976</v>
      </c>
      <c r="E15" s="7">
        <v>0</v>
      </c>
      <c r="F15" s="7">
        <v>184.4245877248358</v>
      </c>
      <c r="G15" s="7">
        <v>37.27209978389654</v>
      </c>
      <c r="H15" s="7">
        <v>7.014006191131098</v>
      </c>
      <c r="I15" s="7">
        <v>40.81679655545989</v>
      </c>
      <c r="J15" s="7">
        <v>16.774501058693204</v>
      </c>
      <c r="K15" s="7">
        <f t="shared" si="0"/>
        <v>2100.2843890655918</v>
      </c>
    </row>
    <row r="16" spans="1:11" ht="15.75" thickBot="1">
      <c r="A16" s="6">
        <v>2000</v>
      </c>
      <c r="B16" s="7">
        <v>605.0022373974009</v>
      </c>
      <c r="C16" s="7">
        <v>0</v>
      </c>
      <c r="D16" s="7">
        <v>1240.299898470614</v>
      </c>
      <c r="E16" s="7">
        <v>0</v>
      </c>
      <c r="F16" s="7">
        <v>167.57794051695828</v>
      </c>
      <c r="G16" s="7">
        <v>36.96874955133605</v>
      </c>
      <c r="H16" s="7">
        <v>7.652558098370879</v>
      </c>
      <c r="I16" s="7">
        <v>39.50607395665643</v>
      </c>
      <c r="J16" s="7">
        <v>19</v>
      </c>
      <c r="K16" s="7">
        <f t="shared" si="0"/>
        <v>2116.0074579913367</v>
      </c>
    </row>
    <row r="17" spans="1:11" ht="15.75" thickBot="1">
      <c r="A17" s="6">
        <v>2001</v>
      </c>
      <c r="B17" s="7">
        <v>613.0022262104138</v>
      </c>
      <c r="C17" s="7">
        <v>0</v>
      </c>
      <c r="D17" s="7">
        <v>1261.69166464411</v>
      </c>
      <c r="E17" s="7">
        <v>0</v>
      </c>
      <c r="F17" s="7">
        <v>136.76271622472504</v>
      </c>
      <c r="G17" s="7">
        <v>35.35288443214839</v>
      </c>
      <c r="H17" s="7">
        <v>7.413884563750886</v>
      </c>
      <c r="I17" s="7">
        <v>47.78404462623145</v>
      </c>
      <c r="J17" s="7">
        <v>19</v>
      </c>
      <c r="K17" s="7">
        <f t="shared" si="0"/>
        <v>2121.0074207013795</v>
      </c>
    </row>
    <row r="18" spans="1:11" ht="15.75" thickBot="1">
      <c r="A18" s="6">
        <v>2002</v>
      </c>
      <c r="B18" s="7">
        <v>592.0174329851969</v>
      </c>
      <c r="C18" s="7">
        <v>0</v>
      </c>
      <c r="D18" s="7">
        <v>1235.3879235741215</v>
      </c>
      <c r="E18" s="7">
        <v>0</v>
      </c>
      <c r="F18" s="7">
        <v>148.52561962684246</v>
      </c>
      <c r="G18" s="7">
        <v>31.427490759699737</v>
      </c>
      <c r="H18" s="7">
        <v>15.29659523411947</v>
      </c>
      <c r="I18" s="7">
        <v>51.396457779646894</v>
      </c>
      <c r="J18" s="7">
        <v>19</v>
      </c>
      <c r="K18" s="7">
        <f t="shared" si="0"/>
        <v>2093.051519959627</v>
      </c>
    </row>
    <row r="19" spans="1:11" ht="15.75" thickBot="1">
      <c r="A19" s="6">
        <v>2003</v>
      </c>
      <c r="B19" s="7">
        <v>600.0342109613459</v>
      </c>
      <c r="C19" s="7">
        <v>0</v>
      </c>
      <c r="D19" s="7">
        <v>1261.9879945992561</v>
      </c>
      <c r="E19" s="7">
        <v>0</v>
      </c>
      <c r="F19" s="7">
        <v>126.69886322010335</v>
      </c>
      <c r="G19" s="7">
        <v>29.52448353887793</v>
      </c>
      <c r="H19" s="7">
        <v>13.762625005073286</v>
      </c>
      <c r="I19" s="7">
        <v>46.086152610260925</v>
      </c>
      <c r="J19" s="7">
        <v>19</v>
      </c>
      <c r="K19" s="7">
        <f t="shared" si="0"/>
        <v>2097.0943299349174</v>
      </c>
    </row>
    <row r="20" spans="1:11" ht="15.75" thickBot="1">
      <c r="A20" s="6">
        <v>2004</v>
      </c>
      <c r="B20" s="7">
        <v>652.081129777952</v>
      </c>
      <c r="C20" s="7">
        <v>0</v>
      </c>
      <c r="D20" s="7">
        <v>1291.5837067483042</v>
      </c>
      <c r="E20" s="7">
        <v>0</v>
      </c>
      <c r="F20" s="7">
        <v>139.9994759727281</v>
      </c>
      <c r="G20" s="7">
        <v>33.99000734762952</v>
      </c>
      <c r="H20" s="7">
        <v>3.1170445643942273</v>
      </c>
      <c r="I20" s="7">
        <v>46.47946011227851</v>
      </c>
      <c r="J20" s="7">
        <v>19</v>
      </c>
      <c r="K20" s="7">
        <f t="shared" si="0"/>
        <v>2186.2508245232866</v>
      </c>
    </row>
    <row r="21" spans="1:11" ht="15.75" thickBot="1">
      <c r="A21" s="6">
        <v>2005</v>
      </c>
      <c r="B21" s="7">
        <v>630.1193932884074</v>
      </c>
      <c r="C21" s="7">
        <v>0</v>
      </c>
      <c r="D21" s="7">
        <v>1250.5053717510314</v>
      </c>
      <c r="E21" s="7">
        <v>0</v>
      </c>
      <c r="F21" s="7">
        <v>149.6849216518987</v>
      </c>
      <c r="G21" s="7">
        <v>36.332442075202685</v>
      </c>
      <c r="H21" s="7">
        <v>3.3984023349131345</v>
      </c>
      <c r="I21" s="7">
        <v>65.52978282487256</v>
      </c>
      <c r="J21" s="7">
        <v>19</v>
      </c>
      <c r="K21" s="7">
        <f t="shared" si="0"/>
        <v>2154.570313926326</v>
      </c>
    </row>
    <row r="22" spans="1:11" ht="15.75" thickBot="1">
      <c r="A22" s="6">
        <v>2006</v>
      </c>
      <c r="B22" s="7">
        <v>649.1451427389517</v>
      </c>
      <c r="C22" s="7">
        <v>0</v>
      </c>
      <c r="D22" s="7">
        <v>1314.5150251585894</v>
      </c>
      <c r="E22" s="7">
        <v>0</v>
      </c>
      <c r="F22" s="7">
        <v>158.6792567946328</v>
      </c>
      <c r="G22" s="7">
        <v>40.85970641656083</v>
      </c>
      <c r="H22" s="7">
        <v>3.2058005358910493</v>
      </c>
      <c r="I22" s="7">
        <v>70.82492617968333</v>
      </c>
      <c r="J22" s="7">
        <v>19</v>
      </c>
      <c r="K22" s="7">
        <f t="shared" si="0"/>
        <v>2256.2298578243094</v>
      </c>
    </row>
    <row r="23" spans="1:11" ht="15.75" thickBot="1">
      <c r="A23" s="6">
        <v>2007</v>
      </c>
      <c r="B23" s="7">
        <v>666.2101137269698</v>
      </c>
      <c r="C23" s="7">
        <v>0</v>
      </c>
      <c r="D23" s="7">
        <v>1386.3640699056593</v>
      </c>
      <c r="E23" s="7">
        <v>0</v>
      </c>
      <c r="F23" s="7">
        <v>130.88940470812284</v>
      </c>
      <c r="G23" s="7">
        <v>44.16847555191542</v>
      </c>
      <c r="H23" s="7">
        <v>5.641414351994599</v>
      </c>
      <c r="I23" s="7">
        <v>59.23823982336833</v>
      </c>
      <c r="J23" s="7">
        <v>19</v>
      </c>
      <c r="K23" s="7">
        <f t="shared" si="0"/>
        <v>2311.5117180680304</v>
      </c>
    </row>
    <row r="24" spans="1:11" ht="15.75" thickBot="1">
      <c r="A24" s="6">
        <v>2008</v>
      </c>
      <c r="B24" s="7">
        <v>668.1969773713812</v>
      </c>
      <c r="C24" s="7">
        <v>0</v>
      </c>
      <c r="D24" s="7">
        <v>1240.4676660594923</v>
      </c>
      <c r="E24" s="7">
        <v>0</v>
      </c>
      <c r="F24" s="7">
        <v>111.95377602509265</v>
      </c>
      <c r="G24" s="7">
        <v>40.99297276666838</v>
      </c>
      <c r="H24" s="7">
        <v>11.805920061551038</v>
      </c>
      <c r="I24" s="7">
        <v>211.55555239940838</v>
      </c>
      <c r="J24" s="7">
        <v>19</v>
      </c>
      <c r="K24" s="7">
        <f t="shared" si="0"/>
        <v>2303.9728646835943</v>
      </c>
    </row>
    <row r="25" spans="1:11" ht="15.75" thickBot="1">
      <c r="A25" s="6">
        <v>2009</v>
      </c>
      <c r="B25" s="7">
        <v>672.590836118225</v>
      </c>
      <c r="C25" s="7">
        <v>0</v>
      </c>
      <c r="D25" s="7">
        <v>1214.0021659739602</v>
      </c>
      <c r="E25" s="7">
        <v>0</v>
      </c>
      <c r="F25" s="7">
        <v>122.09508589124775</v>
      </c>
      <c r="G25" s="7">
        <v>33.31050286002371</v>
      </c>
      <c r="H25" s="7">
        <v>4.921255170525725</v>
      </c>
      <c r="I25" s="7">
        <v>219.98044182539724</v>
      </c>
      <c r="J25" s="7">
        <v>19</v>
      </c>
      <c r="K25" s="7">
        <f t="shared" si="0"/>
        <v>2285.9002878393794</v>
      </c>
    </row>
    <row r="26" spans="1:11" ht="15.75" thickBot="1">
      <c r="A26" s="6">
        <v>2010</v>
      </c>
      <c r="B26" s="7">
        <v>646.4399823016731</v>
      </c>
      <c r="C26" s="7">
        <v>0</v>
      </c>
      <c r="D26" s="7">
        <v>1176.6765230791216</v>
      </c>
      <c r="E26" s="7">
        <v>0</v>
      </c>
      <c r="F26" s="7">
        <v>113.82908052775848</v>
      </c>
      <c r="G26" s="7">
        <v>29.736715718617845</v>
      </c>
      <c r="H26" s="7">
        <v>11.104979803765605</v>
      </c>
      <c r="I26" s="7">
        <v>199.52816247888592</v>
      </c>
      <c r="J26" s="7">
        <v>19</v>
      </c>
      <c r="K26" s="7">
        <f t="shared" si="0"/>
        <v>2196.3154439098225</v>
      </c>
    </row>
    <row r="27" spans="1:11" ht="15.75" thickBot="1">
      <c r="A27" s="6">
        <v>2011</v>
      </c>
      <c r="B27" s="7">
        <v>632.5520847296742</v>
      </c>
      <c r="C27" s="7">
        <v>0</v>
      </c>
      <c r="D27" s="7">
        <v>1190.9795305339387</v>
      </c>
      <c r="E27" s="7">
        <v>0</v>
      </c>
      <c r="F27" s="7">
        <v>118.04325732644487</v>
      </c>
      <c r="G27" s="7">
        <v>27.519438339995876</v>
      </c>
      <c r="H27" s="7">
        <v>14.313983346727172</v>
      </c>
      <c r="I27" s="7">
        <v>184.68126492563542</v>
      </c>
      <c r="J27" s="7">
        <v>19</v>
      </c>
      <c r="K27" s="7">
        <f t="shared" si="0"/>
        <v>2187.0895592024162</v>
      </c>
    </row>
    <row r="28" spans="1:11" ht="15.75" thickBot="1">
      <c r="A28" s="6">
        <v>2012</v>
      </c>
      <c r="B28" s="7">
        <v>662.5027572215821</v>
      </c>
      <c r="C28" s="7">
        <v>0</v>
      </c>
      <c r="D28" s="7">
        <v>1236.9971254161694</v>
      </c>
      <c r="E28" s="7">
        <v>0</v>
      </c>
      <c r="F28" s="7">
        <v>111.50499609924681</v>
      </c>
      <c r="G28" s="7">
        <v>29.543419938384694</v>
      </c>
      <c r="H28" s="7">
        <v>12.834300883929457</v>
      </c>
      <c r="I28" s="7">
        <v>191.70915838446496</v>
      </c>
      <c r="J28" s="7">
        <v>19</v>
      </c>
      <c r="K28" s="7">
        <f t="shared" si="0"/>
        <v>2264.0917579437773</v>
      </c>
    </row>
    <row r="29" spans="1:11" ht="15.75" thickBot="1">
      <c r="A29" s="6">
        <v>2013</v>
      </c>
      <c r="B29" s="7">
        <v>657.9398949526038</v>
      </c>
      <c r="C29" s="7">
        <v>0</v>
      </c>
      <c r="D29" s="7">
        <v>1197.5244699972677</v>
      </c>
      <c r="E29" s="7">
        <v>0</v>
      </c>
      <c r="F29" s="7">
        <v>106.3878192306903</v>
      </c>
      <c r="G29" s="7">
        <v>29.283347940575965</v>
      </c>
      <c r="H29" s="7">
        <v>8.680227587925232</v>
      </c>
      <c r="I29" s="7">
        <v>153.1624038938481</v>
      </c>
      <c r="J29" s="7">
        <v>19</v>
      </c>
      <c r="K29" s="7">
        <f t="shared" si="0"/>
        <v>2171.978163602911</v>
      </c>
    </row>
    <row r="30" spans="1:11" ht="15.75" thickBot="1">
      <c r="A30" s="6">
        <v>2014</v>
      </c>
      <c r="B30" s="7">
        <v>678.054508766196</v>
      </c>
      <c r="C30" s="7">
        <v>0</v>
      </c>
      <c r="D30" s="7">
        <v>1202.3420194386397</v>
      </c>
      <c r="E30" s="7">
        <v>0</v>
      </c>
      <c r="F30" s="7">
        <v>104.62045670634527</v>
      </c>
      <c r="G30" s="7">
        <v>29.41159180774247</v>
      </c>
      <c r="H30" s="7">
        <v>10.271296149127</v>
      </c>
      <c r="I30" s="7">
        <v>150.34267634437342</v>
      </c>
      <c r="J30" s="7">
        <v>19</v>
      </c>
      <c r="K30" s="7">
        <f t="shared" si="0"/>
        <v>2194.042549212424</v>
      </c>
    </row>
    <row r="31" spans="1:11" ht="15.75" thickBot="1">
      <c r="A31" s="6">
        <v>2015</v>
      </c>
      <c r="B31" s="7">
        <v>664.5260054850459</v>
      </c>
      <c r="C31" s="7">
        <v>8.562348247363786</v>
      </c>
      <c r="D31" s="7">
        <v>1200.8681182211424</v>
      </c>
      <c r="E31" s="7">
        <v>1.4508474695449023</v>
      </c>
      <c r="F31" s="7">
        <v>100.9545627822044</v>
      </c>
      <c r="G31" s="7">
        <v>22.477463300151964</v>
      </c>
      <c r="H31" s="7">
        <v>11.960183073690951</v>
      </c>
      <c r="I31" s="7">
        <v>151.66281990794803</v>
      </c>
      <c r="J31" s="7">
        <v>19.168540999999998</v>
      </c>
      <c r="K31" s="7">
        <f t="shared" si="0"/>
        <v>2171.6176937701835</v>
      </c>
    </row>
    <row r="32" spans="1:11" ht="15.75" thickBot="1">
      <c r="A32" s="6">
        <v>2016</v>
      </c>
      <c r="B32" s="7">
        <v>646.1701833954265</v>
      </c>
      <c r="C32" s="7">
        <v>14.583814407282393</v>
      </c>
      <c r="D32" s="7">
        <v>1178.7386407915235</v>
      </c>
      <c r="E32" s="7">
        <v>3.0263771873812066</v>
      </c>
      <c r="F32" s="7">
        <v>103.93237419776085</v>
      </c>
      <c r="G32" s="7">
        <v>20.195491229022558</v>
      </c>
      <c r="H32" s="7">
        <v>12.359715531802957</v>
      </c>
      <c r="I32" s="7">
        <v>158.58708667667253</v>
      </c>
      <c r="J32" s="7">
        <v>18.284931999999998</v>
      </c>
      <c r="K32" s="7">
        <f t="shared" si="0"/>
        <v>2138.2684238222087</v>
      </c>
    </row>
    <row r="33" spans="1:11" ht="15.75" thickBot="1">
      <c r="A33" s="6">
        <v>2017</v>
      </c>
      <c r="B33" s="7">
        <v>672.5542742335753</v>
      </c>
      <c r="C33" s="7">
        <v>15.440330574741743</v>
      </c>
      <c r="D33" s="7">
        <v>1204.5476889633621</v>
      </c>
      <c r="E33" s="7">
        <v>3.2967063310173446</v>
      </c>
      <c r="F33" s="7">
        <v>102.93792044940652</v>
      </c>
      <c r="G33" s="7">
        <v>21.112897041179327</v>
      </c>
      <c r="H33" s="7">
        <v>13.369051000000006</v>
      </c>
      <c r="I33" s="7">
        <v>168.5706566189669</v>
      </c>
      <c r="J33" s="7">
        <v>18.1134213365</v>
      </c>
      <c r="K33" s="7">
        <f t="shared" si="0"/>
        <v>2201.2059096429903</v>
      </c>
    </row>
    <row r="34" spans="1:11" ht="15.75" thickBot="1">
      <c r="A34" s="6">
        <v>2018</v>
      </c>
      <c r="B34" s="7">
        <v>697.9751761654668</v>
      </c>
      <c r="C34" s="7">
        <v>26.267784508879373</v>
      </c>
      <c r="D34" s="7">
        <v>1221.1368807061258</v>
      </c>
      <c r="E34" s="7">
        <v>6.598361473819381</v>
      </c>
      <c r="F34" s="7">
        <v>104.97661517126609</v>
      </c>
      <c r="G34" s="7">
        <v>21.5177032173291</v>
      </c>
      <c r="H34" s="7">
        <v>13.43726987539819</v>
      </c>
      <c r="I34" s="7">
        <v>169.09266949920703</v>
      </c>
      <c r="J34" s="7">
        <v>18.113672216893487</v>
      </c>
      <c r="K34" s="7">
        <f t="shared" si="0"/>
        <v>2246.2499868516866</v>
      </c>
    </row>
    <row r="35" spans="1:11" ht="15.75" thickBot="1">
      <c r="A35" s="6">
        <v>2019</v>
      </c>
      <c r="B35" s="7">
        <v>731.3936420963622</v>
      </c>
      <c r="C35" s="7">
        <v>42.20294576056274</v>
      </c>
      <c r="D35" s="7">
        <v>1246.9898658998734</v>
      </c>
      <c r="E35" s="7">
        <v>11.426117898276141</v>
      </c>
      <c r="F35" s="7">
        <v>106.0486731978169</v>
      </c>
      <c r="G35" s="7">
        <v>21.665453894532703</v>
      </c>
      <c r="H35" s="7">
        <v>13.638849630323714</v>
      </c>
      <c r="I35" s="7">
        <v>170.6439461677835</v>
      </c>
      <c r="J35" s="7">
        <v>18.11391156866883</v>
      </c>
      <c r="K35" s="7">
        <f t="shared" si="0"/>
        <v>2308.494342455361</v>
      </c>
    </row>
    <row r="36" spans="1:11" ht="15.75" thickBot="1">
      <c r="A36" s="6">
        <v>2020</v>
      </c>
      <c r="B36" s="7">
        <v>766.0447553650092</v>
      </c>
      <c r="C36" s="7">
        <v>58.87600324638392</v>
      </c>
      <c r="D36" s="7">
        <v>1270.1695042639808</v>
      </c>
      <c r="E36" s="7">
        <v>16.17385080519399</v>
      </c>
      <c r="F36" s="7">
        <v>105.35219645960431</v>
      </c>
      <c r="G36" s="7">
        <v>21.834844047157127</v>
      </c>
      <c r="H36" s="7">
        <v>13.82629751344146</v>
      </c>
      <c r="I36" s="7">
        <v>171.7211363611224</v>
      </c>
      <c r="J36" s="7">
        <v>18.114144874525056</v>
      </c>
      <c r="K36" s="7">
        <f t="shared" si="0"/>
        <v>2367.0628788848403</v>
      </c>
    </row>
    <row r="37" spans="1:11" ht="15.75" thickBot="1">
      <c r="A37" s="6">
        <v>2021</v>
      </c>
      <c r="B37" s="7">
        <v>803.7803775295971</v>
      </c>
      <c r="C37" s="7">
        <v>80.56817883275735</v>
      </c>
      <c r="D37" s="7">
        <v>1290.7434449914567</v>
      </c>
      <c r="E37" s="7">
        <v>23.744218293217283</v>
      </c>
      <c r="F37" s="7">
        <v>105.87917350323465</v>
      </c>
      <c r="G37" s="7">
        <v>21.823492460564502</v>
      </c>
      <c r="H37" s="7">
        <v>13.985971441091616</v>
      </c>
      <c r="I37" s="7">
        <v>172.28046199177365</v>
      </c>
      <c r="J37" s="7">
        <v>18.114363959627525</v>
      </c>
      <c r="K37" s="7">
        <f t="shared" si="0"/>
        <v>2426.607285877346</v>
      </c>
    </row>
    <row r="38" spans="1:11" ht="15.75" thickBot="1">
      <c r="A38" s="6">
        <v>2022</v>
      </c>
      <c r="B38" s="7">
        <v>852.1431471863152</v>
      </c>
      <c r="C38" s="7">
        <v>110.82027797665809</v>
      </c>
      <c r="D38" s="7">
        <v>1322.4879590878159</v>
      </c>
      <c r="E38" s="7">
        <v>34.77423292165422</v>
      </c>
      <c r="F38" s="7">
        <v>107.1870357874597</v>
      </c>
      <c r="G38" s="7">
        <v>21.910859188916064</v>
      </c>
      <c r="H38" s="7">
        <v>14.159043099171958</v>
      </c>
      <c r="I38" s="7">
        <v>173.0197876725264</v>
      </c>
      <c r="J38" s="7">
        <v>18.11457638336462</v>
      </c>
      <c r="K38" s="7">
        <f t="shared" si="0"/>
        <v>2509.02240840557</v>
      </c>
    </row>
    <row r="39" spans="1:11" ht="15.75" thickBot="1">
      <c r="A39" s="6">
        <v>2023</v>
      </c>
      <c r="B39" s="7">
        <v>900.2122667049065</v>
      </c>
      <c r="C39" s="7">
        <v>142.8997484424571</v>
      </c>
      <c r="D39" s="7">
        <v>1340.691019682053</v>
      </c>
      <c r="E39" s="7">
        <v>47.349832151797884</v>
      </c>
      <c r="F39" s="7">
        <v>107.93096604654264</v>
      </c>
      <c r="G39" s="7">
        <v>21.97872756364306</v>
      </c>
      <c r="H39" s="7">
        <v>14.321477789364122</v>
      </c>
      <c r="I39" s="7">
        <v>173.4960200893414</v>
      </c>
      <c r="J39" s="7">
        <v>18.11477709740785</v>
      </c>
      <c r="K39" s="7">
        <f t="shared" si="0"/>
        <v>2576.7452549732584</v>
      </c>
    </row>
    <row r="40" spans="1:11" ht="15.75" thickBot="1">
      <c r="A40" s="6">
        <v>2024</v>
      </c>
      <c r="B40" s="7">
        <v>949.9673059080985</v>
      </c>
      <c r="C40" s="7">
        <v>178.05868403377556</v>
      </c>
      <c r="D40" s="7">
        <v>1361.7303759040574</v>
      </c>
      <c r="E40" s="7">
        <v>60.79651718913328</v>
      </c>
      <c r="F40" s="7">
        <v>108.10062618059786</v>
      </c>
      <c r="G40" s="7">
        <v>21.956573027491014</v>
      </c>
      <c r="H40" s="7">
        <v>14.472524009299622</v>
      </c>
      <c r="I40" s="7">
        <v>173.84822902217218</v>
      </c>
      <c r="J40" s="7">
        <v>18.11497088404188</v>
      </c>
      <c r="K40" s="7">
        <f t="shared" si="0"/>
        <v>2648.190604935758</v>
      </c>
    </row>
    <row r="41" spans="1:11" ht="15.75" thickBot="1">
      <c r="A41" s="6">
        <v>2025</v>
      </c>
      <c r="B41" s="7">
        <v>1003.4580769374166</v>
      </c>
      <c r="C41" s="7">
        <v>216.73002272775338</v>
      </c>
      <c r="D41" s="7">
        <v>1389.036951148612</v>
      </c>
      <c r="E41" s="7">
        <v>74.96474260231018</v>
      </c>
      <c r="F41" s="7">
        <v>108.22344226609566</v>
      </c>
      <c r="G41" s="7">
        <v>21.935486434845807</v>
      </c>
      <c r="H41" s="7">
        <v>14.621394118968183</v>
      </c>
      <c r="I41" s="7">
        <v>174.14859388499454</v>
      </c>
      <c r="J41" s="7">
        <v>18.11515501634775</v>
      </c>
      <c r="K41" s="7">
        <f t="shared" si="0"/>
        <v>2729.5390998072803</v>
      </c>
    </row>
    <row r="42" spans="1:11" ht="15.75" thickBot="1">
      <c r="A42" s="6">
        <v>2026</v>
      </c>
      <c r="B42" s="7">
        <v>1047.6040315269963</v>
      </c>
      <c r="C42" s="7">
        <v>247.7734665070619</v>
      </c>
      <c r="D42" s="7">
        <v>1409.3610710516787</v>
      </c>
      <c r="E42" s="7">
        <v>87.16848722081227</v>
      </c>
      <c r="F42" s="7">
        <v>108.1788114066418</v>
      </c>
      <c r="G42" s="7">
        <v>21.822326476239958</v>
      </c>
      <c r="H42" s="7">
        <v>14.760652040680146</v>
      </c>
      <c r="I42" s="7">
        <v>174.37285668278622</v>
      </c>
      <c r="J42" s="7">
        <v>18.11533083324129</v>
      </c>
      <c r="K42" s="7">
        <f t="shared" si="0"/>
        <v>2794.2150800182644</v>
      </c>
    </row>
    <row r="43" spans="1:11" ht="15.75" thickBot="1">
      <c r="A43" s="6">
        <v>2027</v>
      </c>
      <c r="B43" s="7">
        <v>1089.5405238871135</v>
      </c>
      <c r="C43" s="7">
        <v>276.74604187559567</v>
      </c>
      <c r="D43" s="7">
        <v>1428.8558909611254</v>
      </c>
      <c r="E43" s="7">
        <v>98.7301233866969</v>
      </c>
      <c r="F43" s="7">
        <v>108.18981047220954</v>
      </c>
      <c r="G43" s="7">
        <v>21.700677223612775</v>
      </c>
      <c r="H43" s="7">
        <v>14.891709533050928</v>
      </c>
      <c r="I43" s="7">
        <v>174.47095904386222</v>
      </c>
      <c r="J43" s="7">
        <v>18.115497473834743</v>
      </c>
      <c r="K43" s="7">
        <f t="shared" si="0"/>
        <v>2855.7650685948092</v>
      </c>
    </row>
    <row r="44" spans="1:11" ht="15.75" thickBot="1">
      <c r="A44" s="6">
        <v>2028</v>
      </c>
      <c r="B44" s="7">
        <v>1134.7643690730401</v>
      </c>
      <c r="C44" s="7">
        <v>308.5531255798933</v>
      </c>
      <c r="D44" s="7">
        <v>1450.4115898926605</v>
      </c>
      <c r="E44" s="7">
        <v>112.68151303715811</v>
      </c>
      <c r="F44" s="7">
        <v>108.74693314239609</v>
      </c>
      <c r="G44" s="7">
        <v>21.610736955637666</v>
      </c>
      <c r="H44" s="7">
        <v>15.02235738175469</v>
      </c>
      <c r="I44" s="7">
        <v>174.74390934788568</v>
      </c>
      <c r="J44" s="7">
        <v>18.115659925084213</v>
      </c>
      <c r="K44" s="7">
        <f t="shared" si="0"/>
        <v>2923.4155557184586</v>
      </c>
    </row>
    <row r="45" spans="1:11" ht="15.75" thickBot="1">
      <c r="A45" s="6">
        <v>2029</v>
      </c>
      <c r="B45" s="7">
        <v>1181.10479593305</v>
      </c>
      <c r="C45" s="7">
        <v>341.68138699930165</v>
      </c>
      <c r="D45" s="7">
        <v>1470.7964494201547</v>
      </c>
      <c r="E45" s="7">
        <v>126.15367719478809</v>
      </c>
      <c r="F45" s="7">
        <v>109.15873018974352</v>
      </c>
      <c r="G45" s="7">
        <v>21.511392156106233</v>
      </c>
      <c r="H45" s="7">
        <v>15.146326868021672</v>
      </c>
      <c r="I45" s="7">
        <v>175.010759338489</v>
      </c>
      <c r="J45" s="7">
        <v>18.115814410508943</v>
      </c>
      <c r="K45" s="7">
        <f t="shared" si="0"/>
        <v>2990.844268316074</v>
      </c>
    </row>
    <row r="46" spans="1:11" ht="15.75" thickBot="1">
      <c r="A46" s="6">
        <v>2030</v>
      </c>
      <c r="B46" s="7">
        <v>1230.549444272907</v>
      </c>
      <c r="C46" s="7">
        <v>377.5778311306457</v>
      </c>
      <c r="D46" s="7">
        <v>1489.885155920965</v>
      </c>
      <c r="E46" s="7">
        <v>139.78465085791936</v>
      </c>
      <c r="F46" s="7">
        <v>109.36498054645669</v>
      </c>
      <c r="G46" s="7">
        <v>21.392821332831787</v>
      </c>
      <c r="H46" s="7">
        <v>15.26811817719469</v>
      </c>
      <c r="I46" s="7">
        <v>175.24837981979852</v>
      </c>
      <c r="J46" s="7">
        <v>18.115961281877386</v>
      </c>
      <c r="K46" s="7">
        <f t="shared" si="0"/>
        <v>3059.824861352031</v>
      </c>
    </row>
    <row r="47" spans="1:11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 customHeight="1">
      <c r="A48" s="26" t="s">
        <v>22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3.5" customHeight="1">
      <c r="A49" s="26" t="s">
        <v>72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ht="13.5" customHeight="1">
      <c r="A50" s="4"/>
    </row>
    <row r="51" spans="1:11" ht="15.75">
      <c r="A51" s="23" t="s">
        <v>23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>
      <c r="A52" s="8" t="s">
        <v>24</v>
      </c>
      <c r="B52" s="11">
        <f>EXP((LN(B16/B6)/10))-1</f>
        <v>0.0039049658247130026</v>
      </c>
      <c r="C52" s="12" t="s">
        <v>45</v>
      </c>
      <c r="D52" s="11">
        <f>EXP((LN(D16/D6)/10))-1</f>
        <v>0.025940174206200206</v>
      </c>
      <c r="E52" s="12" t="s">
        <v>45</v>
      </c>
      <c r="F52" s="11">
        <f aca="true" t="shared" si="1" ref="F52:K52">EXP((LN(F16/F6)/10))-1</f>
        <v>-0.08829311736610879</v>
      </c>
      <c r="G52" s="11">
        <f t="shared" si="1"/>
        <v>0.001112947867011993</v>
      </c>
      <c r="H52" s="11">
        <f t="shared" si="1"/>
        <v>-0.043672250833322934</v>
      </c>
      <c r="I52" s="11">
        <f t="shared" si="1"/>
        <v>0.014901088584216016</v>
      </c>
      <c r="J52" s="11">
        <f t="shared" si="1"/>
        <v>0.007112358904340477</v>
      </c>
      <c r="K52" s="11">
        <f t="shared" si="1"/>
        <v>0.002462922776416576</v>
      </c>
    </row>
    <row r="53" spans="1:11" ht="15">
      <c r="A53" s="8" t="s">
        <v>54</v>
      </c>
      <c r="B53" s="11">
        <f>EXP((LN(B33/B16)/17))-1</f>
        <v>0.006245934251371876</v>
      </c>
      <c r="C53" s="12" t="s">
        <v>45</v>
      </c>
      <c r="D53" s="11">
        <f>EXP((LN(D33/D16)/17))-1</f>
        <v>-0.0017190542225049565</v>
      </c>
      <c r="E53" s="12" t="s">
        <v>45</v>
      </c>
      <c r="F53" s="11">
        <f aca="true" t="shared" si="2" ref="F53:K53">EXP((LN(F33/F16)/17))-1</f>
        <v>-0.02825905494554981</v>
      </c>
      <c r="G53" s="11">
        <f t="shared" si="2"/>
        <v>-0.032415274124029336</v>
      </c>
      <c r="H53" s="11">
        <f t="shared" si="2"/>
        <v>0.03336223284388984</v>
      </c>
      <c r="I53" s="11">
        <f t="shared" si="2"/>
        <v>0.08909501687812083</v>
      </c>
      <c r="J53" s="11">
        <f t="shared" si="2"/>
        <v>-0.002806982763977839</v>
      </c>
      <c r="K53" s="11">
        <f t="shared" si="2"/>
        <v>0.0023247163475927923</v>
      </c>
    </row>
    <row r="54" spans="1:11" ht="15">
      <c r="A54" s="8" t="s">
        <v>55</v>
      </c>
      <c r="B54" s="11">
        <f aca="true" t="shared" si="3" ref="B54:K54">EXP((LN(B36/B33)/3))-1</f>
        <v>0.04434085677183375</v>
      </c>
      <c r="C54" s="11">
        <f t="shared" si="3"/>
        <v>0.5622861239806367</v>
      </c>
      <c r="D54" s="11">
        <f t="shared" si="3"/>
        <v>0.017839328331448856</v>
      </c>
      <c r="E54" s="11">
        <f t="shared" si="3"/>
        <v>0.699199572666354</v>
      </c>
      <c r="F54" s="11">
        <f t="shared" si="3"/>
        <v>0.007757567462357784</v>
      </c>
      <c r="G54" s="11">
        <f t="shared" si="3"/>
        <v>0.011270693243039975</v>
      </c>
      <c r="H54" s="11">
        <f t="shared" si="3"/>
        <v>0.011273063077857026</v>
      </c>
      <c r="I54" s="11">
        <f t="shared" si="3"/>
        <v>0.0061913784517277914</v>
      </c>
      <c r="J54" s="11">
        <f t="shared" si="3"/>
        <v>1.3314775049177996E-05</v>
      </c>
      <c r="K54" s="11">
        <f t="shared" si="3"/>
        <v>0.024510408273855866</v>
      </c>
    </row>
    <row r="55" spans="1:11" ht="15">
      <c r="A55" s="8" t="s">
        <v>56</v>
      </c>
      <c r="B55" s="11">
        <f aca="true" t="shared" si="4" ref="B55:K55">EXP((LN(B46/B33)/13))-1</f>
        <v>0.04756852415573509</v>
      </c>
      <c r="C55" s="11">
        <f t="shared" si="4"/>
        <v>0.27878091369079394</v>
      </c>
      <c r="D55" s="11">
        <f t="shared" si="4"/>
        <v>0.016487903931657222</v>
      </c>
      <c r="E55" s="11">
        <f t="shared" si="4"/>
        <v>0.3340835135006712</v>
      </c>
      <c r="F55" s="11">
        <f t="shared" si="4"/>
        <v>0.004669687753156682</v>
      </c>
      <c r="G55" s="11">
        <f t="shared" si="4"/>
        <v>0.0010136923684542776</v>
      </c>
      <c r="H55" s="11">
        <f t="shared" si="4"/>
        <v>0.010269641126262385</v>
      </c>
      <c r="I55" s="11">
        <f t="shared" si="4"/>
        <v>0.002992876808344924</v>
      </c>
      <c r="J55" s="11">
        <f t="shared" si="4"/>
        <v>1.0785801662027694E-05</v>
      </c>
      <c r="K55" s="11">
        <f t="shared" si="4"/>
        <v>0.025658447859327804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P9" sqref="P9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</row>
    <row r="2" spans="1:11" ht="15.75" customHeight="1">
      <c r="A2" s="25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9" ht="15.7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581.8766850000001</v>
      </c>
      <c r="C6" s="7">
        <v>960.0776147416456</v>
      </c>
      <c r="D6" s="7">
        <v>422.3422361263962</v>
      </c>
      <c r="E6" s="7">
        <v>36.559813999999996</v>
      </c>
      <c r="F6" s="7">
        <v>11.960217</v>
      </c>
      <c r="G6" s="7">
        <v>34.07428009869128</v>
      </c>
      <c r="H6" s="7">
        <v>17.700044000000002</v>
      </c>
      <c r="I6" s="7">
        <f>SUM(B6:H6)</f>
        <v>2064.5908909667332</v>
      </c>
    </row>
    <row r="7" spans="1:9" ht="15.75" thickBot="1">
      <c r="A7" s="6">
        <v>1991</v>
      </c>
      <c r="B7" s="7">
        <v>540.434218</v>
      </c>
      <c r="C7" s="7">
        <v>948.2443783207184</v>
      </c>
      <c r="D7" s="7">
        <v>329.3285756892467</v>
      </c>
      <c r="E7" s="7">
        <v>30.689211000000004</v>
      </c>
      <c r="F7" s="7">
        <v>11.822134</v>
      </c>
      <c r="G7" s="7">
        <v>36.18057202329006</v>
      </c>
      <c r="H7" s="7">
        <v>17.657846</v>
      </c>
      <c r="I7" s="7">
        <f aca="true" t="shared" si="0" ref="I7:I46">SUM(B7:H7)</f>
        <v>1914.3569350332555</v>
      </c>
    </row>
    <row r="8" spans="1:9" ht="15.75" thickBot="1">
      <c r="A8" s="6">
        <v>1992</v>
      </c>
      <c r="B8" s="7">
        <v>578.598</v>
      </c>
      <c r="C8" s="7">
        <v>1039.7760360905847</v>
      </c>
      <c r="D8" s="7">
        <v>303.0593408613311</v>
      </c>
      <c r="E8" s="7">
        <v>30.15504367819475</v>
      </c>
      <c r="F8" s="7">
        <v>12.076565258822205</v>
      </c>
      <c r="G8" s="7">
        <v>34.05282756291865</v>
      </c>
      <c r="H8" s="7">
        <v>17.722186548148848</v>
      </c>
      <c r="I8" s="7">
        <f t="shared" si="0"/>
        <v>2015.44</v>
      </c>
    </row>
    <row r="9" spans="1:9" ht="15.75" thickBot="1">
      <c r="A9" s="6">
        <v>1993</v>
      </c>
      <c r="B9" s="7">
        <v>554.564</v>
      </c>
      <c r="C9" s="7">
        <v>1055.2637959013498</v>
      </c>
      <c r="D9" s="7">
        <v>257.0634855643847</v>
      </c>
      <c r="E9" s="7">
        <v>31.29423465895027</v>
      </c>
      <c r="F9" s="7">
        <v>10.610095052637112</v>
      </c>
      <c r="G9" s="7">
        <v>31.55960461989346</v>
      </c>
      <c r="H9" s="7">
        <v>18.036784202784496</v>
      </c>
      <c r="I9" s="7">
        <f t="shared" si="0"/>
        <v>1958.3919999999998</v>
      </c>
    </row>
    <row r="10" spans="1:9" ht="15.75" thickBot="1">
      <c r="A10" s="6">
        <v>1994</v>
      </c>
      <c r="B10" s="7">
        <v>571.656</v>
      </c>
      <c r="C10" s="7">
        <v>1056.9924864255756</v>
      </c>
      <c r="D10" s="7">
        <v>234.58309632104977</v>
      </c>
      <c r="E10" s="7">
        <v>34.84876762074213</v>
      </c>
      <c r="F10" s="7">
        <v>11.272022136706573</v>
      </c>
      <c r="G10" s="7">
        <v>34.091529903261524</v>
      </c>
      <c r="H10" s="7">
        <v>17.68609759266456</v>
      </c>
      <c r="I10" s="7">
        <f t="shared" si="0"/>
        <v>1961.13</v>
      </c>
    </row>
    <row r="11" spans="1:9" ht="15.75" thickBot="1">
      <c r="A11" s="6">
        <v>1995</v>
      </c>
      <c r="B11" s="7">
        <v>576.706</v>
      </c>
      <c r="C11" s="7">
        <v>1103.498906933519</v>
      </c>
      <c r="D11" s="7">
        <v>193.73476127874713</v>
      </c>
      <c r="E11" s="7">
        <v>35.16054211649841</v>
      </c>
      <c r="F11" s="7">
        <v>12.369304695467525</v>
      </c>
      <c r="G11" s="7">
        <v>33.26469729225305</v>
      </c>
      <c r="H11" s="7">
        <v>17.235787683515007</v>
      </c>
      <c r="I11" s="7">
        <f t="shared" si="0"/>
        <v>1971.9699999999998</v>
      </c>
    </row>
    <row r="12" spans="1:9" ht="15.75" thickBot="1">
      <c r="A12" s="6">
        <v>1996</v>
      </c>
      <c r="B12" s="7">
        <v>585.74</v>
      </c>
      <c r="C12" s="7">
        <v>1148.18804774705</v>
      </c>
      <c r="D12" s="7">
        <v>193.00540003416467</v>
      </c>
      <c r="E12" s="7">
        <v>36.991273166897514</v>
      </c>
      <c r="F12" s="7">
        <v>7.566411303678656</v>
      </c>
      <c r="G12" s="7">
        <v>34.56421499413048</v>
      </c>
      <c r="H12" s="7">
        <v>16.774652754078055</v>
      </c>
      <c r="I12" s="7">
        <f t="shared" si="0"/>
        <v>2022.8299999999995</v>
      </c>
    </row>
    <row r="13" spans="1:9" ht="15.75" thickBot="1">
      <c r="A13" s="6">
        <v>1997</v>
      </c>
      <c r="B13" s="7">
        <v>596.206</v>
      </c>
      <c r="C13" s="7">
        <v>1205.40016729983</v>
      </c>
      <c r="D13" s="7">
        <v>198.75731824802574</v>
      </c>
      <c r="E13" s="7">
        <v>32.46212416835417</v>
      </c>
      <c r="F13" s="7">
        <v>7.056724987823879</v>
      </c>
      <c r="G13" s="7">
        <v>38.43520919682995</v>
      </c>
      <c r="H13" s="7">
        <v>17.066456099136335</v>
      </c>
      <c r="I13" s="7">
        <f t="shared" si="0"/>
        <v>2095.384</v>
      </c>
    </row>
    <row r="14" spans="1:9" ht="15.75" thickBot="1">
      <c r="A14" s="6">
        <v>1998</v>
      </c>
      <c r="B14" s="7">
        <v>603.495</v>
      </c>
      <c r="C14" s="7">
        <v>1178.6368382294088</v>
      </c>
      <c r="D14" s="7">
        <v>188.0450726114136</v>
      </c>
      <c r="E14" s="7">
        <v>35.342911578596755</v>
      </c>
      <c r="F14" s="7">
        <v>5.73464172116725</v>
      </c>
      <c r="G14" s="7">
        <v>38.154131112245864</v>
      </c>
      <c r="H14" s="7">
        <v>16.13940474716783</v>
      </c>
      <c r="I14" s="7">
        <f t="shared" si="0"/>
        <v>2065.5480000000002</v>
      </c>
    </row>
    <row r="15" spans="1:9" ht="15.75" thickBot="1">
      <c r="A15" s="6">
        <v>1999</v>
      </c>
      <c r="B15" s="7">
        <v>594.554</v>
      </c>
      <c r="C15" s="7">
        <v>1219.4240086859832</v>
      </c>
      <c r="D15" s="7">
        <v>184.4245877248358</v>
      </c>
      <c r="E15" s="7">
        <v>37.27209978389654</v>
      </c>
      <c r="F15" s="7">
        <v>7.014006191131098</v>
      </c>
      <c r="G15" s="7">
        <v>40.81679655545989</v>
      </c>
      <c r="H15" s="7">
        <v>16.774501058693204</v>
      </c>
      <c r="I15" s="7">
        <f t="shared" si="0"/>
        <v>2100.2799999999997</v>
      </c>
    </row>
    <row r="16" spans="1:9" ht="15.75" thickBot="1">
      <c r="A16" s="6">
        <v>2000</v>
      </c>
      <c r="B16" s="7">
        <v>605</v>
      </c>
      <c r="C16" s="7">
        <v>1240.2946778766786</v>
      </c>
      <c r="D16" s="7">
        <v>167.57794051695828</v>
      </c>
      <c r="E16" s="7">
        <v>36.96874955133605</v>
      </c>
      <c r="F16" s="7">
        <v>7.652558098370879</v>
      </c>
      <c r="G16" s="7">
        <v>39.50607395665643</v>
      </c>
      <c r="H16" s="7">
        <v>19</v>
      </c>
      <c r="I16" s="7">
        <f t="shared" si="0"/>
        <v>2116.0000000000005</v>
      </c>
    </row>
    <row r="17" spans="1:9" ht="15.75" thickBot="1">
      <c r="A17" s="6">
        <v>2001</v>
      </c>
      <c r="B17" s="7">
        <v>613</v>
      </c>
      <c r="C17" s="7">
        <v>1261.6864701531442</v>
      </c>
      <c r="D17" s="7">
        <v>136.76271622472504</v>
      </c>
      <c r="E17" s="7">
        <v>35.35288443214839</v>
      </c>
      <c r="F17" s="7">
        <v>7.413884563750886</v>
      </c>
      <c r="G17" s="7">
        <v>47.78404462623145</v>
      </c>
      <c r="H17" s="7">
        <v>19</v>
      </c>
      <c r="I17" s="7">
        <f t="shared" si="0"/>
        <v>2121</v>
      </c>
    </row>
    <row r="18" spans="1:9" ht="15.75" thickBot="1">
      <c r="A18" s="6">
        <v>2002</v>
      </c>
      <c r="B18" s="7">
        <v>592</v>
      </c>
      <c r="C18" s="7">
        <v>1235.353836599691</v>
      </c>
      <c r="D18" s="7">
        <v>148.52561962684246</v>
      </c>
      <c r="E18" s="7">
        <v>31.427490759699737</v>
      </c>
      <c r="F18" s="7">
        <v>15.29659523411947</v>
      </c>
      <c r="G18" s="7">
        <v>51.396457779646894</v>
      </c>
      <c r="H18" s="7">
        <v>19</v>
      </c>
      <c r="I18" s="7">
        <f t="shared" si="0"/>
        <v>2092.9999999999995</v>
      </c>
    </row>
    <row r="19" spans="1:9" ht="15.75" thickBot="1">
      <c r="A19" s="6">
        <v>2003</v>
      </c>
      <c r="B19" s="7">
        <v>600</v>
      </c>
      <c r="C19" s="7">
        <v>1261.9278756256842</v>
      </c>
      <c r="D19" s="7">
        <v>126.69886322010335</v>
      </c>
      <c r="E19" s="7">
        <v>29.52448353887793</v>
      </c>
      <c r="F19" s="7">
        <v>13.762625005073286</v>
      </c>
      <c r="G19" s="7">
        <v>46.086152610260925</v>
      </c>
      <c r="H19" s="7">
        <v>19</v>
      </c>
      <c r="I19" s="7">
        <f t="shared" si="0"/>
        <v>2096.9999999999995</v>
      </c>
    </row>
    <row r="20" spans="1:9" ht="15.75" thickBot="1">
      <c r="A20" s="6">
        <v>2004</v>
      </c>
      <c r="B20" s="7">
        <v>652</v>
      </c>
      <c r="C20" s="7">
        <v>1291.4140120029701</v>
      </c>
      <c r="D20" s="7">
        <v>139.9994759727281</v>
      </c>
      <c r="E20" s="7">
        <v>33.99000734762952</v>
      </c>
      <c r="F20" s="7">
        <v>3.1170445643942273</v>
      </c>
      <c r="G20" s="7">
        <v>46.47946011227851</v>
      </c>
      <c r="H20" s="7">
        <v>19</v>
      </c>
      <c r="I20" s="7">
        <f t="shared" si="0"/>
        <v>2186.000000000001</v>
      </c>
    </row>
    <row r="21" spans="1:9" ht="15.75" thickBot="1">
      <c r="A21" s="6">
        <v>2005</v>
      </c>
      <c r="B21" s="7">
        <v>630</v>
      </c>
      <c r="C21" s="7">
        <v>1250.1248320780744</v>
      </c>
      <c r="D21" s="7">
        <v>149.6849216518987</v>
      </c>
      <c r="E21" s="7">
        <v>36.262061110241696</v>
      </c>
      <c r="F21" s="7">
        <v>3.3984023349131345</v>
      </c>
      <c r="G21" s="7">
        <v>65.52978282487256</v>
      </c>
      <c r="H21" s="7">
        <v>19</v>
      </c>
      <c r="I21" s="7">
        <f t="shared" si="0"/>
        <v>2154.0000000000005</v>
      </c>
    </row>
    <row r="22" spans="1:9" ht="15.75" thickBot="1">
      <c r="A22" s="6">
        <v>2006</v>
      </c>
      <c r="B22" s="7">
        <v>649</v>
      </c>
      <c r="C22" s="7">
        <v>1311.5101393494785</v>
      </c>
      <c r="D22" s="7">
        <v>158.6792567946328</v>
      </c>
      <c r="E22" s="7">
        <v>40.779877140314056</v>
      </c>
      <c r="F22" s="7">
        <v>3.2058005358910493</v>
      </c>
      <c r="G22" s="7">
        <v>70.82492617968333</v>
      </c>
      <c r="H22" s="7">
        <v>19</v>
      </c>
      <c r="I22" s="7">
        <f t="shared" si="0"/>
        <v>2252.9999999999995</v>
      </c>
    </row>
    <row r="23" spans="1:9" ht="15.75" thickBot="1">
      <c r="A23" s="6">
        <v>2007</v>
      </c>
      <c r="B23" s="7">
        <v>666</v>
      </c>
      <c r="C23" s="7">
        <v>1383.1418956944644</v>
      </c>
      <c r="D23" s="7">
        <v>130.88940470812284</v>
      </c>
      <c r="E23" s="7">
        <v>44.08904542204988</v>
      </c>
      <c r="F23" s="7">
        <v>5.641414351994599</v>
      </c>
      <c r="G23" s="7">
        <v>59.23823982336833</v>
      </c>
      <c r="H23" s="7">
        <v>19</v>
      </c>
      <c r="I23" s="7">
        <f t="shared" si="0"/>
        <v>2308.0000000000005</v>
      </c>
    </row>
    <row r="24" spans="1:9" ht="15.75" thickBot="1">
      <c r="A24" s="6">
        <v>2008</v>
      </c>
      <c r="B24" s="7">
        <v>667</v>
      </c>
      <c r="C24" s="7">
        <v>1236.7708117264958</v>
      </c>
      <c r="D24" s="7">
        <v>111.95377602509265</v>
      </c>
      <c r="E24" s="7">
        <v>40.913939787452165</v>
      </c>
      <c r="F24" s="7">
        <v>11.805920061551038</v>
      </c>
      <c r="G24" s="7">
        <v>211.55555239940838</v>
      </c>
      <c r="H24" s="7">
        <v>19</v>
      </c>
      <c r="I24" s="7">
        <f t="shared" si="0"/>
        <v>2299.0000000000005</v>
      </c>
    </row>
    <row r="25" spans="1:9" ht="15.75" thickBot="1">
      <c r="A25" s="6">
        <v>2009</v>
      </c>
      <c r="B25" s="7">
        <v>670</v>
      </c>
      <c r="C25" s="7">
        <v>1209.7713520671243</v>
      </c>
      <c r="D25" s="7">
        <v>122.09508589124775</v>
      </c>
      <c r="E25" s="7">
        <v>33.231865045703586</v>
      </c>
      <c r="F25" s="7">
        <v>4.921255170525725</v>
      </c>
      <c r="G25" s="7">
        <v>219.98044182539724</v>
      </c>
      <c r="H25" s="7">
        <v>19</v>
      </c>
      <c r="I25" s="7">
        <f t="shared" si="0"/>
        <v>2278.9999999999986</v>
      </c>
    </row>
    <row r="26" spans="1:9" ht="15.75" thickBot="1">
      <c r="A26" s="6">
        <v>2010</v>
      </c>
      <c r="B26" s="7">
        <v>643</v>
      </c>
      <c r="C26" s="7">
        <v>1171.8793060962187</v>
      </c>
      <c r="D26" s="7">
        <v>113.82908052775848</v>
      </c>
      <c r="E26" s="7">
        <v>29.658471093369315</v>
      </c>
      <c r="F26" s="7">
        <v>11.104979803765605</v>
      </c>
      <c r="G26" s="7">
        <v>199.52816247888592</v>
      </c>
      <c r="H26" s="7">
        <v>19</v>
      </c>
      <c r="I26" s="7">
        <f t="shared" si="0"/>
        <v>2187.999999999998</v>
      </c>
    </row>
    <row r="27" spans="1:9" ht="15.75" thickBot="1">
      <c r="A27" s="6">
        <v>2011</v>
      </c>
      <c r="B27" s="7">
        <v>628.4063540000001</v>
      </c>
      <c r="C27" s="7">
        <v>1185.3930804633148</v>
      </c>
      <c r="D27" s="7">
        <v>118.04325732644487</v>
      </c>
      <c r="E27" s="7">
        <v>27.44158493787359</v>
      </c>
      <c r="F27" s="7">
        <v>14.313983346727172</v>
      </c>
      <c r="G27" s="7">
        <v>184.68126492563542</v>
      </c>
      <c r="H27" s="7">
        <v>19</v>
      </c>
      <c r="I27" s="7">
        <f t="shared" si="0"/>
        <v>2177.279524999996</v>
      </c>
    </row>
    <row r="28" spans="1:9" ht="15.75" thickBot="1">
      <c r="A28" s="6">
        <v>2012</v>
      </c>
      <c r="B28" s="7">
        <v>657.8029850000001</v>
      </c>
      <c r="C28" s="7">
        <v>1229.7014067973203</v>
      </c>
      <c r="D28" s="7">
        <v>111.50499609924681</v>
      </c>
      <c r="E28" s="7">
        <v>29.465955803273015</v>
      </c>
      <c r="F28" s="7">
        <v>12.834300883929457</v>
      </c>
      <c r="G28" s="7">
        <v>191.2920584162291</v>
      </c>
      <c r="H28" s="7">
        <v>19</v>
      </c>
      <c r="I28" s="7">
        <f t="shared" si="0"/>
        <v>2251.601702999999</v>
      </c>
    </row>
    <row r="29" spans="1:9" ht="15.75" thickBot="1">
      <c r="A29" s="6">
        <v>2013</v>
      </c>
      <c r="B29" s="7">
        <v>652.5</v>
      </c>
      <c r="C29" s="7">
        <v>1188.3720982097916</v>
      </c>
      <c r="D29" s="7">
        <v>106.3878192306903</v>
      </c>
      <c r="E29" s="7">
        <v>29.206271126139843</v>
      </c>
      <c r="F29" s="7">
        <v>8.680227587925232</v>
      </c>
      <c r="G29" s="7">
        <v>152.74738942545343</v>
      </c>
      <c r="H29" s="7">
        <v>19</v>
      </c>
      <c r="I29" s="7">
        <f t="shared" si="0"/>
        <v>2156.8938055800004</v>
      </c>
    </row>
    <row r="30" spans="1:9" ht="15.75" thickBot="1">
      <c r="A30" s="6">
        <v>2014</v>
      </c>
      <c r="B30" s="7">
        <v>671</v>
      </c>
      <c r="C30" s="7">
        <v>1191.8436098188292</v>
      </c>
      <c r="D30" s="7">
        <v>104.62045670634527</v>
      </c>
      <c r="E30" s="7">
        <v>29.334900377378535</v>
      </c>
      <c r="F30" s="7">
        <v>10.271296149127</v>
      </c>
      <c r="G30" s="7">
        <v>149.92973694832074</v>
      </c>
      <c r="H30" s="7">
        <v>19</v>
      </c>
      <c r="I30" s="7">
        <f t="shared" si="0"/>
        <v>2176.000000000001</v>
      </c>
    </row>
    <row r="31" spans="1:9" ht="15.75" thickBot="1">
      <c r="A31" s="6">
        <v>2015</v>
      </c>
      <c r="B31" s="7">
        <v>655.076371999999</v>
      </c>
      <c r="C31" s="7">
        <v>1190.1023726082926</v>
      </c>
      <c r="D31" s="7">
        <v>100.9545627822044</v>
      </c>
      <c r="E31" s="7">
        <v>22.401155326939847</v>
      </c>
      <c r="F31" s="7">
        <v>11.960183073690951</v>
      </c>
      <c r="G31" s="7">
        <v>151.2519452088756</v>
      </c>
      <c r="H31" s="7">
        <v>19.168540999999998</v>
      </c>
      <c r="I31" s="7">
        <f t="shared" si="0"/>
        <v>2150.915132000003</v>
      </c>
    </row>
    <row r="32" spans="1:9" ht="15.75" thickBot="1">
      <c r="A32" s="6">
        <v>2016</v>
      </c>
      <c r="B32" s="7">
        <v>632.768635</v>
      </c>
      <c r="C32" s="7">
        <v>1166.8695221236646</v>
      </c>
      <c r="D32" s="7">
        <v>103.93237419776085</v>
      </c>
      <c r="E32" s="7">
        <v>20.1195647956765</v>
      </c>
      <c r="F32" s="7">
        <v>12.359715531802957</v>
      </c>
      <c r="G32" s="7">
        <v>158.1782663510955</v>
      </c>
      <c r="H32" s="7">
        <v>18.284931999999998</v>
      </c>
      <c r="I32" s="7">
        <f t="shared" si="0"/>
        <v>2112.5130100000006</v>
      </c>
    </row>
    <row r="33" spans="1:9" ht="15.75" thickBot="1">
      <c r="A33" s="6">
        <v>2017</v>
      </c>
      <c r="B33" s="7">
        <v>655.4064877999988</v>
      </c>
      <c r="C33" s="7">
        <v>1190.598893607378</v>
      </c>
      <c r="D33" s="7">
        <v>102.90874311760439</v>
      </c>
      <c r="E33" s="7">
        <v>21.03735024</v>
      </c>
      <c r="F33" s="7">
        <v>13.369051000000006</v>
      </c>
      <c r="G33" s="7">
        <v>168.1638803950177</v>
      </c>
      <c r="H33" s="7">
        <v>18.1134213365</v>
      </c>
      <c r="I33" s="7">
        <f t="shared" si="0"/>
        <v>2169.5978274964987</v>
      </c>
    </row>
    <row r="34" spans="1:10" ht="15.75" thickBot="1">
      <c r="A34" s="6">
        <v>2018</v>
      </c>
      <c r="B34" s="7">
        <v>677.5190395318797</v>
      </c>
      <c r="C34" s="7">
        <v>1199.6033903414136</v>
      </c>
      <c r="D34" s="7">
        <v>104.92189003370626</v>
      </c>
      <c r="E34" s="7">
        <v>21.44253415015567</v>
      </c>
      <c r="F34" s="7">
        <v>13.43726987539819</v>
      </c>
      <c r="G34" s="7">
        <v>168.6879271563776</v>
      </c>
      <c r="H34" s="7">
        <v>18.113672216893487</v>
      </c>
      <c r="I34" s="7">
        <f t="shared" si="0"/>
        <v>2203.7257233058244</v>
      </c>
      <c r="J34" s="13"/>
    </row>
    <row r="35" spans="1:9" ht="15.75" thickBot="1">
      <c r="A35" s="6">
        <v>2019</v>
      </c>
      <c r="B35" s="7">
        <v>707.761619991675</v>
      </c>
      <c r="C35" s="7">
        <v>1224.8148556667059</v>
      </c>
      <c r="D35" s="7">
        <v>105.99422168594488</v>
      </c>
      <c r="E35" s="7">
        <v>21.59066067269514</v>
      </c>
      <c r="F35" s="7">
        <v>13.638849630323714</v>
      </c>
      <c r="G35" s="7">
        <v>170.24122753666822</v>
      </c>
      <c r="H35" s="7">
        <v>18.11391156866883</v>
      </c>
      <c r="I35" s="7">
        <f t="shared" si="0"/>
        <v>2262.155346752682</v>
      </c>
    </row>
    <row r="36" spans="1:9" ht="15.75" thickBot="1">
      <c r="A36" s="6">
        <v>2020</v>
      </c>
      <c r="B36" s="7">
        <v>739.9403916549892</v>
      </c>
      <c r="C36" s="7">
        <v>1247.5838535370535</v>
      </c>
      <c r="D36" s="7">
        <v>105.29801720529166</v>
      </c>
      <c r="E36" s="7">
        <v>21.76076258342875</v>
      </c>
      <c r="F36" s="7">
        <v>13.82629751344146</v>
      </c>
      <c r="G36" s="7">
        <v>171.3204313231627</v>
      </c>
      <c r="H36" s="7">
        <v>18.114144874525056</v>
      </c>
      <c r="I36" s="7">
        <f t="shared" si="0"/>
        <v>2317.8438986918927</v>
      </c>
    </row>
    <row r="37" spans="1:9" ht="15.75" thickBot="1">
      <c r="A37" s="6">
        <v>2021</v>
      </c>
      <c r="B37" s="7">
        <v>775.172360364466</v>
      </c>
      <c r="C37" s="7">
        <v>1267.6898085664066</v>
      </c>
      <c r="D37" s="7">
        <v>105.82526514519355</v>
      </c>
      <c r="E37" s="7">
        <v>21.750117507194766</v>
      </c>
      <c r="F37" s="7">
        <v>13.985971441091616</v>
      </c>
      <c r="G37" s="7">
        <v>171.88176047900376</v>
      </c>
      <c r="H37" s="7">
        <v>18.114363959627525</v>
      </c>
      <c r="I37" s="7">
        <f t="shared" si="0"/>
        <v>2374.419647462984</v>
      </c>
    </row>
    <row r="38" spans="1:9" ht="15.75" thickBot="1">
      <c r="A38" s="6">
        <v>2022</v>
      </c>
      <c r="B38" s="7">
        <v>820.9620177533726</v>
      </c>
      <c r="C38" s="7">
        <v>1298.8981027508155</v>
      </c>
      <c r="D38" s="7">
        <v>107.13339697120881</v>
      </c>
      <c r="E38" s="7">
        <v>21.838185541282776</v>
      </c>
      <c r="F38" s="7">
        <v>14.159043099171958</v>
      </c>
      <c r="G38" s="7">
        <v>172.62307966732035</v>
      </c>
      <c r="H38" s="7">
        <v>18.11457638336462</v>
      </c>
      <c r="I38" s="7">
        <f t="shared" si="0"/>
        <v>2453.7284021665364</v>
      </c>
    </row>
    <row r="39" spans="1:9" ht="15.75" thickBot="1">
      <c r="A39" s="6">
        <v>2023</v>
      </c>
      <c r="B39" s="7">
        <v>866.4335169535518</v>
      </c>
      <c r="C39" s="7">
        <v>1316.490036847903</v>
      </c>
      <c r="D39" s="7">
        <v>107.877595424373</v>
      </c>
      <c r="E39" s="7">
        <v>21.906750059867843</v>
      </c>
      <c r="F39" s="7">
        <v>14.321477789364122</v>
      </c>
      <c r="G39" s="7">
        <v>173.1012956241614</v>
      </c>
      <c r="H39" s="7">
        <v>18.11477709740785</v>
      </c>
      <c r="I39" s="7">
        <f t="shared" si="0"/>
        <v>2518.245449796629</v>
      </c>
    </row>
    <row r="40" spans="1:9" ht="15.75" thickBot="1">
      <c r="A40" s="6">
        <v>2024</v>
      </c>
      <c r="B40" s="7">
        <v>913.3793412358359</v>
      </c>
      <c r="C40" s="7">
        <v>1336.8422193223385</v>
      </c>
      <c r="D40" s="7">
        <v>108.04752241153906</v>
      </c>
      <c r="E40" s="7">
        <v>21.88528654805838</v>
      </c>
      <c r="F40" s="7">
        <v>14.472524009299622</v>
      </c>
      <c r="G40" s="7">
        <v>173.45547817931805</v>
      </c>
      <c r="H40" s="7">
        <v>18.11497088404188</v>
      </c>
      <c r="I40" s="7">
        <f t="shared" si="0"/>
        <v>2586.197342590431</v>
      </c>
    </row>
    <row r="41" spans="1:9" ht="15.75" thickBot="1">
      <c r="A41" s="6">
        <v>2025</v>
      </c>
      <c r="B41" s="7">
        <v>963.7798315024351</v>
      </c>
      <c r="C41" s="7">
        <v>1363.3898018643818</v>
      </c>
      <c r="D41" s="7">
        <v>108.17060401588216</v>
      </c>
      <c r="E41" s="7">
        <v>21.864885902225804</v>
      </c>
      <c r="F41" s="7">
        <v>14.621394118968183</v>
      </c>
      <c r="G41" s="7">
        <v>173.75780679635469</v>
      </c>
      <c r="H41" s="7">
        <v>18.11515501634775</v>
      </c>
      <c r="I41" s="7">
        <f t="shared" si="0"/>
        <v>2663.699479216595</v>
      </c>
    </row>
    <row r="42" spans="1:9" ht="15.75" thickBot="1">
      <c r="A42" s="6">
        <v>2026</v>
      </c>
      <c r="B42" s="7">
        <v>1004.4169985038748</v>
      </c>
      <c r="C42" s="7">
        <v>1382.8915958808805</v>
      </c>
      <c r="D42" s="7">
        <v>108.12623734767936</v>
      </c>
      <c r="E42" s="7">
        <v>21.75240685451437</v>
      </c>
      <c r="F42" s="7">
        <v>14.760652040680146</v>
      </c>
      <c r="G42" s="7">
        <v>173.98402352958956</v>
      </c>
      <c r="H42" s="7">
        <v>18.11533083324129</v>
      </c>
      <c r="I42" s="7">
        <f t="shared" si="0"/>
        <v>2724.0472449904605</v>
      </c>
    </row>
    <row r="43" spans="1:9" ht="15.75" thickBot="1">
      <c r="A43" s="6">
        <v>2027</v>
      </c>
      <c r="B43" s="7">
        <v>1042.3989073365867</v>
      </c>
      <c r="C43" s="7">
        <v>1401.5120811839718</v>
      </c>
      <c r="D43" s="7">
        <v>108.13749928354193</v>
      </c>
      <c r="E43" s="7">
        <v>21.631433518104814</v>
      </c>
      <c r="F43" s="7">
        <v>14.891709533050928</v>
      </c>
      <c r="G43" s="7">
        <v>174.08407005643156</v>
      </c>
      <c r="H43" s="7">
        <v>18.115497473834743</v>
      </c>
      <c r="I43" s="7">
        <f t="shared" si="0"/>
        <v>2780.771198385522</v>
      </c>
    </row>
    <row r="44" spans="1:11" ht="15.75" thickBot="1">
      <c r="A44" s="6">
        <v>2028</v>
      </c>
      <c r="B44" s="7">
        <v>1083.1675181104022</v>
      </c>
      <c r="C44" s="7">
        <v>1422.1545228751945</v>
      </c>
      <c r="D44" s="7">
        <v>108.69488350967181</v>
      </c>
      <c r="E44" s="7">
        <v>21.542164212545153</v>
      </c>
      <c r="F44" s="7">
        <v>15.02235738175469</v>
      </c>
      <c r="G44" s="7">
        <v>174.35895480539216</v>
      </c>
      <c r="H44" s="7">
        <v>18.115659925084213</v>
      </c>
      <c r="I44" s="7">
        <f t="shared" si="0"/>
        <v>2843.056060820045</v>
      </c>
      <c r="K44" s="1" t="s">
        <v>0</v>
      </c>
    </row>
    <row r="45" spans="1:9" ht="15.75" thickBot="1">
      <c r="A45" s="6">
        <v>2029</v>
      </c>
      <c r="B45" s="7">
        <v>1124.5089657061899</v>
      </c>
      <c r="C45" s="7">
        <v>1441.6014517112274</v>
      </c>
      <c r="D45" s="7">
        <v>109.10694080518286</v>
      </c>
      <c r="E45" s="7">
        <v>21.443485462138213</v>
      </c>
      <c r="F45" s="7">
        <v>15.146326868021672</v>
      </c>
      <c r="G45" s="7">
        <v>174.62772956870796</v>
      </c>
      <c r="H45" s="7">
        <v>18.115814410508943</v>
      </c>
      <c r="I45" s="7">
        <f t="shared" si="0"/>
        <v>2904.5507145319766</v>
      </c>
    </row>
    <row r="46" spans="1:9" ht="15.75" thickBot="1">
      <c r="A46" s="6">
        <v>2030</v>
      </c>
      <c r="B46" s="7">
        <v>1168.4104441255088</v>
      </c>
      <c r="C46" s="7">
        <v>1459.7429106931424</v>
      </c>
      <c r="D46" s="7">
        <v>109.31345010881884</v>
      </c>
      <c r="E46" s="7">
        <v>21.32557581484855</v>
      </c>
      <c r="F46" s="7">
        <v>15.26811817719469</v>
      </c>
      <c r="G46" s="7">
        <v>174.86726519886636</v>
      </c>
      <c r="H46" s="7">
        <v>18.115961281877386</v>
      </c>
      <c r="I46" s="7">
        <f t="shared" si="0"/>
        <v>2967.043725400257</v>
      </c>
    </row>
    <row r="47" spans="1:9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</row>
    <row r="48" spans="1:9" ht="13.5" customHeight="1">
      <c r="A48" s="26" t="s">
        <v>71</v>
      </c>
      <c r="B48" s="26"/>
      <c r="C48" s="26"/>
      <c r="D48" s="26"/>
      <c r="E48" s="26"/>
      <c r="F48" s="26"/>
      <c r="G48" s="26"/>
      <c r="H48" s="26"/>
      <c r="I48" s="26"/>
    </row>
    <row r="49" ht="13.5" customHeight="1">
      <c r="A49" s="4"/>
    </row>
    <row r="50" spans="1:9" ht="15.75">
      <c r="A50" s="23" t="s">
        <v>23</v>
      </c>
      <c r="B50" s="23"/>
      <c r="C50" s="23"/>
      <c r="D50" s="23"/>
      <c r="E50" s="23"/>
      <c r="F50" s="23"/>
      <c r="G50" s="23"/>
      <c r="H50" s="23"/>
      <c r="I50" s="23"/>
    </row>
    <row r="51" spans="1:9" ht="15">
      <c r="A51" s="8" t="s">
        <v>24</v>
      </c>
      <c r="B51" s="11">
        <f aca="true" t="shared" si="1" ref="B51:I51">EXP((LN(B16/B6)/10))-1</f>
        <v>0.003904594563590047</v>
      </c>
      <c r="C51" s="11">
        <f t="shared" si="1"/>
        <v>0.02593974237296348</v>
      </c>
      <c r="D51" s="11">
        <f t="shared" si="1"/>
        <v>-0.08829311736610879</v>
      </c>
      <c r="E51" s="11">
        <f t="shared" si="1"/>
        <v>0.001112947867011993</v>
      </c>
      <c r="F51" s="11">
        <f t="shared" si="1"/>
        <v>-0.043672250833322934</v>
      </c>
      <c r="G51" s="11">
        <f t="shared" si="1"/>
        <v>0.014901088584216016</v>
      </c>
      <c r="H51" s="11">
        <f t="shared" si="1"/>
        <v>0.007112358904340477</v>
      </c>
      <c r="I51" s="11">
        <f t="shared" si="1"/>
        <v>0.002462569451969543</v>
      </c>
    </row>
    <row r="52" spans="1:9" ht="15">
      <c r="A52" s="8" t="s">
        <v>54</v>
      </c>
      <c r="B52" s="11">
        <f>EXP((LN(B33/B16)/17))-1</f>
        <v>0.004718578606267787</v>
      </c>
      <c r="C52" s="11">
        <f aca="true" t="shared" si="2" ref="C52:I52">EXP((LN(C33/C16)/17))-1</f>
        <v>-0.002402552907496358</v>
      </c>
      <c r="D52" s="11">
        <f t="shared" si="2"/>
        <v>-0.02827525922411822</v>
      </c>
      <c r="E52" s="11">
        <f t="shared" si="2"/>
        <v>-0.03261927907594597</v>
      </c>
      <c r="F52" s="11">
        <f t="shared" si="2"/>
        <v>0.03336223284388984</v>
      </c>
      <c r="G52" s="11">
        <f t="shared" si="2"/>
        <v>0.08894024783592114</v>
      </c>
      <c r="H52" s="11">
        <f t="shared" si="2"/>
        <v>-0.002806982763977839</v>
      </c>
      <c r="I52" s="11">
        <f t="shared" si="2"/>
        <v>0.0014725126971932845</v>
      </c>
    </row>
    <row r="53" spans="1:9" ht="15">
      <c r="A53" s="8" t="s">
        <v>55</v>
      </c>
      <c r="B53" s="11">
        <f>EXP((LN(B36/B33)/3))-1</f>
        <v>0.0412667477491806</v>
      </c>
      <c r="C53" s="11">
        <f aca="true" t="shared" si="3" ref="C53:I53">EXP((LN(C36/C33)/3))-1</f>
        <v>0.015706169141916915</v>
      </c>
      <c r="D53" s="11">
        <f t="shared" si="3"/>
        <v>0.007680001965659766</v>
      </c>
      <c r="E53" s="11">
        <f t="shared" si="3"/>
        <v>0.01133341728017534</v>
      </c>
      <c r="F53" s="11">
        <f t="shared" si="3"/>
        <v>0.011273063077857026</v>
      </c>
      <c r="G53" s="11">
        <f t="shared" si="3"/>
        <v>0.006218148889109987</v>
      </c>
      <c r="H53" s="11">
        <f t="shared" si="3"/>
        <v>1.3314775049177996E-05</v>
      </c>
      <c r="I53" s="11">
        <f t="shared" si="3"/>
        <v>0.022276354399920484</v>
      </c>
    </row>
    <row r="54" spans="1:9" ht="15">
      <c r="A54" s="8" t="s">
        <v>56</v>
      </c>
      <c r="B54" s="11">
        <f>EXP((LN(B46/B33)/13))-1</f>
        <v>0.04547633622512115</v>
      </c>
      <c r="C54" s="11">
        <f aca="true" t="shared" si="4" ref="C54:I54">EXP((LN(C46/C33)/13))-1</f>
        <v>0.015800753816069824</v>
      </c>
      <c r="D54" s="11">
        <f t="shared" si="4"/>
        <v>0.004655173970683935</v>
      </c>
      <c r="E54" s="11">
        <f t="shared" si="4"/>
        <v>0.0010472906498590895</v>
      </c>
      <c r="F54" s="11">
        <f t="shared" si="4"/>
        <v>0.010269641126262385</v>
      </c>
      <c r="G54" s="11">
        <f t="shared" si="4"/>
        <v>0.003011310998028316</v>
      </c>
      <c r="H54" s="11">
        <f t="shared" si="4"/>
        <v>1.0785801662027694E-05</v>
      </c>
      <c r="I54" s="11">
        <f t="shared" si="4"/>
        <v>0.024371024196418567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K8" sqref="K8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4" t="s">
        <v>59</v>
      </c>
      <c r="B1" s="24"/>
      <c r="C1" s="24"/>
      <c r="D1" s="24"/>
      <c r="E1" s="24"/>
      <c r="F1" s="24"/>
      <c r="G1" s="24"/>
      <c r="H1" s="24"/>
    </row>
    <row r="2" spans="1:11" ht="15.75" customHeight="1">
      <c r="A2" s="25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8" ht="15.75" customHeight="1">
      <c r="A3" s="24" t="s">
        <v>46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48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49</v>
      </c>
    </row>
    <row r="6" spans="1:9" ht="15.75" thickBot="1">
      <c r="A6" s="6">
        <v>1990</v>
      </c>
      <c r="B6" s="7">
        <f>'Form 1.1'!K6</f>
        <v>2064.5908909667332</v>
      </c>
      <c r="C6" s="7">
        <v>132.13381702187104</v>
      </c>
      <c r="D6" s="7">
        <f>B6+C6</f>
        <v>2196.724707988604</v>
      </c>
      <c r="E6" s="7">
        <v>0</v>
      </c>
      <c r="F6" s="7">
        <v>0</v>
      </c>
      <c r="G6" s="7">
        <f>E6+F6</f>
        <v>0</v>
      </c>
      <c r="H6" s="7">
        <f>D6-G6</f>
        <v>2196.724707988604</v>
      </c>
      <c r="I6" s="13"/>
    </row>
    <row r="7" spans="1:9" ht="15.75" thickBot="1">
      <c r="A7" s="6">
        <v>1991</v>
      </c>
      <c r="B7" s="7">
        <f>'Form 1.1'!K7</f>
        <v>1914.3569350332552</v>
      </c>
      <c r="C7" s="7">
        <v>122.51884384212846</v>
      </c>
      <c r="D7" s="7">
        <f aca="true" t="shared" si="0" ref="D7:D46">B7+C7</f>
        <v>2036.8757788753837</v>
      </c>
      <c r="E7" s="7">
        <v>0</v>
      </c>
      <c r="F7" s="7">
        <v>0</v>
      </c>
      <c r="G7" s="7">
        <f aca="true" t="shared" si="1" ref="G7:G46">E7+F7</f>
        <v>0</v>
      </c>
      <c r="H7" s="7">
        <f aca="true" t="shared" si="2" ref="H7:H46">D7-G7</f>
        <v>2036.8757788753837</v>
      </c>
      <c r="I7" s="13"/>
    </row>
    <row r="8" spans="1:9" ht="15.75" thickBot="1">
      <c r="A8" s="6">
        <v>1992</v>
      </c>
      <c r="B8" s="7">
        <f>'Form 1.1'!K8</f>
        <v>2015.4400000000003</v>
      </c>
      <c r="C8" s="7">
        <v>128.9881600000001</v>
      </c>
      <c r="D8" s="7">
        <f t="shared" si="0"/>
        <v>2144.4281600000004</v>
      </c>
      <c r="E8" s="7">
        <v>0</v>
      </c>
      <c r="F8" s="7">
        <v>0</v>
      </c>
      <c r="G8" s="7">
        <f t="shared" si="1"/>
        <v>0</v>
      </c>
      <c r="H8" s="7">
        <f t="shared" si="2"/>
        <v>2144.4281600000004</v>
      </c>
      <c r="I8" s="13"/>
    </row>
    <row r="9" spans="1:9" ht="15.75" thickBot="1">
      <c r="A9" s="6">
        <v>1993</v>
      </c>
      <c r="B9" s="7">
        <f>'Form 1.1'!K9</f>
        <v>1958.3919999999998</v>
      </c>
      <c r="C9" s="7">
        <v>125.3370880000001</v>
      </c>
      <c r="D9" s="7">
        <f t="shared" si="0"/>
        <v>2083.729088</v>
      </c>
      <c r="E9" s="7">
        <v>0</v>
      </c>
      <c r="F9" s="7">
        <v>0</v>
      </c>
      <c r="G9" s="7">
        <f t="shared" si="1"/>
        <v>0</v>
      </c>
      <c r="H9" s="7">
        <f t="shared" si="2"/>
        <v>2083.729088</v>
      </c>
      <c r="I9" s="13"/>
    </row>
    <row r="10" spans="1:9" ht="15.75" thickBot="1">
      <c r="A10" s="6">
        <v>1994</v>
      </c>
      <c r="B10" s="7">
        <f>'Form 1.1'!K10</f>
        <v>1961.13</v>
      </c>
      <c r="C10" s="7">
        <v>125.51232000000012</v>
      </c>
      <c r="D10" s="7">
        <f t="shared" si="0"/>
        <v>2086.6423200000004</v>
      </c>
      <c r="E10" s="7">
        <v>0</v>
      </c>
      <c r="F10" s="7">
        <v>0</v>
      </c>
      <c r="G10" s="7">
        <f t="shared" si="1"/>
        <v>0</v>
      </c>
      <c r="H10" s="7">
        <f t="shared" si="2"/>
        <v>2086.6423200000004</v>
      </c>
      <c r="I10" s="13"/>
    </row>
    <row r="11" spans="1:9" ht="15.75" thickBot="1">
      <c r="A11" s="6">
        <v>1995</v>
      </c>
      <c r="B11" s="7">
        <f>'Form 1.1'!K11</f>
        <v>1971.97</v>
      </c>
      <c r="C11" s="7">
        <v>126.2060800000001</v>
      </c>
      <c r="D11" s="7">
        <f t="shared" si="0"/>
        <v>2098.17608</v>
      </c>
      <c r="E11" s="7">
        <v>0</v>
      </c>
      <c r="F11" s="7">
        <v>0</v>
      </c>
      <c r="G11" s="7">
        <f t="shared" si="1"/>
        <v>0</v>
      </c>
      <c r="H11" s="7">
        <f t="shared" si="2"/>
        <v>2098.17608</v>
      </c>
      <c r="I11" s="13"/>
    </row>
    <row r="12" spans="1:9" ht="15.75" thickBot="1">
      <c r="A12" s="6">
        <v>1996</v>
      </c>
      <c r="B12" s="7">
        <f>'Form 1.1'!K12</f>
        <v>2022.8299999999992</v>
      </c>
      <c r="C12" s="7">
        <v>129.46112000000008</v>
      </c>
      <c r="D12" s="7">
        <f t="shared" si="0"/>
        <v>2152.2911199999994</v>
      </c>
      <c r="E12" s="7">
        <v>0</v>
      </c>
      <c r="F12" s="7">
        <v>0</v>
      </c>
      <c r="G12" s="7">
        <f t="shared" si="1"/>
        <v>0</v>
      </c>
      <c r="H12" s="7">
        <f t="shared" si="2"/>
        <v>2152.2911199999994</v>
      </c>
      <c r="I12" s="13"/>
    </row>
    <row r="13" spans="1:9" ht="15.75" thickBot="1">
      <c r="A13" s="6">
        <v>1997</v>
      </c>
      <c r="B13" s="7">
        <f>'Form 1.1'!K13</f>
        <v>2095.384</v>
      </c>
      <c r="C13" s="7">
        <v>134.10457600000012</v>
      </c>
      <c r="D13" s="7">
        <f t="shared" si="0"/>
        <v>2229.488576</v>
      </c>
      <c r="E13" s="7">
        <v>0</v>
      </c>
      <c r="F13" s="7">
        <v>0</v>
      </c>
      <c r="G13" s="7">
        <f t="shared" si="1"/>
        <v>0</v>
      </c>
      <c r="H13" s="7">
        <f t="shared" si="2"/>
        <v>2229.488576</v>
      </c>
      <c r="I13" s="13"/>
    </row>
    <row r="14" spans="1:9" ht="15.75" thickBot="1">
      <c r="A14" s="6">
        <v>1998</v>
      </c>
      <c r="B14" s="7">
        <f>'Form 1.1'!K14</f>
        <v>2065.5480000000002</v>
      </c>
      <c r="C14" s="7">
        <v>132.19507200000012</v>
      </c>
      <c r="D14" s="7">
        <f t="shared" si="0"/>
        <v>2197.743072</v>
      </c>
      <c r="E14" s="7">
        <v>0</v>
      </c>
      <c r="F14" s="7">
        <v>0</v>
      </c>
      <c r="G14" s="7">
        <f t="shared" si="1"/>
        <v>0</v>
      </c>
      <c r="H14" s="7">
        <f t="shared" si="2"/>
        <v>2197.743072</v>
      </c>
      <c r="I14" s="13"/>
    </row>
    <row r="15" spans="1:9" ht="15.75" thickBot="1">
      <c r="A15" s="6">
        <v>1999</v>
      </c>
      <c r="B15" s="7">
        <f>'Form 1.1'!K15</f>
        <v>2100.2843890655918</v>
      </c>
      <c r="C15" s="7">
        <v>134.4179200000001</v>
      </c>
      <c r="D15" s="7">
        <f t="shared" si="0"/>
        <v>2234.702309065592</v>
      </c>
      <c r="E15" s="7">
        <v>0</v>
      </c>
      <c r="F15" s="7">
        <v>0.00438906559203041</v>
      </c>
      <c r="G15" s="7">
        <f t="shared" si="1"/>
        <v>0.00438906559203041</v>
      </c>
      <c r="H15" s="7">
        <f t="shared" si="2"/>
        <v>2234.69792</v>
      </c>
      <c r="I15" s="13"/>
    </row>
    <row r="16" spans="1:8" ht="15.75" thickBot="1">
      <c r="A16" s="6">
        <v>2000</v>
      </c>
      <c r="B16" s="7">
        <f>'Form 1.1'!K16</f>
        <v>2116.0074579913367</v>
      </c>
      <c r="C16" s="7">
        <v>135.42400000000015</v>
      </c>
      <c r="D16" s="7">
        <f t="shared" si="0"/>
        <v>2251.4314579913366</v>
      </c>
      <c r="E16" s="7">
        <v>0</v>
      </c>
      <c r="F16" s="7">
        <v>0.00745799133621076</v>
      </c>
      <c r="G16" s="7">
        <f t="shared" si="1"/>
        <v>0.00745799133621076</v>
      </c>
      <c r="H16" s="7">
        <f t="shared" si="2"/>
        <v>2251.4240000000004</v>
      </c>
    </row>
    <row r="17" spans="1:8" ht="15.75" thickBot="1">
      <c r="A17" s="6">
        <v>2001</v>
      </c>
      <c r="B17" s="7">
        <f>'Form 1.1'!K17</f>
        <v>2121.0074207013795</v>
      </c>
      <c r="C17" s="7">
        <v>135.7440000000001</v>
      </c>
      <c r="D17" s="7">
        <f t="shared" si="0"/>
        <v>2256.7514207013796</v>
      </c>
      <c r="E17" s="7">
        <v>0</v>
      </c>
      <c r="F17" s="7">
        <v>0.0074207013795297</v>
      </c>
      <c r="G17" s="7">
        <f t="shared" si="1"/>
        <v>0.0074207013795297</v>
      </c>
      <c r="H17" s="7">
        <f t="shared" si="2"/>
        <v>2256.744</v>
      </c>
    </row>
    <row r="18" spans="1:8" ht="15.75" thickBot="1">
      <c r="A18" s="6">
        <v>2002</v>
      </c>
      <c r="B18" s="7">
        <f>'Form 1.1'!K18</f>
        <v>2093.051519959627</v>
      </c>
      <c r="C18" s="7">
        <v>133.95200000000008</v>
      </c>
      <c r="D18" s="7">
        <f t="shared" si="0"/>
        <v>2227.0035199596273</v>
      </c>
      <c r="E18" s="7">
        <v>0</v>
      </c>
      <c r="F18" s="7">
        <v>0.051519959627266104</v>
      </c>
      <c r="G18" s="7">
        <f t="shared" si="1"/>
        <v>0.051519959627266104</v>
      </c>
      <c r="H18" s="7">
        <f t="shared" si="2"/>
        <v>2226.952</v>
      </c>
    </row>
    <row r="19" spans="1:8" ht="15.75" thickBot="1">
      <c r="A19" s="6">
        <v>2003</v>
      </c>
      <c r="B19" s="7">
        <f>'Form 1.1'!K19</f>
        <v>2097.0943299349174</v>
      </c>
      <c r="C19" s="7">
        <v>134.20800000000008</v>
      </c>
      <c r="D19" s="7">
        <f t="shared" si="0"/>
        <v>2231.3023299349175</v>
      </c>
      <c r="E19" s="7">
        <v>0</v>
      </c>
      <c r="F19" s="7">
        <v>0.09432993491803951</v>
      </c>
      <c r="G19" s="7">
        <f t="shared" si="1"/>
        <v>0.09432993491803951</v>
      </c>
      <c r="H19" s="7">
        <f t="shared" si="2"/>
        <v>2231.2079999999996</v>
      </c>
    </row>
    <row r="20" spans="1:8" ht="15.75" thickBot="1">
      <c r="A20" s="6">
        <v>2004</v>
      </c>
      <c r="B20" s="7">
        <f>'Form 1.1'!K20</f>
        <v>2186.2508245232866</v>
      </c>
      <c r="C20" s="7">
        <v>139.9040000000002</v>
      </c>
      <c r="D20" s="7">
        <f t="shared" si="0"/>
        <v>2326.1548245232866</v>
      </c>
      <c r="E20" s="7">
        <v>0</v>
      </c>
      <c r="F20" s="7">
        <v>0.2508245232861629</v>
      </c>
      <c r="G20" s="7">
        <f t="shared" si="1"/>
        <v>0.2508245232861629</v>
      </c>
      <c r="H20" s="7">
        <f t="shared" si="2"/>
        <v>2325.9040000000005</v>
      </c>
    </row>
    <row r="21" spans="1:8" ht="15.75" thickBot="1">
      <c r="A21" s="6">
        <v>2005</v>
      </c>
      <c r="B21" s="7">
        <f>'Form 1.1'!K21</f>
        <v>2154.570313926326</v>
      </c>
      <c r="C21" s="7">
        <v>137.85600000000017</v>
      </c>
      <c r="D21" s="7">
        <f t="shared" si="0"/>
        <v>2292.426313926326</v>
      </c>
      <c r="E21" s="7">
        <v>0</v>
      </c>
      <c r="F21" s="7">
        <v>0.57031392632541</v>
      </c>
      <c r="G21" s="7">
        <f t="shared" si="1"/>
        <v>0.57031392632541</v>
      </c>
      <c r="H21" s="7">
        <f t="shared" si="2"/>
        <v>2291.8560000000007</v>
      </c>
    </row>
    <row r="22" spans="1:8" ht="15.75" thickBot="1">
      <c r="A22" s="6">
        <v>2006</v>
      </c>
      <c r="B22" s="7">
        <f>'Form 1.1'!K22</f>
        <v>2256.2298578243094</v>
      </c>
      <c r="C22" s="7">
        <v>144.1920000000001</v>
      </c>
      <c r="D22" s="7">
        <f t="shared" si="0"/>
        <v>2400.4218578243094</v>
      </c>
      <c r="E22" s="7">
        <v>2.53602</v>
      </c>
      <c r="F22" s="7">
        <v>0.6938378243093482</v>
      </c>
      <c r="G22" s="7">
        <f t="shared" si="1"/>
        <v>3.2298578243093483</v>
      </c>
      <c r="H22" s="7">
        <f t="shared" si="2"/>
        <v>2397.192</v>
      </c>
    </row>
    <row r="23" spans="1:8" ht="15.75" thickBot="1">
      <c r="A23" s="6">
        <v>2007</v>
      </c>
      <c r="B23" s="7">
        <f>'Form 1.1'!K23</f>
        <v>2311.5117180680304</v>
      </c>
      <c r="C23" s="7">
        <v>147.71200000000016</v>
      </c>
      <c r="D23" s="7">
        <f t="shared" si="0"/>
        <v>2459.2237180680304</v>
      </c>
      <c r="E23" s="7">
        <v>2.5106598</v>
      </c>
      <c r="F23" s="7">
        <v>1.0010582680302083</v>
      </c>
      <c r="G23" s="7">
        <f t="shared" si="1"/>
        <v>3.5117180680302083</v>
      </c>
      <c r="H23" s="7">
        <f t="shared" si="2"/>
        <v>2455.712</v>
      </c>
    </row>
    <row r="24" spans="1:8" ht="15.75" thickBot="1">
      <c r="A24" s="6">
        <v>2008</v>
      </c>
      <c r="B24" s="7">
        <f>'Form 1.1'!K24</f>
        <v>2303.9728646835943</v>
      </c>
      <c r="C24" s="7">
        <v>147.13600000000017</v>
      </c>
      <c r="D24" s="7">
        <f t="shared" si="0"/>
        <v>2451.108864683594</v>
      </c>
      <c r="E24" s="7">
        <v>2.485553202</v>
      </c>
      <c r="F24" s="7">
        <v>2.4873114815938955</v>
      </c>
      <c r="G24" s="7">
        <f t="shared" si="1"/>
        <v>4.972864683593896</v>
      </c>
      <c r="H24" s="7">
        <f t="shared" si="2"/>
        <v>2446.1360000000004</v>
      </c>
    </row>
    <row r="25" spans="1:8" ht="15.75" thickBot="1">
      <c r="A25" s="6">
        <v>2009</v>
      </c>
      <c r="B25" s="7">
        <f>'Form 1.1'!K25</f>
        <v>2285.9002878393794</v>
      </c>
      <c r="C25" s="7">
        <v>145.85600000000005</v>
      </c>
      <c r="D25" s="7">
        <f t="shared" si="0"/>
        <v>2431.7562878393796</v>
      </c>
      <c r="E25" s="7">
        <v>2.46069766998</v>
      </c>
      <c r="F25" s="7">
        <v>4.4395901694011</v>
      </c>
      <c r="G25" s="7">
        <f t="shared" si="1"/>
        <v>6.9002878393811</v>
      </c>
      <c r="H25" s="7">
        <f t="shared" si="2"/>
        <v>2424.8559999999984</v>
      </c>
    </row>
    <row r="26" spans="1:8" ht="15.75" thickBot="1">
      <c r="A26" s="6">
        <v>2010</v>
      </c>
      <c r="B26" s="7">
        <f>'Form 1.1'!K26</f>
        <v>2196.3154439098225</v>
      </c>
      <c r="C26" s="7">
        <v>140.032</v>
      </c>
      <c r="D26" s="7">
        <f t="shared" si="0"/>
        <v>2336.3474439098227</v>
      </c>
      <c r="E26" s="7">
        <v>2.4360906932802004</v>
      </c>
      <c r="F26" s="7">
        <v>5.8793532165443</v>
      </c>
      <c r="G26" s="7">
        <f t="shared" si="1"/>
        <v>8.3154439098245</v>
      </c>
      <c r="H26" s="7">
        <f t="shared" si="2"/>
        <v>2328.0319999999983</v>
      </c>
    </row>
    <row r="27" spans="1:8" ht="15.75" thickBot="1">
      <c r="A27" s="6">
        <v>2011</v>
      </c>
      <c r="B27" s="7">
        <f>'Form 1.1'!K27</f>
        <v>2187.0895592024162</v>
      </c>
      <c r="C27" s="7">
        <v>139.34588959999985</v>
      </c>
      <c r="D27" s="7">
        <f t="shared" si="0"/>
        <v>2326.435448802416</v>
      </c>
      <c r="E27" s="7">
        <v>2.442389786347399</v>
      </c>
      <c r="F27" s="7">
        <v>7.367644416072969</v>
      </c>
      <c r="G27" s="7">
        <f t="shared" si="1"/>
        <v>9.810034202420368</v>
      </c>
      <c r="H27" s="7">
        <f t="shared" si="2"/>
        <v>2316.6254145999956</v>
      </c>
    </row>
    <row r="28" spans="1:8" ht="15.75" thickBot="1">
      <c r="A28" s="6">
        <v>2012</v>
      </c>
      <c r="B28" s="7">
        <f>'Form 1.1'!K28</f>
        <v>2264.0917579437773</v>
      </c>
      <c r="C28" s="7">
        <v>144.10250899200005</v>
      </c>
      <c r="D28" s="7">
        <f t="shared" si="0"/>
        <v>2408.1942669357773</v>
      </c>
      <c r="E28" s="7">
        <v>2.41796588848392</v>
      </c>
      <c r="F28" s="7">
        <v>10.072089055294565</v>
      </c>
      <c r="G28" s="7">
        <f t="shared" si="1"/>
        <v>12.490054943778485</v>
      </c>
      <c r="H28" s="7">
        <f t="shared" si="2"/>
        <v>2395.704211991999</v>
      </c>
    </row>
    <row r="29" spans="1:8" ht="15.75" thickBot="1">
      <c r="A29" s="6">
        <v>2013</v>
      </c>
      <c r="B29" s="7">
        <f>'Form 1.1'!K29</f>
        <v>2171.978163602911</v>
      </c>
      <c r="C29" s="7">
        <v>138.04120355712016</v>
      </c>
      <c r="D29" s="7">
        <f t="shared" si="0"/>
        <v>2310.0193671600314</v>
      </c>
      <c r="E29" s="7">
        <v>2.3937862295990797</v>
      </c>
      <c r="F29" s="7">
        <v>12.69057179331178</v>
      </c>
      <c r="G29" s="7">
        <f t="shared" si="1"/>
        <v>15.084358022910859</v>
      </c>
      <c r="H29" s="7">
        <f t="shared" si="2"/>
        <v>2294.9350091371207</v>
      </c>
    </row>
    <row r="30" spans="1:8" ht="15.75" thickBot="1">
      <c r="A30" s="6">
        <v>2014</v>
      </c>
      <c r="B30" s="7">
        <f>'Form 1.1'!K30</f>
        <v>2194.042549212424</v>
      </c>
      <c r="C30" s="7">
        <v>139.26400000000018</v>
      </c>
      <c r="D30" s="7">
        <f t="shared" si="0"/>
        <v>2333.306549212424</v>
      </c>
      <c r="E30" s="7">
        <v>2.3698483673030886</v>
      </c>
      <c r="F30" s="7">
        <v>15.672700845120072</v>
      </c>
      <c r="G30" s="7">
        <f t="shared" si="1"/>
        <v>18.04254921242316</v>
      </c>
      <c r="H30" s="7">
        <f t="shared" si="2"/>
        <v>2315.264000000001</v>
      </c>
    </row>
    <row r="31" spans="1:8" ht="15.75" thickBot="1">
      <c r="A31" s="6">
        <v>2015</v>
      </c>
      <c r="B31" s="7">
        <f>'Form 1.1'!K31</f>
        <v>2171.6176937701835</v>
      </c>
      <c r="C31" s="7">
        <v>137.6585684480003</v>
      </c>
      <c r="D31" s="7">
        <f t="shared" si="0"/>
        <v>2309.2762622181835</v>
      </c>
      <c r="E31" s="7">
        <v>2.3461498836300585</v>
      </c>
      <c r="F31" s="7">
        <v>18.356411886551015</v>
      </c>
      <c r="G31" s="7">
        <f t="shared" si="1"/>
        <v>20.702561770181074</v>
      </c>
      <c r="H31" s="7">
        <f t="shared" si="2"/>
        <v>2288.5737004480025</v>
      </c>
    </row>
    <row r="32" spans="1:8" ht="15.75" thickBot="1">
      <c r="A32" s="6">
        <v>2016</v>
      </c>
      <c r="B32" s="7">
        <f>'Form 1.1'!K32</f>
        <v>2138.2684238222087</v>
      </c>
      <c r="C32" s="7">
        <v>135.04930653969993</v>
      </c>
      <c r="D32" s="7">
        <f t="shared" si="0"/>
        <v>2273.3177303619086</v>
      </c>
      <c r="E32" s="7">
        <v>2.3226883847937643</v>
      </c>
      <c r="F32" s="7">
        <v>23.432725437414728</v>
      </c>
      <c r="G32" s="7">
        <f t="shared" si="1"/>
        <v>25.755413822208492</v>
      </c>
      <c r="H32" s="7">
        <f t="shared" si="2"/>
        <v>2247.5623165397</v>
      </c>
    </row>
    <row r="33" spans="1:8" ht="15.75" thickBot="1">
      <c r="A33" s="6">
        <v>2017</v>
      </c>
      <c r="B33" s="7">
        <f>'Form 1.1'!K33</f>
        <v>2201.2059096429903</v>
      </c>
      <c r="C33" s="7">
        <v>138.54228876420873</v>
      </c>
      <c r="D33" s="7">
        <f t="shared" si="0"/>
        <v>2339.748198407199</v>
      </c>
      <c r="E33" s="7">
        <v>2.299461500945828</v>
      </c>
      <c r="F33" s="7">
        <v>29.308620645545606</v>
      </c>
      <c r="G33" s="7">
        <f t="shared" si="1"/>
        <v>31.608082146491434</v>
      </c>
      <c r="H33" s="7">
        <f t="shared" si="2"/>
        <v>2308.1401162607076</v>
      </c>
    </row>
    <row r="34" spans="1:8" ht="15.75" thickBot="1">
      <c r="A34" s="6">
        <v>2018</v>
      </c>
      <c r="B34" s="7">
        <f>'Form 1.1'!K34</f>
        <v>2246.2499868516866</v>
      </c>
      <c r="C34" s="7">
        <v>140.56091199744716</v>
      </c>
      <c r="D34" s="7">
        <f t="shared" si="0"/>
        <v>2386.8108988491335</v>
      </c>
      <c r="E34" s="7">
        <v>8.748556314898781</v>
      </c>
      <c r="F34" s="7">
        <v>33.77570723096324</v>
      </c>
      <c r="G34" s="7">
        <f t="shared" si="1"/>
        <v>42.52426354586203</v>
      </c>
      <c r="H34" s="7">
        <f t="shared" si="2"/>
        <v>2344.2866353032714</v>
      </c>
    </row>
    <row r="35" spans="1:8" ht="15.75" thickBot="1">
      <c r="A35" s="6">
        <v>2019</v>
      </c>
      <c r="B35" s="7">
        <f>'Form 1.1'!K35</f>
        <v>2308.494342455361</v>
      </c>
      <c r="C35" s="7">
        <v>144.12358628179052</v>
      </c>
      <c r="D35" s="7">
        <f t="shared" si="0"/>
        <v>2452.617928737152</v>
      </c>
      <c r="E35" s="7">
        <v>8.666413639030905</v>
      </c>
      <c r="F35" s="7">
        <v>37.672582063648676</v>
      </c>
      <c r="G35" s="7">
        <f t="shared" si="1"/>
        <v>46.33899570267958</v>
      </c>
      <c r="H35" s="7">
        <f t="shared" si="2"/>
        <v>2406.278933034472</v>
      </c>
    </row>
    <row r="36" spans="1:8" ht="15.75" thickBot="1">
      <c r="A36" s="6">
        <v>2020</v>
      </c>
      <c r="B36" s="7">
        <f>'Form 1.1'!K36</f>
        <v>2367.0628788848403</v>
      </c>
      <c r="C36" s="7">
        <v>147.50331264546998</v>
      </c>
      <c r="D36" s="7">
        <f t="shared" si="0"/>
        <v>2514.5661915303103</v>
      </c>
      <c r="E36" s="7">
        <v>8.583356178539514</v>
      </c>
      <c r="F36" s="7">
        <v>40.63562401440865</v>
      </c>
      <c r="G36" s="7">
        <f t="shared" si="1"/>
        <v>49.218980192948166</v>
      </c>
      <c r="H36" s="7">
        <f t="shared" si="2"/>
        <v>2465.3472113373623</v>
      </c>
    </row>
    <row r="37" spans="1:8" ht="15.75" thickBot="1">
      <c r="A37" s="6">
        <v>2021</v>
      </c>
      <c r="B37" s="7">
        <f>'Form 1.1'!K37</f>
        <v>2426.607285877346</v>
      </c>
      <c r="C37" s="7">
        <v>150.93110388912612</v>
      </c>
      <c r="D37" s="7">
        <f t="shared" si="0"/>
        <v>2577.538389766472</v>
      </c>
      <c r="E37" s="7">
        <v>8.50215173202929</v>
      </c>
      <c r="F37" s="7">
        <v>43.685486682332524</v>
      </c>
      <c r="G37" s="7">
        <f t="shared" si="1"/>
        <v>52.187638414361814</v>
      </c>
      <c r="H37" s="7">
        <f t="shared" si="2"/>
        <v>2525.35075135211</v>
      </c>
    </row>
    <row r="38" spans="1:8" ht="15.75" thickBot="1">
      <c r="A38" s="6">
        <v>2022</v>
      </c>
      <c r="B38" s="7">
        <f>'Form 1.1'!K38</f>
        <v>2509.02240840557</v>
      </c>
      <c r="C38" s="7">
        <v>155.79402345005929</v>
      </c>
      <c r="D38" s="7">
        <f t="shared" si="0"/>
        <v>2664.816431855629</v>
      </c>
      <c r="E38" s="7">
        <v>8.42169786490804</v>
      </c>
      <c r="F38" s="7">
        <v>46.872308374125176</v>
      </c>
      <c r="G38" s="7">
        <f t="shared" si="1"/>
        <v>55.294006239033216</v>
      </c>
      <c r="H38" s="7">
        <f t="shared" si="2"/>
        <v>2609.522425616596</v>
      </c>
    </row>
    <row r="39" spans="1:8" ht="15.75" thickBot="1">
      <c r="A39" s="6">
        <v>2023</v>
      </c>
      <c r="B39" s="7">
        <f>'Form 1.1'!K39</f>
        <v>2576.7452549732584</v>
      </c>
      <c r="C39" s="7">
        <v>159.70692245874488</v>
      </c>
      <c r="D39" s="7">
        <f t="shared" si="0"/>
        <v>2736.4521774320033</v>
      </c>
      <c r="E39" s="7">
        <v>8.341990344597745</v>
      </c>
      <c r="F39" s="7">
        <v>50.15781483203182</v>
      </c>
      <c r="G39" s="7">
        <f t="shared" si="1"/>
        <v>58.499805176629565</v>
      </c>
      <c r="H39" s="7">
        <f t="shared" si="2"/>
        <v>2677.9523722553736</v>
      </c>
    </row>
    <row r="40" spans="1:8" ht="15.75" thickBot="1">
      <c r="A40" s="6">
        <v>2024</v>
      </c>
      <c r="B40" s="7">
        <f>'Form 1.1'!K40</f>
        <v>2648.190604935758</v>
      </c>
      <c r="C40" s="7">
        <v>163.82767922309577</v>
      </c>
      <c r="D40" s="7">
        <f t="shared" si="0"/>
        <v>2812.018284158854</v>
      </c>
      <c r="E40" s="7">
        <v>8.263020091914727</v>
      </c>
      <c r="F40" s="7">
        <v>53.730242253412456</v>
      </c>
      <c r="G40" s="7">
        <f t="shared" si="1"/>
        <v>61.99326234532718</v>
      </c>
      <c r="H40" s="7">
        <f t="shared" si="2"/>
        <v>2750.0250218135266</v>
      </c>
    </row>
    <row r="41" spans="1:8" ht="15.75" thickBot="1">
      <c r="A41" s="6">
        <v>2025</v>
      </c>
      <c r="B41" s="7">
        <f>'Form 1.1'!K41</f>
        <v>2729.5390998072803</v>
      </c>
      <c r="C41" s="7">
        <v>168.54250803889258</v>
      </c>
      <c r="D41" s="7">
        <f t="shared" si="0"/>
        <v>2898.081607846173</v>
      </c>
      <c r="E41" s="7">
        <v>8.184785517707855</v>
      </c>
      <c r="F41" s="7">
        <v>57.65483507297721</v>
      </c>
      <c r="G41" s="7">
        <f t="shared" si="1"/>
        <v>65.83962059068506</v>
      </c>
      <c r="H41" s="7">
        <f t="shared" si="2"/>
        <v>2832.241987255488</v>
      </c>
    </row>
    <row r="42" spans="1:8" ht="15.75" thickBot="1">
      <c r="A42" s="6">
        <v>2026</v>
      </c>
      <c r="B42" s="7">
        <f>'Form 1.1'!K42</f>
        <v>2794.2150800182644</v>
      </c>
      <c r="C42" s="7">
        <v>172.16092405104516</v>
      </c>
      <c r="D42" s="7">
        <f t="shared" si="0"/>
        <v>2966.3760040693096</v>
      </c>
      <c r="E42" s="7">
        <v>8.107276555769532</v>
      </c>
      <c r="F42" s="7">
        <v>62.060558472034934</v>
      </c>
      <c r="G42" s="7">
        <f t="shared" si="1"/>
        <v>70.16783502780447</v>
      </c>
      <c r="H42" s="7">
        <f t="shared" si="2"/>
        <v>2896.2081690415052</v>
      </c>
    </row>
    <row r="43" spans="1:8" ht="15.75" thickBot="1">
      <c r="A43" s="6">
        <v>2027</v>
      </c>
      <c r="B43" s="7">
        <f>'Form 1.1'!K43</f>
        <v>2855.7650685948092</v>
      </c>
      <c r="C43" s="7">
        <v>175.52067085035878</v>
      </c>
      <c r="D43" s="7">
        <f t="shared" si="0"/>
        <v>3031.285739445168</v>
      </c>
      <c r="E43" s="7">
        <v>8.030500521020372</v>
      </c>
      <c r="F43" s="7">
        <v>66.96336968826633</v>
      </c>
      <c r="G43" s="7">
        <f t="shared" si="1"/>
        <v>74.9938702092867</v>
      </c>
      <c r="H43" s="7">
        <f t="shared" si="2"/>
        <v>2956.291869235881</v>
      </c>
    </row>
    <row r="44" spans="1:8" ht="15.75" thickBot="1">
      <c r="A44" s="6">
        <v>2028</v>
      </c>
      <c r="B44" s="7">
        <f>'Form 1.1'!K44</f>
        <v>2923.4155557184586</v>
      </c>
      <c r="C44" s="7">
        <v>179.19822559745458</v>
      </c>
      <c r="D44" s="7">
        <f t="shared" si="0"/>
        <v>3102.613781315913</v>
      </c>
      <c r="E44" s="7">
        <v>7.9544503937940725</v>
      </c>
      <c r="F44" s="7">
        <v>72.40504450462007</v>
      </c>
      <c r="G44" s="7">
        <f t="shared" si="1"/>
        <v>80.35949489841414</v>
      </c>
      <c r="H44" s="7">
        <f t="shared" si="2"/>
        <v>3022.254286417499</v>
      </c>
    </row>
    <row r="45" spans="1:8" ht="15.75" thickBot="1">
      <c r="A45" s="6">
        <v>2029</v>
      </c>
      <c r="B45" s="7">
        <f>'Form 1.1'!K45</f>
        <v>2990.844268316074</v>
      </c>
      <c r="C45" s="7">
        <v>182.78818865025943</v>
      </c>
      <c r="D45" s="7">
        <f t="shared" si="0"/>
        <v>3173.6324569663334</v>
      </c>
      <c r="E45" s="7">
        <v>7.8791192223473265</v>
      </c>
      <c r="F45" s="7">
        <v>78.41443456174969</v>
      </c>
      <c r="G45" s="7">
        <f t="shared" si="1"/>
        <v>86.29355378409701</v>
      </c>
      <c r="H45" s="7">
        <f t="shared" si="2"/>
        <v>3087.338903182236</v>
      </c>
    </row>
    <row r="46" spans="1:8" ht="15.75" thickBot="1">
      <c r="A46" s="6">
        <v>2030</v>
      </c>
      <c r="B46" s="7">
        <f>'Form 1.1'!K46</f>
        <v>3059.824861352031</v>
      </c>
      <c r="C46" s="7">
        <v>186.39871011146954</v>
      </c>
      <c r="D46" s="7">
        <f t="shared" si="0"/>
        <v>3246.2235714635003</v>
      </c>
      <c r="E46" s="7">
        <v>7.804500122197262</v>
      </c>
      <c r="F46" s="7">
        <v>84.9766358295767</v>
      </c>
      <c r="G46" s="7">
        <f t="shared" si="1"/>
        <v>92.78113595177396</v>
      </c>
      <c r="H46" s="7">
        <f t="shared" si="2"/>
        <v>3153.442435511726</v>
      </c>
    </row>
    <row r="47" spans="1:5" ht="15">
      <c r="A47" s="26" t="s">
        <v>0</v>
      </c>
      <c r="B47" s="26"/>
      <c r="C47" s="26"/>
      <c r="D47" s="26"/>
      <c r="E47" s="26"/>
    </row>
    <row r="48" spans="1:5" ht="15.75" customHeight="1">
      <c r="A48" s="26" t="s">
        <v>68</v>
      </c>
      <c r="B48" s="26"/>
      <c r="C48" s="26"/>
      <c r="D48" s="26"/>
      <c r="E48" s="26"/>
    </row>
    <row r="49" ht="13.5" customHeight="1">
      <c r="A49" s="4"/>
    </row>
    <row r="50" spans="1:8" ht="15.75">
      <c r="A50" s="23" t="s">
        <v>23</v>
      </c>
      <c r="B50" s="23"/>
      <c r="C50" s="23"/>
      <c r="D50" s="23"/>
      <c r="E50" s="23"/>
      <c r="F50" s="23"/>
      <c r="G50" s="23"/>
      <c r="H50" s="23"/>
    </row>
    <row r="51" spans="1:9" ht="15">
      <c r="A51" s="8" t="s">
        <v>24</v>
      </c>
      <c r="B51" s="11">
        <f>EXP((LN(B16/B6)/10))-1</f>
        <v>0.002462922776416576</v>
      </c>
      <c r="C51" s="11">
        <f aca="true" t="shared" si="3" ref="C51:H51">EXP((LN(C16/C6)/10))-1</f>
        <v>0.002462569451969543</v>
      </c>
      <c r="D51" s="11">
        <f t="shared" si="3"/>
        <v>0.0024629015238499807</v>
      </c>
      <c r="E51" s="12" t="s">
        <v>45</v>
      </c>
      <c r="F51" s="12" t="s">
        <v>45</v>
      </c>
      <c r="G51" s="12" t="s">
        <v>45</v>
      </c>
      <c r="H51" s="11">
        <f t="shared" si="3"/>
        <v>0.002462569451969543</v>
      </c>
      <c r="I51" s="11"/>
    </row>
    <row r="52" spans="1:9" ht="15">
      <c r="A52" s="8" t="s">
        <v>54</v>
      </c>
      <c r="B52" s="11">
        <f>EXP((LN(B33/B16)/17))-1</f>
        <v>0.0023247163475927923</v>
      </c>
      <c r="C52" s="11">
        <f aca="true" t="shared" si="4" ref="C52:H52">EXP((LN(C33/C16)/17))-1</f>
        <v>0.0013400155904765843</v>
      </c>
      <c r="D52" s="11">
        <f t="shared" si="4"/>
        <v>0.0022659220702268</v>
      </c>
      <c r="E52" s="12" t="s">
        <v>45</v>
      </c>
      <c r="F52" s="11">
        <f t="shared" si="4"/>
        <v>0.6271730235764341</v>
      </c>
      <c r="G52" s="11">
        <f t="shared" si="4"/>
        <v>0.6344186528466176</v>
      </c>
      <c r="H52" s="11">
        <f t="shared" si="4"/>
        <v>0.001464550869806347</v>
      </c>
      <c r="I52" s="11"/>
    </row>
    <row r="53" spans="1:9" ht="15">
      <c r="A53" s="8" t="s">
        <v>55</v>
      </c>
      <c r="B53" s="11">
        <f>EXP((LN(B36/B33)/3))-1</f>
        <v>0.024510408273855866</v>
      </c>
      <c r="C53" s="11">
        <f aca="true" t="shared" si="5" ref="C53:H53">EXP((LN(C36/C33)/3))-1</f>
        <v>0.021111432416318854</v>
      </c>
      <c r="D53" s="11">
        <f t="shared" si="5"/>
        <v>0.02430977418165825</v>
      </c>
      <c r="E53" s="11">
        <f t="shared" si="5"/>
        <v>0.5512328649388598</v>
      </c>
      <c r="F53" s="11">
        <f t="shared" si="5"/>
        <v>0.1150744150529246</v>
      </c>
      <c r="G53" s="11">
        <f t="shared" si="5"/>
        <v>0.15907486620406552</v>
      </c>
      <c r="H53" s="11">
        <f t="shared" si="5"/>
        <v>0.02220650676345004</v>
      </c>
      <c r="I53" s="11"/>
    </row>
    <row r="54" spans="1:9" ht="15">
      <c r="A54" s="8" t="s">
        <v>56</v>
      </c>
      <c r="B54" s="11">
        <f>EXP((LN(B46/B33)/13))-1</f>
        <v>0.025658447859327804</v>
      </c>
      <c r="C54" s="11">
        <f aca="true" t="shared" si="6" ref="C54:H54">EXP((LN(C46/C33)/13))-1</f>
        <v>0.023086489536553678</v>
      </c>
      <c r="D54" s="11">
        <f t="shared" si="6"/>
        <v>0.025508294416021426</v>
      </c>
      <c r="E54" s="11">
        <f t="shared" si="6"/>
        <v>0.0985619042152428</v>
      </c>
      <c r="F54" s="11">
        <f t="shared" si="6"/>
        <v>0.08533012578075838</v>
      </c>
      <c r="G54" s="11">
        <f t="shared" si="6"/>
        <v>0.08636049579099514</v>
      </c>
      <c r="H54" s="11">
        <f t="shared" si="6"/>
        <v>0.024294465253801967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M30" sqref="M30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</row>
    <row r="2" spans="1:10" ht="15.75" customHeight="1">
      <c r="A2" s="25" t="s">
        <v>51</v>
      </c>
      <c r="B2" s="24"/>
      <c r="C2" s="24"/>
      <c r="D2" s="24"/>
      <c r="E2" s="24"/>
      <c r="F2" s="24"/>
      <c r="G2" s="24"/>
      <c r="H2" s="24"/>
      <c r="I2" s="24"/>
      <c r="J2" s="24"/>
    </row>
    <row r="3" spans="1:9" ht="15.75" customHeight="1">
      <c r="A3" s="24" t="s">
        <v>31</v>
      </c>
      <c r="B3" s="24"/>
      <c r="C3" s="24"/>
      <c r="D3" s="24"/>
      <c r="E3" s="24"/>
      <c r="F3" s="24"/>
      <c r="G3" s="24"/>
      <c r="H3" s="24"/>
      <c r="I3" s="24"/>
    </row>
    <row r="4" ht="13.5" customHeight="1" thickBot="1">
      <c r="A4" s="4"/>
    </row>
    <row r="5" spans="1:9" ht="27" thickBot="1">
      <c r="A5" s="5" t="s">
        <v>11</v>
      </c>
      <c r="B5" s="5" t="s">
        <v>52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53</v>
      </c>
      <c r="I5" s="5" t="s">
        <v>35</v>
      </c>
    </row>
    <row r="6" spans="1:9" ht="15.75" thickBot="1">
      <c r="A6" s="6">
        <v>1990</v>
      </c>
      <c r="B6" s="7">
        <v>514.3327508364928</v>
      </c>
      <c r="C6" s="7">
        <v>26.23097029266113</v>
      </c>
      <c r="D6" s="7">
        <f>B6+C6</f>
        <v>540.5637211291539</v>
      </c>
      <c r="E6" s="7">
        <v>0</v>
      </c>
      <c r="F6" s="7">
        <v>0</v>
      </c>
      <c r="G6" s="7">
        <f>E6+F6</f>
        <v>0</v>
      </c>
      <c r="H6" s="7">
        <f>D6-G6</f>
        <v>540.5637211291539</v>
      </c>
      <c r="I6" s="18">
        <f>100*'Form 1.2'!H6/('Form 1.4'!H6*8.76)</f>
        <v>46.390027840839544</v>
      </c>
    </row>
    <row r="7" spans="1:9" ht="15.75" thickBot="1">
      <c r="A7" s="6">
        <v>1991</v>
      </c>
      <c r="B7" s="7">
        <v>477.639885463164</v>
      </c>
      <c r="C7" s="7">
        <v>24.35963415862136</v>
      </c>
      <c r="D7" s="7">
        <f aca="true" t="shared" si="0" ref="D7:D46">B7+C7</f>
        <v>501.99951962178534</v>
      </c>
      <c r="E7" s="7">
        <v>0</v>
      </c>
      <c r="F7" s="7">
        <v>0</v>
      </c>
      <c r="G7" s="7">
        <f aca="true" t="shared" si="1" ref="G7:G46">E7+F7</f>
        <v>0</v>
      </c>
      <c r="H7" s="7">
        <f aca="true" t="shared" si="2" ref="H7:H46">D7-G7</f>
        <v>501.99951962178534</v>
      </c>
      <c r="I7" s="18">
        <f>100*'Form 1.2'!H7/('Form 1.4'!H7*8.76)</f>
        <v>46.318782587052915</v>
      </c>
    </row>
    <row r="8" spans="1:9" ht="15.75" thickBot="1">
      <c r="A8" s="6">
        <v>1992</v>
      </c>
      <c r="B8" s="7">
        <v>509.9043015672981</v>
      </c>
      <c r="C8" s="7">
        <v>26.0051193799322</v>
      </c>
      <c r="D8" s="7">
        <f t="shared" si="0"/>
        <v>535.9094209472303</v>
      </c>
      <c r="E8" s="7">
        <v>0</v>
      </c>
      <c r="F8" s="7">
        <v>0</v>
      </c>
      <c r="G8" s="7">
        <f t="shared" si="1"/>
        <v>0</v>
      </c>
      <c r="H8" s="7">
        <f t="shared" si="2"/>
        <v>535.9094209472303</v>
      </c>
      <c r="I8" s="18">
        <f>100*'Form 1.2'!H8/('Form 1.4'!H8*8.76)</f>
        <v>45.67893856523975</v>
      </c>
    </row>
    <row r="9" spans="1:9" ht="15.75" thickBot="1">
      <c r="A9" s="6">
        <v>1993</v>
      </c>
      <c r="B9" s="7">
        <v>446.24167459562324</v>
      </c>
      <c r="C9" s="7">
        <v>22.758325404376784</v>
      </c>
      <c r="D9" s="7">
        <f t="shared" si="0"/>
        <v>469</v>
      </c>
      <c r="E9" s="7">
        <v>0</v>
      </c>
      <c r="F9" s="7">
        <v>0</v>
      </c>
      <c r="G9" s="7">
        <f t="shared" si="1"/>
        <v>0</v>
      </c>
      <c r="H9" s="7">
        <f t="shared" si="2"/>
        <v>469</v>
      </c>
      <c r="I9" s="18">
        <f>100*'Form 1.2'!H9/('Form 1.4'!H9*8.76)</f>
        <v>50.718255298848234</v>
      </c>
    </row>
    <row r="10" spans="1:9" ht="15.75" thickBot="1">
      <c r="A10" s="6">
        <v>1994</v>
      </c>
      <c r="B10" s="7">
        <v>498.57278782112286</v>
      </c>
      <c r="C10" s="7">
        <v>25.427212178877266</v>
      </c>
      <c r="D10" s="7">
        <f t="shared" si="0"/>
        <v>524.0000000000001</v>
      </c>
      <c r="E10" s="7">
        <v>0</v>
      </c>
      <c r="F10" s="7">
        <v>0</v>
      </c>
      <c r="G10" s="7">
        <f t="shared" si="1"/>
        <v>0</v>
      </c>
      <c r="H10" s="7">
        <f t="shared" si="2"/>
        <v>524.0000000000001</v>
      </c>
      <c r="I10" s="18">
        <f>100*'Form 1.2'!H10/('Form 1.4'!H10*8.76)</f>
        <v>45.458240092021335</v>
      </c>
    </row>
    <row r="11" spans="1:9" ht="15.75" thickBot="1">
      <c r="A11" s="6">
        <v>1995</v>
      </c>
      <c r="B11" s="7">
        <v>491.9124643196956</v>
      </c>
      <c r="C11" s="7">
        <v>25.087535680304473</v>
      </c>
      <c r="D11" s="7">
        <f t="shared" si="0"/>
        <v>517</v>
      </c>
      <c r="E11" s="7">
        <v>0</v>
      </c>
      <c r="F11" s="7">
        <v>0</v>
      </c>
      <c r="G11" s="7">
        <f t="shared" si="1"/>
        <v>0</v>
      </c>
      <c r="H11" s="7">
        <f t="shared" si="2"/>
        <v>517</v>
      </c>
      <c r="I11" s="18">
        <f>100*'Form 1.2'!H11/('Form 1.4'!H11*8.76)</f>
        <v>46.32839794034781</v>
      </c>
    </row>
    <row r="12" spans="1:9" ht="15.75" thickBot="1">
      <c r="A12" s="6">
        <v>1996</v>
      </c>
      <c r="B12" s="7">
        <v>494.7668886774501</v>
      </c>
      <c r="C12" s="7">
        <v>25.233111322549952</v>
      </c>
      <c r="D12" s="7">
        <f t="shared" si="0"/>
        <v>520</v>
      </c>
      <c r="E12" s="7">
        <v>0</v>
      </c>
      <c r="F12" s="7">
        <v>0</v>
      </c>
      <c r="G12" s="7">
        <f t="shared" si="1"/>
        <v>0</v>
      </c>
      <c r="H12" s="7">
        <f t="shared" si="2"/>
        <v>520</v>
      </c>
      <c r="I12" s="18">
        <f>100*'Form 1.2'!H12/('Form 1.4'!H12*8.76)</f>
        <v>47.24910256410255</v>
      </c>
    </row>
    <row r="13" spans="1:9" ht="15.75" thickBot="1">
      <c r="A13" s="6">
        <v>1997</v>
      </c>
      <c r="B13" s="7">
        <v>539.4862036156045</v>
      </c>
      <c r="C13" s="7">
        <v>27.513796384395828</v>
      </c>
      <c r="D13" s="7">
        <f t="shared" si="0"/>
        <v>567.0000000000003</v>
      </c>
      <c r="E13" s="7">
        <v>0</v>
      </c>
      <c r="F13" s="7">
        <v>0</v>
      </c>
      <c r="G13" s="7">
        <f t="shared" si="1"/>
        <v>0</v>
      </c>
      <c r="H13" s="7">
        <f t="shared" si="2"/>
        <v>567.0000000000003</v>
      </c>
      <c r="I13" s="18">
        <f>100*'Form 1.2'!H13/('Form 1.4'!H13*8.76)</f>
        <v>44.88674220643777</v>
      </c>
    </row>
    <row r="14" spans="1:9" ht="15.75" thickBot="1">
      <c r="A14" s="6">
        <v>1998</v>
      </c>
      <c r="B14" s="7">
        <v>569.933396764986</v>
      </c>
      <c r="C14" s="7">
        <v>29.066603235014284</v>
      </c>
      <c r="D14" s="7">
        <f t="shared" si="0"/>
        <v>599.0000000000003</v>
      </c>
      <c r="E14" s="7">
        <v>0</v>
      </c>
      <c r="F14" s="7">
        <v>0</v>
      </c>
      <c r="G14" s="7">
        <f t="shared" si="1"/>
        <v>0</v>
      </c>
      <c r="H14" s="7">
        <f t="shared" si="2"/>
        <v>599.0000000000003</v>
      </c>
      <c r="I14" s="18">
        <f>100*'Form 1.2'!H14/('Form 1.4'!H14*8.76)</f>
        <v>41.88379170764057</v>
      </c>
    </row>
    <row r="15" spans="1:9" ht="15.75" thickBot="1">
      <c r="A15" s="6">
        <v>1999</v>
      </c>
      <c r="B15" s="7">
        <v>529.0225069095854</v>
      </c>
      <c r="C15" s="7">
        <v>26.980109092388854</v>
      </c>
      <c r="D15" s="7">
        <f t="shared" si="0"/>
        <v>556.0026160019743</v>
      </c>
      <c r="E15" s="7">
        <v>0</v>
      </c>
      <c r="F15" s="7">
        <v>0.0007599999999999998</v>
      </c>
      <c r="G15" s="7">
        <f t="shared" si="1"/>
        <v>0.0007599999999999998</v>
      </c>
      <c r="H15" s="7">
        <f t="shared" si="2"/>
        <v>556.0018560019743</v>
      </c>
      <c r="I15" s="18">
        <f>100*'Form 1.2'!H15/('Form 1.4'!H15*8.76)</f>
        <v>45.88159185608892</v>
      </c>
    </row>
    <row r="16" spans="1:9" ht="15.75" thickBot="1">
      <c r="A16" s="6">
        <v>2000</v>
      </c>
      <c r="B16" s="7">
        <v>526.1680699221354</v>
      </c>
      <c r="C16" s="7">
        <v>26.834532999828905</v>
      </c>
      <c r="D16" s="7">
        <f t="shared" si="0"/>
        <v>553.0026029219642</v>
      </c>
      <c r="E16" s="7">
        <v>0</v>
      </c>
      <c r="F16" s="7">
        <v>0.0007561999999999998</v>
      </c>
      <c r="G16" s="7">
        <f t="shared" si="1"/>
        <v>0.0007561999999999998</v>
      </c>
      <c r="H16" s="7">
        <f t="shared" si="2"/>
        <v>553.0018467219643</v>
      </c>
      <c r="I16" s="18">
        <f>100*'Form 1.2'!H16/('Form 1.4'!H16*8.76)</f>
        <v>46.47577104301028</v>
      </c>
    </row>
    <row r="17" spans="1:9" ht="15.75" thickBot="1">
      <c r="A17" s="6">
        <v>2001</v>
      </c>
      <c r="B17" s="7">
        <v>466.22514584274364</v>
      </c>
      <c r="C17" s="7">
        <v>23.777444064610926</v>
      </c>
      <c r="D17" s="7">
        <f t="shared" si="0"/>
        <v>490.00258990735455</v>
      </c>
      <c r="E17" s="7">
        <v>0</v>
      </c>
      <c r="F17" s="7">
        <v>0.0007524189999999999</v>
      </c>
      <c r="G17" s="7">
        <f t="shared" si="1"/>
        <v>0.0007524189999999999</v>
      </c>
      <c r="H17" s="7">
        <f t="shared" si="2"/>
        <v>490.00183748835457</v>
      </c>
      <c r="I17" s="18">
        <f>100*'Form 1.2'!H17/('Form 1.4'!H17*8.76)</f>
        <v>52.57514531020803</v>
      </c>
    </row>
    <row r="18" spans="1:9" ht="15.75" thickBot="1">
      <c r="A18" s="6">
        <v>2002</v>
      </c>
      <c r="B18" s="7">
        <v>521.4373031609863</v>
      </c>
      <c r="C18" s="7">
        <v>26.59285561364814</v>
      </c>
      <c r="D18" s="7">
        <f t="shared" si="0"/>
        <v>548.0301587746344</v>
      </c>
      <c r="E18" s="7">
        <v>0</v>
      </c>
      <c r="F18" s="7">
        <v>0.008761716905000001</v>
      </c>
      <c r="G18" s="7">
        <f t="shared" si="1"/>
        <v>0.008761716905000001</v>
      </c>
      <c r="H18" s="7">
        <f t="shared" si="2"/>
        <v>548.0213970577294</v>
      </c>
      <c r="I18" s="18">
        <f>100*'Form 1.2'!H18/('Form 1.4'!H18*8.76)</f>
        <v>46.388383045818</v>
      </c>
    </row>
    <row r="19" spans="1:9" ht="15.75" thickBot="1">
      <c r="A19" s="6">
        <v>2003</v>
      </c>
      <c r="B19" s="7">
        <v>526.1993307724422</v>
      </c>
      <c r="C19" s="7">
        <v>26.835647516381453</v>
      </c>
      <c r="D19" s="7">
        <f t="shared" si="0"/>
        <v>553.0349782888236</v>
      </c>
      <c r="E19" s="7">
        <v>0</v>
      </c>
      <c r="F19" s="7">
        <v>0.010163784570475</v>
      </c>
      <c r="G19" s="7">
        <f t="shared" si="1"/>
        <v>0.010163784570475</v>
      </c>
      <c r="H19" s="7">
        <f t="shared" si="2"/>
        <v>553.0248145042531</v>
      </c>
      <c r="I19" s="18">
        <f>100*'Form 1.2'!H19/('Form 1.4'!H19*8.76)</f>
        <v>46.056542655751336</v>
      </c>
    </row>
    <row r="20" spans="1:9" ht="15.75" thickBot="1">
      <c r="A20" s="6">
        <v>2004</v>
      </c>
      <c r="B20" s="7">
        <v>528.1890669263488</v>
      </c>
      <c r="C20" s="7">
        <v>26.935792434206064</v>
      </c>
      <c r="D20" s="7">
        <f t="shared" si="0"/>
        <v>555.1248593605549</v>
      </c>
      <c r="E20" s="7">
        <v>0</v>
      </c>
      <c r="F20" s="7">
        <v>0.036274098778872624</v>
      </c>
      <c r="G20" s="7">
        <f t="shared" si="1"/>
        <v>0.036274098778872624</v>
      </c>
      <c r="H20" s="7">
        <f t="shared" si="2"/>
        <v>555.088585261776</v>
      </c>
      <c r="I20" s="18">
        <f>100*'Form 1.2'!H20/('Form 1.4'!H20*8.76)</f>
        <v>47.83275360020724</v>
      </c>
    </row>
    <row r="21" spans="1:9" ht="15.75" thickBot="1">
      <c r="A21" s="6">
        <v>2005</v>
      </c>
      <c r="B21" s="7">
        <v>561.5737205246322</v>
      </c>
      <c r="C21" s="7">
        <v>28.637135379492307</v>
      </c>
      <c r="D21" s="7">
        <f t="shared" si="0"/>
        <v>590.2108559041245</v>
      </c>
      <c r="E21" s="7">
        <v>0</v>
      </c>
      <c r="F21" s="7">
        <v>0.06126210321442327</v>
      </c>
      <c r="G21" s="7">
        <f t="shared" si="1"/>
        <v>0.06126210321442327</v>
      </c>
      <c r="H21" s="7">
        <f t="shared" si="2"/>
        <v>590.1495938009101</v>
      </c>
      <c r="I21" s="18">
        <f>100*'Form 1.2'!H21/('Form 1.4'!H21*8.76)</f>
        <v>44.332386230284406</v>
      </c>
    </row>
    <row r="22" spans="1:9" ht="15.75" thickBot="1">
      <c r="A22" s="6">
        <v>2006</v>
      </c>
      <c r="B22" s="7">
        <v>611.0908168091438</v>
      </c>
      <c r="C22" s="7">
        <v>31.161887247838717</v>
      </c>
      <c r="D22" s="7">
        <f t="shared" si="0"/>
        <v>642.2527040569826</v>
      </c>
      <c r="E22" s="7">
        <v>0</v>
      </c>
      <c r="F22" s="7">
        <v>0.07341979269835117</v>
      </c>
      <c r="G22" s="7">
        <f t="shared" si="1"/>
        <v>0.07341979269835117</v>
      </c>
      <c r="H22" s="7">
        <f t="shared" si="2"/>
        <v>642.1792842642842</v>
      </c>
      <c r="I22" s="18">
        <f>100*'Form 1.2'!H22/('Form 1.4'!H22*8.76)</f>
        <v>42.613030581955215</v>
      </c>
    </row>
    <row r="23" spans="1:9" ht="15.75" thickBot="1">
      <c r="A23" s="6">
        <v>2007</v>
      </c>
      <c r="B23" s="7">
        <v>606.8309835240204</v>
      </c>
      <c r="C23" s="7">
        <v>30.924028959192093</v>
      </c>
      <c r="D23" s="7">
        <f t="shared" si="0"/>
        <v>637.7550124832126</v>
      </c>
      <c r="E23" s="7">
        <v>0.363825</v>
      </c>
      <c r="F23" s="7">
        <v>0.11364952025383614</v>
      </c>
      <c r="G23" s="7">
        <f t="shared" si="1"/>
        <v>0.47747452025383613</v>
      </c>
      <c r="H23" s="7">
        <f t="shared" si="2"/>
        <v>637.2775379629587</v>
      </c>
      <c r="I23" s="18">
        <f>100*'Form 1.2'!H23/('Form 1.4'!H23*8.76)</f>
        <v>43.98906338161542</v>
      </c>
    </row>
    <row r="24" spans="1:9" ht="15.75" thickBot="1">
      <c r="A24" s="6">
        <v>2008</v>
      </c>
      <c r="B24" s="7">
        <v>566.7496845146908</v>
      </c>
      <c r="C24" s="7">
        <v>28.868976847581653</v>
      </c>
      <c r="D24" s="7">
        <f t="shared" si="0"/>
        <v>595.6186613622724</v>
      </c>
      <c r="E24" s="7">
        <v>0.36018675</v>
      </c>
      <c r="F24" s="7">
        <v>0.33112820426618506</v>
      </c>
      <c r="G24" s="7">
        <f t="shared" si="1"/>
        <v>0.691314954266185</v>
      </c>
      <c r="H24" s="7">
        <f t="shared" si="2"/>
        <v>594.9273464080062</v>
      </c>
      <c r="I24" s="18">
        <f>100*'Form 1.2'!H24/('Form 1.4'!H24*8.76)</f>
        <v>46.93670094211607</v>
      </c>
    </row>
    <row r="25" spans="1:9" ht="15.75" thickBot="1">
      <c r="A25" s="6">
        <v>2009</v>
      </c>
      <c r="B25" s="7">
        <v>550.1399670837171</v>
      </c>
      <c r="C25" s="7">
        <v>28.013180375500397</v>
      </c>
      <c r="D25" s="7">
        <f t="shared" si="0"/>
        <v>578.1531474592175</v>
      </c>
      <c r="E25" s="7">
        <v>0.3565848825</v>
      </c>
      <c r="F25" s="7">
        <v>0.5053356227778837</v>
      </c>
      <c r="G25" s="7">
        <f t="shared" si="1"/>
        <v>0.8619205052778837</v>
      </c>
      <c r="H25" s="7">
        <f t="shared" si="2"/>
        <v>577.2912269539396</v>
      </c>
      <c r="I25" s="18">
        <f>100*'Form 1.2'!H25/('Form 1.4'!H25*8.76)</f>
        <v>47.94980985986578</v>
      </c>
    </row>
    <row r="26" spans="1:9" ht="15.75" thickBot="1">
      <c r="A26" s="6">
        <v>2010</v>
      </c>
      <c r="B26" s="7">
        <v>627.4708884170124</v>
      </c>
      <c r="C26" s="7">
        <v>31.949221214872342</v>
      </c>
      <c r="D26" s="7">
        <f t="shared" si="0"/>
        <v>659.4201096318847</v>
      </c>
      <c r="E26" s="7">
        <v>0.3530190336750001</v>
      </c>
      <c r="F26" s="7">
        <v>0.662551444663994</v>
      </c>
      <c r="G26" s="7">
        <f t="shared" si="1"/>
        <v>1.015570478338994</v>
      </c>
      <c r="H26" s="7">
        <f t="shared" si="2"/>
        <v>658.4045391535457</v>
      </c>
      <c r="I26" s="18">
        <f>100*'Form 1.2'!H26/('Form 1.4'!H26*8.76)</f>
        <v>40.36379791172638</v>
      </c>
    </row>
    <row r="27" spans="1:9" ht="15.75" thickBot="1">
      <c r="A27" s="6">
        <v>2011</v>
      </c>
      <c r="B27" s="7">
        <v>592.9576594589348</v>
      </c>
      <c r="C27" s="7">
        <v>30.18156676313595</v>
      </c>
      <c r="D27" s="7">
        <f t="shared" si="0"/>
        <v>623.1392262220708</v>
      </c>
      <c r="E27" s="7">
        <v>0.35268884333825</v>
      </c>
      <c r="F27" s="7">
        <v>0.8095438874406744</v>
      </c>
      <c r="G27" s="7">
        <f t="shared" si="1"/>
        <v>1.1622327307789244</v>
      </c>
      <c r="H27" s="7">
        <f t="shared" si="2"/>
        <v>621.9769934912919</v>
      </c>
      <c r="I27" s="18">
        <f>100*'Form 1.2'!H27/('Form 1.4'!H27*8.76)</f>
        <v>42.51844662615616</v>
      </c>
    </row>
    <row r="28" spans="1:9" ht="15.75" thickBot="1">
      <c r="A28" s="6">
        <v>2012</v>
      </c>
      <c r="B28" s="7">
        <v>577.5503884173816</v>
      </c>
      <c r="C28" s="7">
        <v>29.384534909210252</v>
      </c>
      <c r="D28" s="7">
        <f t="shared" si="0"/>
        <v>606.9349233265918</v>
      </c>
      <c r="E28" s="7">
        <v>0.349161954904867</v>
      </c>
      <c r="F28" s="7">
        <v>1.033875301491292</v>
      </c>
      <c r="G28" s="7">
        <f t="shared" si="1"/>
        <v>1.383037256396159</v>
      </c>
      <c r="H28" s="7">
        <f t="shared" si="2"/>
        <v>605.5518860701957</v>
      </c>
      <c r="I28" s="18">
        <f>100*'Form 1.2'!H28/('Form 1.4'!H28*8.76)</f>
        <v>45.16247447524583</v>
      </c>
    </row>
    <row r="29" spans="1:9" ht="15.75" thickBot="1">
      <c r="A29" s="6">
        <v>2013</v>
      </c>
      <c r="B29" s="7">
        <v>588.9423580994742</v>
      </c>
      <c r="C29" s="7">
        <v>29.951049514846</v>
      </c>
      <c r="D29" s="7">
        <f t="shared" si="0"/>
        <v>618.8934076143202</v>
      </c>
      <c r="E29" s="7">
        <v>0.34567033535581904</v>
      </c>
      <c r="F29" s="7">
        <v>1.3212070808634535</v>
      </c>
      <c r="G29" s="7">
        <f t="shared" si="1"/>
        <v>1.6668774162192725</v>
      </c>
      <c r="H29" s="7">
        <f t="shared" si="2"/>
        <v>617.2265301981009</v>
      </c>
      <c r="I29" s="18">
        <f>100*'Form 1.2'!H29/('Form 1.4'!H29*8.76)</f>
        <v>42.44452717181586</v>
      </c>
    </row>
    <row r="30" spans="1:9" ht="15.75" thickBot="1">
      <c r="A30" s="6">
        <v>2014</v>
      </c>
      <c r="B30" s="7">
        <v>628.070139065097</v>
      </c>
      <c r="C30" s="7">
        <v>31.930289244719418</v>
      </c>
      <c r="D30" s="7">
        <f t="shared" si="0"/>
        <v>660.0004283098165</v>
      </c>
      <c r="E30" s="7">
        <v>0.34221363200226107</v>
      </c>
      <c r="F30" s="7">
        <v>1.6438225954591363</v>
      </c>
      <c r="G30" s="7">
        <f t="shared" si="1"/>
        <v>1.9860362274613974</v>
      </c>
      <c r="H30" s="7">
        <f t="shared" si="2"/>
        <v>658.0143920823551</v>
      </c>
      <c r="I30" s="18">
        <f>100*'Form 1.2'!H30/('Form 1.4'!H30*8.76)</f>
        <v>40.166225322609144</v>
      </c>
    </row>
    <row r="31" spans="1:9" ht="15.75" thickBot="1">
      <c r="A31" s="6">
        <v>2015</v>
      </c>
      <c r="B31" s="7">
        <v>613.7571159459537</v>
      </c>
      <c r="C31" s="7">
        <v>31.18647452589727</v>
      </c>
      <c r="D31" s="7">
        <f t="shared" si="0"/>
        <v>644.943590471851</v>
      </c>
      <c r="E31" s="7">
        <v>0.338791495682238</v>
      </c>
      <c r="F31" s="7">
        <v>1.9188239424818407</v>
      </c>
      <c r="G31" s="7">
        <f t="shared" si="1"/>
        <v>2.2576154381640787</v>
      </c>
      <c r="H31" s="7">
        <f t="shared" si="2"/>
        <v>642.685975033687</v>
      </c>
      <c r="I31" s="18">
        <f>100*'Form 1.2'!H31/('Form 1.4'!H31*8.76)</f>
        <v>40.65013329673175</v>
      </c>
    </row>
    <row r="32" spans="1:9" ht="15.75" thickBot="1">
      <c r="A32" s="6">
        <v>2016</v>
      </c>
      <c r="B32" s="7">
        <v>615.8453531259471</v>
      </c>
      <c r="C32" s="7">
        <v>31.26105186183506</v>
      </c>
      <c r="D32" s="7">
        <f t="shared" si="0"/>
        <v>647.1064049877822</v>
      </c>
      <c r="E32" s="7">
        <v>0.3354035807254161</v>
      </c>
      <c r="F32" s="7">
        <v>2.548148332769432</v>
      </c>
      <c r="G32" s="7">
        <f t="shared" si="1"/>
        <v>2.883551913494848</v>
      </c>
      <c r="H32" s="7">
        <f t="shared" si="2"/>
        <v>644.2228530742873</v>
      </c>
      <c r="I32" s="18">
        <f>100*'Form 1.2'!H32/('Form 1.4'!H32*8.76)</f>
        <v>39.82644196437611</v>
      </c>
    </row>
    <row r="33" spans="1:9" ht="15.75" thickBot="1">
      <c r="A33" s="6">
        <v>2017</v>
      </c>
      <c r="B33" s="7">
        <v>597.9902044140778</v>
      </c>
      <c r="C33" s="7">
        <v>30.323902526463094</v>
      </c>
      <c r="D33" s="7">
        <f t="shared" si="0"/>
        <v>628.3141069405409</v>
      </c>
      <c r="E33" s="7">
        <v>0.3329136819908327</v>
      </c>
      <c r="F33" s="7">
        <v>3.070966683790922</v>
      </c>
      <c r="G33" s="7">
        <f t="shared" si="1"/>
        <v>3.4038803657817547</v>
      </c>
      <c r="H33" s="7">
        <f t="shared" si="2"/>
        <v>624.9102265747591</v>
      </c>
      <c r="I33" s="18">
        <f>100*'Form 1.2'!H33/('Form 1.4'!H33*8.76)</f>
        <v>42.16386665423085</v>
      </c>
    </row>
    <row r="34" spans="1:9" ht="15.75" thickBot="1">
      <c r="A34" s="6">
        <v>2018</v>
      </c>
      <c r="B34" s="7">
        <v>577.741615880723</v>
      </c>
      <c r="C34" s="7">
        <v>29.22572222579665</v>
      </c>
      <c r="D34" s="7">
        <f t="shared" si="0"/>
        <v>606.9673381065196</v>
      </c>
      <c r="E34" s="7">
        <v>1.137460474046926</v>
      </c>
      <c r="F34" s="7">
        <v>3.5507739245154086</v>
      </c>
      <c r="G34" s="7">
        <f t="shared" si="1"/>
        <v>4.688234398562335</v>
      </c>
      <c r="H34" s="7">
        <f t="shared" si="2"/>
        <v>602.2791037079572</v>
      </c>
      <c r="I34" s="18">
        <f>100*'Form 1.2'!H34/('Form 1.4'!H34*8.76)</f>
        <v>44.43332467509854</v>
      </c>
    </row>
    <row r="35" spans="1:14" ht="15.75" thickBot="1">
      <c r="A35" s="6">
        <v>2019</v>
      </c>
      <c r="B35" s="7">
        <v>594.5627339929576</v>
      </c>
      <c r="C35" s="7">
        <v>30.161145489225873</v>
      </c>
      <c r="D35" s="7">
        <f t="shared" si="0"/>
        <v>624.7238794821835</v>
      </c>
      <c r="E35" s="7">
        <v>1.1494554962779002</v>
      </c>
      <c r="F35" s="7">
        <v>3.874385282834081</v>
      </c>
      <c r="G35" s="7">
        <f t="shared" si="1"/>
        <v>5.023840779111981</v>
      </c>
      <c r="H35" s="7">
        <f t="shared" si="2"/>
        <v>619.7000387030715</v>
      </c>
      <c r="I35" s="18">
        <f>100*'Form 1.2'!H35/('Form 1.4'!H35*8.76)</f>
        <v>44.326183437402406</v>
      </c>
      <c r="N35" s="1" t="s">
        <v>0</v>
      </c>
    </row>
    <row r="36" spans="1:9" ht="15.75" thickBot="1">
      <c r="A36" s="6">
        <v>2020</v>
      </c>
      <c r="B36" s="7">
        <v>606.388435521637</v>
      </c>
      <c r="C36" s="7">
        <v>30.845322080739702</v>
      </c>
      <c r="D36" s="7">
        <f t="shared" si="0"/>
        <v>637.2337576023767</v>
      </c>
      <c r="E36" s="7">
        <v>1.2063240031549967</v>
      </c>
      <c r="F36" s="7">
        <v>4.157947155938639</v>
      </c>
      <c r="G36" s="7">
        <f t="shared" si="1"/>
        <v>5.364271159093636</v>
      </c>
      <c r="H36" s="7">
        <f t="shared" si="2"/>
        <v>631.8694864432831</v>
      </c>
      <c r="I36" s="18">
        <f>100*'Form 1.2'!H36/('Form 1.4'!H36*8.76)</f>
        <v>44.53962979688911</v>
      </c>
    </row>
    <row r="37" spans="1:9" ht="15.75" thickBot="1">
      <c r="A37" s="6">
        <v>2021</v>
      </c>
      <c r="B37" s="7">
        <v>617.3336768354015</v>
      </c>
      <c r="C37" s="7">
        <v>31.486754458980144</v>
      </c>
      <c r="D37" s="7">
        <f t="shared" si="0"/>
        <v>648.8204312943817</v>
      </c>
      <c r="E37" s="7">
        <v>1.2341171277934686</v>
      </c>
      <c r="F37" s="7">
        <v>4.49383466010543</v>
      </c>
      <c r="G37" s="7">
        <f t="shared" si="1"/>
        <v>5.727951787898899</v>
      </c>
      <c r="H37" s="7">
        <f t="shared" si="2"/>
        <v>643.0924795064828</v>
      </c>
      <c r="I37" s="18">
        <f>100*'Form 1.2'!H37/('Form 1.4'!H37*8.76)</f>
        <v>44.82746392281553</v>
      </c>
    </row>
    <row r="38" spans="1:9" ht="15.75" thickBot="1">
      <c r="A38" s="6">
        <v>2022</v>
      </c>
      <c r="B38" s="7">
        <v>632.6016386316087</v>
      </c>
      <c r="C38" s="7">
        <v>32.35462154444895</v>
      </c>
      <c r="D38" s="7">
        <f t="shared" si="0"/>
        <v>664.9562601760576</v>
      </c>
      <c r="E38" s="7">
        <v>1.2616235612165934</v>
      </c>
      <c r="F38" s="7">
        <v>4.835149712249181</v>
      </c>
      <c r="G38" s="7">
        <f t="shared" si="1"/>
        <v>6.096773273465774</v>
      </c>
      <c r="H38" s="7">
        <f t="shared" si="2"/>
        <v>658.8594869025918</v>
      </c>
      <c r="I38" s="18">
        <f>100*'Form 1.2'!H38/('Form 1.4'!H38*8.76)</f>
        <v>45.21308318048352</v>
      </c>
    </row>
    <row r="39" spans="1:9" ht="15.75" thickBot="1">
      <c r="A39" s="6">
        <v>2023</v>
      </c>
      <c r="B39" s="7">
        <v>647.2975060779968</v>
      </c>
      <c r="C39" s="7">
        <v>33.19758660766755</v>
      </c>
      <c r="D39" s="7">
        <f t="shared" si="0"/>
        <v>680.4950926856643</v>
      </c>
      <c r="E39" s="7">
        <v>1.288846643937009</v>
      </c>
      <c r="F39" s="7">
        <v>5.179327221843019</v>
      </c>
      <c r="G39" s="7">
        <f t="shared" si="1"/>
        <v>6.468173865780028</v>
      </c>
      <c r="H39" s="7">
        <f t="shared" si="2"/>
        <v>674.0269188198843</v>
      </c>
      <c r="I39" s="18">
        <f>100*'Form 1.2'!H39/('Form 1.4'!H39*8.76)</f>
        <v>45.354616716965175</v>
      </c>
    </row>
    <row r="40" spans="1:9" ht="15.75" thickBot="1">
      <c r="A40" s="6">
        <v>2024</v>
      </c>
      <c r="B40" s="7">
        <v>663.8094782090271</v>
      </c>
      <c r="C40" s="7">
        <v>34.13838235972501</v>
      </c>
      <c r="D40" s="7">
        <f t="shared" si="0"/>
        <v>697.9478605687522</v>
      </c>
      <c r="E40" s="7">
        <v>1.315788974599653</v>
      </c>
      <c r="F40" s="7">
        <v>5.547420284019216</v>
      </c>
      <c r="G40" s="7">
        <f t="shared" si="1"/>
        <v>6.863209258618869</v>
      </c>
      <c r="H40" s="7">
        <f t="shared" si="2"/>
        <v>691.0846513101333</v>
      </c>
      <c r="I40" s="18">
        <f>100*'Form 1.2'!H40/('Form 1.4'!H40*8.76)</f>
        <v>45.42566477428486</v>
      </c>
    </row>
    <row r="41" spans="1:9" ht="15.75" thickBot="1">
      <c r="A41" s="6">
        <v>2025</v>
      </c>
      <c r="B41" s="7">
        <v>678.5811780723981</v>
      </c>
      <c r="C41" s="7">
        <v>34.9912465153451</v>
      </c>
      <c r="D41" s="7">
        <f t="shared" si="0"/>
        <v>713.5724245877432</v>
      </c>
      <c r="E41" s="7">
        <v>1.3424541981053366</v>
      </c>
      <c r="F41" s="7">
        <v>5.964733377803505</v>
      </c>
      <c r="G41" s="7">
        <f t="shared" si="1"/>
        <v>7.307187575908841</v>
      </c>
      <c r="H41" s="7">
        <f t="shared" si="2"/>
        <v>706.2652370118343</v>
      </c>
      <c r="I41" s="18">
        <f>100*'Form 1.2'!H41/('Form 1.4'!H41*8.76)</f>
        <v>45.77816922106029</v>
      </c>
    </row>
    <row r="42" spans="1:9" ht="15.75" thickBot="1">
      <c r="A42" s="6">
        <v>2026</v>
      </c>
      <c r="B42" s="7">
        <v>692.5991516604211</v>
      </c>
      <c r="C42" s="7">
        <v>35.806895010975694</v>
      </c>
      <c r="D42" s="7">
        <f t="shared" si="0"/>
        <v>728.4060466713968</v>
      </c>
      <c r="E42" s="7">
        <v>1.3688446921776496</v>
      </c>
      <c r="F42" s="7">
        <v>6.431719744962583</v>
      </c>
      <c r="G42" s="7">
        <f t="shared" si="1"/>
        <v>7.800564437140233</v>
      </c>
      <c r="H42" s="7">
        <f t="shared" si="2"/>
        <v>720.6054822342566</v>
      </c>
      <c r="I42" s="18">
        <f>100*'Form 1.2'!H42/('Form 1.4'!H42*8.76)</f>
        <v>45.88049620023165</v>
      </c>
    </row>
    <row r="43" spans="1:9" ht="15.75" thickBot="1">
      <c r="A43" s="6">
        <v>2027</v>
      </c>
      <c r="B43" s="7">
        <v>704.6353978399504</v>
      </c>
      <c r="C43" s="7">
        <v>36.5329809767709</v>
      </c>
      <c r="D43" s="7">
        <f t="shared" si="0"/>
        <v>741.1683788167213</v>
      </c>
      <c r="E43" s="7">
        <v>1.3949653149144634</v>
      </c>
      <c r="F43" s="7">
        <v>6.94963765718474</v>
      </c>
      <c r="G43" s="7">
        <f t="shared" si="1"/>
        <v>8.344602972099203</v>
      </c>
      <c r="H43" s="7">
        <f t="shared" si="2"/>
        <v>732.8237758446221</v>
      </c>
      <c r="I43" s="18">
        <f>100*'Form 1.2'!H43/('Form 1.4'!H43*8.76)</f>
        <v>46.051486306020934</v>
      </c>
    </row>
    <row r="44" spans="1:10" ht="15.75" thickBot="1">
      <c r="A44" s="6">
        <v>2028</v>
      </c>
      <c r="B44" s="7">
        <v>720.8482233679717</v>
      </c>
      <c r="C44" s="7">
        <v>37.49450672894513</v>
      </c>
      <c r="D44" s="7">
        <f t="shared" si="0"/>
        <v>758.3427300969169</v>
      </c>
      <c r="E44" s="7">
        <v>1.420818809180454</v>
      </c>
      <c r="F44" s="7">
        <v>7.522542429483733</v>
      </c>
      <c r="G44" s="7">
        <f t="shared" si="1"/>
        <v>8.943361238664187</v>
      </c>
      <c r="H44" s="7">
        <f t="shared" si="2"/>
        <v>749.3993688582526</v>
      </c>
      <c r="I44" s="18">
        <f>100*'Form 1.2'!H44/('Form 1.4'!H44*8.76)</f>
        <v>46.03769517517173</v>
      </c>
      <c r="J44" s="1" t="s">
        <v>0</v>
      </c>
    </row>
    <row r="45" spans="1:9" ht="15.75" thickBot="1">
      <c r="A45" s="6">
        <v>2029</v>
      </c>
      <c r="B45" s="7">
        <v>733.5866315740548</v>
      </c>
      <c r="C45" s="7">
        <v>38.2923115547178</v>
      </c>
      <c r="D45" s="7">
        <f t="shared" si="0"/>
        <v>771.8789431287726</v>
      </c>
      <c r="E45" s="7">
        <v>1.4464078900849309</v>
      </c>
      <c r="F45" s="7">
        <v>8.145022421700935</v>
      </c>
      <c r="G45" s="7">
        <f t="shared" si="1"/>
        <v>9.591430311785865</v>
      </c>
      <c r="H45" s="7">
        <f t="shared" si="2"/>
        <v>762.2875128169867</v>
      </c>
      <c r="I45" s="18">
        <f>100*'Form 1.2'!H45/('Form 1.4'!H45*8.76)</f>
        <v>46.233992020864676</v>
      </c>
    </row>
    <row r="46" spans="1:10" ht="15.75" thickBot="1">
      <c r="A46" s="6">
        <v>2030</v>
      </c>
      <c r="B46" s="7">
        <v>750.364288576067</v>
      </c>
      <c r="C46" s="7">
        <v>39.32570127003895</v>
      </c>
      <c r="D46" s="7">
        <f t="shared" si="0"/>
        <v>789.689989846106</v>
      </c>
      <c r="E46" s="7">
        <v>1.471735245261808</v>
      </c>
      <c r="F46" s="7">
        <v>8.818890314328655</v>
      </c>
      <c r="G46" s="7">
        <f t="shared" si="1"/>
        <v>10.290625559590463</v>
      </c>
      <c r="H46" s="20">
        <f t="shared" si="2"/>
        <v>779.3993642865155</v>
      </c>
      <c r="I46" s="18">
        <f>100*'Form 1.2'!H46/('Form 1.4'!H46*8.76)</f>
        <v>46.18710633871353</v>
      </c>
      <c r="J46" s="13"/>
    </row>
    <row r="47" spans="1:9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</row>
    <row r="48" spans="1:9" ht="13.5" customHeight="1">
      <c r="A48" s="26" t="s">
        <v>70</v>
      </c>
      <c r="B48" s="26"/>
      <c r="C48" s="26"/>
      <c r="D48" s="26"/>
      <c r="E48" s="26"/>
      <c r="F48" s="26"/>
      <c r="G48" s="26"/>
      <c r="H48" s="26"/>
      <c r="I48" s="26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3" t="s">
        <v>23</v>
      </c>
      <c r="B51" s="23"/>
      <c r="C51" s="23"/>
      <c r="D51" s="23"/>
      <c r="E51" s="23"/>
      <c r="F51" s="23"/>
      <c r="G51" s="23"/>
      <c r="H51" s="23"/>
      <c r="I51" s="23"/>
    </row>
    <row r="52" spans="1:9" ht="15">
      <c r="A52" s="8" t="s">
        <v>24</v>
      </c>
      <c r="B52" s="11">
        <f>EXP((LN(B16/B6)/10))-1</f>
        <v>0.0022776153442305436</v>
      </c>
      <c r="C52" s="11">
        <f>EXP((LN(C16/C6)/10))-1</f>
        <v>0.002277471298465228</v>
      </c>
      <c r="D52" s="11">
        <f>EXP((LN(D16/D6)/10))-1</f>
        <v>0.002277608354383176</v>
      </c>
      <c r="E52" s="12" t="s">
        <v>45</v>
      </c>
      <c r="F52" s="12" t="s">
        <v>45</v>
      </c>
      <c r="G52" s="12" t="s">
        <v>45</v>
      </c>
      <c r="H52" s="11">
        <f>EXP((LN(H16/H6)/10))-1</f>
        <v>0.002277471298465228</v>
      </c>
      <c r="I52" s="11">
        <f>EXP((LN(I16/I6)/10))-1</f>
        <v>0.00018467755567153077</v>
      </c>
    </row>
    <row r="53" spans="1:9" ht="15">
      <c r="A53" s="8" t="s">
        <v>73</v>
      </c>
      <c r="B53" s="11">
        <f aca="true" t="shared" si="3" ref="B53:I53">EXP((LN(B34/B16)/18))-1</f>
        <v>0.005208296884511743</v>
      </c>
      <c r="C53" s="11">
        <f t="shared" si="3"/>
        <v>0.004753462965069621</v>
      </c>
      <c r="D53" s="11">
        <f t="shared" si="3"/>
        <v>0.005186306594156642</v>
      </c>
      <c r="E53" s="12" t="s">
        <v>45</v>
      </c>
      <c r="F53" s="11">
        <f t="shared" si="3"/>
        <v>0.5994938513389121</v>
      </c>
      <c r="G53" s="11">
        <f t="shared" si="3"/>
        <v>0.6243790105670108</v>
      </c>
      <c r="H53" s="11">
        <f t="shared" si="3"/>
        <v>0.004753463382666245</v>
      </c>
      <c r="I53" s="11">
        <f t="shared" si="3"/>
        <v>-0.0024936290788220017</v>
      </c>
    </row>
    <row r="54" spans="1:9" ht="15">
      <c r="A54" s="8" t="s">
        <v>74</v>
      </c>
      <c r="B54" s="11">
        <f aca="true" t="shared" si="4" ref="B54:I54">EXP((LN(B36/B34)/2))-1</f>
        <v>0.02449213630991731</v>
      </c>
      <c r="C54" s="11">
        <f t="shared" si="4"/>
        <v>0.027334868377694166</v>
      </c>
      <c r="D54" s="11">
        <f t="shared" si="4"/>
        <v>0.024629195741438625</v>
      </c>
      <c r="E54" s="11">
        <f t="shared" si="4"/>
        <v>0.029825941579127768</v>
      </c>
      <c r="F54" s="11">
        <f t="shared" si="4"/>
        <v>0.08212634865591806</v>
      </c>
      <c r="G54" s="11">
        <f t="shared" si="4"/>
        <v>0.06967218517811546</v>
      </c>
      <c r="H54" s="11">
        <f t="shared" si="4"/>
        <v>0.024270804700640802</v>
      </c>
      <c r="I54" s="11">
        <f t="shared" si="4"/>
        <v>0.001195517280376146</v>
      </c>
    </row>
    <row r="55" spans="1:9" ht="15">
      <c r="A55" s="8" t="s">
        <v>75</v>
      </c>
      <c r="B55" s="11">
        <f aca="true" t="shared" si="5" ref="B55:I55">EXP((LN(B46/B34)/12))-1</f>
        <v>0.022025053611242074</v>
      </c>
      <c r="C55" s="11">
        <f t="shared" si="5"/>
        <v>0.02504422207821011</v>
      </c>
      <c r="D55" s="11">
        <f t="shared" si="5"/>
        <v>0.022172695819380195</v>
      </c>
      <c r="E55" s="11">
        <f t="shared" si="5"/>
        <v>0.021702481119938</v>
      </c>
      <c r="F55" s="11">
        <f t="shared" si="5"/>
        <v>0.07875853112875286</v>
      </c>
      <c r="G55" s="11">
        <f t="shared" si="5"/>
        <v>0.06770851172210945</v>
      </c>
      <c r="H55" s="11">
        <f t="shared" si="5"/>
        <v>0.021715983990458376</v>
      </c>
      <c r="I55" s="11">
        <f t="shared" si="5"/>
        <v>0.00323111984224167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4" t="s">
        <v>61</v>
      </c>
      <c r="B1" s="24"/>
      <c r="C1" s="24"/>
      <c r="D1" s="24"/>
      <c r="E1" s="24"/>
      <c r="F1" s="24"/>
    </row>
    <row r="2" spans="1:9" ht="15.75" customHeight="1">
      <c r="A2" s="25" t="s">
        <v>51</v>
      </c>
      <c r="B2" s="24"/>
      <c r="C2" s="24"/>
      <c r="D2" s="24"/>
      <c r="E2" s="24"/>
      <c r="F2" s="24"/>
      <c r="G2" s="24"/>
      <c r="H2" s="24"/>
      <c r="I2" s="24"/>
    </row>
    <row r="3" spans="1:6" ht="15.75" customHeight="1">
      <c r="A3" s="24" t="s">
        <v>36</v>
      </c>
      <c r="B3" s="24"/>
      <c r="C3" s="24"/>
      <c r="D3" s="24"/>
      <c r="E3" s="24"/>
      <c r="F3" s="24"/>
    </row>
    <row r="4" ht="13.5" customHeight="1" thickBot="1">
      <c r="A4" s="4"/>
    </row>
    <row r="5" spans="1:5" ht="27" thickBot="1">
      <c r="A5" s="5" t="s">
        <v>11</v>
      </c>
      <c r="B5" s="5" t="s">
        <v>37</v>
      </c>
      <c r="C5" s="5" t="s">
        <v>38</v>
      </c>
      <c r="D5" s="5" t="s">
        <v>39</v>
      </c>
      <c r="E5" s="5" t="s">
        <v>40</v>
      </c>
    </row>
    <row r="6" spans="1:8" ht="15.75" thickBot="1">
      <c r="A6" s="6">
        <v>2018</v>
      </c>
      <c r="B6" s="7">
        <f>'Form 1.4'!H34</f>
        <v>602.2791037079572</v>
      </c>
      <c r="C6" s="19">
        <v>649.9574697870621</v>
      </c>
      <c r="D6" s="19">
        <v>669.4757121230098</v>
      </c>
      <c r="E6" s="19">
        <v>677.283009057389</v>
      </c>
      <c r="F6" s="15"/>
      <c r="G6" s="15"/>
      <c r="H6" s="15"/>
    </row>
    <row r="7" spans="1:8" ht="15.75" thickBot="1">
      <c r="A7" s="6">
        <v>2019</v>
      </c>
      <c r="B7" s="7">
        <f>'Form 1.4'!H35</f>
        <v>619.7000387030715</v>
      </c>
      <c r="C7" s="19">
        <v>668.7574976734365</v>
      </c>
      <c r="D7" s="19">
        <v>688.8403054113775</v>
      </c>
      <c r="E7" s="19">
        <v>696.873428506554</v>
      </c>
      <c r="F7" s="15"/>
      <c r="G7" s="15"/>
      <c r="H7" s="15"/>
    </row>
    <row r="8" spans="1:8" ht="15.75" thickBot="1">
      <c r="A8" s="6">
        <v>2020</v>
      </c>
      <c r="B8" s="7">
        <f>'Form 1.4'!H36</f>
        <v>631.8694864432831</v>
      </c>
      <c r="C8" s="19">
        <v>681.8903129967113</v>
      </c>
      <c r="D8" s="19">
        <v>702.3674995731889</v>
      </c>
      <c r="E8" s="19">
        <v>710.5583742037801</v>
      </c>
      <c r="F8" s="15"/>
      <c r="G8" s="15"/>
      <c r="H8" s="15"/>
    </row>
    <row r="9" spans="1:8" ht="15.75" thickBot="1">
      <c r="A9" s="6">
        <v>2021</v>
      </c>
      <c r="B9" s="7">
        <f>'Form 1.4'!H37</f>
        <v>643.0924795064828</v>
      </c>
      <c r="C9" s="19">
        <v>694.0017479822046</v>
      </c>
      <c r="D9" s="19">
        <v>714.8426413150034</v>
      </c>
      <c r="E9" s="19">
        <v>723.1789986481231</v>
      </c>
      <c r="F9" s="15"/>
      <c r="G9" s="15"/>
      <c r="H9" s="15"/>
    </row>
    <row r="10" spans="1:8" ht="15.75" thickBot="1">
      <c r="A10" s="6">
        <v>2022</v>
      </c>
      <c r="B10" s="7">
        <f>'Form 1.4'!H38</f>
        <v>658.8594869025918</v>
      </c>
      <c r="C10" s="19">
        <v>711.0169150805516</v>
      </c>
      <c r="D10" s="19">
        <v>732.3687743922798</v>
      </c>
      <c r="E10" s="19">
        <v>740.9095181169711</v>
      </c>
      <c r="F10" s="15"/>
      <c r="G10" s="15"/>
      <c r="H10" s="15"/>
    </row>
    <row r="11" spans="1:8" ht="15.75" thickBot="1">
      <c r="A11" s="6">
        <v>2023</v>
      </c>
      <c r="B11" s="7">
        <f>'Form 1.4'!H39</f>
        <v>674.0269188198843</v>
      </c>
      <c r="C11" s="19">
        <v>727.3850427633905</v>
      </c>
      <c r="D11" s="19">
        <v>749.2284374409696</v>
      </c>
      <c r="E11" s="19">
        <v>757.9657953120014</v>
      </c>
      <c r="F11" s="15"/>
      <c r="G11" s="15"/>
      <c r="H11" s="15"/>
    </row>
    <row r="12" spans="1:8" ht="15.75" thickBot="1">
      <c r="A12" s="6">
        <v>2024</v>
      </c>
      <c r="B12" s="7">
        <f>'Form 1.4'!H40</f>
        <v>691.0846513101333</v>
      </c>
      <c r="C12" s="19">
        <v>745.7931191640471</v>
      </c>
      <c r="D12" s="19">
        <v>768.189308928733</v>
      </c>
      <c r="E12" s="19">
        <v>777.1477848346075</v>
      </c>
      <c r="F12" s="15"/>
      <c r="G12" s="15"/>
      <c r="H12" s="15"/>
    </row>
    <row r="13" spans="1:8" ht="15.75" thickBot="1">
      <c r="A13" s="6">
        <v>2025</v>
      </c>
      <c r="B13" s="7">
        <f>'Form 1.4'!H41</f>
        <v>706.2652370118343</v>
      </c>
      <c r="C13" s="19">
        <v>762.1754486894728</v>
      </c>
      <c r="D13" s="19">
        <v>785.063600301769</v>
      </c>
      <c r="E13" s="19">
        <v>794.2188609466878</v>
      </c>
      <c r="F13" s="15"/>
      <c r="G13" s="15"/>
      <c r="H13" s="15"/>
    </row>
    <row r="14" spans="1:8" ht="15.75" thickBot="1">
      <c r="A14" s="6">
        <v>2026</v>
      </c>
      <c r="B14" s="7">
        <f>'Form 1.4'!H42</f>
        <v>720.6054822342566</v>
      </c>
      <c r="C14" s="19">
        <v>777.6509141927854</v>
      </c>
      <c r="D14" s="19">
        <v>801.0037944988749</v>
      </c>
      <c r="E14" s="19">
        <v>810.3449466213108</v>
      </c>
      <c r="F14" s="15"/>
      <c r="G14" s="15"/>
      <c r="H14" s="15"/>
    </row>
    <row r="15" spans="1:8" ht="15.75" thickBot="1">
      <c r="A15" s="6">
        <v>2027</v>
      </c>
      <c r="B15" s="7">
        <f>'Form 1.4'!H43</f>
        <v>732.8237758446221</v>
      </c>
      <c r="C15" s="19">
        <v>790.836447499434</v>
      </c>
      <c r="D15" s="19">
        <v>814.5852897666841</v>
      </c>
      <c r="E15" s="19">
        <v>824.0848266735843</v>
      </c>
      <c r="F15" s="15"/>
      <c r="G15" s="15"/>
      <c r="H15" s="15"/>
    </row>
    <row r="16" spans="1:8" ht="15.75" thickBot="1">
      <c r="A16" s="6">
        <v>2028</v>
      </c>
      <c r="B16" s="7">
        <f>'Form 1.4'!H44</f>
        <v>749.3993688582526</v>
      </c>
      <c r="C16" s="19">
        <v>808.7242181892949</v>
      </c>
      <c r="D16" s="19">
        <v>833.0102307475319</v>
      </c>
      <c r="E16" s="19">
        <v>842.7246357708268</v>
      </c>
      <c r="F16" s="15"/>
      <c r="G16" s="15"/>
      <c r="H16" s="15"/>
    </row>
    <row r="17" spans="1:8" ht="16.5" customHeight="1" thickBot="1">
      <c r="A17" s="6">
        <v>2029</v>
      </c>
      <c r="B17" s="7">
        <f>'Form 1.4'!H45</f>
        <v>762.2875128169867</v>
      </c>
      <c r="C17" s="19">
        <v>822.63262937504</v>
      </c>
      <c r="D17" s="19">
        <v>847.3363119388548</v>
      </c>
      <c r="E17" s="19">
        <v>857.2177849643809</v>
      </c>
      <c r="G17" s="15"/>
      <c r="H17" s="15"/>
    </row>
    <row r="18" spans="1:8" ht="15.75" thickBot="1">
      <c r="A18" s="6">
        <v>2030</v>
      </c>
      <c r="B18" s="7">
        <f>'Form 1.4'!H46</f>
        <v>779.3993642865155</v>
      </c>
      <c r="C18" s="19">
        <v>841.0991104832261</v>
      </c>
      <c r="D18" s="19">
        <v>866.3573420292687</v>
      </c>
      <c r="E18" s="19">
        <v>876.460634647686</v>
      </c>
      <c r="G18" s="15"/>
      <c r="H18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C51" sqref="C5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4" t="s">
        <v>62</v>
      </c>
      <c r="B1" s="24"/>
      <c r="C1" s="24"/>
      <c r="D1" s="24"/>
      <c r="E1" s="24"/>
      <c r="F1" s="24"/>
      <c r="G1" s="24"/>
      <c r="H1" s="24"/>
    </row>
    <row r="2" spans="1:9" ht="15.75" customHeight="1">
      <c r="A2" s="25" t="s">
        <v>51</v>
      </c>
      <c r="B2" s="24"/>
      <c r="C2" s="24"/>
      <c r="D2" s="24"/>
      <c r="E2" s="24"/>
      <c r="F2" s="24"/>
      <c r="G2" s="24"/>
      <c r="H2" s="24"/>
      <c r="I2" s="24"/>
    </row>
    <row r="3" spans="1:8" ht="15.75" customHeight="1">
      <c r="A3" s="24" t="s">
        <v>41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</row>
    <row r="9" spans="1:8" ht="15.75" thickBot="1">
      <c r="A9" s="6">
        <v>1993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ht="15.75" thickBot="1">
      <c r="A10" s="6">
        <v>1994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</row>
    <row r="11" spans="1:8" ht="15.75" thickBot="1">
      <c r="A11" s="6">
        <v>1995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ht="15.75" thickBot="1">
      <c r="A12" s="6">
        <v>1996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</row>
    <row r="13" spans="1:8" ht="15.75" thickBot="1">
      <c r="A13" s="6">
        <v>1997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ht="15.75" thickBot="1">
      <c r="A14" s="6">
        <v>1998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ht="15.75" thickBot="1">
      <c r="A15" s="6">
        <v>1999</v>
      </c>
      <c r="B15" s="7">
        <v>0.00131671967760912</v>
      </c>
      <c r="C15" s="7">
        <v>0.00307234591442129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0.00438906559203041</v>
      </c>
    </row>
    <row r="16" spans="1:8" ht="15.75" thickBot="1">
      <c r="A16" s="6">
        <v>2000</v>
      </c>
      <c r="B16" s="7">
        <v>0.00223739740086323</v>
      </c>
      <c r="C16" s="7">
        <v>0.00522059393534753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0.00745799133621076</v>
      </c>
    </row>
    <row r="17" spans="1:8" ht="15.75" thickBot="1">
      <c r="A17" s="6">
        <v>2001</v>
      </c>
      <c r="B17" s="7">
        <v>0.00222621041385891</v>
      </c>
      <c r="C17" s="7">
        <v>0.00519449096567079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0.0074207013795297</v>
      </c>
    </row>
    <row r="18" spans="1:8" ht="15.75" thickBot="1">
      <c r="A18" s="6">
        <v>2002</v>
      </c>
      <c r="B18" s="7">
        <v>0.0174329851969333</v>
      </c>
      <c r="C18" s="7">
        <v>0.0340869744303328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0.051519959627266104</v>
      </c>
    </row>
    <row r="19" spans="1:8" ht="15.75" thickBot="1">
      <c r="A19" s="6">
        <v>2003</v>
      </c>
      <c r="B19" s="7">
        <v>0.0342109613458922</v>
      </c>
      <c r="C19" s="7">
        <v>0.0601189735721473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0.09432993491803951</v>
      </c>
    </row>
    <row r="20" spans="1:8" ht="15.75" thickBot="1">
      <c r="A20" s="6">
        <v>2004</v>
      </c>
      <c r="B20" s="7">
        <v>0.0811297779519769</v>
      </c>
      <c r="C20" s="7">
        <v>0.169694745334186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0.2508245232861629</v>
      </c>
    </row>
    <row r="21" spans="1:8" ht="15.75" thickBot="1">
      <c r="A21" s="6">
        <v>2005</v>
      </c>
      <c r="B21" s="7">
        <v>0.119393288407495</v>
      </c>
      <c r="C21" s="7">
        <v>0.38053967295692204</v>
      </c>
      <c r="D21" s="7">
        <v>0</v>
      </c>
      <c r="E21" s="7">
        <v>0.0703809649609929</v>
      </c>
      <c r="F21" s="7">
        <v>0</v>
      </c>
      <c r="G21" s="7">
        <v>0</v>
      </c>
      <c r="H21" s="7">
        <f t="shared" si="0"/>
        <v>0.5703139263254099</v>
      </c>
    </row>
    <row r="22" spans="1:8" ht="15.75" thickBot="1">
      <c r="A22" s="6">
        <v>2006</v>
      </c>
      <c r="B22" s="7">
        <v>0.145142738951663</v>
      </c>
      <c r="C22" s="7">
        <v>3.00488580911091</v>
      </c>
      <c r="D22" s="7">
        <v>0</v>
      </c>
      <c r="E22" s="7">
        <v>0.0798292762467751</v>
      </c>
      <c r="F22" s="7">
        <v>0</v>
      </c>
      <c r="G22" s="7">
        <v>0</v>
      </c>
      <c r="H22" s="7">
        <f t="shared" si="0"/>
        <v>3.229857824309348</v>
      </c>
    </row>
    <row r="23" spans="1:8" ht="15.75" thickBot="1">
      <c r="A23" s="6">
        <v>2007</v>
      </c>
      <c r="B23" s="7">
        <v>0.210113726969758</v>
      </c>
      <c r="C23" s="7">
        <v>3.222174211194909</v>
      </c>
      <c r="D23" s="7">
        <v>0</v>
      </c>
      <c r="E23" s="7">
        <v>0.0794301298655412</v>
      </c>
      <c r="F23" s="7">
        <v>0</v>
      </c>
      <c r="G23" s="7">
        <v>0</v>
      </c>
      <c r="H23" s="7">
        <f t="shared" si="0"/>
        <v>3.5117180680302083</v>
      </c>
    </row>
    <row r="24" spans="1:8" ht="15.75" thickBot="1">
      <c r="A24" s="6">
        <v>2008</v>
      </c>
      <c r="B24" s="7">
        <v>1.19697737138122</v>
      </c>
      <c r="C24" s="7">
        <v>3.696854332996462</v>
      </c>
      <c r="D24" s="7">
        <v>0</v>
      </c>
      <c r="E24" s="7">
        <v>0.0790329792162135</v>
      </c>
      <c r="F24" s="7">
        <v>0</v>
      </c>
      <c r="G24" s="7">
        <v>0</v>
      </c>
      <c r="H24" s="7">
        <f t="shared" si="0"/>
        <v>4.972864683593896</v>
      </c>
    </row>
    <row r="25" spans="1:8" ht="15.75" thickBot="1">
      <c r="A25" s="6">
        <v>2009</v>
      </c>
      <c r="B25" s="7">
        <v>2.59083611822501</v>
      </c>
      <c r="C25" s="7">
        <v>4.230813906835958</v>
      </c>
      <c r="D25" s="7">
        <v>0</v>
      </c>
      <c r="E25" s="7">
        <v>0.0786378143201324</v>
      </c>
      <c r="F25" s="7">
        <v>0</v>
      </c>
      <c r="G25" s="7">
        <v>0</v>
      </c>
      <c r="H25" s="7">
        <f t="shared" si="0"/>
        <v>6.900287839381101</v>
      </c>
    </row>
    <row r="26" spans="1:8" ht="15.75" thickBot="1">
      <c r="A26" s="6">
        <v>2010</v>
      </c>
      <c r="B26" s="7">
        <v>3.43998230167316</v>
      </c>
      <c r="C26" s="7">
        <v>4.797216982902809</v>
      </c>
      <c r="D26" s="7">
        <v>0</v>
      </c>
      <c r="E26" s="7">
        <v>0.0782446252485318</v>
      </c>
      <c r="F26" s="7">
        <v>0</v>
      </c>
      <c r="G26" s="7">
        <v>0</v>
      </c>
      <c r="H26" s="7">
        <f t="shared" si="0"/>
        <v>8.3154439098245</v>
      </c>
    </row>
    <row r="27" spans="1:8" ht="15.75" thickBot="1">
      <c r="A27" s="6">
        <v>2011</v>
      </c>
      <c r="B27" s="7">
        <v>4.14573072967427</v>
      </c>
      <c r="C27" s="7">
        <v>5.58645007062381</v>
      </c>
      <c r="D27" s="7">
        <v>0</v>
      </c>
      <c r="E27" s="7">
        <v>0.0778534021222891</v>
      </c>
      <c r="F27" s="7">
        <v>0</v>
      </c>
      <c r="G27" s="7">
        <v>0</v>
      </c>
      <c r="H27" s="7">
        <f t="shared" si="0"/>
        <v>9.810034202420368</v>
      </c>
    </row>
    <row r="28" spans="1:8" ht="15.75" thickBot="1">
      <c r="A28" s="6">
        <v>2012</v>
      </c>
      <c r="B28" s="7">
        <v>4.699772221582</v>
      </c>
      <c r="C28" s="7">
        <v>7.295718618848978</v>
      </c>
      <c r="D28" s="7">
        <v>0</v>
      </c>
      <c r="E28" s="7">
        <v>0.0774641351116777</v>
      </c>
      <c r="F28" s="7">
        <v>0</v>
      </c>
      <c r="G28" s="7">
        <v>0.41709996823583</v>
      </c>
      <c r="H28" s="7">
        <f t="shared" si="0"/>
        <v>12.490054943778485</v>
      </c>
    </row>
    <row r="29" spans="1:8" ht="15.75" thickBot="1">
      <c r="A29" s="6">
        <v>2013</v>
      </c>
      <c r="B29" s="7">
        <v>5.439894952603869</v>
      </c>
      <c r="C29" s="7">
        <v>9.15237178747622</v>
      </c>
      <c r="D29" s="7">
        <v>0</v>
      </c>
      <c r="E29" s="7">
        <v>0.0770768144361193</v>
      </c>
      <c r="F29" s="7">
        <v>0</v>
      </c>
      <c r="G29" s="7">
        <v>0.415014468394651</v>
      </c>
      <c r="H29" s="7">
        <f t="shared" si="0"/>
        <v>15.084358022910857</v>
      </c>
    </row>
    <row r="30" spans="1:8" ht="15.75" thickBot="1">
      <c r="A30" s="6">
        <v>2014</v>
      </c>
      <c r="B30" s="7">
        <v>7.05450876619595</v>
      </c>
      <c r="C30" s="7">
        <v>10.498409619810596</v>
      </c>
      <c r="D30" s="7">
        <v>0</v>
      </c>
      <c r="E30" s="7">
        <v>0.0766914303639387</v>
      </c>
      <c r="F30" s="7">
        <v>0</v>
      </c>
      <c r="G30" s="7">
        <v>0.412939396052678</v>
      </c>
      <c r="H30" s="7">
        <f t="shared" si="0"/>
        <v>18.042549212423165</v>
      </c>
    </row>
    <row r="31" spans="1:8" ht="15.75" thickBot="1">
      <c r="A31" s="6">
        <v>2015</v>
      </c>
      <c r="B31" s="7">
        <v>9.44963348504686</v>
      </c>
      <c r="C31" s="7">
        <v>10.765745612849681</v>
      </c>
      <c r="D31" s="7">
        <v>0</v>
      </c>
      <c r="E31" s="7">
        <v>0.076307973212119</v>
      </c>
      <c r="F31" s="7">
        <v>0</v>
      </c>
      <c r="G31" s="7">
        <v>0.410874699072414</v>
      </c>
      <c r="H31" s="7">
        <f t="shared" si="0"/>
        <v>20.702561770181077</v>
      </c>
    </row>
    <row r="32" spans="1:8" ht="15.75" thickBot="1">
      <c r="A32" s="6">
        <v>2016</v>
      </c>
      <c r="B32" s="7">
        <v>13.401548395426534</v>
      </c>
      <c r="C32" s="7">
        <v>11.869118667858848</v>
      </c>
      <c r="D32" s="7">
        <v>0</v>
      </c>
      <c r="E32" s="7">
        <v>0.0759264333460584</v>
      </c>
      <c r="F32" s="7">
        <v>0</v>
      </c>
      <c r="G32" s="7">
        <v>0.408820325577052</v>
      </c>
      <c r="H32" s="7">
        <f t="shared" si="0"/>
        <v>25.755413822208492</v>
      </c>
    </row>
    <row r="33" spans="1:8" ht="15.75" thickBot="1">
      <c r="A33" s="6">
        <v>2017</v>
      </c>
      <c r="B33" s="7">
        <v>17.1477864335765</v>
      </c>
      <c r="C33" s="7">
        <v>13.948795355984311</v>
      </c>
      <c r="D33" s="7">
        <v>0.029177331802126116</v>
      </c>
      <c r="E33" s="7">
        <v>0.07554680117932812</v>
      </c>
      <c r="F33" s="7">
        <v>0</v>
      </c>
      <c r="G33" s="7">
        <v>0.40677622394916674</v>
      </c>
      <c r="H33" s="7">
        <f t="shared" si="0"/>
        <v>31.60808214649143</v>
      </c>
    </row>
    <row r="34" spans="1:8" ht="15.75" thickBot="1">
      <c r="A34" s="6">
        <v>2018</v>
      </c>
      <c r="B34" s="7">
        <v>20.456136633587107</v>
      </c>
      <c r="C34" s="7">
        <v>21.533490364712236</v>
      </c>
      <c r="D34" s="7">
        <v>0.05472513755982286</v>
      </c>
      <c r="E34" s="7">
        <v>0.07516906717343148</v>
      </c>
      <c r="F34" s="7">
        <v>0</v>
      </c>
      <c r="G34" s="7">
        <v>0.4047423428294209</v>
      </c>
      <c r="H34" s="7">
        <f t="shared" si="0"/>
        <v>42.52426354586202</v>
      </c>
    </row>
    <row r="35" spans="1:8" ht="15.75" thickBot="1">
      <c r="A35" s="6">
        <v>2019</v>
      </c>
      <c r="B35" s="7">
        <v>23.632022104687184</v>
      </c>
      <c r="C35" s="7">
        <v>22.17501023316754</v>
      </c>
      <c r="D35" s="7">
        <v>0.054451511872023746</v>
      </c>
      <c r="E35" s="7">
        <v>0.07479322183756433</v>
      </c>
      <c r="F35" s="7">
        <v>0</v>
      </c>
      <c r="G35" s="7">
        <v>0.4027186311152738</v>
      </c>
      <c r="H35" s="7">
        <f t="shared" si="0"/>
        <v>46.33899570267958</v>
      </c>
    </row>
    <row r="36" spans="1:8" ht="15.75" thickBot="1">
      <c r="A36" s="6">
        <v>2020</v>
      </c>
      <c r="B36" s="7">
        <v>26.104363710020046</v>
      </c>
      <c r="C36" s="7">
        <v>22.585650726927376</v>
      </c>
      <c r="D36" s="7">
        <v>0.05417925431266363</v>
      </c>
      <c r="E36" s="7">
        <v>0.0740814637283765</v>
      </c>
      <c r="F36" s="7">
        <v>0</v>
      </c>
      <c r="G36" s="7">
        <v>0.4007050379596974</v>
      </c>
      <c r="H36" s="7">
        <f t="shared" si="0"/>
        <v>49.21898019294816</v>
      </c>
    </row>
    <row r="37" spans="1:8" ht="15.75" thickBot="1">
      <c r="A37" s="6">
        <v>2021</v>
      </c>
      <c r="B37" s="7">
        <v>28.608017165131017</v>
      </c>
      <c r="C37" s="7">
        <v>23.053636425050062</v>
      </c>
      <c r="D37" s="7">
        <v>0.05390835804110031</v>
      </c>
      <c r="E37" s="7">
        <v>0.07337495336973461</v>
      </c>
      <c r="F37" s="7">
        <v>0</v>
      </c>
      <c r="G37" s="7">
        <v>0.3987015127698989</v>
      </c>
      <c r="H37" s="7">
        <f t="shared" si="0"/>
        <v>52.18763841436181</v>
      </c>
    </row>
    <row r="38" spans="1:8" ht="15.75" thickBot="1">
      <c r="A38" s="6">
        <v>2022</v>
      </c>
      <c r="B38" s="7">
        <v>31.181129432942644</v>
      </c>
      <c r="C38" s="7">
        <v>23.589856337000338</v>
      </c>
      <c r="D38" s="7">
        <v>0.05363881625089481</v>
      </c>
      <c r="E38" s="7">
        <v>0.07267364763328593</v>
      </c>
      <c r="F38" s="7">
        <v>0</v>
      </c>
      <c r="G38" s="7">
        <v>0.39670800520604943</v>
      </c>
      <c r="H38" s="7">
        <f t="shared" si="0"/>
        <v>55.294006239033216</v>
      </c>
    </row>
    <row r="39" spans="1:8" ht="15.75" thickBot="1">
      <c r="A39" s="6">
        <v>2023</v>
      </c>
      <c r="B39" s="7">
        <v>33.778749751354724</v>
      </c>
      <c r="C39" s="7">
        <v>24.20098283414996</v>
      </c>
      <c r="D39" s="7">
        <v>0.053370622169640336</v>
      </c>
      <c r="E39" s="7">
        <v>0.0719775037752155</v>
      </c>
      <c r="F39" s="7">
        <v>0</v>
      </c>
      <c r="G39" s="7">
        <v>0.3947244651800192</v>
      </c>
      <c r="H39" s="7">
        <f t="shared" si="0"/>
        <v>58.49980517662956</v>
      </c>
    </row>
    <row r="40" spans="1:8" ht="15.75" thickBot="1">
      <c r="A40" s="6">
        <v>2024</v>
      </c>
      <c r="B40" s="7">
        <v>36.587964672262665</v>
      </c>
      <c r="C40" s="7">
        <v>24.888156581718967</v>
      </c>
      <c r="D40" s="7">
        <v>0.05310376905879213</v>
      </c>
      <c r="E40" s="7">
        <v>0.07128647943263447</v>
      </c>
      <c r="F40" s="7">
        <v>0</v>
      </c>
      <c r="G40" s="7">
        <v>0.3927508428541191</v>
      </c>
      <c r="H40" s="7">
        <f t="shared" si="0"/>
        <v>61.99326234532718</v>
      </c>
    </row>
    <row r="41" spans="1:8" ht="15.75" thickBot="1">
      <c r="A41" s="6">
        <v>2025</v>
      </c>
      <c r="B41" s="7">
        <v>39.678245434981626</v>
      </c>
      <c r="C41" s="7">
        <v>25.64714928423009</v>
      </c>
      <c r="D41" s="7">
        <v>0.05283825021349817</v>
      </c>
      <c r="E41" s="7">
        <v>0.07060053262000339</v>
      </c>
      <c r="F41" s="7">
        <v>0</v>
      </c>
      <c r="G41" s="7">
        <v>0.3907870886398485</v>
      </c>
      <c r="H41" s="7">
        <f t="shared" si="0"/>
        <v>65.83962059068507</v>
      </c>
    </row>
    <row r="42" spans="1:8" ht="15.75" thickBot="1">
      <c r="A42" s="6">
        <v>2026</v>
      </c>
      <c r="B42" s="7">
        <v>43.1870330231215</v>
      </c>
      <c r="C42" s="7">
        <v>26.469475170798297</v>
      </c>
      <c r="D42" s="7">
        <v>0.05257405896243068</v>
      </c>
      <c r="E42" s="7">
        <v>0.06991962172559016</v>
      </c>
      <c r="F42" s="7">
        <v>0</v>
      </c>
      <c r="G42" s="7">
        <v>0.3888331531966493</v>
      </c>
      <c r="H42" s="7">
        <f t="shared" si="0"/>
        <v>70.16783502780446</v>
      </c>
    </row>
    <row r="43" spans="1:8" ht="15.75" thickBot="1">
      <c r="A43" s="6">
        <v>2027</v>
      </c>
      <c r="B43" s="7">
        <v>47.14161655052691</v>
      </c>
      <c r="C43" s="7">
        <v>27.343809777153538</v>
      </c>
      <c r="D43" s="7">
        <v>0.052311188667618524</v>
      </c>
      <c r="E43" s="7">
        <v>0.06924370550796209</v>
      </c>
      <c r="F43" s="7">
        <v>0</v>
      </c>
      <c r="G43" s="7">
        <v>0.386888987430666</v>
      </c>
      <c r="H43" s="7">
        <f t="shared" si="0"/>
        <v>74.99387020928668</v>
      </c>
    </row>
    <row r="44" spans="1:8" ht="15.75" thickBot="1">
      <c r="A44" s="6">
        <v>2028</v>
      </c>
      <c r="B44" s="7">
        <v>51.596850962637866</v>
      </c>
      <c r="C44" s="7">
        <v>28.257067017465967</v>
      </c>
      <c r="D44" s="7">
        <v>0.052049632724280426</v>
      </c>
      <c r="E44" s="7">
        <v>0.0685727430925122</v>
      </c>
      <c r="F44" s="7">
        <v>0</v>
      </c>
      <c r="G44" s="7">
        <v>0.3849545424935127</v>
      </c>
      <c r="H44" s="7">
        <f t="shared" si="0"/>
        <v>80.35949489841414</v>
      </c>
    </row>
    <row r="45" spans="1:8" ht="15.75" thickBot="1">
      <c r="A45" s="6">
        <v>2029</v>
      </c>
      <c r="B45" s="7">
        <v>56.59583022686002</v>
      </c>
      <c r="C45" s="7">
        <v>29.194997708927264</v>
      </c>
      <c r="D45" s="7">
        <v>0.05178938456065903</v>
      </c>
      <c r="E45" s="7">
        <v>0.06790669396801864</v>
      </c>
      <c r="F45" s="7">
        <v>0</v>
      </c>
      <c r="G45" s="7">
        <v>0.38302976978104514</v>
      </c>
      <c r="H45" s="7">
        <f t="shared" si="0"/>
        <v>86.29355378409701</v>
      </c>
    </row>
    <row r="46" spans="1:8" ht="15.75" thickBot="1">
      <c r="A46" s="6">
        <v>2030</v>
      </c>
      <c r="B46" s="7">
        <v>62.13900014739828</v>
      </c>
      <c r="C46" s="7">
        <v>30.142245227822453</v>
      </c>
      <c r="D46" s="7">
        <v>0.05153043763785573</v>
      </c>
      <c r="E46" s="7">
        <v>0.06724551798323786</v>
      </c>
      <c r="F46" s="7">
        <v>0</v>
      </c>
      <c r="G46" s="7">
        <v>0.38111462093213994</v>
      </c>
      <c r="H46" s="7">
        <f t="shared" si="0"/>
        <v>92.78113595177396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7" t="s">
        <v>23</v>
      </c>
      <c r="B50" s="27"/>
      <c r="C50" s="27"/>
      <c r="D50" s="27"/>
      <c r="E50" s="27"/>
      <c r="F50" s="27"/>
      <c r="G50" s="27"/>
      <c r="H50" s="27"/>
    </row>
    <row r="51" spans="1:8" ht="15">
      <c r="A51" s="8" t="s">
        <v>24</v>
      </c>
      <c r="B51" s="12" t="s">
        <v>45</v>
      </c>
      <c r="C51" s="12" t="s">
        <v>45</v>
      </c>
      <c r="D51" s="12" t="s">
        <v>45</v>
      </c>
      <c r="E51" s="12" t="s">
        <v>45</v>
      </c>
      <c r="F51" s="12" t="s">
        <v>45</v>
      </c>
      <c r="G51" s="12" t="s">
        <v>45</v>
      </c>
      <c r="H51" s="12" t="s">
        <v>45</v>
      </c>
    </row>
    <row r="52" spans="1:8" ht="15">
      <c r="A52" s="8" t="s">
        <v>54</v>
      </c>
      <c r="B52" s="11">
        <f>EXP((LN(B33/B16)/17))-1</f>
        <v>0.6923802069898559</v>
      </c>
      <c r="C52" s="11">
        <f>EXP((LN(C33/C16)/17))-1</f>
        <v>0.5906603590610422</v>
      </c>
      <c r="D52" s="12" t="s">
        <v>45</v>
      </c>
      <c r="E52" s="12" t="s">
        <v>45</v>
      </c>
      <c r="F52" s="12" t="s">
        <v>45</v>
      </c>
      <c r="G52" s="12" t="s">
        <v>45</v>
      </c>
      <c r="H52" s="11">
        <f>EXP((LN(H33/H16)/17))-1</f>
        <v>0.6344186528466176</v>
      </c>
    </row>
    <row r="53" spans="1:8" ht="15">
      <c r="A53" s="8" t="s">
        <v>55</v>
      </c>
      <c r="B53" s="11">
        <f>EXP((LN(B36/B33)/3))-1</f>
        <v>0.15036329285604078</v>
      </c>
      <c r="C53" s="11">
        <f aca="true" t="shared" si="1" ref="C53:H53">EXP((LN(C36/C33)/3))-1</f>
        <v>0.17426279670875666</v>
      </c>
      <c r="D53" s="11">
        <f t="shared" si="1"/>
        <v>0.22912433275551347</v>
      </c>
      <c r="E53" s="12">
        <f t="shared" si="1"/>
        <v>-0.006507731887231638</v>
      </c>
      <c r="F53" s="12" t="s">
        <v>45</v>
      </c>
      <c r="G53" s="11">
        <f t="shared" si="1"/>
        <v>-0.0050000000000000044</v>
      </c>
      <c r="H53" s="11">
        <f t="shared" si="1"/>
        <v>0.15907486620406552</v>
      </c>
    </row>
    <row r="54" spans="1:8" ht="15">
      <c r="A54" s="8" t="s">
        <v>56</v>
      </c>
      <c r="B54" s="11">
        <f>EXP((LN(B46/B33)/13))-1</f>
        <v>0.1041091652691375</v>
      </c>
      <c r="C54" s="11">
        <f aca="true" t="shared" si="2" ref="C54:H54">EXP((LN(C46/C33)/13))-1</f>
        <v>0.06106369116034571</v>
      </c>
      <c r="D54" s="11">
        <f t="shared" si="2"/>
        <v>0.044723597495041734</v>
      </c>
      <c r="E54" s="12">
        <f t="shared" si="2"/>
        <v>-0.008914030659573191</v>
      </c>
      <c r="F54" s="12" t="s">
        <v>45</v>
      </c>
      <c r="G54" s="11">
        <f t="shared" si="2"/>
        <v>-0.0050000000000000044</v>
      </c>
      <c r="H54" s="11">
        <f t="shared" si="2"/>
        <v>0.08636049579099514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zoomScalePageLayoutView="0" workbookViewId="0" topLeftCell="A1">
      <selection activeCell="M31" sqref="M31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16384" width="9.140625" style="1" customWidth="1"/>
  </cols>
  <sheetData>
    <row r="1" spans="2:7" ht="15.75" customHeight="1">
      <c r="B1" s="24" t="s">
        <v>63</v>
      </c>
      <c r="C1" s="24"/>
      <c r="D1" s="24"/>
      <c r="E1" s="24"/>
      <c r="F1" s="14"/>
      <c r="G1" s="14"/>
    </row>
    <row r="2" spans="2:9" ht="15.75" customHeight="1">
      <c r="B2" s="24" t="s">
        <v>51</v>
      </c>
      <c r="C2" s="24"/>
      <c r="D2" s="24"/>
      <c r="E2" s="24"/>
      <c r="F2" s="24"/>
      <c r="G2" s="14"/>
      <c r="H2" s="14"/>
      <c r="I2" s="14"/>
    </row>
    <row r="3" spans="1:7" ht="15.75" customHeight="1">
      <c r="A3" s="24" t="s">
        <v>42</v>
      </c>
      <c r="B3" s="24"/>
      <c r="C3" s="24"/>
      <c r="D3" s="24"/>
      <c r="E3" s="24"/>
      <c r="F3" s="24"/>
      <c r="G3" s="24"/>
    </row>
    <row r="4" ht="13.5" customHeight="1" thickBot="1">
      <c r="A4" s="4"/>
    </row>
    <row r="5" spans="1:5" ht="27" thickBot="1">
      <c r="A5" s="5" t="s">
        <v>11</v>
      </c>
      <c r="B5" s="5" t="s">
        <v>43</v>
      </c>
      <c r="C5" s="5" t="s">
        <v>50</v>
      </c>
      <c r="D5" s="5" t="s">
        <v>69</v>
      </c>
      <c r="E5" s="5" t="s">
        <v>65</v>
      </c>
    </row>
    <row r="6" spans="1:5" ht="15.75" thickBot="1">
      <c r="A6" s="6">
        <v>1990</v>
      </c>
      <c r="B6" s="7">
        <v>272.95642570053775</v>
      </c>
      <c r="C6" s="7">
        <v>92.09721642796491</v>
      </c>
      <c r="D6" s="7">
        <v>10009.454048690694</v>
      </c>
      <c r="E6" s="7">
        <v>129.04200514544507</v>
      </c>
    </row>
    <row r="7" spans="1:5" ht="15.75" thickBot="1">
      <c r="A7" s="6">
        <v>1991</v>
      </c>
      <c r="B7" s="7">
        <v>277.65790738973766</v>
      </c>
      <c r="C7" s="7">
        <v>93.45833748302145</v>
      </c>
      <c r="D7" s="7">
        <v>9850.42090461347</v>
      </c>
      <c r="E7" s="7">
        <v>125.18705733565176</v>
      </c>
    </row>
    <row r="8" spans="1:5" ht="15.75" thickBot="1">
      <c r="A8" s="6">
        <v>1992</v>
      </c>
      <c r="B8" s="7">
        <v>280.8193476021314</v>
      </c>
      <c r="C8" s="7">
        <v>94.16760772646536</v>
      </c>
      <c r="D8" s="7">
        <v>10052.121507497366</v>
      </c>
      <c r="E8" s="7">
        <v>120.10402197827358</v>
      </c>
    </row>
    <row r="9" spans="1:5" ht="15.75" thickBot="1">
      <c r="A9" s="6">
        <v>1993</v>
      </c>
      <c r="B9" s="7">
        <v>282.1569325852605</v>
      </c>
      <c r="C9" s="7">
        <v>94.88514320671942</v>
      </c>
      <c r="D9" s="7">
        <v>9899.375137790601</v>
      </c>
      <c r="E9" s="7">
        <v>117.15654977012453</v>
      </c>
    </row>
    <row r="10" spans="1:5" ht="15.75" thickBot="1">
      <c r="A10" s="6">
        <v>1994</v>
      </c>
      <c r="B10" s="7">
        <v>285.55399142404787</v>
      </c>
      <c r="C10" s="7">
        <v>96.13267556513325</v>
      </c>
      <c r="D10" s="7">
        <v>10013.986621015421</v>
      </c>
      <c r="E10" s="7">
        <v>118.47863446157851</v>
      </c>
    </row>
    <row r="11" spans="1:5" ht="15.75" thickBot="1">
      <c r="A11" s="6">
        <v>1995</v>
      </c>
      <c r="B11" s="7">
        <v>286.01269831610625</v>
      </c>
      <c r="C11" s="7">
        <v>96.67049332703567</v>
      </c>
      <c r="D11" s="7">
        <v>10218.29786196122</v>
      </c>
      <c r="E11" s="7">
        <v>120.33004311614998</v>
      </c>
    </row>
    <row r="12" spans="1:5" ht="15.75" thickBot="1">
      <c r="A12" s="6">
        <v>1996</v>
      </c>
      <c r="B12" s="7">
        <v>286.205268158204</v>
      </c>
      <c r="C12" s="7">
        <v>96.91316589234131</v>
      </c>
      <c r="D12" s="7">
        <v>10558.422848137667</v>
      </c>
      <c r="E12" s="7">
        <v>122.09964913861054</v>
      </c>
    </row>
    <row r="13" spans="1:5" ht="15.75" thickBot="1">
      <c r="A13" s="6">
        <v>1997</v>
      </c>
      <c r="B13" s="7">
        <v>287.7053728504116</v>
      </c>
      <c r="C13" s="7">
        <v>96.9225136928644</v>
      </c>
      <c r="D13" s="7">
        <v>10824.767243755838</v>
      </c>
      <c r="E13" s="7">
        <v>124.00763923286989</v>
      </c>
    </row>
    <row r="14" spans="1:5" ht="15.75" thickBot="1">
      <c r="A14" s="6">
        <v>1998</v>
      </c>
      <c r="B14" s="7">
        <v>289.3494492726918</v>
      </c>
      <c r="C14" s="7">
        <v>96.97086007717489</v>
      </c>
      <c r="D14" s="7">
        <v>11587.558384133503</v>
      </c>
      <c r="E14" s="7">
        <v>126.8042951549393</v>
      </c>
    </row>
    <row r="15" spans="1:5" ht="15.75" thickBot="1">
      <c r="A15" s="6">
        <v>1999</v>
      </c>
      <c r="B15" s="7">
        <v>291.4103603590799</v>
      </c>
      <c r="C15" s="7">
        <v>96.68433001114575</v>
      </c>
      <c r="D15" s="7">
        <v>11814.390011638487</v>
      </c>
      <c r="E15" s="7">
        <v>127.80706599668206</v>
      </c>
    </row>
    <row r="16" spans="1:5" ht="15.75" thickBot="1">
      <c r="A16" s="6">
        <v>2000</v>
      </c>
      <c r="B16" s="7">
        <v>297.83740020331595</v>
      </c>
      <c r="C16" s="7">
        <v>97.7950408621375</v>
      </c>
      <c r="D16" s="7">
        <v>12274.024407236724</v>
      </c>
      <c r="E16" s="7">
        <v>131.23357980301648</v>
      </c>
    </row>
    <row r="17" spans="1:5" ht="15.75" thickBot="1">
      <c r="A17" s="6">
        <v>2001</v>
      </c>
      <c r="B17" s="7">
        <v>299.93007600692596</v>
      </c>
      <c r="C17" s="7">
        <v>97.67588222152897</v>
      </c>
      <c r="D17" s="7">
        <v>12468.15918598351</v>
      </c>
      <c r="E17" s="7">
        <v>131.0982584198496</v>
      </c>
    </row>
    <row r="18" spans="1:5" ht="15.75" thickBot="1">
      <c r="A18" s="6">
        <v>2002</v>
      </c>
      <c r="B18" s="7">
        <v>301.5547838218206</v>
      </c>
      <c r="C18" s="7">
        <v>97.59280891938687</v>
      </c>
      <c r="D18" s="7">
        <v>12596.891777760065</v>
      </c>
      <c r="E18" s="7">
        <v>129.571160794229</v>
      </c>
    </row>
    <row r="19" spans="1:5" ht="15.75" thickBot="1">
      <c r="A19" s="6">
        <v>2003</v>
      </c>
      <c r="B19" s="7">
        <v>303.0906768283139</v>
      </c>
      <c r="C19" s="7">
        <v>97.73570452960277</v>
      </c>
      <c r="D19" s="7">
        <v>12982.10365159635</v>
      </c>
      <c r="E19" s="7">
        <v>128.27843043565994</v>
      </c>
    </row>
    <row r="20" spans="1:5" ht="15.75" thickBot="1">
      <c r="A20" s="6">
        <v>2004</v>
      </c>
      <c r="B20" s="7">
        <v>303.70322207166146</v>
      </c>
      <c r="C20" s="7">
        <v>97.91059254260175</v>
      </c>
      <c r="D20" s="7">
        <v>13550.703189815877</v>
      </c>
      <c r="E20" s="7">
        <v>128.85320625723304</v>
      </c>
    </row>
    <row r="21" spans="1:5" ht="15.75" thickBot="1">
      <c r="A21" s="6">
        <v>2005</v>
      </c>
      <c r="B21" s="7">
        <v>302.40371622013026</v>
      </c>
      <c r="C21" s="7">
        <v>97.99235371003113</v>
      </c>
      <c r="D21" s="7">
        <v>13940.225763047523</v>
      </c>
      <c r="E21" s="7">
        <v>130.01257062853713</v>
      </c>
    </row>
    <row r="22" spans="1:5" ht="15.75" thickBot="1">
      <c r="A22" s="6">
        <v>2006</v>
      </c>
      <c r="B22" s="7">
        <v>300.67242256304837</v>
      </c>
      <c r="C22" s="7">
        <v>98.18781655929602</v>
      </c>
      <c r="D22" s="7">
        <v>14600.54641662183</v>
      </c>
      <c r="E22" s="7">
        <v>131.63601429695146</v>
      </c>
    </row>
    <row r="23" spans="1:5" ht="15.75" thickBot="1">
      <c r="A23" s="6">
        <v>2007</v>
      </c>
      <c r="B23" s="7">
        <v>299.3885790156322</v>
      </c>
      <c r="C23" s="7">
        <v>98.2607709804226</v>
      </c>
      <c r="D23" s="7">
        <v>14714.544549543503</v>
      </c>
      <c r="E23" s="7">
        <v>132.4826471631701</v>
      </c>
    </row>
    <row r="24" spans="1:5" ht="15.75" thickBot="1">
      <c r="A24" s="6">
        <v>2008</v>
      </c>
      <c r="B24" s="7">
        <v>299.16361862321764</v>
      </c>
      <c r="C24" s="7">
        <v>98.45237023156521</v>
      </c>
      <c r="D24" s="7">
        <v>14850.569168929613</v>
      </c>
      <c r="E24" s="7">
        <v>130.88796005993765</v>
      </c>
    </row>
    <row r="25" spans="1:5" ht="15.75" thickBot="1">
      <c r="A25" s="6">
        <v>2009</v>
      </c>
      <c r="B25" s="7">
        <v>298.5302696515579</v>
      </c>
      <c r="C25" s="7">
        <v>98.44685415281272</v>
      </c>
      <c r="D25" s="7">
        <v>14209.23767196324</v>
      </c>
      <c r="E25" s="7">
        <v>123.26978056767064</v>
      </c>
    </row>
    <row r="26" spans="1:5" ht="15.75" thickBot="1">
      <c r="A26" s="6">
        <v>2010</v>
      </c>
      <c r="B26" s="7">
        <v>298.99690209650976</v>
      </c>
      <c r="C26" s="7">
        <v>98.44061672165986</v>
      </c>
      <c r="D26" s="7">
        <v>14465.86858842272</v>
      </c>
      <c r="E26" s="7">
        <v>121.64619522386191</v>
      </c>
    </row>
    <row r="27" spans="1:5" ht="15.75" thickBot="1">
      <c r="A27" s="6">
        <v>2011</v>
      </c>
      <c r="B27" s="7">
        <v>301.40119117355795</v>
      </c>
      <c r="C27" s="7">
        <v>98.89962399176083</v>
      </c>
      <c r="D27" s="7">
        <v>15203.235365533856</v>
      </c>
      <c r="E27" s="7">
        <v>122.89460615568117</v>
      </c>
    </row>
    <row r="28" spans="1:5" ht="15.75" thickBot="1">
      <c r="A28" s="6">
        <v>2012</v>
      </c>
      <c r="B28" s="7">
        <v>303.6435642822817</v>
      </c>
      <c r="C28" s="7">
        <v>98.91861003649343</v>
      </c>
      <c r="D28" s="7">
        <v>15947.178353101323</v>
      </c>
      <c r="E28" s="7">
        <v>125.08346352307335</v>
      </c>
    </row>
    <row r="29" spans="1:5" ht="15.75" thickBot="1">
      <c r="A29" s="6">
        <v>2013</v>
      </c>
      <c r="B29" s="7">
        <v>305.0612539329141</v>
      </c>
      <c r="C29" s="7">
        <v>99.03934113381904</v>
      </c>
      <c r="D29" s="7">
        <v>15562.297051381072</v>
      </c>
      <c r="E29" s="7">
        <v>127.09770438981012</v>
      </c>
    </row>
    <row r="30" spans="1:5" ht="15.75" thickBot="1">
      <c r="A30" s="6">
        <v>2014</v>
      </c>
      <c r="B30" s="7">
        <v>307.3610823383087</v>
      </c>
      <c r="C30" s="7">
        <v>99.45771126949111</v>
      </c>
      <c r="D30" s="7">
        <v>16278.283445676841</v>
      </c>
      <c r="E30" s="7">
        <v>129.730707641025</v>
      </c>
    </row>
    <row r="31" spans="1:5" ht="15.75" thickBot="1">
      <c r="A31" s="6">
        <v>2015</v>
      </c>
      <c r="B31" s="7">
        <v>309.25770142661827</v>
      </c>
      <c r="C31" s="7">
        <v>99.91391350583396</v>
      </c>
      <c r="D31" s="7">
        <v>17197.532612764553</v>
      </c>
      <c r="E31" s="7">
        <v>132.69948709249414</v>
      </c>
    </row>
    <row r="32" spans="1:5" ht="15.75" thickBot="1">
      <c r="A32" s="6">
        <v>2016</v>
      </c>
      <c r="B32" s="7">
        <v>310.57401933413234</v>
      </c>
      <c r="C32" s="7">
        <v>100.48115948688468</v>
      </c>
      <c r="D32" s="7">
        <v>17453.075316341605</v>
      </c>
      <c r="E32" s="7">
        <v>135.9673969470523</v>
      </c>
    </row>
    <row r="33" spans="1:5" ht="15.75" thickBot="1">
      <c r="A33" s="6">
        <v>2017</v>
      </c>
      <c r="B33" s="7">
        <v>312.5355091768601</v>
      </c>
      <c r="C33" s="7">
        <v>101.10926229023418</v>
      </c>
      <c r="D33" s="7">
        <v>17812.737573481387</v>
      </c>
      <c r="E33" s="7">
        <v>137.7431510368432</v>
      </c>
    </row>
    <row r="34" spans="1:5" ht="15.75" thickBot="1">
      <c r="A34" s="6">
        <v>2018</v>
      </c>
      <c r="B34" s="7">
        <v>314.4818780552484</v>
      </c>
      <c r="C34" s="7">
        <v>102.77534050046049</v>
      </c>
      <c r="D34" s="7">
        <v>18362.829651464</v>
      </c>
      <c r="E34" s="7">
        <v>140.14468294448983</v>
      </c>
    </row>
    <row r="35" spans="1:5" ht="15.75" thickBot="1">
      <c r="A35" s="6">
        <v>2019</v>
      </c>
      <c r="B35" s="7">
        <v>316.37237855158224</v>
      </c>
      <c r="C35" s="7">
        <v>104.20281845926692</v>
      </c>
      <c r="D35" s="7">
        <v>19115.52470536004</v>
      </c>
      <c r="E35" s="7">
        <v>142.8157655789932</v>
      </c>
    </row>
    <row r="36" spans="1:5" ht="15.75" thickBot="1">
      <c r="A36" s="6">
        <v>2020</v>
      </c>
      <c r="B36" s="7">
        <v>318.2430188147885</v>
      </c>
      <c r="C36" s="7">
        <v>105.51118071908402</v>
      </c>
      <c r="D36" s="7">
        <v>19546.438190454825</v>
      </c>
      <c r="E36" s="7">
        <v>143.03471378691341</v>
      </c>
    </row>
    <row r="37" spans="1:5" ht="15.75" thickBot="1">
      <c r="A37" s="6">
        <v>2021</v>
      </c>
      <c r="B37" s="7">
        <v>319.7818031330524</v>
      </c>
      <c r="C37" s="7">
        <v>106.6275312720383</v>
      </c>
      <c r="D37" s="7">
        <v>19976.58681782482</v>
      </c>
      <c r="E37" s="7">
        <v>142.67277683332094</v>
      </c>
    </row>
    <row r="38" spans="1:5" ht="15.75" thickBot="1">
      <c r="A38" s="6">
        <v>2022</v>
      </c>
      <c r="B38" s="7">
        <v>321.288046566831</v>
      </c>
      <c r="C38" s="7">
        <v>107.77212470873853</v>
      </c>
      <c r="D38" s="7">
        <v>20549.57734868438</v>
      </c>
      <c r="E38" s="7">
        <v>143.62210562193914</v>
      </c>
    </row>
    <row r="39" spans="1:5" ht="15.75" thickBot="1">
      <c r="A39" s="6">
        <v>2023</v>
      </c>
      <c r="B39" s="7">
        <v>322.7243286238438</v>
      </c>
      <c r="C39" s="7">
        <v>108.85867587539526</v>
      </c>
      <c r="D39" s="7">
        <v>21060.856396926083</v>
      </c>
      <c r="E39" s="7">
        <v>144.48545712906915</v>
      </c>
    </row>
    <row r="40" spans="1:5" ht="15.75" thickBot="1">
      <c r="A40" s="6">
        <v>2024</v>
      </c>
      <c r="B40" s="7">
        <v>324.1232511836734</v>
      </c>
      <c r="C40" s="7">
        <v>109.89004943936462</v>
      </c>
      <c r="D40" s="7">
        <v>21543.44128175605</v>
      </c>
      <c r="E40" s="7">
        <v>145.29015170889915</v>
      </c>
    </row>
    <row r="41" spans="1:5" ht="15.75" thickBot="1">
      <c r="A41" s="6">
        <v>2025</v>
      </c>
      <c r="B41" s="7">
        <v>325.4637404401537</v>
      </c>
      <c r="C41" s="7">
        <v>110.90838348910373</v>
      </c>
      <c r="D41" s="7">
        <v>22047.977622699254</v>
      </c>
      <c r="E41" s="7">
        <v>145.92228333346122</v>
      </c>
    </row>
    <row r="42" spans="1:5" ht="15.75" thickBot="1">
      <c r="A42" s="6">
        <v>2026</v>
      </c>
      <c r="B42" s="7">
        <v>326.75406122898806</v>
      </c>
      <c r="C42" s="7">
        <v>111.86126618962274</v>
      </c>
      <c r="D42" s="7">
        <v>22560.682038193216</v>
      </c>
      <c r="E42" s="7">
        <v>146.3339621183834</v>
      </c>
    </row>
    <row r="43" spans="1:5" ht="15.75" thickBot="1">
      <c r="A43" s="6">
        <v>2027</v>
      </c>
      <c r="B43" s="7">
        <v>327.9864976703501</v>
      </c>
      <c r="C43" s="7">
        <v>112.74685013286256</v>
      </c>
      <c r="D43" s="7">
        <v>23095.180711459085</v>
      </c>
      <c r="E43" s="7">
        <v>146.7173539551171</v>
      </c>
    </row>
    <row r="44" spans="1:5" ht="15.75" thickBot="1">
      <c r="A44" s="6">
        <v>2028</v>
      </c>
      <c r="B44" s="7">
        <v>329.1969148815356</v>
      </c>
      <c r="C44" s="7">
        <v>113.60269967072901</v>
      </c>
      <c r="D44" s="7">
        <v>23672.14547327893</v>
      </c>
      <c r="E44" s="7">
        <v>147.2413347105294</v>
      </c>
    </row>
    <row r="45" spans="1:5" ht="15.75" thickBot="1">
      <c r="A45" s="6">
        <v>2029</v>
      </c>
      <c r="B45" s="7">
        <v>330.3562791961622</v>
      </c>
      <c r="C45" s="7">
        <v>114.4190742610241</v>
      </c>
      <c r="D45" s="7">
        <v>24227.59392438986</v>
      </c>
      <c r="E45" s="7">
        <v>147.83656407379462</v>
      </c>
    </row>
    <row r="46" spans="1:5" ht="17.25" customHeight="1" thickBot="1">
      <c r="A46" s="6">
        <v>2030</v>
      </c>
      <c r="B46" s="7">
        <v>331.4660849941173</v>
      </c>
      <c r="C46" s="7">
        <v>115.22296140727556</v>
      </c>
      <c r="D46" s="7">
        <v>24789.688285525554</v>
      </c>
      <c r="E46" s="7">
        <v>148.45288387498067</v>
      </c>
    </row>
    <row r="47" spans="1:5" ht="13.5" customHeight="1">
      <c r="A47" s="26" t="s">
        <v>0</v>
      </c>
      <c r="B47" s="26"/>
      <c r="C47" s="26"/>
      <c r="D47" s="26"/>
      <c r="E47" s="26"/>
    </row>
    <row r="48" spans="1:5" ht="15">
      <c r="A48" s="26" t="s">
        <v>68</v>
      </c>
      <c r="B48" s="26"/>
      <c r="C48" s="26"/>
      <c r="D48" s="26"/>
      <c r="E48" s="26"/>
    </row>
    <row r="49" ht="15">
      <c r="A49" s="4"/>
    </row>
    <row r="50" spans="1:5" ht="15.75">
      <c r="A50" s="23" t="s">
        <v>23</v>
      </c>
      <c r="B50" s="23"/>
      <c r="C50" s="23"/>
      <c r="D50" s="23"/>
      <c r="E50" s="23"/>
    </row>
    <row r="51" spans="1:5" ht="15">
      <c r="A51" s="8" t="s">
        <v>24</v>
      </c>
      <c r="B51" s="11">
        <f>EXP((LN(B16/B6)/10))-1</f>
        <v>0.008761714181692248</v>
      </c>
      <c r="C51" s="11">
        <f>EXP((LN(C16/C6)/10))-1</f>
        <v>0.006020968539122817</v>
      </c>
      <c r="D51" s="11">
        <f>EXP((LN(D16/D6)/10))-1</f>
        <v>0.020604923873081216</v>
      </c>
      <c r="E51" s="11">
        <f>EXP((LN(E16/E6)/10))-1</f>
        <v>0.0016855003357341136</v>
      </c>
    </row>
    <row r="52" spans="1:5" ht="15">
      <c r="A52" s="8" t="s">
        <v>54</v>
      </c>
      <c r="B52" s="11">
        <f>EXP((LN(B33/B16)/17))-1</f>
        <v>0.002837570739298023</v>
      </c>
      <c r="C52" s="11">
        <f>EXP((LN(C33/C16)/17))-1</f>
        <v>0.001962385795558186</v>
      </c>
      <c r="D52" s="11">
        <f>EXP((LN(D33/D16)/17))-1</f>
        <v>0.022149297607084284</v>
      </c>
      <c r="E52" s="11">
        <f>EXP((LN(E33/E16)/17))-1</f>
        <v>0.0028518198514273507</v>
      </c>
    </row>
    <row r="53" spans="1:5" ht="13.5" customHeight="1">
      <c r="A53" s="8" t="s">
        <v>55</v>
      </c>
      <c r="B53" s="11">
        <f>EXP((LN(B36/B33)/3))-1</f>
        <v>0.006050634565391455</v>
      </c>
      <c r="C53" s="11">
        <f>EXP((LN(C36/C33)/3))-1</f>
        <v>0.014306434237681742</v>
      </c>
      <c r="D53" s="11">
        <f>EXP((LN(D36/D33)/3))-1</f>
        <v>0.03144399935666242</v>
      </c>
      <c r="E53" s="11">
        <f>EXP((LN(E36/E33)/3))-1</f>
        <v>0.01264482080700069</v>
      </c>
    </row>
    <row r="54" spans="1:5" ht="15">
      <c r="A54" s="8" t="s">
        <v>56</v>
      </c>
      <c r="B54" s="11">
        <f>EXP((LN(B46/B33)/13))-1</f>
        <v>0.004533893641813558</v>
      </c>
      <c r="C54" s="11">
        <f>EXP((LN(C46/C33)/13))-1</f>
        <v>0.010102015782221807</v>
      </c>
      <c r="D54" s="11">
        <f>EXP((LN(D46/D33)/13))-1</f>
        <v>0.02575010225506391</v>
      </c>
      <c r="E54" s="11">
        <f>EXP((LN(E46/E33)/13))-1</f>
        <v>0.0057763809378115205</v>
      </c>
    </row>
  </sheetData>
  <sheetProtection/>
  <mergeCells count="6">
    <mergeCell ref="A50:E50"/>
    <mergeCell ref="A3:G3"/>
    <mergeCell ref="A48:E48"/>
    <mergeCell ref="B1:E1"/>
    <mergeCell ref="B2:F2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I22" sqref="I22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4" t="s">
        <v>64</v>
      </c>
      <c r="B1" s="24"/>
      <c r="C1" s="24"/>
      <c r="D1" s="24"/>
      <c r="E1" s="24"/>
    </row>
    <row r="2" spans="1:6" ht="15.75" customHeight="1">
      <c r="A2" s="24" t="s">
        <v>51</v>
      </c>
      <c r="B2" s="24"/>
      <c r="C2" s="24"/>
      <c r="D2" s="24"/>
      <c r="E2" s="24"/>
      <c r="F2" s="24"/>
    </row>
    <row r="3" spans="1:5" ht="15.75" customHeight="1">
      <c r="A3" s="24" t="s">
        <v>67</v>
      </c>
      <c r="B3" s="24"/>
      <c r="C3" s="24"/>
      <c r="D3" s="24"/>
      <c r="E3" s="24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44</v>
      </c>
      <c r="E5" s="5" t="s">
        <v>18</v>
      </c>
    </row>
    <row r="6" spans="1:5" ht="15.75" thickBot="1">
      <c r="A6" s="6">
        <v>1990</v>
      </c>
      <c r="B6" s="9">
        <v>15.0660401671616</v>
      </c>
      <c r="C6" s="9">
        <v>15.0107815556553</v>
      </c>
      <c r="D6" s="9">
        <v>13.2291567512171</v>
      </c>
      <c r="E6" s="9">
        <v>16.4991072617495</v>
      </c>
    </row>
    <row r="7" spans="1:5" ht="15.75" thickBot="1">
      <c r="A7" s="6">
        <v>1991</v>
      </c>
      <c r="B7" s="9">
        <v>14.6787648732549</v>
      </c>
      <c r="C7" s="9">
        <v>14.674686071226</v>
      </c>
      <c r="D7" s="9">
        <v>12.7193606074776</v>
      </c>
      <c r="E7" s="9">
        <v>16.680069438937</v>
      </c>
    </row>
    <row r="8" spans="1:5" ht="15.75" thickBot="1">
      <c r="A8" s="6">
        <v>1992</v>
      </c>
      <c r="B8" s="9">
        <v>14.9679040950951</v>
      </c>
      <c r="C8" s="9">
        <v>15.041953590012</v>
      </c>
      <c r="D8" s="9">
        <v>13.0900654221758</v>
      </c>
      <c r="E8" s="9">
        <v>16.8149543992732</v>
      </c>
    </row>
    <row r="9" spans="1:5" ht="15.75" thickBot="1">
      <c r="A9" s="6">
        <v>1993</v>
      </c>
      <c r="B9" s="9">
        <v>15.2069531022613</v>
      </c>
      <c r="C9" s="9">
        <v>15.3452153701588</v>
      </c>
      <c r="D9" s="9">
        <v>13.431885383689</v>
      </c>
      <c r="E9" s="9">
        <v>17.3127185011856</v>
      </c>
    </row>
    <row r="10" spans="1:5" ht="15.75" thickBot="1">
      <c r="A10" s="6">
        <v>1994</v>
      </c>
      <c r="B10" s="9">
        <v>15.3377712035774</v>
      </c>
      <c r="C10" s="9">
        <v>15.7658981784689</v>
      </c>
      <c r="D10" s="9">
        <v>13.8777489338752</v>
      </c>
      <c r="E10" s="9">
        <v>16.9096946530975</v>
      </c>
    </row>
    <row r="11" spans="1:5" ht="15.75" thickBot="1">
      <c r="A11" s="6">
        <v>1995</v>
      </c>
      <c r="B11" s="9">
        <v>14.964529169222</v>
      </c>
      <c r="C11" s="9">
        <v>15.3175452702702</v>
      </c>
      <c r="D11" s="9">
        <v>13.2036079357109</v>
      </c>
      <c r="E11" s="9">
        <v>17.4927065161669</v>
      </c>
    </row>
    <row r="12" spans="1:5" ht="15.75" thickBot="1">
      <c r="A12" s="6">
        <v>1996</v>
      </c>
      <c r="B12" s="9">
        <v>14.420841066203</v>
      </c>
      <c r="C12" s="9">
        <v>14.9362271056132</v>
      </c>
      <c r="D12" s="9">
        <v>13.3121846630912</v>
      </c>
      <c r="E12" s="9">
        <v>15.8949982212737</v>
      </c>
    </row>
    <row r="13" spans="1:5" ht="15.75" thickBot="1">
      <c r="A13" s="6">
        <v>1997</v>
      </c>
      <c r="B13" s="9">
        <v>14.4607477464369</v>
      </c>
      <c r="C13" s="9">
        <v>14.9138381505088</v>
      </c>
      <c r="D13" s="9">
        <v>12.6606799226414</v>
      </c>
      <c r="E13" s="9">
        <v>14.7782431192599</v>
      </c>
    </row>
    <row r="14" spans="1:5" ht="15.75" thickBot="1">
      <c r="A14" s="6">
        <v>1998</v>
      </c>
      <c r="B14" s="9">
        <v>14.7221583345394</v>
      </c>
      <c r="C14" s="9">
        <v>15.2153596251448</v>
      </c>
      <c r="D14" s="9">
        <v>12.8255725937823</v>
      </c>
      <c r="E14" s="9">
        <v>14.8937404867041</v>
      </c>
    </row>
    <row r="15" spans="1:5" ht="15.75" thickBot="1">
      <c r="A15" s="6">
        <v>1999</v>
      </c>
      <c r="B15" s="9">
        <v>15.5905542747678</v>
      </c>
      <c r="C15" s="9">
        <v>16.0528408651026</v>
      </c>
      <c r="D15" s="9">
        <v>13.4323705729003</v>
      </c>
      <c r="E15" s="9">
        <v>13.5621660086891</v>
      </c>
    </row>
    <row r="16" spans="1:5" ht="15.75" thickBot="1">
      <c r="A16" s="6">
        <v>2000</v>
      </c>
      <c r="B16" s="9">
        <v>16.5760754053815</v>
      </c>
      <c r="C16" s="9">
        <v>16.7950601072876</v>
      </c>
      <c r="D16" s="9">
        <v>13.8510247884933</v>
      </c>
      <c r="E16" s="9">
        <v>12.9470442797363</v>
      </c>
    </row>
    <row r="17" spans="1:5" ht="15.75" thickBot="1">
      <c r="A17" s="6">
        <v>2001</v>
      </c>
      <c r="B17" s="9">
        <v>15.4950283829486</v>
      </c>
      <c r="C17" s="9">
        <v>15.7187383291892</v>
      </c>
      <c r="D17" s="9">
        <v>13.1448551886356</v>
      </c>
      <c r="E17" s="9">
        <v>15.7398289548829</v>
      </c>
    </row>
    <row r="18" spans="1:5" ht="15.75" thickBot="1">
      <c r="A18" s="6">
        <v>2002</v>
      </c>
      <c r="B18" s="9">
        <v>15.7398668117007</v>
      </c>
      <c r="C18" s="9">
        <v>15.8607016151698</v>
      </c>
      <c r="D18" s="9">
        <v>13.8727957148317</v>
      </c>
      <c r="E18" s="9">
        <v>16.4327179164204</v>
      </c>
    </row>
    <row r="19" spans="1:5" ht="15.75" thickBot="1">
      <c r="A19" s="6">
        <v>2003</v>
      </c>
      <c r="B19" s="9">
        <v>18.4374477132661</v>
      </c>
      <c r="C19" s="9">
        <v>17.9087392863937</v>
      </c>
      <c r="D19" s="9">
        <v>14.8927604466813</v>
      </c>
      <c r="E19" s="9">
        <v>15.8980340804576</v>
      </c>
    </row>
    <row r="20" spans="1:5" ht="15.75" thickBot="1">
      <c r="A20" s="6">
        <v>2004</v>
      </c>
      <c r="B20" s="9">
        <v>16.873260540771</v>
      </c>
      <c r="C20" s="9">
        <v>16.7223166590921</v>
      </c>
      <c r="D20" s="9">
        <v>13.6330579407161</v>
      </c>
      <c r="E20" s="9">
        <v>13.6886614129085</v>
      </c>
    </row>
    <row r="21" spans="1:5" ht="15.75" thickBot="1">
      <c r="A21" s="6">
        <v>2005</v>
      </c>
      <c r="B21" s="9">
        <v>16.1294398325746</v>
      </c>
      <c r="C21" s="9">
        <v>16.1595258598899</v>
      </c>
      <c r="D21" s="9">
        <v>13.9166371842087</v>
      </c>
      <c r="E21" s="9">
        <v>13.291210803751</v>
      </c>
    </row>
    <row r="22" spans="1:5" ht="15.75" thickBot="1">
      <c r="A22" s="6">
        <v>2006</v>
      </c>
      <c r="B22" s="9">
        <v>16.5859154554036</v>
      </c>
      <c r="C22" s="9">
        <v>16.0294310289364</v>
      </c>
      <c r="D22" s="9">
        <v>14.5170422490943</v>
      </c>
      <c r="E22" s="9">
        <v>15.2948510637815</v>
      </c>
    </row>
    <row r="23" spans="1:5" ht="15.75" thickBot="1">
      <c r="A23" s="6">
        <v>2007</v>
      </c>
      <c r="B23" s="9">
        <v>16.5959912486676</v>
      </c>
      <c r="C23" s="9">
        <v>16.6617101015835</v>
      </c>
      <c r="D23" s="9">
        <v>14.7410649728383</v>
      </c>
      <c r="E23" s="9">
        <v>14.4686968280908</v>
      </c>
    </row>
    <row r="24" spans="1:5" ht="15.75" thickBot="1">
      <c r="A24" s="6">
        <v>2008</v>
      </c>
      <c r="B24" s="9">
        <v>17.371375399938</v>
      </c>
      <c r="C24" s="9">
        <v>17.3330938324782</v>
      </c>
      <c r="D24" s="9">
        <v>15.4659818004579</v>
      </c>
      <c r="E24" s="9">
        <v>17.5607268928367</v>
      </c>
    </row>
    <row r="25" spans="1:5" ht="15.75" thickBot="1">
      <c r="A25" s="6">
        <v>2009</v>
      </c>
      <c r="B25" s="9">
        <v>17.1681630884077</v>
      </c>
      <c r="C25" s="9">
        <v>16.4563624929062</v>
      </c>
      <c r="D25" s="9">
        <v>15.877599197998</v>
      </c>
      <c r="E25" s="9">
        <v>18.2726800225976</v>
      </c>
    </row>
    <row r="26" spans="1:5" ht="15.75" thickBot="1">
      <c r="A26" s="6">
        <v>2010</v>
      </c>
      <c r="B26" s="9">
        <v>16.0105962041949</v>
      </c>
      <c r="C26" s="9">
        <v>15.802178882994</v>
      </c>
      <c r="D26" s="9">
        <v>14.8941068555677</v>
      </c>
      <c r="E26" s="9">
        <v>16.3114992065277</v>
      </c>
    </row>
    <row r="27" spans="1:5" ht="15.75" thickBot="1">
      <c r="A27" s="6">
        <v>2011</v>
      </c>
      <c r="B27" s="9">
        <v>16.0684811646811</v>
      </c>
      <c r="C27" s="9">
        <v>15.9290540479976</v>
      </c>
      <c r="D27" s="9">
        <v>14.7132935045701</v>
      </c>
      <c r="E27" s="9">
        <v>16.2372845154148</v>
      </c>
    </row>
    <row r="28" spans="1:5" ht="15.75" thickBot="1">
      <c r="A28" s="6">
        <v>2012</v>
      </c>
      <c r="B28" s="9">
        <v>16.0032624561604</v>
      </c>
      <c r="C28" s="9">
        <v>15.6724347979812</v>
      </c>
      <c r="D28" s="9">
        <v>14.395584484807</v>
      </c>
      <c r="E28" s="9">
        <v>16.0473807599273</v>
      </c>
    </row>
    <row r="29" spans="1:5" ht="15.75" thickBot="1">
      <c r="A29" s="6">
        <v>2013</v>
      </c>
      <c r="B29" s="9">
        <v>15.9023585931124</v>
      </c>
      <c r="C29" s="9">
        <v>15.1337674028795</v>
      </c>
      <c r="D29" s="9">
        <v>14.9632876178272</v>
      </c>
      <c r="E29" s="9">
        <v>16.7980849566119</v>
      </c>
    </row>
    <row r="30" spans="1:5" ht="15.75" thickBot="1">
      <c r="A30" s="6">
        <v>2014</v>
      </c>
      <c r="B30" s="9">
        <v>16.7151600208588</v>
      </c>
      <c r="C30" s="9">
        <v>15.218082473289</v>
      </c>
      <c r="D30" s="9">
        <v>14.9676489649833</v>
      </c>
      <c r="E30" s="9">
        <v>16.4956802917961</v>
      </c>
    </row>
    <row r="31" spans="1:5" ht="15.75" thickBot="1">
      <c r="A31" s="6">
        <v>2015</v>
      </c>
      <c r="B31" s="9">
        <v>18.0790940771428</v>
      </c>
      <c r="C31" s="9">
        <v>17.3657739056133</v>
      </c>
      <c r="D31" s="9">
        <v>15.7421173972425</v>
      </c>
      <c r="E31" s="9">
        <v>16.7443141698043</v>
      </c>
    </row>
    <row r="32" spans="1:5" ht="15.75" thickBot="1">
      <c r="A32" s="6">
        <v>2016</v>
      </c>
      <c r="B32" s="9">
        <v>18.3658746897222</v>
      </c>
      <c r="C32" s="9">
        <v>16.8388971805165</v>
      </c>
      <c r="D32" s="9">
        <v>15.7727614835891</v>
      </c>
      <c r="E32" s="9">
        <v>16.93296922338</v>
      </c>
    </row>
    <row r="33" spans="1:5" ht="15.75" thickBot="1">
      <c r="A33" s="6">
        <v>2017</v>
      </c>
      <c r="B33" s="9">
        <v>18.5202</v>
      </c>
      <c r="C33" s="9">
        <v>16.8264</v>
      </c>
      <c r="D33" s="9">
        <v>15.8615</v>
      </c>
      <c r="E33" s="9">
        <v>17.0282351391727</v>
      </c>
    </row>
    <row r="34" spans="1:5" ht="15.75" thickBot="1">
      <c r="A34" s="6">
        <v>2018</v>
      </c>
      <c r="B34" s="9">
        <v>18.1343735188933</v>
      </c>
      <c r="C34" s="9">
        <v>16.4758600111395</v>
      </c>
      <c r="D34" s="9">
        <v>15.5310615203899</v>
      </c>
      <c r="E34" s="9">
        <v>16.6734903716645</v>
      </c>
    </row>
    <row r="35" spans="1:5" ht="15.75" thickBot="1">
      <c r="A35" s="6">
        <v>2019</v>
      </c>
      <c r="B35" s="9">
        <v>18.7457451027258</v>
      </c>
      <c r="C35" s="9">
        <v>15.8655314202996</v>
      </c>
      <c r="D35" s="9">
        <v>14.955731863208</v>
      </c>
      <c r="E35" s="9">
        <v>16.0558407997429</v>
      </c>
    </row>
    <row r="36" spans="1:6" ht="15.75" thickBot="1">
      <c r="A36" s="6">
        <v>2020</v>
      </c>
      <c r="B36" s="9">
        <v>18.6184002552428</v>
      </c>
      <c r="C36" s="9">
        <v>15.6460390787874</v>
      </c>
      <c r="D36" s="9">
        <v>14.8077455645008</v>
      </c>
      <c r="E36" s="9">
        <v>15.8969689722511</v>
      </c>
      <c r="F36" s="1" t="s">
        <v>0</v>
      </c>
    </row>
    <row r="37" spans="1:5" ht="15.75" thickBot="1">
      <c r="A37" s="6">
        <v>2021</v>
      </c>
      <c r="B37" s="9">
        <v>18.8991314082415</v>
      </c>
      <c r="C37" s="9">
        <v>15.6140707962692</v>
      </c>
      <c r="D37" s="9">
        <v>14.8343455662015</v>
      </c>
      <c r="E37" s="9">
        <v>15.9255256083612</v>
      </c>
    </row>
    <row r="38" spans="1:5" ht="15.75" thickBot="1">
      <c r="A38" s="6">
        <v>2022</v>
      </c>
      <c r="B38" s="9">
        <v>18.6403487213655</v>
      </c>
      <c r="C38" s="9">
        <v>15.3381096867812</v>
      </c>
      <c r="D38" s="9">
        <v>14.5008178899235</v>
      </c>
      <c r="E38" s="9">
        <v>15.5674644100457</v>
      </c>
    </row>
    <row r="39" spans="1:5" ht="15.75" thickBot="1">
      <c r="A39" s="6">
        <v>2023</v>
      </c>
      <c r="B39" s="9">
        <v>18.6640536894967</v>
      </c>
      <c r="C39" s="9">
        <v>15.2149999528937</v>
      </c>
      <c r="D39" s="9">
        <v>14.3942421683285</v>
      </c>
      <c r="E39" s="9">
        <v>15.4530492256402</v>
      </c>
    </row>
    <row r="40" spans="1:5" ht="15.75" thickBot="1">
      <c r="A40" s="6">
        <v>2024</v>
      </c>
      <c r="B40" s="9">
        <v>18.8492096412375</v>
      </c>
      <c r="C40" s="9">
        <v>15.1595282267597</v>
      </c>
      <c r="D40" s="9">
        <v>14.3474107281824</v>
      </c>
      <c r="E40" s="9">
        <v>15.4027729734122</v>
      </c>
    </row>
    <row r="41" spans="1:5" ht="15.75" thickBot="1">
      <c r="A41" s="6">
        <v>2025</v>
      </c>
      <c r="B41" s="9">
        <v>18.7488290410601</v>
      </c>
      <c r="C41" s="9">
        <v>14.9786890309209</v>
      </c>
      <c r="D41" s="9">
        <v>14.1768224651901</v>
      </c>
      <c r="E41" s="9">
        <v>15.2196366335821</v>
      </c>
    </row>
    <row r="42" spans="1:5" ht="15.75" thickBot="1">
      <c r="A42" s="6">
        <v>2026</v>
      </c>
      <c r="B42" s="9">
        <v>18.9450297685216</v>
      </c>
      <c r="C42" s="9">
        <v>15.153516727491</v>
      </c>
      <c r="D42" s="9">
        <v>14.3602381332282</v>
      </c>
      <c r="E42" s="9">
        <v>15.4165439326119</v>
      </c>
    </row>
    <row r="43" spans="1:5" ht="15.75" thickBot="1">
      <c r="A43" s="6">
        <v>2027</v>
      </c>
      <c r="B43" s="9">
        <v>19.1429915744714</v>
      </c>
      <c r="C43" s="9">
        <v>15.3301510495081</v>
      </c>
      <c r="D43" s="9">
        <v>14.5458048270765</v>
      </c>
      <c r="E43" s="9">
        <v>15.6157604819198</v>
      </c>
    </row>
    <row r="44" spans="1:5" ht="15.75" thickBot="1">
      <c r="A44" s="6">
        <v>2028</v>
      </c>
      <c r="B44" s="9">
        <v>19.3363057151011</v>
      </c>
      <c r="C44" s="9">
        <v>15.5034593471526</v>
      </c>
      <c r="D44" s="9">
        <v>14.7286536490132</v>
      </c>
      <c r="E44" s="9">
        <v>15.8120592389642</v>
      </c>
    </row>
    <row r="45" spans="1:5" ht="15.75" thickBot="1">
      <c r="A45" s="6">
        <v>2029</v>
      </c>
      <c r="B45" s="9">
        <v>19.5284277160521</v>
      </c>
      <c r="C45" s="9">
        <v>15.676202850888</v>
      </c>
      <c r="D45" s="9">
        <v>14.9114000693909</v>
      </c>
      <c r="E45" s="9">
        <v>16.0082480620285</v>
      </c>
    </row>
    <row r="46" spans="1:5" ht="15.75" customHeight="1" thickBot="1">
      <c r="A46" s="6">
        <v>2030</v>
      </c>
      <c r="B46" s="9">
        <v>19.726756330194</v>
      </c>
      <c r="C46" s="9">
        <v>15.8543251727038</v>
      </c>
      <c r="D46" s="9">
        <v>15.0997035860045</v>
      </c>
      <c r="E46" s="9">
        <v>16.2104027484345</v>
      </c>
    </row>
    <row r="47" spans="1:5" ht="13.5" customHeight="1">
      <c r="A47" s="26" t="s">
        <v>0</v>
      </c>
      <c r="B47" s="26"/>
      <c r="C47" s="26"/>
      <c r="D47" s="26"/>
      <c r="E47" s="26"/>
    </row>
    <row r="48" spans="1:5" ht="15">
      <c r="A48" s="26" t="s">
        <v>68</v>
      </c>
      <c r="B48" s="26"/>
      <c r="C48" s="26"/>
      <c r="D48" s="26"/>
      <c r="E48" s="26"/>
    </row>
    <row r="49" ht="15">
      <c r="A49" s="4"/>
    </row>
    <row r="50" spans="1:5" ht="15.75">
      <c r="A50" s="23" t="s">
        <v>23</v>
      </c>
      <c r="B50" s="23"/>
      <c r="C50" s="23"/>
      <c r="D50" s="23"/>
      <c r="E50" s="23"/>
    </row>
    <row r="51" spans="1:5" ht="15">
      <c r="A51" s="8" t="s">
        <v>24</v>
      </c>
      <c r="B51" s="11">
        <f>EXP((LN(B16/B6)/10))-1</f>
        <v>0.00959748323272791</v>
      </c>
      <c r="C51" s="11">
        <f>EXP((LN(C16/C6)/10))-1</f>
        <v>0.01129492019120315</v>
      </c>
      <c r="D51" s="11">
        <f>EXP((LN(D16/D6)/10))-1</f>
        <v>0.004604165083927025</v>
      </c>
      <c r="E51" s="11">
        <f>EXP((LN(E16/E6)/10))-1</f>
        <v>-0.023952353177221886</v>
      </c>
    </row>
    <row r="52" spans="1:5" ht="15">
      <c r="A52" s="8" t="s">
        <v>54</v>
      </c>
      <c r="B52" s="11">
        <f>EXP((LN(B33/B16)/17))-1</f>
        <v>0.006544949487787166</v>
      </c>
      <c r="C52" s="11">
        <f>EXP((LN(C33/C16)/17))-1</f>
        <v>0.00010966952155633258</v>
      </c>
      <c r="D52" s="11">
        <f>EXP((LN(D33/D16)/17))-1</f>
        <v>0.008004546885214792</v>
      </c>
      <c r="E52" s="11">
        <f>EXP((LN(E33/E16)/17))-1</f>
        <v>0.016248555953820576</v>
      </c>
    </row>
    <row r="53" spans="1:5" ht="13.5" customHeight="1">
      <c r="A53" s="8" t="s">
        <v>55</v>
      </c>
      <c r="B53" s="11">
        <f>EXP((LN(B36/B33)/3))-1</f>
        <v>0.00176432942143534</v>
      </c>
      <c r="C53" s="11">
        <f>EXP((LN(C36/C33)/3))-1</f>
        <v>-0.023952244103715215</v>
      </c>
      <c r="D53" s="11">
        <f>EXP((LN(D36/D33)/3))-1</f>
        <v>-0.02265424876424027</v>
      </c>
      <c r="E53" s="11">
        <f>EXP((LN(E36/E33)/3))-1</f>
        <v>-0.022654248764240825</v>
      </c>
    </row>
    <row r="54" spans="1:5" ht="15">
      <c r="A54" s="8" t="s">
        <v>56</v>
      </c>
      <c r="B54" s="11">
        <f>EXP((LN(B46/B33)/13))-1</f>
        <v>0.004866717671602849</v>
      </c>
      <c r="C54" s="11">
        <f>EXP((LN(C46/C33)/13))-1</f>
        <v>-0.004566980784163732</v>
      </c>
      <c r="D54" s="11">
        <f>EXP((LN(D46/D33)/13))-1</f>
        <v>-0.0037789705529502893</v>
      </c>
      <c r="E54" s="11">
        <f>EXP((LN(E46/E33)/13))-1</f>
        <v>-0.0037789705529502893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BUGL High Demand Case</dc:title>
  <dc:subject/>
  <dc:creator>Garcia, Cary@Energy</dc:creator>
  <cp:keywords/>
  <dc:description/>
  <cp:lastModifiedBy>Fugate, Nicholas@Energy</cp:lastModifiedBy>
  <dcterms:created xsi:type="dcterms:W3CDTF">2016-12-06T18:18:16Z</dcterms:created>
  <dcterms:modified xsi:type="dcterms:W3CDTF">2018-12-14T19:18:02Z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Z5JXHV6S7NA6-3-114261</vt:lpwstr>
  </property>
  <property fmtid="{D5CDD505-2E9C-101B-9397-08002B2CF9AE}" pid="3" name="_dlc_DocIdItemGuid">
    <vt:lpwstr>1feb25b3-55d0-485b-b487-32168670ad54</vt:lpwstr>
  </property>
  <property fmtid="{D5CDD505-2E9C-101B-9397-08002B2CF9AE}" pid="4" name="_dlc_DocIdUrl">
    <vt:lpwstr>http://efilingspinternal/_layouts/DocIdRedir.aspx?ID=Z5JXHV6S7NA6-3-114261, Z5JXHV6S7NA6-3-114261</vt:lpwstr>
  </property>
  <property fmtid="{D5CDD505-2E9C-101B-9397-08002B2CF9AE}" pid="5" name="_CopySource">
    <vt:lpwstr>http://efilingspinternal/PendingDocuments/17-IEPR-03/20180205T113505_CED_2017_Revised_Baseline_BUGL_High_Demand_Case.xls</vt:lpwstr>
  </property>
  <property fmtid="{D5CDD505-2E9C-101B-9397-08002B2CF9AE}" pid="6" name="Received From">
    <vt:lpwstr>California Energy Commission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Docket Number">
    <vt:lpwstr>17-IEPR-03</vt:lpwstr>
  </property>
  <property fmtid="{D5CDD505-2E9C-101B-9397-08002B2CF9AE}" pid="10" name="Subject Areas">
    <vt:lpwstr>157;#CED 2018-2030 Revised Forecast Adoption 02-21-18 Business Meeting|9ba88596-079d-46b4-8c04-47f9248e8d9f</vt:lpwstr>
  </property>
  <property fmtid="{D5CDD505-2E9C-101B-9397-08002B2CF9AE}" pid="11" name="ia56c5f4991045989a786b6ecb732719">
    <vt:lpwstr>Commission Staff|33d9c16f-f938-4210-84d3-7f3ed959b9d5</vt:lpwstr>
  </property>
  <property fmtid="{D5CDD505-2E9C-101B-9397-08002B2CF9AE}" pid="12" name="Order">
    <vt:lpwstr>2593900.00000000</vt:lpwstr>
  </property>
  <property fmtid="{D5CDD505-2E9C-101B-9397-08002B2CF9AE}" pid="13" name="bfc617c42d804116a0a5feb0906d720d">
    <vt:lpwstr>CED 2018-2030 Revised Forecast Adoption 02-21-18 Business Meeting|9ba88596-079d-46b4-8c04-47f9248e8d9f</vt:lpwstr>
  </property>
  <property fmtid="{D5CDD505-2E9C-101B-9397-08002B2CF9AE}" pid="14" name="TaxCatchAll">
    <vt:lpwstr>157;#CED 2018-2030 Revised Forecast Adoption 02-21-18 Business Meeting|9ba88596-079d-46b4-8c04-47f9248e8d9f;#8;#Commission Staff|33d9c16f-f938-4210-84d3-7f3ed959b9d5;#6;#Document|6786e4f6-aafd-416d-a977-1b2d5f456edf;#3;#Document|f3c81208-9d0f-49cc-afc5-e2</vt:lpwstr>
  </property>
  <property fmtid="{D5CDD505-2E9C-101B-9397-08002B2CF9AE}" pid="15" name="jbf85ac70d5848c6836ba15e22d94e70">
    <vt:lpwstr>Document|6786e4f6-aafd-416d-a977-1b2d5f456edf</vt:lpwstr>
  </property>
  <property fmtid="{D5CDD505-2E9C-101B-9397-08002B2CF9AE}" pid="16" name="k2a3b5fc29f742a38f72e68b777baa26">
    <vt:lpwstr>Document|f3c81208-9d0f-49cc-afc5-e227f36ec0e7</vt:lpwstr>
  </property>
  <property fmtid="{D5CDD505-2E9C-101B-9397-08002B2CF9AE}" pid="17" name="Document Type">
    <vt:lpwstr>3;#Document|f3c81208-9d0f-49cc-afc5-e227f36ec0e7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