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10" activeTab="0"/>
  </bookViews>
  <sheets>
    <sheet name="List of Forms" sheetId="1" r:id="rId1"/>
    <sheet name="Form 1.1" sheetId="2" r:id="rId2"/>
    <sheet name="Form 1.1b" sheetId="3" r:id="rId3"/>
    <sheet name="Form 1.2" sheetId="4" r:id="rId4"/>
    <sheet name="Form 1.4" sheetId="5" r:id="rId5"/>
    <sheet name="Form 1.5" sheetId="6" r:id="rId6"/>
    <sheet name="Form 1.7a" sheetId="7" r:id="rId7"/>
    <sheet name="Form 2.2" sheetId="8" r:id="rId8"/>
    <sheet name="Form 2.3" sheetId="9" r:id="rId9"/>
  </sheets>
  <definedNames/>
  <calcPr fullCalcOnLoad="1"/>
</workbook>
</file>

<file path=xl/sharedStrings.xml><?xml version="1.0" encoding="utf-8"?>
<sst xmlns="http://schemas.openxmlformats.org/spreadsheetml/2006/main" count="177" uniqueCount="77">
  <si>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</si>
  <si>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</si>
  <si>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</si>
  <si>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</si>
  <si>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1.4:  Net Peak Demand (equals total end use load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</si>
  <si>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</si>
  <si>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</si>
  <si>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</si>
  <si>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</si>
  <si>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</si>
  <si>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</si>
  <si>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</si>
  <si>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</si>
  <si>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
Electric Vehicles*</t>
  </si>
  <si>
    <t>Commercial</t>
  </si>
  <si>
    <t>Commercial
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</si>
  <si>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</si>
  <si>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</si>
  <si>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</si>
  <si>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</si>
  <si>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</si>
  <si>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</si>
  <si>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</si>
  <si>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Annual Growth Rates (%)</t>
  </si>
  <si>
    <t>1990-2000</t>
  </si>
  <si>
    <t>Electricity Sales by Sector (GWh)</t>
  </si>
  <si>
    <t>Total Sales</t>
  </si>
  <si>
    <t>Gross
Generation</t>
  </si>
  <si>
    <t>Non-PV
Self Generation</t>
  </si>
  <si>
    <t>PV</t>
  </si>
  <si>
    <t>Total
Private Supply</t>
  </si>
  <si>
    <t>Peak Demand (MW)</t>
  </si>
  <si>
    <t>Net Losses</t>
  </si>
  <si>
    <t>Non-PV Self
Generation</t>
  </si>
  <si>
    <t>Total Private
Supply</t>
  </si>
  <si>
    <t>Load Factor
(%)</t>
  </si>
  <si>
    <t>2000-2016</t>
  </si>
  <si>
    <t>2016-2020</t>
  </si>
  <si>
    <t>Extreme Temperature Peak Demand (MW)</t>
  </si>
  <si>
    <t>1-in-2
Temperatures</t>
  </si>
  <si>
    <t>1-in-5
Temperatures</t>
  </si>
  <si>
    <t>1-in-10
Temperatures</t>
  </si>
  <si>
    <t>1-in-20
Temperatures</t>
  </si>
  <si>
    <t>Private Supply by Sector (GWh)</t>
  </si>
  <si>
    <t>Planning Area Economic and Demographic Assumptions</t>
  </si>
  <si>
    <t>Population
(Thousands)</t>
  </si>
  <si>
    <t>Industrial</t>
  </si>
  <si>
    <t>--</t>
  </si>
  <si>
    <t>Total Energy to Serve Load (GWh)</t>
  </si>
  <si>
    <t>Form 1.2:  Total Energy to Serve Load (equals sales plus line losses)</t>
  </si>
  <si>
    <t>Line
Losses</t>
  </si>
  <si>
    <t>Total Energy
to Serve Load</t>
  </si>
  <si>
    <t>Households (Thousands)</t>
  </si>
  <si>
    <t>Personal Income
(Millions 2016$)</t>
  </si>
  <si>
    <t>Commercial
Floor Space
(Million sq. ft.)</t>
  </si>
  <si>
    <t>Electricity Prices (2016 cents/kWh)</t>
  </si>
  <si>
    <t>Last historic year is 2016. Consumption includes self-generation.</t>
  </si>
  <si>
    <t>2016-2030</t>
  </si>
  <si>
    <t>December 2017</t>
  </si>
  <si>
    <t>Last historic year is 2016. Sales excludes self-generation.</t>
  </si>
  <si>
    <t>Last historic year is 2016.</t>
  </si>
  <si>
    <t>Peak  End Use  Load</t>
  </si>
  <si>
    <t>Net Peak Demand</t>
  </si>
  <si>
    <t>Last historic year is weather normalized 2017. Net peak demand includes the impact of demand response programs.</t>
  </si>
  <si>
    <t>2000-2017</t>
  </si>
  <si>
    <t>2017-2020</t>
  </si>
  <si>
    <t>2017-2030</t>
  </si>
  <si>
    <t>Form 1.1b -IID Planning Area</t>
  </si>
  <si>
    <t>Form 1.2 - IID Planning Area</t>
  </si>
  <si>
    <t>Form 1.4 - IID Planning Area</t>
  </si>
  <si>
    <t>Form 2.3 - IID Planning Area</t>
  </si>
  <si>
    <t>Form 2.2 - IID Planning Area</t>
  </si>
  <si>
    <t>Form 1.7a - IID Planning Area</t>
  </si>
  <si>
    <t>Form 1.5 - IID Planning Area</t>
  </si>
  <si>
    <t>Form 1.1 - IID Planning Area</t>
  </si>
  <si>
    <t>California Energy Demand 2018-2030 Revised Baseline Forecast - Low Demand Case</t>
  </si>
  <si>
    <t>Total Non-Agricultural Employment (Thousands)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</si>
</sst>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Black]\-#,##0;[Black]0;"/>
    <numFmt numFmtId="169" formatCode="#0.00%;[Black]\-##0.00%;[Black]\-\-;"/>
    <numFmt numFmtId="170" formatCode="##0.00%;[Black]\-##0.00%;[Black]\-\-;"/>
    <numFmt numFmtId="171" formatCode="#,##0.00;[Black]\-#,##0.00;[Black]0;"/>
    <numFmt numFmtId="172" formatCode="#,###.###;[Black]\-#,###.###;[Black]0;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_);_(* \(#,##0.000\);_(* &quot;-&quot;???_);_(@_)"/>
    <numFmt numFmtId="177" formatCode="#,##0.00;[Black]\-#,##0.00;[Black]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right" wrapText="1"/>
      <protection/>
    </xf>
    <xf numFmtId="168" fontId="2" fillId="0" borderId="12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4" fontId="2" fillId="0" borderId="12" xfId="0" applyNumberFormat="1" applyFont="1" applyFill="1" applyBorder="1" applyAlignment="1" applyProtection="1">
      <alignment horizontal="right" wrapText="1"/>
      <protection/>
    </xf>
    <xf numFmtId="17" fontId="2" fillId="0" borderId="0" xfId="0" applyNumberFormat="1" applyFont="1" applyFill="1" applyBorder="1" applyAlignment="1" applyProtection="1" quotePrefix="1">
      <alignment/>
      <protection/>
    </xf>
    <xf numFmtId="10" fontId="0" fillId="0" borderId="0" xfId="0" applyNumberFormat="1" applyAlignment="1">
      <alignment/>
    </xf>
    <xf numFmtId="10" fontId="0" fillId="0" borderId="0" xfId="0" applyNumberFormat="1" applyAlignment="1" quotePrefix="1">
      <alignment horizontal="center"/>
    </xf>
    <xf numFmtId="168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175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168" fontId="2" fillId="0" borderId="0" xfId="0" applyNumberFormat="1" applyFont="1" applyFill="1" applyBorder="1" applyAlignment="1" applyProtection="1">
      <alignment horizontal="right" wrapText="1"/>
      <protection/>
    </xf>
    <xf numFmtId="177" fontId="2" fillId="0" borderId="12" xfId="0" applyNumberFormat="1" applyFont="1" applyFill="1" applyBorder="1" applyAlignment="1" applyProtection="1">
      <alignment horizontal="right" wrapText="1"/>
      <protection/>
    </xf>
    <xf numFmtId="174" fontId="2" fillId="0" borderId="12" xfId="42" applyNumberFormat="1" applyFont="1" applyFill="1" applyBorder="1" applyAlignment="1" applyProtection="1">
      <alignment horizontal="righ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5"/>
  <cols>
    <col min="1" max="1" width="107.140625" style="1" bestFit="1" customWidth="1"/>
    <col min="2" max="16384" width="9.140625" style="1" customWidth="1"/>
  </cols>
  <sheetData>
    <row r="1" spans="1:11" ht="15.75">
      <c r="A1" s="20" t="s">
        <v>75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ht="15">
      <c r="A2" s="10" t="s">
        <v>58</v>
      </c>
    </row>
    <row r="3" ht="15">
      <c r="A3" s="2" t="s">
        <v>0</v>
      </c>
    </row>
    <row r="4" ht="15">
      <c r="A4" s="2" t="s">
        <v>1</v>
      </c>
    </row>
    <row r="5" ht="15">
      <c r="A5" s="2" t="s">
        <v>0</v>
      </c>
    </row>
    <row r="6" ht="15">
      <c r="A6" s="2" t="s">
        <v>2</v>
      </c>
    </row>
    <row r="7" ht="15">
      <c r="A7" s="2" t="s">
        <v>3</v>
      </c>
    </row>
    <row r="8" ht="15">
      <c r="A8" s="2" t="s">
        <v>49</v>
      </c>
    </row>
    <row r="9" ht="15">
      <c r="A9" s="2" t="s">
        <v>4</v>
      </c>
    </row>
    <row r="10" ht="15">
      <c r="A10" s="2" t="s">
        <v>5</v>
      </c>
    </row>
    <row r="11" ht="15">
      <c r="A11" s="2" t="s">
        <v>6</v>
      </c>
    </row>
    <row r="12" ht="15">
      <c r="A12" s="2" t="s">
        <v>7</v>
      </c>
    </row>
    <row r="13" ht="15">
      <c r="A13" s="2" t="s">
        <v>8</v>
      </c>
    </row>
    <row r="14" ht="15">
      <c r="A14" s="3" t="s">
        <v>9</v>
      </c>
    </row>
  </sheetData>
  <sheetProtection/>
  <mergeCells count="1">
    <mergeCell ref="A1:K1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="80" zoomScaleNormal="80" zoomScalePageLayoutView="0" workbookViewId="0" topLeftCell="A1">
      <selection activeCell="A6" sqref="A6"/>
    </sheetView>
  </sheetViews>
  <sheetFormatPr defaultColWidth="9.140625" defaultRowHeight="15"/>
  <cols>
    <col min="1" max="2" width="14.28125" style="1" bestFit="1" customWidth="1"/>
    <col min="3" max="3" width="22.8515625" style="1" bestFit="1" customWidth="1"/>
    <col min="4" max="4" width="14.28125" style="1" bestFit="1" customWidth="1"/>
    <col min="5" max="5" width="22.8515625" style="1" bestFit="1" customWidth="1"/>
    <col min="6" max="6" width="17.140625" style="1" bestFit="1" customWidth="1"/>
    <col min="7" max="8" width="14.28125" style="1" bestFit="1" customWidth="1"/>
    <col min="9" max="9" width="11.421875" style="1" bestFit="1" customWidth="1"/>
    <col min="10" max="10" width="14.28125" style="1" bestFit="1" customWidth="1"/>
    <col min="11" max="11" width="17.140625" style="1" bestFit="1" customWidth="1"/>
    <col min="12" max="16384" width="9.140625" style="1" customWidth="1"/>
  </cols>
  <sheetData>
    <row r="1" spans="1:11" ht="15.75" customHeight="1">
      <c r="A1" s="22" t="s">
        <v>74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customHeight="1">
      <c r="A2" s="22" t="s">
        <v>75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.75" customHeight="1">
      <c r="A3" s="22" t="s">
        <v>10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ht="13.5" customHeight="1" thickBot="1">
      <c r="A4" s="4"/>
    </row>
    <row r="5" spans="1:11" ht="27" thickBot="1">
      <c r="A5" s="5" t="s">
        <v>11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</row>
    <row r="6" spans="1:12" ht="15.75" thickBot="1">
      <c r="A6" s="6">
        <v>1990</v>
      </c>
      <c r="B6" s="7">
        <v>766.9564639999999</v>
      </c>
      <c r="C6" s="7">
        <v>0</v>
      </c>
      <c r="D6" s="7">
        <v>585.5207462236772</v>
      </c>
      <c r="E6" s="7">
        <v>0</v>
      </c>
      <c r="F6" s="7">
        <v>67.13530344893788</v>
      </c>
      <c r="G6" s="7">
        <v>33.493629</v>
      </c>
      <c r="H6" s="7">
        <v>187.80562700000002</v>
      </c>
      <c r="I6" s="7">
        <v>276.5435824649304</v>
      </c>
      <c r="J6" s="7">
        <v>3.233835</v>
      </c>
      <c r="K6" s="7">
        <f>B6+D6+SUM(F6:J6)</f>
        <v>1920.6891871375453</v>
      </c>
      <c r="L6" s="13"/>
    </row>
    <row r="7" spans="1:11" ht="15.75" thickBot="1">
      <c r="A7" s="6">
        <v>1991</v>
      </c>
      <c r="B7" s="7">
        <v>765.1653</v>
      </c>
      <c r="C7" s="7">
        <v>0</v>
      </c>
      <c r="D7" s="7">
        <v>604.7812376787106</v>
      </c>
      <c r="E7" s="7">
        <v>0</v>
      </c>
      <c r="F7" s="7">
        <v>67.2763664169748</v>
      </c>
      <c r="G7" s="7">
        <v>32.919665</v>
      </c>
      <c r="H7" s="7">
        <v>182.531618</v>
      </c>
      <c r="I7" s="7">
        <v>293.1088814286702</v>
      </c>
      <c r="J7" s="7">
        <v>3.2169000000000008</v>
      </c>
      <c r="K7" s="7">
        <f aca="true" t="shared" si="0" ref="K7:K46">B7+D7+SUM(F7:J7)</f>
        <v>1948.9999685243556</v>
      </c>
    </row>
    <row r="8" spans="1:11" ht="15.75" thickBot="1">
      <c r="A8" s="6">
        <v>1992</v>
      </c>
      <c r="B8" s="7">
        <v>843.4379999999999</v>
      </c>
      <c r="C8" s="7">
        <v>0</v>
      </c>
      <c r="D8" s="7">
        <v>660.8201404533024</v>
      </c>
      <c r="E8" s="7">
        <v>0</v>
      </c>
      <c r="F8" s="7">
        <v>67.21025066945931</v>
      </c>
      <c r="G8" s="7">
        <v>34.86720880071739</v>
      </c>
      <c r="H8" s="7">
        <v>173.4271800317949</v>
      </c>
      <c r="I8" s="7">
        <v>287.1479614274728</v>
      </c>
      <c r="J8" s="7">
        <v>5.456258617252716</v>
      </c>
      <c r="K8" s="7">
        <f t="shared" si="0"/>
        <v>2072.3669999999993</v>
      </c>
    </row>
    <row r="9" spans="1:11" ht="15.75" thickBot="1">
      <c r="A9" s="6">
        <v>1993</v>
      </c>
      <c r="B9" s="7">
        <v>830.7560000000001</v>
      </c>
      <c r="C9" s="7">
        <v>0</v>
      </c>
      <c r="D9" s="7">
        <v>693.4007186779936</v>
      </c>
      <c r="E9" s="7">
        <v>0</v>
      </c>
      <c r="F9" s="7">
        <v>65.89429788785102</v>
      </c>
      <c r="G9" s="7">
        <v>34.54336939125956</v>
      </c>
      <c r="H9" s="7">
        <v>180.36773681602955</v>
      </c>
      <c r="I9" s="7">
        <v>324.1549350981103</v>
      </c>
      <c r="J9" s="7">
        <v>6.842942128755744</v>
      </c>
      <c r="K9" s="7">
        <f t="shared" si="0"/>
        <v>2135.96</v>
      </c>
    </row>
    <row r="10" spans="1:11" ht="15.75" thickBot="1">
      <c r="A10" s="6">
        <v>1994</v>
      </c>
      <c r="B10" s="7">
        <v>884.516</v>
      </c>
      <c r="C10" s="7">
        <v>0</v>
      </c>
      <c r="D10" s="7">
        <v>733.0124838430603</v>
      </c>
      <c r="E10" s="7">
        <v>0</v>
      </c>
      <c r="F10" s="7">
        <v>70.94918076162327</v>
      </c>
      <c r="G10" s="7">
        <v>34.696419308311306</v>
      </c>
      <c r="H10" s="7">
        <v>195.9094820416029</v>
      </c>
      <c r="I10" s="7">
        <v>344.43159298449103</v>
      </c>
      <c r="J10" s="7">
        <v>7.007841060911311</v>
      </c>
      <c r="K10" s="7">
        <f t="shared" si="0"/>
        <v>2270.523</v>
      </c>
    </row>
    <row r="11" spans="1:11" ht="15.75" thickBot="1">
      <c r="A11" s="6">
        <v>1995</v>
      </c>
      <c r="B11" s="7">
        <v>867.229</v>
      </c>
      <c r="C11" s="7">
        <v>0</v>
      </c>
      <c r="D11" s="7">
        <v>752.6652183505674</v>
      </c>
      <c r="E11" s="7">
        <v>0</v>
      </c>
      <c r="F11" s="7">
        <v>76.28768107215633</v>
      </c>
      <c r="G11" s="7">
        <v>33.869000349511325</v>
      </c>
      <c r="H11" s="7">
        <v>205.3652409216832</v>
      </c>
      <c r="I11" s="7">
        <v>363.02866427706175</v>
      </c>
      <c r="J11" s="7">
        <v>2.6681950290209637</v>
      </c>
      <c r="K11" s="7">
        <f t="shared" si="0"/>
        <v>2301.1130000000007</v>
      </c>
    </row>
    <row r="12" spans="1:11" ht="15.75" thickBot="1">
      <c r="A12" s="6">
        <v>1996</v>
      </c>
      <c r="B12" s="7">
        <v>942.0190000000002</v>
      </c>
      <c r="C12" s="7">
        <v>0</v>
      </c>
      <c r="D12" s="7">
        <v>776.8737785614696</v>
      </c>
      <c r="E12" s="7">
        <v>0</v>
      </c>
      <c r="F12" s="7">
        <v>86.55813521979391</v>
      </c>
      <c r="G12" s="7">
        <v>32.30716032799835</v>
      </c>
      <c r="H12" s="7">
        <v>206.17971433766039</v>
      </c>
      <c r="I12" s="7">
        <v>331.6779376431037</v>
      </c>
      <c r="J12" s="7">
        <v>6.830273909974587</v>
      </c>
      <c r="K12" s="7">
        <f t="shared" si="0"/>
        <v>2382.446000000001</v>
      </c>
    </row>
    <row r="13" spans="1:11" ht="15.75" thickBot="1">
      <c r="A13" s="6">
        <v>1997</v>
      </c>
      <c r="B13" s="7">
        <v>1001.7889999999999</v>
      </c>
      <c r="C13" s="7">
        <v>0</v>
      </c>
      <c r="D13" s="7">
        <v>769.3038802986889</v>
      </c>
      <c r="E13" s="7">
        <v>0</v>
      </c>
      <c r="F13" s="7">
        <v>86.61277127015192</v>
      </c>
      <c r="G13" s="7">
        <v>29.021285103845887</v>
      </c>
      <c r="H13" s="7">
        <v>209.4303061696279</v>
      </c>
      <c r="I13" s="7">
        <v>309.38622172720517</v>
      </c>
      <c r="J13" s="7">
        <v>6.789535430481022</v>
      </c>
      <c r="K13" s="7">
        <f t="shared" si="0"/>
        <v>2412.3330000000005</v>
      </c>
    </row>
    <row r="14" spans="1:11" ht="15.75" thickBot="1">
      <c r="A14" s="6">
        <v>1998</v>
      </c>
      <c r="B14" s="7">
        <v>1048.2489999999998</v>
      </c>
      <c r="C14" s="7">
        <v>0</v>
      </c>
      <c r="D14" s="7">
        <v>732.7979409694684</v>
      </c>
      <c r="E14" s="7">
        <v>0</v>
      </c>
      <c r="F14" s="7">
        <v>87.90010369546965</v>
      </c>
      <c r="G14" s="7">
        <v>25.707328041425576</v>
      </c>
      <c r="H14" s="7">
        <v>203.56189662609668</v>
      </c>
      <c r="I14" s="7">
        <v>247.13781858773552</v>
      </c>
      <c r="J14" s="7">
        <v>8.503912079804714</v>
      </c>
      <c r="K14" s="7">
        <f t="shared" si="0"/>
        <v>2353.8580000000006</v>
      </c>
    </row>
    <row r="15" spans="1:11" ht="15.75" thickBot="1">
      <c r="A15" s="6">
        <v>1999</v>
      </c>
      <c r="B15" s="7">
        <v>1152.5939999999998</v>
      </c>
      <c r="C15" s="7">
        <v>0</v>
      </c>
      <c r="D15" s="7">
        <v>744.7688097077956</v>
      </c>
      <c r="E15" s="7">
        <v>0</v>
      </c>
      <c r="F15" s="7">
        <v>93.83001606672059</v>
      </c>
      <c r="G15" s="7">
        <v>25.607936128110044</v>
      </c>
      <c r="H15" s="7">
        <v>209.22419580337257</v>
      </c>
      <c r="I15" s="7">
        <v>151.05933776772855</v>
      </c>
      <c r="J15" s="7">
        <v>7.864704526273465</v>
      </c>
      <c r="K15" s="7">
        <f t="shared" si="0"/>
        <v>2384.9490000000005</v>
      </c>
    </row>
    <row r="16" spans="1:11" ht="15.75" thickBot="1">
      <c r="A16" s="6">
        <v>2000</v>
      </c>
      <c r="B16" s="7">
        <v>1057</v>
      </c>
      <c r="C16" s="7">
        <v>0</v>
      </c>
      <c r="D16" s="7">
        <v>1008.0291821203932</v>
      </c>
      <c r="E16" s="7">
        <v>0</v>
      </c>
      <c r="F16" s="7">
        <v>126.6111978478293</v>
      </c>
      <c r="G16" s="7">
        <v>36.064883783046156</v>
      </c>
      <c r="H16" s="7">
        <v>265.6570700227687</v>
      </c>
      <c r="I16" s="7">
        <v>174.63766622596208</v>
      </c>
      <c r="J16" s="7">
        <v>8</v>
      </c>
      <c r="K16" s="7">
        <f t="shared" si="0"/>
        <v>2675.9999999999995</v>
      </c>
    </row>
    <row r="17" spans="1:11" ht="15.75" thickBot="1">
      <c r="A17" s="6">
        <v>2001</v>
      </c>
      <c r="B17" s="7">
        <v>1049.0003950159032</v>
      </c>
      <c r="C17" s="7">
        <v>0</v>
      </c>
      <c r="D17" s="7">
        <v>1019.5597487568847</v>
      </c>
      <c r="E17" s="7">
        <v>0</v>
      </c>
      <c r="F17" s="7">
        <v>111.45289331284005</v>
      </c>
      <c r="G17" s="7">
        <v>36.77970766230239</v>
      </c>
      <c r="H17" s="7">
        <v>265.398912655854</v>
      </c>
      <c r="I17" s="7">
        <v>193.80965931589296</v>
      </c>
      <c r="J17" s="7">
        <v>8</v>
      </c>
      <c r="K17" s="7">
        <f t="shared" si="0"/>
        <v>2684.001316719677</v>
      </c>
    </row>
    <row r="18" spans="1:11" ht="15.75" thickBot="1">
      <c r="A18" s="6">
        <v>2002</v>
      </c>
      <c r="B18" s="7">
        <v>1045.0028438066884</v>
      </c>
      <c r="C18" s="7">
        <v>0</v>
      </c>
      <c r="D18" s="7">
        <v>1017.5111237394428</v>
      </c>
      <c r="E18" s="7">
        <v>0</v>
      </c>
      <c r="F18" s="7">
        <v>115.32552667860621</v>
      </c>
      <c r="G18" s="7">
        <v>36.9749507128495</v>
      </c>
      <c r="H18" s="7">
        <v>262.39765186967156</v>
      </c>
      <c r="I18" s="7">
        <v>171.79738254836968</v>
      </c>
      <c r="J18" s="7">
        <v>9.000000000000002</v>
      </c>
      <c r="K18" s="7">
        <f t="shared" si="0"/>
        <v>2658.009479355628</v>
      </c>
    </row>
    <row r="19" spans="1:11" ht="15.75" thickBot="1">
      <c r="A19" s="6">
        <v>2003</v>
      </c>
      <c r="B19" s="7">
        <v>1149.023427321239</v>
      </c>
      <c r="C19" s="7">
        <v>0</v>
      </c>
      <c r="D19" s="7">
        <v>1099.1121288245752</v>
      </c>
      <c r="E19" s="7">
        <v>0</v>
      </c>
      <c r="F19" s="7">
        <v>106.88856304985357</v>
      </c>
      <c r="G19" s="7">
        <v>41.74340175953077</v>
      </c>
      <c r="H19" s="7">
        <v>271.13196480938416</v>
      </c>
      <c r="I19" s="7">
        <v>182.16422287390023</v>
      </c>
      <c r="J19" s="7">
        <v>11</v>
      </c>
      <c r="K19" s="7">
        <f t="shared" si="0"/>
        <v>2861.0637086384827</v>
      </c>
    </row>
    <row r="20" spans="1:11" ht="15.75" thickBot="1">
      <c r="A20" s="6">
        <v>2004</v>
      </c>
      <c r="B20" s="7">
        <v>1197.0383772280072</v>
      </c>
      <c r="C20" s="7">
        <v>0</v>
      </c>
      <c r="D20" s="7">
        <v>1128.9586747848452</v>
      </c>
      <c r="E20" s="7">
        <v>0</v>
      </c>
      <c r="F20" s="7">
        <v>104.32962754364941</v>
      </c>
      <c r="G20" s="7">
        <v>45.990462080956014</v>
      </c>
      <c r="H20" s="7">
        <v>281.87395621617657</v>
      </c>
      <c r="I20" s="7">
        <v>165.94627421211163</v>
      </c>
      <c r="J20" s="7">
        <v>10</v>
      </c>
      <c r="K20" s="7">
        <f t="shared" si="0"/>
        <v>2934.1373720657466</v>
      </c>
    </row>
    <row r="21" spans="1:11" ht="15.75" thickBot="1">
      <c r="A21" s="6">
        <v>2005</v>
      </c>
      <c r="B21" s="7">
        <v>1273.05796161629</v>
      </c>
      <c r="C21" s="7">
        <v>0</v>
      </c>
      <c r="D21" s="7">
        <v>1172.3325107114981</v>
      </c>
      <c r="E21" s="7">
        <v>0</v>
      </c>
      <c r="F21" s="7">
        <v>145.21573900606822</v>
      </c>
      <c r="G21" s="7">
        <v>48.58587096774194</v>
      </c>
      <c r="H21" s="7">
        <v>252.93483870967736</v>
      </c>
      <c r="I21" s="7">
        <v>145.18858064516127</v>
      </c>
      <c r="J21" s="7">
        <v>10</v>
      </c>
      <c r="K21" s="7">
        <f t="shared" si="0"/>
        <v>3047.315501656437</v>
      </c>
    </row>
    <row r="22" spans="1:11" ht="15.75" thickBot="1">
      <c r="A22" s="6">
        <v>2006</v>
      </c>
      <c r="B22" s="7">
        <v>1412.18610568181</v>
      </c>
      <c r="C22" s="7">
        <v>0</v>
      </c>
      <c r="D22" s="7">
        <v>1215.9184411459828</v>
      </c>
      <c r="E22" s="7">
        <v>0</v>
      </c>
      <c r="F22" s="7">
        <v>131.57455012312982</v>
      </c>
      <c r="G22" s="7">
        <v>49.96003233339323</v>
      </c>
      <c r="H22" s="7">
        <v>286.51877133105813</v>
      </c>
      <c r="I22" s="7">
        <v>156.74891613118663</v>
      </c>
      <c r="J22" s="7">
        <v>11</v>
      </c>
      <c r="K22" s="7">
        <f t="shared" si="0"/>
        <v>3263.9068167465603</v>
      </c>
    </row>
    <row r="23" spans="1:11" ht="15.75" thickBot="1">
      <c r="A23" s="6">
        <v>2007</v>
      </c>
      <c r="B23" s="7">
        <v>1440.32580630526</v>
      </c>
      <c r="C23" s="7">
        <v>0</v>
      </c>
      <c r="D23" s="7">
        <v>1279.338406897439</v>
      </c>
      <c r="E23" s="7">
        <v>0</v>
      </c>
      <c r="F23" s="7">
        <v>125.72736163896165</v>
      </c>
      <c r="G23" s="7">
        <v>42.609417490289225</v>
      </c>
      <c r="H23" s="7">
        <v>323.31772642096973</v>
      </c>
      <c r="I23" s="7">
        <v>136.12717244227355</v>
      </c>
      <c r="J23" s="7">
        <v>11</v>
      </c>
      <c r="K23" s="7">
        <f t="shared" si="0"/>
        <v>3358.4458911951933</v>
      </c>
    </row>
    <row r="24" spans="1:11" ht="15.75" thickBot="1">
      <c r="A24" s="6">
        <v>2008</v>
      </c>
      <c r="B24" s="7">
        <v>1417.0264239297003</v>
      </c>
      <c r="C24" s="7">
        <v>0</v>
      </c>
      <c r="D24" s="7">
        <v>1214.1803106030866</v>
      </c>
      <c r="E24" s="7">
        <v>0</v>
      </c>
      <c r="F24" s="7">
        <v>207.76977764785315</v>
      </c>
      <c r="G24" s="7">
        <v>63.80222214303565</v>
      </c>
      <c r="H24" s="7">
        <v>302.65689399599063</v>
      </c>
      <c r="I24" s="7">
        <v>189.0074608810026</v>
      </c>
      <c r="J24" s="7">
        <v>12.000000000000002</v>
      </c>
      <c r="K24" s="7">
        <f t="shared" si="0"/>
        <v>3406.443089200669</v>
      </c>
    </row>
    <row r="25" spans="1:11" ht="15.75" thickBot="1">
      <c r="A25" s="6">
        <v>2009</v>
      </c>
      <c r="B25" s="7">
        <v>1428.7285887781</v>
      </c>
      <c r="C25" s="7">
        <v>0</v>
      </c>
      <c r="D25" s="7">
        <v>1155.9391448622152</v>
      </c>
      <c r="E25" s="7">
        <v>0</v>
      </c>
      <c r="F25" s="7">
        <v>195.16182234084454</v>
      </c>
      <c r="G25" s="7">
        <v>63.464573370989484</v>
      </c>
      <c r="H25" s="7">
        <v>277.69248328195465</v>
      </c>
      <c r="I25" s="7">
        <v>186.29491650655785</v>
      </c>
      <c r="J25" s="7">
        <v>14.000000000000002</v>
      </c>
      <c r="K25" s="7">
        <f t="shared" si="0"/>
        <v>3321.281529140662</v>
      </c>
    </row>
    <row r="26" spans="1:11" ht="15.75" thickBot="1">
      <c r="A26" s="6">
        <v>2010</v>
      </c>
      <c r="B26" s="7">
        <v>1394.3025624749</v>
      </c>
      <c r="C26" s="7">
        <v>0</v>
      </c>
      <c r="D26" s="7">
        <v>1118.7509948962177</v>
      </c>
      <c r="E26" s="7">
        <v>0</v>
      </c>
      <c r="F26" s="7">
        <v>186.03083879844877</v>
      </c>
      <c r="G26" s="7">
        <v>66.048641967751</v>
      </c>
      <c r="H26" s="7">
        <v>265.48100458148207</v>
      </c>
      <c r="I26" s="7">
        <v>180.4998554068229</v>
      </c>
      <c r="J26" s="7">
        <v>12</v>
      </c>
      <c r="K26" s="7">
        <f t="shared" si="0"/>
        <v>3223.1138981256227</v>
      </c>
    </row>
    <row r="27" spans="1:11" ht="15.75" thickBot="1">
      <c r="A27" s="6">
        <v>2011</v>
      </c>
      <c r="B27" s="7">
        <v>1432.9893679990998</v>
      </c>
      <c r="C27" s="7">
        <v>0</v>
      </c>
      <c r="D27" s="7">
        <v>1124.0159650687274</v>
      </c>
      <c r="E27" s="7">
        <v>0</v>
      </c>
      <c r="F27" s="7">
        <v>190.2731493165276</v>
      </c>
      <c r="G27" s="7">
        <v>78.78989156370555</v>
      </c>
      <c r="H27" s="7">
        <v>281.0085285695907</v>
      </c>
      <c r="I27" s="7">
        <v>185.18511161575896</v>
      </c>
      <c r="J27" s="7">
        <v>12</v>
      </c>
      <c r="K27" s="7">
        <f t="shared" si="0"/>
        <v>3304.26201413341</v>
      </c>
    </row>
    <row r="28" spans="1:11" ht="15.75" thickBot="1">
      <c r="A28" s="6">
        <v>2012</v>
      </c>
      <c r="B28" s="7">
        <v>1520.4176493018645</v>
      </c>
      <c r="C28" s="7">
        <v>0</v>
      </c>
      <c r="D28" s="7">
        <v>1148.5738197221806</v>
      </c>
      <c r="E28" s="7">
        <v>0</v>
      </c>
      <c r="F28" s="7">
        <v>190.92646655047344</v>
      </c>
      <c r="G28" s="7">
        <v>79.02965597147312</v>
      </c>
      <c r="H28" s="7">
        <v>271.5337750616051</v>
      </c>
      <c r="I28" s="7">
        <v>186.73087244289974</v>
      </c>
      <c r="J28" s="7">
        <v>12</v>
      </c>
      <c r="K28" s="7">
        <f t="shared" si="0"/>
        <v>3409.2122390504965</v>
      </c>
    </row>
    <row r="29" spans="1:11" ht="15.75" thickBot="1">
      <c r="A29" s="6">
        <v>2013</v>
      </c>
      <c r="B29" s="7">
        <v>1509.5331934419917</v>
      </c>
      <c r="C29" s="7">
        <v>0</v>
      </c>
      <c r="D29" s="7">
        <v>1137.159565314014</v>
      </c>
      <c r="E29" s="7">
        <v>0</v>
      </c>
      <c r="F29" s="7">
        <v>192.0039757521709</v>
      </c>
      <c r="G29" s="7">
        <v>76.57343543519424</v>
      </c>
      <c r="H29" s="7">
        <v>267.02994590112985</v>
      </c>
      <c r="I29" s="7">
        <v>183.29286596143484</v>
      </c>
      <c r="J29" s="7">
        <v>12</v>
      </c>
      <c r="K29" s="7">
        <f t="shared" si="0"/>
        <v>3377.592981805936</v>
      </c>
    </row>
    <row r="30" spans="1:11" ht="15.75" thickBot="1">
      <c r="A30" s="6">
        <v>2014</v>
      </c>
      <c r="B30" s="7">
        <v>1536.431820451541</v>
      </c>
      <c r="C30" s="7">
        <v>0</v>
      </c>
      <c r="D30" s="7">
        <v>1192.1541770442402</v>
      </c>
      <c r="E30" s="7">
        <v>0</v>
      </c>
      <c r="F30" s="7">
        <v>145.7675097183029</v>
      </c>
      <c r="G30" s="7">
        <v>78.91006207758812</v>
      </c>
      <c r="H30" s="7">
        <v>280.98883627831754</v>
      </c>
      <c r="I30" s="7">
        <v>183.92279420913277</v>
      </c>
      <c r="J30" s="7">
        <v>12.000000000000002</v>
      </c>
      <c r="K30" s="7">
        <f t="shared" si="0"/>
        <v>3430.1751997791225</v>
      </c>
    </row>
    <row r="31" spans="1:11" ht="15.75" thickBot="1">
      <c r="A31" s="6">
        <v>2015</v>
      </c>
      <c r="B31" s="7">
        <v>1537.3700528437028</v>
      </c>
      <c r="C31" s="7">
        <v>1.4176069203318244</v>
      </c>
      <c r="D31" s="7">
        <v>1202.5991125571056</v>
      </c>
      <c r="E31" s="7">
        <v>0.21078016823003864</v>
      </c>
      <c r="F31" s="7">
        <v>114.59697444121392</v>
      </c>
      <c r="G31" s="7">
        <v>82.51259388651721</v>
      </c>
      <c r="H31" s="7">
        <v>275.54405610853047</v>
      </c>
      <c r="I31" s="7">
        <v>182.34472513900096</v>
      </c>
      <c r="J31" s="7">
        <v>12</v>
      </c>
      <c r="K31" s="7">
        <f t="shared" si="0"/>
        <v>3406.967514976071</v>
      </c>
    </row>
    <row r="32" spans="1:11" ht="15.75" thickBot="1">
      <c r="A32" s="6">
        <v>2016</v>
      </c>
      <c r="B32" s="7">
        <v>1578.0456772758387</v>
      </c>
      <c r="C32" s="7">
        <v>1.9365372358076431</v>
      </c>
      <c r="D32" s="7">
        <v>1211.8021199519224</v>
      </c>
      <c r="E32" s="7">
        <v>0.400245281596435</v>
      </c>
      <c r="F32" s="7">
        <v>124.51556891865025</v>
      </c>
      <c r="G32" s="7">
        <v>82.99371936390001</v>
      </c>
      <c r="H32" s="7">
        <v>279.6653864928441</v>
      </c>
      <c r="I32" s="7">
        <v>179.81339584313181</v>
      </c>
      <c r="J32" s="7">
        <v>12.000000000000004</v>
      </c>
      <c r="K32" s="7">
        <f t="shared" si="0"/>
        <v>3468.8358678462873</v>
      </c>
    </row>
    <row r="33" spans="1:11" ht="15.75" thickBot="1">
      <c r="A33" s="6">
        <v>2017</v>
      </c>
      <c r="B33" s="7">
        <v>1604.1709298918925</v>
      </c>
      <c r="C33" s="7">
        <v>2.649797130177451</v>
      </c>
      <c r="D33" s="7">
        <v>1217.9493600128515</v>
      </c>
      <c r="E33" s="7">
        <v>0.6810196842840693</v>
      </c>
      <c r="F33" s="7">
        <v>120.69765365313408</v>
      </c>
      <c r="G33" s="7">
        <v>84.21040962029481</v>
      </c>
      <c r="H33" s="7">
        <v>276.0405055149322</v>
      </c>
      <c r="I33" s="7">
        <v>181.89508463600723</v>
      </c>
      <c r="J33" s="7">
        <v>12.000000000000004</v>
      </c>
      <c r="K33" s="7">
        <f t="shared" si="0"/>
        <v>3496.963943329112</v>
      </c>
    </row>
    <row r="34" spans="1:11" ht="15.75" thickBot="1">
      <c r="A34" s="6">
        <v>2018</v>
      </c>
      <c r="B34" s="7">
        <v>1629.4775745606005</v>
      </c>
      <c r="C34" s="7">
        <v>3.439589204175507</v>
      </c>
      <c r="D34" s="7">
        <v>1227.8259682103283</v>
      </c>
      <c r="E34" s="7">
        <v>1.0279933281802465</v>
      </c>
      <c r="F34" s="7">
        <v>119.66550034388233</v>
      </c>
      <c r="G34" s="7">
        <v>85.28591664674047</v>
      </c>
      <c r="H34" s="7">
        <v>275.6005892781797</v>
      </c>
      <c r="I34" s="7">
        <v>182.80833704327748</v>
      </c>
      <c r="J34" s="7">
        <v>12.000000000000004</v>
      </c>
      <c r="K34" s="7">
        <f t="shared" si="0"/>
        <v>3532.663886083009</v>
      </c>
    </row>
    <row r="35" spans="1:11" ht="15.75" thickBot="1">
      <c r="A35" s="6">
        <v>2019</v>
      </c>
      <c r="B35" s="7">
        <v>1655.9241517303274</v>
      </c>
      <c r="C35" s="7">
        <v>4.330098540874724</v>
      </c>
      <c r="D35" s="7">
        <v>1235.2633383059363</v>
      </c>
      <c r="E35" s="7">
        <v>1.5928765696605502</v>
      </c>
      <c r="F35" s="7">
        <v>119.0642518106204</v>
      </c>
      <c r="G35" s="7">
        <v>85.84815271879758</v>
      </c>
      <c r="H35" s="7">
        <v>276.13519418951296</v>
      </c>
      <c r="I35" s="7">
        <v>184.79821868347216</v>
      </c>
      <c r="J35" s="7">
        <v>12.000000000000004</v>
      </c>
      <c r="K35" s="7">
        <f t="shared" si="0"/>
        <v>3569.0333074386667</v>
      </c>
    </row>
    <row r="36" spans="1:11" ht="15.75" thickBot="1">
      <c r="A36" s="6">
        <v>2020</v>
      </c>
      <c r="B36" s="7">
        <v>1697.7807842896414</v>
      </c>
      <c r="C36" s="7">
        <v>4.999798908925113</v>
      </c>
      <c r="D36" s="7">
        <v>1260.1183586095967</v>
      </c>
      <c r="E36" s="7">
        <v>2.293238299178928</v>
      </c>
      <c r="F36" s="7">
        <v>119.05708202155682</v>
      </c>
      <c r="G36" s="7">
        <v>86.46575548008627</v>
      </c>
      <c r="H36" s="7">
        <v>278.9187101736828</v>
      </c>
      <c r="I36" s="7">
        <v>186.639095418465</v>
      </c>
      <c r="J36" s="7">
        <v>12.000000000000004</v>
      </c>
      <c r="K36" s="7">
        <f t="shared" si="0"/>
        <v>3640.979785993029</v>
      </c>
    </row>
    <row r="37" spans="1:11" ht="15.75" thickBot="1">
      <c r="A37" s="6">
        <v>2021</v>
      </c>
      <c r="B37" s="7">
        <v>1737.893566057767</v>
      </c>
      <c r="C37" s="7">
        <v>5.656529944102061</v>
      </c>
      <c r="D37" s="7">
        <v>1277.69334812463</v>
      </c>
      <c r="E37" s="7">
        <v>3.0517865278807266</v>
      </c>
      <c r="F37" s="7">
        <v>119.41666672927308</v>
      </c>
      <c r="G37" s="7">
        <v>86.53907940968253</v>
      </c>
      <c r="H37" s="7">
        <v>281.0168072400425</v>
      </c>
      <c r="I37" s="7">
        <v>187.49974347833668</v>
      </c>
      <c r="J37" s="7">
        <v>12.000000000000004</v>
      </c>
      <c r="K37" s="7">
        <f t="shared" si="0"/>
        <v>3702.0592110397315</v>
      </c>
    </row>
    <row r="38" spans="1:11" ht="15.75" thickBot="1">
      <c r="A38" s="6">
        <v>2022</v>
      </c>
      <c r="B38" s="7">
        <v>1782.1165045324424</v>
      </c>
      <c r="C38" s="7">
        <v>6.196653018240278</v>
      </c>
      <c r="D38" s="7">
        <v>1301.0919497853838</v>
      </c>
      <c r="E38" s="7">
        <v>3.7202270386111973</v>
      </c>
      <c r="F38" s="7">
        <v>120.20216128567786</v>
      </c>
      <c r="G38" s="7">
        <v>87.0873330618241</v>
      </c>
      <c r="H38" s="7">
        <v>283.6657085025326</v>
      </c>
      <c r="I38" s="7">
        <v>188.57634683355332</v>
      </c>
      <c r="J38" s="7">
        <v>12.000000000000004</v>
      </c>
      <c r="K38" s="7">
        <f t="shared" si="0"/>
        <v>3774.740004001414</v>
      </c>
    </row>
    <row r="39" spans="1:11" ht="15.75" thickBot="1">
      <c r="A39" s="6">
        <v>2023</v>
      </c>
      <c r="B39" s="7">
        <v>1820.8631434937483</v>
      </c>
      <c r="C39" s="7">
        <v>6.7952085649276786</v>
      </c>
      <c r="D39" s="7">
        <v>1320.6434631623995</v>
      </c>
      <c r="E39" s="7">
        <v>4.34178931766154</v>
      </c>
      <c r="F39" s="7">
        <v>120.3164055506103</v>
      </c>
      <c r="G39" s="7">
        <v>87.39828014766618</v>
      </c>
      <c r="H39" s="7">
        <v>285.8328877778271</v>
      </c>
      <c r="I39" s="7">
        <v>189.62772042550316</v>
      </c>
      <c r="J39" s="7">
        <v>12.000000000000004</v>
      </c>
      <c r="K39" s="7">
        <f t="shared" si="0"/>
        <v>3836.6819005577545</v>
      </c>
    </row>
    <row r="40" spans="1:11" ht="15.75" thickBot="1">
      <c r="A40" s="6">
        <v>2024</v>
      </c>
      <c r="B40" s="7">
        <v>1855.939133693575</v>
      </c>
      <c r="C40" s="7">
        <v>7.426215576496546</v>
      </c>
      <c r="D40" s="7">
        <v>1340.7479400002987</v>
      </c>
      <c r="E40" s="7">
        <v>4.9056055398871266</v>
      </c>
      <c r="F40" s="7">
        <v>119.8186327564947</v>
      </c>
      <c r="G40" s="7">
        <v>87.25661893020515</v>
      </c>
      <c r="H40" s="7">
        <v>287.6488612120268</v>
      </c>
      <c r="I40" s="7">
        <v>190.71832997761905</v>
      </c>
      <c r="J40" s="7">
        <v>12.000000000000004</v>
      </c>
      <c r="K40" s="7">
        <f t="shared" si="0"/>
        <v>3894.1295165702195</v>
      </c>
    </row>
    <row r="41" spans="1:11" ht="15.75" thickBot="1">
      <c r="A41" s="6">
        <v>2025</v>
      </c>
      <c r="B41" s="7">
        <v>1891.5195190112236</v>
      </c>
      <c r="C41" s="7">
        <v>8.066482127830326</v>
      </c>
      <c r="D41" s="7">
        <v>1364.3718306798057</v>
      </c>
      <c r="E41" s="7">
        <v>5.474859179105692</v>
      </c>
      <c r="F41" s="7">
        <v>119.79514892118249</v>
      </c>
      <c r="G41" s="7">
        <v>87.1023669260877</v>
      </c>
      <c r="H41" s="7">
        <v>289.85296961536596</v>
      </c>
      <c r="I41" s="7">
        <v>191.64620137970581</v>
      </c>
      <c r="J41" s="7">
        <v>12.000000000000004</v>
      </c>
      <c r="K41" s="7">
        <f t="shared" si="0"/>
        <v>3956.2880365333713</v>
      </c>
    </row>
    <row r="42" spans="1:11" ht="15.75" thickBot="1">
      <c r="A42" s="6">
        <v>2026</v>
      </c>
      <c r="B42" s="7">
        <v>1926.3922845817679</v>
      </c>
      <c r="C42" s="7">
        <v>8.735377828998264</v>
      </c>
      <c r="D42" s="7">
        <v>1383.4104115207947</v>
      </c>
      <c r="E42" s="7">
        <v>6.045883240431697</v>
      </c>
      <c r="F42" s="7">
        <v>119.78137652679769</v>
      </c>
      <c r="G42" s="7">
        <v>86.67295086386412</v>
      </c>
      <c r="H42" s="7">
        <v>291.7910650892627</v>
      </c>
      <c r="I42" s="7">
        <v>192.76311097722422</v>
      </c>
      <c r="J42" s="7">
        <v>12.000000000000004</v>
      </c>
      <c r="K42" s="7">
        <f t="shared" si="0"/>
        <v>4012.811199559711</v>
      </c>
    </row>
    <row r="43" spans="1:11" ht="15.75" thickBot="1">
      <c r="A43" s="6">
        <v>2027</v>
      </c>
      <c r="B43" s="7">
        <v>1961.619273705265</v>
      </c>
      <c r="C43" s="7">
        <v>9.476530298745267</v>
      </c>
      <c r="D43" s="7">
        <v>1400.8542538744134</v>
      </c>
      <c r="E43" s="7">
        <v>6.633787598449504</v>
      </c>
      <c r="F43" s="7">
        <v>119.79010460903564</v>
      </c>
      <c r="G43" s="7">
        <v>86.28040539331128</v>
      </c>
      <c r="H43" s="7">
        <v>293.6843791723492</v>
      </c>
      <c r="I43" s="7">
        <v>193.82679705764022</v>
      </c>
      <c r="J43" s="7">
        <v>12.000000000000004</v>
      </c>
      <c r="K43" s="7">
        <f t="shared" si="0"/>
        <v>4068.0552138120147</v>
      </c>
    </row>
    <row r="44" spans="1:11" ht="15.75" thickBot="1">
      <c r="A44" s="6">
        <v>2028</v>
      </c>
      <c r="B44" s="7">
        <v>1996.4540056157507</v>
      </c>
      <c r="C44" s="7">
        <v>10.2975839176193</v>
      </c>
      <c r="D44" s="7">
        <v>1416.741632031359</v>
      </c>
      <c r="E44" s="7">
        <v>7.205893358336277</v>
      </c>
      <c r="F44" s="7">
        <v>119.94400582571821</v>
      </c>
      <c r="G44" s="7">
        <v>85.9955434947703</v>
      </c>
      <c r="H44" s="7">
        <v>296.8217513311513</v>
      </c>
      <c r="I44" s="7">
        <v>194.91344902692015</v>
      </c>
      <c r="J44" s="7">
        <v>12.000000000000004</v>
      </c>
      <c r="K44" s="7">
        <f t="shared" si="0"/>
        <v>4122.87038732567</v>
      </c>
    </row>
    <row r="45" spans="1:11" ht="15.75" thickBot="1">
      <c r="A45" s="6">
        <v>2029</v>
      </c>
      <c r="B45" s="7">
        <v>2026.6271295595707</v>
      </c>
      <c r="C45" s="7">
        <v>11.190280617205465</v>
      </c>
      <c r="D45" s="7">
        <v>1431.3182276998436</v>
      </c>
      <c r="E45" s="7">
        <v>7.760579164271455</v>
      </c>
      <c r="F45" s="7">
        <v>120.01102075181969</v>
      </c>
      <c r="G45" s="7">
        <v>85.74293034783256</v>
      </c>
      <c r="H45" s="7">
        <v>298.13101454951675</v>
      </c>
      <c r="I45" s="7">
        <v>195.6889546137871</v>
      </c>
      <c r="J45" s="7">
        <v>12.000000000000004</v>
      </c>
      <c r="K45" s="7">
        <f t="shared" si="0"/>
        <v>4169.51927752237</v>
      </c>
    </row>
    <row r="46" spans="1:11" ht="15.75" thickBot="1">
      <c r="A46" s="6">
        <v>2030</v>
      </c>
      <c r="B46" s="7">
        <v>2056.205398384197</v>
      </c>
      <c r="C46" s="7">
        <v>12.166609478784569</v>
      </c>
      <c r="D46" s="7">
        <v>1444.668697282142</v>
      </c>
      <c r="E46" s="7">
        <v>8.2924754247659</v>
      </c>
      <c r="F46" s="7">
        <v>119.96065472409437</v>
      </c>
      <c r="G46" s="7">
        <v>85.49250173027855</v>
      </c>
      <c r="H46" s="7">
        <v>299.2470609730108</v>
      </c>
      <c r="I46" s="7">
        <v>196.38368144004363</v>
      </c>
      <c r="J46" s="7">
        <v>12.000000000000004</v>
      </c>
      <c r="K46" s="7">
        <f t="shared" si="0"/>
        <v>4213.957994533766</v>
      </c>
    </row>
    <row r="47" spans="1:11" ht="15">
      <c r="A47" s="23" t="s">
        <v>0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 ht="13.5" customHeight="1">
      <c r="A48" s="23" t="s">
        <v>22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1" ht="13.5" customHeight="1">
      <c r="A49" s="23" t="s">
        <v>56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</row>
    <row r="50" ht="13.5" customHeight="1">
      <c r="A50" s="4"/>
    </row>
    <row r="51" spans="1:11" ht="15.75">
      <c r="A51" s="21" t="s">
        <v>23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1:11" ht="15">
      <c r="A52" s="8" t="s">
        <v>24</v>
      </c>
      <c r="B52" s="11">
        <f>EXP((LN(B16/B6)/10))-1</f>
        <v>0.03259597419865612</v>
      </c>
      <c r="C52" s="12" t="s">
        <v>47</v>
      </c>
      <c r="D52" s="11">
        <f>EXP((LN(D16/D6)/10))-1</f>
        <v>0.05582777306808051</v>
      </c>
      <c r="E52" s="12" t="s">
        <v>47</v>
      </c>
      <c r="F52" s="11">
        <f aca="true" t="shared" si="1" ref="F52:K52">EXP((LN(F16/F6)/10))-1</f>
        <v>0.06549671755674491</v>
      </c>
      <c r="G52" s="11">
        <f t="shared" si="1"/>
        <v>0.007423861416508082</v>
      </c>
      <c r="H52" s="11">
        <f t="shared" si="1"/>
        <v>0.03528823281015048</v>
      </c>
      <c r="I52" s="11">
        <f t="shared" si="1"/>
        <v>-0.04492509609288631</v>
      </c>
      <c r="J52" s="11">
        <f t="shared" si="1"/>
        <v>0.09480611123344129</v>
      </c>
      <c r="K52" s="11">
        <f t="shared" si="1"/>
        <v>0.03371995919034343</v>
      </c>
    </row>
    <row r="53" spans="1:11" ht="15">
      <c r="A53" s="8" t="s">
        <v>36</v>
      </c>
      <c r="B53" s="11">
        <f>EXP((LN(B32/B16)/16))-1</f>
        <v>0.025363341038139753</v>
      </c>
      <c r="C53" s="12" t="s">
        <v>47</v>
      </c>
      <c r="D53" s="11">
        <f>EXP((LN(D32/D16)/16))-1</f>
        <v>0.011573427778409417</v>
      </c>
      <c r="E53" s="12" t="s">
        <v>47</v>
      </c>
      <c r="F53" s="11">
        <f aca="true" t="shared" si="2" ref="F53:K53">EXP((LN(F32/F16)/16))-1</f>
        <v>-0.0010425934196323094</v>
      </c>
      <c r="G53" s="11">
        <f t="shared" si="2"/>
        <v>0.05347089897260893</v>
      </c>
      <c r="H53" s="11">
        <f t="shared" si="2"/>
        <v>0.003216886465445601</v>
      </c>
      <c r="I53" s="11">
        <f t="shared" si="2"/>
        <v>0.0018270592040077194</v>
      </c>
      <c r="J53" s="11">
        <f t="shared" si="2"/>
        <v>0.0256653964664324</v>
      </c>
      <c r="K53" s="11">
        <f t="shared" si="2"/>
        <v>0.016350728105099632</v>
      </c>
    </row>
    <row r="54" spans="1:11" ht="15">
      <c r="A54" s="8" t="s">
        <v>37</v>
      </c>
      <c r="B54" s="11">
        <f aca="true" t="shared" si="3" ref="B54:K54">EXP((LN(B36/B32)/4))-1</f>
        <v>0.01845187247955571</v>
      </c>
      <c r="C54" s="11">
        <f t="shared" si="3"/>
        <v>0.26759836792749203</v>
      </c>
      <c r="D54" s="11">
        <f t="shared" si="3"/>
        <v>0.009822185356404</v>
      </c>
      <c r="E54" s="11">
        <f t="shared" si="3"/>
        <v>0.5471440140551249</v>
      </c>
      <c r="F54" s="11">
        <f t="shared" si="3"/>
        <v>-0.011144361519350499</v>
      </c>
      <c r="G54" s="11">
        <f t="shared" si="3"/>
        <v>0.010298546362138561</v>
      </c>
      <c r="H54" s="11">
        <f t="shared" si="3"/>
        <v>-0.0006681422702579098</v>
      </c>
      <c r="I54" s="11">
        <f t="shared" si="3"/>
        <v>0.009357802396501524</v>
      </c>
      <c r="J54" s="11">
        <f t="shared" si="3"/>
        <v>0</v>
      </c>
      <c r="K54" s="11">
        <f t="shared" si="3"/>
        <v>0.012182045075570969</v>
      </c>
    </row>
    <row r="55" spans="1:11" ht="15">
      <c r="A55" s="8" t="s">
        <v>57</v>
      </c>
      <c r="B55" s="11">
        <f>EXP((LN(B46/B32)/14))-1</f>
        <v>0.019085200467334307</v>
      </c>
      <c r="C55" s="11">
        <f aca="true" t="shared" si="4" ref="C55:K55">EXP((LN(C46/C32)/14))-1</f>
        <v>0.1402767400561864</v>
      </c>
      <c r="D55" s="11">
        <f t="shared" si="4"/>
        <v>0.012634247097137674</v>
      </c>
      <c r="E55" s="11">
        <f t="shared" si="4"/>
        <v>0.2417254130635873</v>
      </c>
      <c r="F55" s="11">
        <f t="shared" si="4"/>
        <v>-0.0026583850712276202</v>
      </c>
      <c r="G55" s="11">
        <f t="shared" si="4"/>
        <v>0.0021210847828061485</v>
      </c>
      <c r="H55" s="11">
        <f t="shared" si="4"/>
        <v>0.004845679859591723</v>
      </c>
      <c r="I55" s="11">
        <f t="shared" si="4"/>
        <v>0.006316341674299286</v>
      </c>
      <c r="J55" s="11">
        <f t="shared" si="4"/>
        <v>0</v>
      </c>
      <c r="K55" s="11">
        <f t="shared" si="4"/>
        <v>0.013995844201309282</v>
      </c>
    </row>
    <row r="56" ht="13.5" customHeight="1">
      <c r="A56" s="4"/>
    </row>
  </sheetData>
  <sheetProtection/>
  <mergeCells count="7">
    <mergeCell ref="A51:K51"/>
    <mergeCell ref="A1:K1"/>
    <mergeCell ref="A2:K2"/>
    <mergeCell ref="A3:K3"/>
    <mergeCell ref="A47:K47"/>
    <mergeCell ref="A48:K48"/>
    <mergeCell ref="A49:K49"/>
  </mergeCells>
  <printOptions horizontalCentered="1"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9" width="14.28125" style="1" bestFit="1" customWidth="1"/>
    <col min="10" max="16384" width="9.140625" style="1" customWidth="1"/>
  </cols>
  <sheetData>
    <row r="1" spans="1:9" ht="15.75" customHeight="1">
      <c r="A1" s="22" t="s">
        <v>67</v>
      </c>
      <c r="B1" s="22"/>
      <c r="C1" s="22"/>
      <c r="D1" s="22"/>
      <c r="E1" s="22"/>
      <c r="F1" s="22"/>
      <c r="G1" s="22"/>
      <c r="H1" s="22"/>
      <c r="I1" s="22"/>
    </row>
    <row r="2" spans="1:11" ht="15.75" customHeight="1">
      <c r="A2" s="22" t="s">
        <v>75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9" ht="15.75" customHeight="1">
      <c r="A3" s="22" t="s">
        <v>25</v>
      </c>
      <c r="B3" s="22"/>
      <c r="C3" s="22"/>
      <c r="D3" s="22"/>
      <c r="E3" s="22"/>
      <c r="F3" s="22"/>
      <c r="G3" s="22"/>
      <c r="H3" s="22"/>
      <c r="I3" s="22"/>
    </row>
    <row r="4" ht="13.5" customHeight="1" thickBot="1">
      <c r="A4" s="4"/>
    </row>
    <row r="5" spans="1:9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26</v>
      </c>
    </row>
    <row r="6" spans="1:9" ht="15.75" thickBot="1">
      <c r="A6" s="6">
        <v>1990</v>
      </c>
      <c r="B6" s="7">
        <v>766.9564639999999</v>
      </c>
      <c r="C6" s="7">
        <v>585.5207462236772</v>
      </c>
      <c r="D6" s="7">
        <v>67.13530344893788</v>
      </c>
      <c r="E6" s="7">
        <v>33.493629</v>
      </c>
      <c r="F6" s="7">
        <v>187.80562700000002</v>
      </c>
      <c r="G6" s="7">
        <v>276.5435824649304</v>
      </c>
      <c r="H6" s="7">
        <v>3.233835</v>
      </c>
      <c r="I6" s="7">
        <f>SUM(B6:H6)</f>
        <v>1920.6891871375456</v>
      </c>
    </row>
    <row r="7" spans="1:9" ht="15.75" thickBot="1">
      <c r="A7" s="6">
        <v>1991</v>
      </c>
      <c r="B7" s="7">
        <v>765.1653</v>
      </c>
      <c r="C7" s="7">
        <v>604.7812376787106</v>
      </c>
      <c r="D7" s="7">
        <v>67.2763664169748</v>
      </c>
      <c r="E7" s="7">
        <v>32.919665</v>
      </c>
      <c r="F7" s="7">
        <v>182.531618</v>
      </c>
      <c r="G7" s="7">
        <v>293.1088814286702</v>
      </c>
      <c r="H7" s="7">
        <v>3.2169000000000008</v>
      </c>
      <c r="I7" s="7">
        <f aca="true" t="shared" si="0" ref="I7:I46">SUM(B7:H7)</f>
        <v>1948.9999685243554</v>
      </c>
    </row>
    <row r="8" spans="1:9" ht="15.75" thickBot="1">
      <c r="A8" s="6">
        <v>1992</v>
      </c>
      <c r="B8" s="7">
        <v>843.4379999999999</v>
      </c>
      <c r="C8" s="7">
        <v>660.8201404533024</v>
      </c>
      <c r="D8" s="7">
        <v>67.21025066945931</v>
      </c>
      <c r="E8" s="7">
        <v>34.86720880071739</v>
      </c>
      <c r="F8" s="7">
        <v>173.4271800317949</v>
      </c>
      <c r="G8" s="7">
        <v>287.1479614274728</v>
      </c>
      <c r="H8" s="7">
        <v>5.456258617252716</v>
      </c>
      <c r="I8" s="7">
        <f t="shared" si="0"/>
        <v>2072.3669999999997</v>
      </c>
    </row>
    <row r="9" spans="1:9" ht="15.75" thickBot="1">
      <c r="A9" s="6">
        <v>1993</v>
      </c>
      <c r="B9" s="7">
        <v>830.7560000000001</v>
      </c>
      <c r="C9" s="7">
        <v>693.4007186779936</v>
      </c>
      <c r="D9" s="7">
        <v>65.89429788785102</v>
      </c>
      <c r="E9" s="7">
        <v>34.54336939125956</v>
      </c>
      <c r="F9" s="7">
        <v>180.36773681602955</v>
      </c>
      <c r="G9" s="7">
        <v>324.1549350981103</v>
      </c>
      <c r="H9" s="7">
        <v>6.842942128755744</v>
      </c>
      <c r="I9" s="7">
        <f t="shared" si="0"/>
        <v>2135.9599999999996</v>
      </c>
    </row>
    <row r="10" spans="1:9" ht="15.75" thickBot="1">
      <c r="A10" s="6">
        <v>1994</v>
      </c>
      <c r="B10" s="7">
        <v>884.516</v>
      </c>
      <c r="C10" s="7">
        <v>733.0124838430603</v>
      </c>
      <c r="D10" s="7">
        <v>70.94918076162327</v>
      </c>
      <c r="E10" s="7">
        <v>34.696419308311306</v>
      </c>
      <c r="F10" s="7">
        <v>195.9094820416029</v>
      </c>
      <c r="G10" s="7">
        <v>344.43159298449103</v>
      </c>
      <c r="H10" s="7">
        <v>7.007841060911311</v>
      </c>
      <c r="I10" s="7">
        <f t="shared" si="0"/>
        <v>2270.5229999999997</v>
      </c>
    </row>
    <row r="11" spans="1:9" ht="15.75" thickBot="1">
      <c r="A11" s="6">
        <v>1995</v>
      </c>
      <c r="B11" s="7">
        <v>867.229</v>
      </c>
      <c r="C11" s="7">
        <v>752.6652183505674</v>
      </c>
      <c r="D11" s="7">
        <v>76.28768107215633</v>
      </c>
      <c r="E11" s="7">
        <v>33.869000349511325</v>
      </c>
      <c r="F11" s="7">
        <v>205.3652409216832</v>
      </c>
      <c r="G11" s="7">
        <v>363.02866427706175</v>
      </c>
      <c r="H11" s="7">
        <v>2.6681950290209637</v>
      </c>
      <c r="I11" s="7">
        <f t="shared" si="0"/>
        <v>2301.1130000000007</v>
      </c>
    </row>
    <row r="12" spans="1:9" ht="15.75" thickBot="1">
      <c r="A12" s="6">
        <v>1996</v>
      </c>
      <c r="B12" s="7">
        <v>942.0190000000002</v>
      </c>
      <c r="C12" s="7">
        <v>776.8737785614696</v>
      </c>
      <c r="D12" s="7">
        <v>86.55813521979391</v>
      </c>
      <c r="E12" s="7">
        <v>32.30716032799835</v>
      </c>
      <c r="F12" s="7">
        <v>206.17971433766039</v>
      </c>
      <c r="G12" s="7">
        <v>331.6779376431037</v>
      </c>
      <c r="H12" s="7">
        <v>6.830273909974587</v>
      </c>
      <c r="I12" s="7">
        <f t="shared" si="0"/>
        <v>2382.446000000001</v>
      </c>
    </row>
    <row r="13" spans="1:9" ht="15.75" thickBot="1">
      <c r="A13" s="6">
        <v>1997</v>
      </c>
      <c r="B13" s="7">
        <v>1001.7889999999999</v>
      </c>
      <c r="C13" s="7">
        <v>769.3038802986889</v>
      </c>
      <c r="D13" s="7">
        <v>86.61277127015192</v>
      </c>
      <c r="E13" s="7">
        <v>29.021285103845887</v>
      </c>
      <c r="F13" s="7">
        <v>209.4303061696279</v>
      </c>
      <c r="G13" s="7">
        <v>309.38622172720517</v>
      </c>
      <c r="H13" s="7">
        <v>6.789535430481022</v>
      </c>
      <c r="I13" s="7">
        <f t="shared" si="0"/>
        <v>2412.3330000000005</v>
      </c>
    </row>
    <row r="14" spans="1:9" ht="15.75" thickBot="1">
      <c r="A14" s="6">
        <v>1998</v>
      </c>
      <c r="B14" s="7">
        <v>1048.2489999999998</v>
      </c>
      <c r="C14" s="7">
        <v>732.7979409694684</v>
      </c>
      <c r="D14" s="7">
        <v>87.90010369546965</v>
      </c>
      <c r="E14" s="7">
        <v>25.707328041425576</v>
      </c>
      <c r="F14" s="7">
        <v>203.56189662609668</v>
      </c>
      <c r="G14" s="7">
        <v>247.13781858773552</v>
      </c>
      <c r="H14" s="7">
        <v>8.503912079804714</v>
      </c>
      <c r="I14" s="7">
        <f t="shared" si="0"/>
        <v>2353.8580000000006</v>
      </c>
    </row>
    <row r="15" spans="1:9" ht="15.75" thickBot="1">
      <c r="A15" s="6">
        <v>1999</v>
      </c>
      <c r="B15" s="7">
        <v>1152.5939999999998</v>
      </c>
      <c r="C15" s="7">
        <v>744.7688097077956</v>
      </c>
      <c r="D15" s="7">
        <v>93.83001606672059</v>
      </c>
      <c r="E15" s="7">
        <v>25.607936128110044</v>
      </c>
      <c r="F15" s="7">
        <v>209.22419580337257</v>
      </c>
      <c r="G15" s="7">
        <v>151.05933776772855</v>
      </c>
      <c r="H15" s="7">
        <v>7.864704526273465</v>
      </c>
      <c r="I15" s="7">
        <f t="shared" si="0"/>
        <v>2384.9490000000005</v>
      </c>
    </row>
    <row r="16" spans="1:9" ht="15.75" thickBot="1">
      <c r="A16" s="6">
        <v>2000</v>
      </c>
      <c r="B16" s="7">
        <v>1057</v>
      </c>
      <c r="C16" s="7">
        <v>1008.0291821203932</v>
      </c>
      <c r="D16" s="7">
        <v>126.6111978478293</v>
      </c>
      <c r="E16" s="7">
        <v>36.064883783046156</v>
      </c>
      <c r="F16" s="7">
        <v>265.6570700227687</v>
      </c>
      <c r="G16" s="7">
        <v>174.63766622596208</v>
      </c>
      <c r="H16" s="7">
        <v>8</v>
      </c>
      <c r="I16" s="7">
        <f t="shared" si="0"/>
        <v>2675.9999999999995</v>
      </c>
    </row>
    <row r="17" spans="1:9" ht="15.75" thickBot="1">
      <c r="A17" s="6">
        <v>2001</v>
      </c>
      <c r="B17" s="7">
        <v>1049</v>
      </c>
      <c r="C17" s="7">
        <v>1019.5588270531103</v>
      </c>
      <c r="D17" s="7">
        <v>111.45289331284005</v>
      </c>
      <c r="E17" s="7">
        <v>36.77970766230239</v>
      </c>
      <c r="F17" s="7">
        <v>265.398912655854</v>
      </c>
      <c r="G17" s="7">
        <v>193.80965931589296</v>
      </c>
      <c r="H17" s="7">
        <v>8</v>
      </c>
      <c r="I17" s="7">
        <f t="shared" si="0"/>
        <v>2683.9999999999995</v>
      </c>
    </row>
    <row r="18" spans="1:9" ht="15.75" thickBot="1">
      <c r="A18" s="6">
        <v>2002</v>
      </c>
      <c r="B18" s="7">
        <v>1045</v>
      </c>
      <c r="C18" s="7">
        <v>1017.5044881905035</v>
      </c>
      <c r="D18" s="7">
        <v>115.32552667860621</v>
      </c>
      <c r="E18" s="7">
        <v>36.9749507128495</v>
      </c>
      <c r="F18" s="7">
        <v>262.39765186967156</v>
      </c>
      <c r="G18" s="7">
        <v>171.79738254836968</v>
      </c>
      <c r="H18" s="7">
        <v>9.000000000000002</v>
      </c>
      <c r="I18" s="7">
        <f t="shared" si="0"/>
        <v>2658</v>
      </c>
    </row>
    <row r="19" spans="1:9" ht="15.75" thickBot="1">
      <c r="A19" s="6">
        <v>2003</v>
      </c>
      <c r="B19" s="7">
        <v>1148.9999999999998</v>
      </c>
      <c r="C19" s="7">
        <v>1099.0718475073309</v>
      </c>
      <c r="D19" s="7">
        <v>106.88856304985357</v>
      </c>
      <c r="E19" s="7">
        <v>41.74340175953077</v>
      </c>
      <c r="F19" s="7">
        <v>271.13196480938416</v>
      </c>
      <c r="G19" s="7">
        <v>182.16422287390023</v>
      </c>
      <c r="H19" s="7">
        <v>11</v>
      </c>
      <c r="I19" s="7">
        <f t="shared" si="0"/>
        <v>2860.999999999999</v>
      </c>
    </row>
    <row r="20" spans="1:9" ht="15.75" thickBot="1">
      <c r="A20" s="6">
        <v>2004</v>
      </c>
      <c r="B20" s="7">
        <v>1197.0000000000005</v>
      </c>
      <c r="C20" s="7">
        <v>1128.859679947107</v>
      </c>
      <c r="D20" s="7">
        <v>104.32962754364941</v>
      </c>
      <c r="E20" s="7">
        <v>45.990462080956014</v>
      </c>
      <c r="F20" s="7">
        <v>281.87395621617657</v>
      </c>
      <c r="G20" s="7">
        <v>165.94627421211163</v>
      </c>
      <c r="H20" s="7">
        <v>10</v>
      </c>
      <c r="I20" s="7">
        <f t="shared" si="0"/>
        <v>2934.0000000000014</v>
      </c>
    </row>
    <row r="21" spans="1:9" ht="15.75" thickBot="1">
      <c r="A21" s="6">
        <v>2005</v>
      </c>
      <c r="B21" s="7">
        <v>1273</v>
      </c>
      <c r="C21" s="7">
        <v>1172.1590322580623</v>
      </c>
      <c r="D21" s="7">
        <v>145.13167741935507</v>
      </c>
      <c r="E21" s="7">
        <v>48.58587096774194</v>
      </c>
      <c r="F21" s="7">
        <v>252.93483870967736</v>
      </c>
      <c r="G21" s="7">
        <v>145.18858064516127</v>
      </c>
      <c r="H21" s="7">
        <v>10</v>
      </c>
      <c r="I21" s="7">
        <f t="shared" si="0"/>
        <v>3046.999999999998</v>
      </c>
    </row>
    <row r="22" spans="1:9" ht="15.75" thickBot="1">
      <c r="A22" s="6">
        <v>2006</v>
      </c>
      <c r="B22" s="7">
        <v>1411.9999999999957</v>
      </c>
      <c r="C22" s="7">
        <v>1215.3808155200259</v>
      </c>
      <c r="D22" s="7">
        <v>131.40201185557777</v>
      </c>
      <c r="E22" s="7">
        <v>49.96003233339323</v>
      </c>
      <c r="F22" s="7">
        <v>286.51877133105813</v>
      </c>
      <c r="G22" s="7">
        <v>156.73836895994285</v>
      </c>
      <c r="H22" s="7">
        <v>11</v>
      </c>
      <c r="I22" s="7">
        <f t="shared" si="0"/>
        <v>3262.9999999999936</v>
      </c>
    </row>
    <row r="23" spans="1:9" ht="15.75" thickBot="1">
      <c r="A23" s="6">
        <v>2007</v>
      </c>
      <c r="B23" s="7">
        <v>1439.999999999997</v>
      </c>
      <c r="C23" s="7">
        <v>1278.446418369684</v>
      </c>
      <c r="D23" s="7">
        <v>125.55568606274736</v>
      </c>
      <c r="E23" s="7">
        <v>42.609417490289225</v>
      </c>
      <c r="F23" s="7">
        <v>323.31772642096973</v>
      </c>
      <c r="G23" s="7">
        <v>136.07075165631528</v>
      </c>
      <c r="H23" s="7">
        <v>11</v>
      </c>
      <c r="I23" s="7">
        <f t="shared" si="0"/>
        <v>3357.0000000000027</v>
      </c>
    </row>
    <row r="24" spans="1:9" ht="15.75" thickBot="1">
      <c r="A24" s="6">
        <v>2008</v>
      </c>
      <c r="B24" s="7">
        <v>1414.9999999999961</v>
      </c>
      <c r="C24" s="7">
        <v>1212.9906012125161</v>
      </c>
      <c r="D24" s="7">
        <v>207.59896044951992</v>
      </c>
      <c r="E24" s="7">
        <v>63.80222214303565</v>
      </c>
      <c r="F24" s="7">
        <v>302.65689399599063</v>
      </c>
      <c r="G24" s="7">
        <v>188.9513221989741</v>
      </c>
      <c r="H24" s="7">
        <v>12.000000000000002</v>
      </c>
      <c r="I24" s="7">
        <f t="shared" si="0"/>
        <v>3403.0000000000323</v>
      </c>
    </row>
    <row r="25" spans="1:9" ht="15.75" thickBot="1">
      <c r="A25" s="6">
        <v>2009</v>
      </c>
      <c r="B25" s="7">
        <v>1425.000000000046</v>
      </c>
      <c r="C25" s="7">
        <v>1154.6120256006586</v>
      </c>
      <c r="D25" s="7">
        <v>194.991859228503</v>
      </c>
      <c r="E25" s="7">
        <v>63.464573370989484</v>
      </c>
      <c r="F25" s="7">
        <v>277.69248328195465</v>
      </c>
      <c r="G25" s="7">
        <v>186.23905851793953</v>
      </c>
      <c r="H25" s="7">
        <v>14.000000000000002</v>
      </c>
      <c r="I25" s="7">
        <f t="shared" si="0"/>
        <v>3316.000000000091</v>
      </c>
    </row>
    <row r="26" spans="1:9" ht="15.75" thickBot="1">
      <c r="A26" s="6">
        <v>2010</v>
      </c>
      <c r="B26" s="7">
        <v>1389.9999999999516</v>
      </c>
      <c r="C26" s="7">
        <v>1117.1643512409225</v>
      </c>
      <c r="D26" s="7">
        <v>185.86172550166893</v>
      </c>
      <c r="E26" s="7">
        <v>66.048641967751</v>
      </c>
      <c r="F26" s="7">
        <v>265.48100458148207</v>
      </c>
      <c r="G26" s="7">
        <v>180.44427670814764</v>
      </c>
      <c r="H26" s="7">
        <v>12</v>
      </c>
      <c r="I26" s="7">
        <f t="shared" si="0"/>
        <v>3216.9999999999236</v>
      </c>
    </row>
    <row r="27" spans="1:9" ht="15.75" thickBot="1">
      <c r="A27" s="6">
        <v>2011</v>
      </c>
      <c r="B27" s="7">
        <v>1427.9999999999611</v>
      </c>
      <c r="C27" s="7">
        <v>1121.2686474698507</v>
      </c>
      <c r="D27" s="7">
        <v>190.10488158623164</v>
      </c>
      <c r="E27" s="7">
        <v>68.48813156370555</v>
      </c>
      <c r="F27" s="7">
        <v>281.0085285695907</v>
      </c>
      <c r="G27" s="7">
        <v>185.12981081057708</v>
      </c>
      <c r="H27" s="7">
        <v>12</v>
      </c>
      <c r="I27" s="7">
        <f t="shared" si="0"/>
        <v>3285.999999999917</v>
      </c>
    </row>
    <row r="28" spans="1:9" ht="15.75" thickBot="1">
      <c r="A28" s="6">
        <v>2012</v>
      </c>
      <c r="B28" s="7">
        <v>1514.0000000000296</v>
      </c>
      <c r="C28" s="7">
        <v>1143.2004230663897</v>
      </c>
      <c r="D28" s="7">
        <v>190.75904015882895</v>
      </c>
      <c r="E28" s="7">
        <v>68.83091357147312</v>
      </c>
      <c r="F28" s="7">
        <v>271.5337750616051</v>
      </c>
      <c r="G28" s="7">
        <v>186.67584814174378</v>
      </c>
      <c r="H28" s="7">
        <v>12</v>
      </c>
      <c r="I28" s="7">
        <f t="shared" si="0"/>
        <v>3387.00000000007</v>
      </c>
    </row>
    <row r="29" spans="1:9" ht="15.75" thickBot="1">
      <c r="A29" s="6">
        <v>2013</v>
      </c>
      <c r="B29" s="7">
        <v>1502.0000000000337</v>
      </c>
      <c r="C29" s="7">
        <v>1128.4178703654452</v>
      </c>
      <c r="D29" s="7">
        <v>191.83738649248465</v>
      </c>
      <c r="E29" s="7">
        <v>66.47668045919424</v>
      </c>
      <c r="F29" s="7">
        <v>267.02994590112985</v>
      </c>
      <c r="G29" s="7">
        <v>183.23811678178467</v>
      </c>
      <c r="H29" s="7">
        <v>12</v>
      </c>
      <c r="I29" s="7">
        <f t="shared" si="0"/>
        <v>3351.0000000000723</v>
      </c>
    </row>
    <row r="30" spans="1:9" ht="15.75" thickBot="1">
      <c r="A30" s="6">
        <v>2014</v>
      </c>
      <c r="B30" s="7">
        <v>1526.0000000000225</v>
      </c>
      <c r="C30" s="7">
        <v>1175.7900072333189</v>
      </c>
      <c r="D30" s="7">
        <v>145.6017534049151</v>
      </c>
      <c r="E30" s="7">
        <v>68.91427465134812</v>
      </c>
      <c r="F30" s="7">
        <v>280.98883627831754</v>
      </c>
      <c r="G30" s="7">
        <v>183.70512843216468</v>
      </c>
      <c r="H30" s="7">
        <v>12.000000000000002</v>
      </c>
      <c r="I30" s="7">
        <f t="shared" si="0"/>
        <v>3393.000000000087</v>
      </c>
    </row>
    <row r="31" spans="1:9" ht="15.75" thickBot="1">
      <c r="A31" s="6">
        <v>2015</v>
      </c>
      <c r="B31" s="7">
        <v>1519.0000000000484</v>
      </c>
      <c r="C31" s="7">
        <v>1174.7084510647808</v>
      </c>
      <c r="D31" s="7">
        <v>114.43204690939304</v>
      </c>
      <c r="E31" s="7">
        <v>72.61676433453961</v>
      </c>
      <c r="F31" s="7">
        <v>275.54405610853047</v>
      </c>
      <c r="G31" s="7">
        <v>182.1054242083459</v>
      </c>
      <c r="H31" s="7">
        <v>12</v>
      </c>
      <c r="I31" s="7">
        <f t="shared" si="0"/>
        <v>3350.406742625639</v>
      </c>
    </row>
    <row r="32" spans="1:9" ht="15.75" thickBot="1">
      <c r="A32" s="6">
        <v>2016</v>
      </c>
      <c r="B32" s="7">
        <v>1541.000000000012</v>
      </c>
      <c r="C32" s="7">
        <v>1176.0464156338176</v>
      </c>
      <c r="D32" s="7">
        <v>124.35146602448847</v>
      </c>
      <c r="E32" s="7">
        <v>73.1968481074422</v>
      </c>
      <c r="F32" s="7">
        <v>279.6653864928441</v>
      </c>
      <c r="G32" s="7">
        <v>179.50753554291646</v>
      </c>
      <c r="H32" s="7">
        <v>12.000000000000004</v>
      </c>
      <c r="I32" s="7">
        <f t="shared" si="0"/>
        <v>3385.7676518015205</v>
      </c>
    </row>
    <row r="33" spans="1:9" ht="15.75" thickBot="1">
      <c r="A33" s="6">
        <v>2017</v>
      </c>
      <c r="B33" s="7">
        <v>1555.841599913019</v>
      </c>
      <c r="C33" s="7">
        <v>1174.4348525571977</v>
      </c>
      <c r="D33" s="7">
        <v>120.53437127344311</v>
      </c>
      <c r="E33" s="7">
        <v>74.51150707640157</v>
      </c>
      <c r="F33" s="7">
        <v>276.0405055149322</v>
      </c>
      <c r="G33" s="7">
        <v>181.41227747645868</v>
      </c>
      <c r="H33" s="7">
        <v>12.000000000000004</v>
      </c>
      <c r="I33" s="7">
        <f t="shared" si="0"/>
        <v>3394.7751138114522</v>
      </c>
    </row>
    <row r="34" spans="1:10" ht="15.75" thickBot="1">
      <c r="A34" s="6">
        <v>2018</v>
      </c>
      <c r="B34" s="7">
        <v>1575.4368304275222</v>
      </c>
      <c r="C34" s="7">
        <v>1178.038964836874</v>
      </c>
      <c r="D34" s="7">
        <v>119.50303437608981</v>
      </c>
      <c r="E34" s="7">
        <v>75.68400312828616</v>
      </c>
      <c r="F34" s="7">
        <v>275.6005892781797</v>
      </c>
      <c r="G34" s="7">
        <v>182.32794391952666</v>
      </c>
      <c r="H34" s="7">
        <v>12.000000000000004</v>
      </c>
      <c r="I34" s="7">
        <f t="shared" si="0"/>
        <v>3418.5913659664784</v>
      </c>
      <c r="J34" s="13"/>
    </row>
    <row r="35" spans="1:9" ht="15.75" thickBot="1">
      <c r="A35" s="6">
        <v>2019</v>
      </c>
      <c r="B35" s="7">
        <v>1595.1506525594502</v>
      </c>
      <c r="C35" s="7">
        <v>1178.9835017196872</v>
      </c>
      <c r="D35" s="7">
        <v>118.90259817266686</v>
      </c>
      <c r="E35" s="7">
        <v>76.34225833552782</v>
      </c>
      <c r="F35" s="7">
        <v>276.13519418951296</v>
      </c>
      <c r="G35" s="7">
        <v>184.3202275253401</v>
      </c>
      <c r="H35" s="7">
        <v>12.000000000000004</v>
      </c>
      <c r="I35" s="7">
        <f t="shared" si="0"/>
        <v>3441.834432502185</v>
      </c>
    </row>
    <row r="36" spans="1:9" ht="15.75" thickBot="1">
      <c r="A36" s="6">
        <v>2020</v>
      </c>
      <c r="B36" s="7">
        <v>1629.054966535331</v>
      </c>
      <c r="C36" s="7">
        <v>1197.0649154212642</v>
      </c>
      <c r="D36" s="7">
        <v>118.89623665179305</v>
      </c>
      <c r="E36" s="7">
        <v>77.05492004064921</v>
      </c>
      <c r="F36" s="7">
        <v>278.9187101736828</v>
      </c>
      <c r="G36" s="7">
        <v>186.1634942161236</v>
      </c>
      <c r="H36" s="7">
        <v>12.000000000000004</v>
      </c>
      <c r="I36" s="7">
        <f t="shared" si="0"/>
        <v>3499.153243038844</v>
      </c>
    </row>
    <row r="37" spans="1:9" ht="15.75" thickBot="1">
      <c r="A37" s="6">
        <v>2021</v>
      </c>
      <c r="B37" s="7">
        <v>1660.124990117402</v>
      </c>
      <c r="C37" s="7">
        <v>1207.5171550984553</v>
      </c>
      <c r="D37" s="7">
        <v>119.25662558635811</v>
      </c>
      <c r="E37" s="7">
        <v>77.22235232463983</v>
      </c>
      <c r="F37" s="7">
        <v>281.0168072400425</v>
      </c>
      <c r="G37" s="7">
        <v>187.026520282007</v>
      </c>
      <c r="H37" s="7">
        <v>12.000000000000004</v>
      </c>
      <c r="I37" s="7">
        <f t="shared" si="0"/>
        <v>3544.1644506489047</v>
      </c>
    </row>
    <row r="38" spans="1:9" ht="15.75" thickBot="1">
      <c r="A38" s="6">
        <v>2022</v>
      </c>
      <c r="B38" s="7">
        <v>1694.570411975313</v>
      </c>
      <c r="C38" s="7">
        <v>1223.3645523437863</v>
      </c>
      <c r="D38" s="7">
        <v>120.04292034847747</v>
      </c>
      <c r="E38" s="7">
        <v>77.86377324763183</v>
      </c>
      <c r="F38" s="7">
        <v>283.6657085025326</v>
      </c>
      <c r="G38" s="7">
        <v>188.1054897532053</v>
      </c>
      <c r="H38" s="7">
        <v>12.000000000000004</v>
      </c>
      <c r="I38" s="7">
        <f t="shared" si="0"/>
        <v>3599.612856170946</v>
      </c>
    </row>
    <row r="39" spans="1:9" ht="15.75" thickBot="1">
      <c r="A39" s="6">
        <v>2023</v>
      </c>
      <c r="B39" s="7">
        <v>1723.0813818033707</v>
      </c>
      <c r="C39" s="7">
        <v>1234.8422592061577</v>
      </c>
      <c r="D39" s="7">
        <v>120.15796081809592</v>
      </c>
      <c r="E39" s="7">
        <v>78.26695593161584</v>
      </c>
      <c r="F39" s="7">
        <v>285.8328877778271</v>
      </c>
      <c r="G39" s="7">
        <v>189.15921763055687</v>
      </c>
      <c r="H39" s="7">
        <v>12.000000000000004</v>
      </c>
      <c r="I39" s="7">
        <f t="shared" si="0"/>
        <v>3643.340663167624</v>
      </c>
    </row>
    <row r="40" spans="1:9" ht="15.75" thickBot="1">
      <c r="A40" s="6">
        <v>2024</v>
      </c>
      <c r="B40" s="7">
        <v>1747.81004921394</v>
      </c>
      <c r="C40" s="7">
        <v>1246.23640864852</v>
      </c>
      <c r="D40" s="7">
        <v>119.66098024764288</v>
      </c>
      <c r="E40" s="7">
        <v>78.21660795631531</v>
      </c>
      <c r="F40" s="7">
        <v>287.6488612120268</v>
      </c>
      <c r="G40" s="7">
        <v>190.25216969664748</v>
      </c>
      <c r="H40" s="7">
        <v>12.000000000000004</v>
      </c>
      <c r="I40" s="7">
        <f t="shared" si="0"/>
        <v>3681.825076975092</v>
      </c>
    </row>
    <row r="41" spans="1:9" ht="15.75" thickBot="1">
      <c r="A41" s="6">
        <v>2025</v>
      </c>
      <c r="B41" s="7">
        <v>1773.2450657048007</v>
      </c>
      <c r="C41" s="7">
        <v>1260.3737940103476</v>
      </c>
      <c r="D41" s="7">
        <v>119.63828467487494</v>
      </c>
      <c r="E41" s="7">
        <v>78.15275606193674</v>
      </c>
      <c r="F41" s="7">
        <v>289.85296961536596</v>
      </c>
      <c r="G41" s="7">
        <v>191.18237190013912</v>
      </c>
      <c r="H41" s="7">
        <v>12.000000000000004</v>
      </c>
      <c r="I41" s="7">
        <f t="shared" si="0"/>
        <v>3724.445241967465</v>
      </c>
    </row>
    <row r="42" spans="1:9" ht="15.75" thickBot="1">
      <c r="A42" s="6">
        <v>2026</v>
      </c>
      <c r="B42" s="7">
        <v>1798.5087167464226</v>
      </c>
      <c r="C42" s="7">
        <v>1268.9769187937525</v>
      </c>
      <c r="D42" s="7">
        <v>119.62529660172167</v>
      </c>
      <c r="E42" s="7">
        <v>77.81283610835467</v>
      </c>
      <c r="F42" s="7">
        <v>291.7910650892627</v>
      </c>
      <c r="G42" s="7">
        <v>192.30160064505534</v>
      </c>
      <c r="H42" s="7">
        <v>12.000000000000004</v>
      </c>
      <c r="I42" s="7">
        <f t="shared" si="0"/>
        <v>3761.0164339845696</v>
      </c>
    </row>
    <row r="43" spans="1:9" ht="15.75" thickBot="1">
      <c r="A43" s="6">
        <v>2027</v>
      </c>
      <c r="B43" s="7">
        <v>1824.8937696850674</v>
      </c>
      <c r="C43" s="7">
        <v>1274.8207771191514</v>
      </c>
      <c r="D43" s="7">
        <v>119.634805083585</v>
      </c>
      <c r="E43" s="7">
        <v>77.50889178535695</v>
      </c>
      <c r="F43" s="7">
        <v>293.6843791723492</v>
      </c>
      <c r="G43" s="7">
        <v>193.36759427713218</v>
      </c>
      <c r="H43" s="7">
        <v>12.000000000000004</v>
      </c>
      <c r="I43" s="7">
        <f t="shared" si="0"/>
        <v>3795.9102171226423</v>
      </c>
    </row>
    <row r="44" spans="1:11" ht="15.75" thickBot="1">
      <c r="A44" s="6">
        <v>2028</v>
      </c>
      <c r="B44" s="7">
        <v>1851.7349669513628</v>
      </c>
      <c r="C44" s="7">
        <v>1277.6715657582176</v>
      </c>
      <c r="D44" s="7">
        <v>119.78948279789482</v>
      </c>
      <c r="E44" s="7">
        <v>77.31174502289551</v>
      </c>
      <c r="F44" s="7">
        <v>296.8217513311513</v>
      </c>
      <c r="G44" s="7">
        <v>194.45654226031465</v>
      </c>
      <c r="H44" s="7">
        <v>12.000000000000004</v>
      </c>
      <c r="I44" s="7">
        <f t="shared" si="0"/>
        <v>3829.786054121837</v>
      </c>
      <c r="K44" s="1" t="s">
        <v>0</v>
      </c>
    </row>
    <row r="45" spans="1:9" ht="15.75" thickBot="1">
      <c r="A45" s="6">
        <v>2029</v>
      </c>
      <c r="B45" s="7">
        <v>1874.3429937917342</v>
      </c>
      <c r="C45" s="7">
        <v>1277.6386763864743</v>
      </c>
      <c r="D45" s="7">
        <v>119.85727422162356</v>
      </c>
      <c r="E45" s="7">
        <v>77.14684701203731</v>
      </c>
      <c r="F45" s="7">
        <v>298.13101454951675</v>
      </c>
      <c r="G45" s="7">
        <v>195.23434386108417</v>
      </c>
      <c r="H45" s="7">
        <v>12.000000000000004</v>
      </c>
      <c r="I45" s="7">
        <f t="shared" si="0"/>
        <v>3854.35114982247</v>
      </c>
    </row>
    <row r="46" spans="1:9" ht="15.75" thickBot="1">
      <c r="A46" s="6">
        <v>2030</v>
      </c>
      <c r="B46" s="7">
        <v>1896.3950719417776</v>
      </c>
      <c r="C46" s="7">
        <v>1274.8146297789247</v>
      </c>
      <c r="D46" s="7">
        <v>119.8076846915255</v>
      </c>
      <c r="E46" s="7">
        <v>76.98413353056284</v>
      </c>
      <c r="F46" s="7">
        <v>299.2470609730108</v>
      </c>
      <c r="G46" s="7">
        <v>195.93136670124323</v>
      </c>
      <c r="H46" s="7">
        <v>12.000000000000004</v>
      </c>
      <c r="I46" s="7">
        <f t="shared" si="0"/>
        <v>3875.179947617045</v>
      </c>
    </row>
    <row r="47" spans="1:9" ht="15">
      <c r="A47" s="23" t="s">
        <v>0</v>
      </c>
      <c r="B47" s="23"/>
      <c r="C47" s="23"/>
      <c r="D47" s="23"/>
      <c r="E47" s="23"/>
      <c r="F47" s="23"/>
      <c r="G47" s="23"/>
      <c r="H47" s="23"/>
      <c r="I47" s="23"/>
    </row>
    <row r="48" spans="1:9" ht="13.5" customHeight="1">
      <c r="A48" s="23" t="s">
        <v>59</v>
      </c>
      <c r="B48" s="23"/>
      <c r="C48" s="23"/>
      <c r="D48" s="23"/>
      <c r="E48" s="23"/>
      <c r="F48" s="23"/>
      <c r="G48" s="23"/>
      <c r="H48" s="23"/>
      <c r="I48" s="23"/>
    </row>
    <row r="49" ht="13.5" customHeight="1">
      <c r="A49" s="4"/>
    </row>
    <row r="50" spans="1:9" ht="15.75">
      <c r="A50" s="21" t="s">
        <v>23</v>
      </c>
      <c r="B50" s="21"/>
      <c r="C50" s="21"/>
      <c r="D50" s="21"/>
      <c r="E50" s="21"/>
      <c r="F50" s="21"/>
      <c r="G50" s="21"/>
      <c r="H50" s="21"/>
      <c r="I50" s="21"/>
    </row>
    <row r="51" spans="1:9" ht="15">
      <c r="A51" s="8" t="s">
        <v>24</v>
      </c>
      <c r="B51" s="11">
        <f>EXP((LN(B16/B6)/10))-1</f>
        <v>0.03259597419865612</v>
      </c>
      <c r="C51" s="11">
        <f aca="true" t="shared" si="1" ref="C51:I51">EXP((LN(C16/C6)/10))-1</f>
        <v>0.05582777306808051</v>
      </c>
      <c r="D51" s="11">
        <f t="shared" si="1"/>
        <v>0.06549671755674491</v>
      </c>
      <c r="E51" s="11">
        <f t="shared" si="1"/>
        <v>0.007423861416508082</v>
      </c>
      <c r="F51" s="11">
        <f t="shared" si="1"/>
        <v>0.03528823281015048</v>
      </c>
      <c r="G51" s="11">
        <f t="shared" si="1"/>
        <v>-0.04492509609288631</v>
      </c>
      <c r="H51" s="11">
        <f t="shared" si="1"/>
        <v>0.09480611123344129</v>
      </c>
      <c r="I51" s="11">
        <f t="shared" si="1"/>
        <v>0.03371995919034343</v>
      </c>
    </row>
    <row r="52" spans="1:9" ht="15">
      <c r="A52" s="8" t="s">
        <v>36</v>
      </c>
      <c r="B52" s="11">
        <f>EXP((LN(B32/B16)/16))-1</f>
        <v>0.02384208728590198</v>
      </c>
      <c r="C52" s="11">
        <f aca="true" t="shared" si="2" ref="C52:I52">EXP((LN(C32/C16)/16))-1</f>
        <v>0.009681641648612294</v>
      </c>
      <c r="D52" s="11">
        <f t="shared" si="2"/>
        <v>-0.0011249290881082397</v>
      </c>
      <c r="E52" s="11">
        <f t="shared" si="2"/>
        <v>0.04523270503195009</v>
      </c>
      <c r="F52" s="11">
        <f t="shared" si="2"/>
        <v>0.003216886465445601</v>
      </c>
      <c r="G52" s="11">
        <f t="shared" si="2"/>
        <v>0.001720468246220408</v>
      </c>
      <c r="H52" s="11">
        <f t="shared" si="2"/>
        <v>0.0256653964664324</v>
      </c>
      <c r="I52" s="11">
        <f t="shared" si="2"/>
        <v>0.014812224541101982</v>
      </c>
    </row>
    <row r="53" spans="1:9" ht="15">
      <c r="A53" s="8" t="s">
        <v>37</v>
      </c>
      <c r="B53" s="11">
        <f>EXP((LN(B36/B32)/4))-1</f>
        <v>0.01398907282436923</v>
      </c>
      <c r="C53" s="11">
        <f aca="true" t="shared" si="3" ref="C53:I53">EXP((LN(C36/C32)/4))-1</f>
        <v>0.004438405447229954</v>
      </c>
      <c r="D53" s="11">
        <f t="shared" si="3"/>
        <v>-0.011152546038665223</v>
      </c>
      <c r="E53" s="11">
        <f t="shared" si="3"/>
        <v>0.012924319680038154</v>
      </c>
      <c r="F53" s="11">
        <f t="shared" si="3"/>
        <v>-0.0006681422702579098</v>
      </c>
      <c r="G53" s="11">
        <f t="shared" si="3"/>
        <v>0.009143574645409158</v>
      </c>
      <c r="H53" s="11">
        <f t="shared" si="3"/>
        <v>0</v>
      </c>
      <c r="I53" s="11">
        <f t="shared" si="3"/>
        <v>0.008269088491371868</v>
      </c>
    </row>
    <row r="54" spans="1:9" ht="15">
      <c r="A54" s="8" t="s">
        <v>57</v>
      </c>
      <c r="B54" s="11">
        <f>EXP((LN(B46/B32)/14))-1</f>
        <v>0.014933492285167826</v>
      </c>
      <c r="C54" s="11">
        <f aca="true" t="shared" si="4" ref="C54:I54">EXP((LN(C46/C32)/14))-1</f>
        <v>0.005776797559220226</v>
      </c>
      <c r="D54" s="11">
        <f t="shared" si="4"/>
        <v>-0.0026553347776282488</v>
      </c>
      <c r="E54" s="11">
        <f t="shared" si="4"/>
        <v>0.003609855689689967</v>
      </c>
      <c r="F54" s="11">
        <f t="shared" si="4"/>
        <v>0.004845679859591723</v>
      </c>
      <c r="G54" s="11">
        <f t="shared" si="4"/>
        <v>0.0062729674668811075</v>
      </c>
      <c r="H54" s="11">
        <f t="shared" si="4"/>
        <v>0</v>
      </c>
      <c r="I54" s="11">
        <f t="shared" si="4"/>
        <v>0.009690324259365557</v>
      </c>
    </row>
    <row r="55" ht="13.5" customHeight="1">
      <c r="A55" s="4"/>
    </row>
  </sheetData>
  <sheetProtection/>
  <mergeCells count="6">
    <mergeCell ref="A1:I1"/>
    <mergeCell ref="A2:K2"/>
    <mergeCell ref="A3:I3"/>
    <mergeCell ref="A47:I47"/>
    <mergeCell ref="A48:I48"/>
    <mergeCell ref="A50:I50"/>
  </mergeCells>
  <printOptions horizontalCentered="1"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4" width="14.28125" style="1" bestFit="1" customWidth="1"/>
    <col min="5" max="5" width="17.140625" style="1" bestFit="1" customWidth="1"/>
    <col min="6" max="8" width="14.28125" style="1" bestFit="1" customWidth="1"/>
    <col min="9" max="16384" width="9.140625" style="1" customWidth="1"/>
  </cols>
  <sheetData>
    <row r="1" spans="1:8" ht="15.75" customHeight="1">
      <c r="A1" s="22" t="s">
        <v>68</v>
      </c>
      <c r="B1" s="22"/>
      <c r="C1" s="22"/>
      <c r="D1" s="22"/>
      <c r="E1" s="22"/>
      <c r="F1" s="22"/>
      <c r="G1" s="22"/>
      <c r="H1" s="22"/>
    </row>
    <row r="2" spans="1:11" ht="15.75" customHeight="1">
      <c r="A2" s="22" t="s">
        <v>75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8" ht="15.75" customHeight="1">
      <c r="A3" s="22" t="s">
        <v>48</v>
      </c>
      <c r="B3" s="22"/>
      <c r="C3" s="22"/>
      <c r="D3" s="22"/>
      <c r="E3" s="22"/>
      <c r="F3" s="22"/>
      <c r="G3" s="22"/>
      <c r="H3" s="22"/>
    </row>
    <row r="4" ht="13.5" customHeight="1" thickBot="1">
      <c r="A4" s="4"/>
    </row>
    <row r="5" spans="1:8" ht="27" thickBot="1">
      <c r="A5" s="5" t="s">
        <v>11</v>
      </c>
      <c r="B5" s="5" t="s">
        <v>21</v>
      </c>
      <c r="C5" s="5" t="s">
        <v>50</v>
      </c>
      <c r="D5" s="5" t="s">
        <v>27</v>
      </c>
      <c r="E5" s="5" t="s">
        <v>28</v>
      </c>
      <c r="F5" s="5" t="s">
        <v>29</v>
      </c>
      <c r="G5" s="5" t="s">
        <v>30</v>
      </c>
      <c r="H5" s="5" t="s">
        <v>51</v>
      </c>
    </row>
    <row r="6" spans="1:9" ht="15.75" thickBot="1">
      <c r="A6" s="6">
        <v>1990</v>
      </c>
      <c r="B6" s="7">
        <f>'Form 1.1'!K6</f>
        <v>1920.6891871375453</v>
      </c>
      <c r="C6" s="7">
        <v>245.84821595360557</v>
      </c>
      <c r="D6" s="7">
        <f>B6+C6</f>
        <v>2166.5374030911507</v>
      </c>
      <c r="E6" s="7">
        <f>G6-F6</f>
        <v>0</v>
      </c>
      <c r="F6" s="7">
        <v>0</v>
      </c>
      <c r="G6" s="7">
        <v>0</v>
      </c>
      <c r="H6" s="7">
        <f>D6-G6</f>
        <v>2166.5374030911507</v>
      </c>
      <c r="I6" s="13"/>
    </row>
    <row r="7" spans="1:9" ht="15.75" thickBot="1">
      <c r="A7" s="6">
        <v>1991</v>
      </c>
      <c r="B7" s="7">
        <f>'Form 1.1'!K7</f>
        <v>1948.9999685243556</v>
      </c>
      <c r="C7" s="7">
        <v>249.47199597111728</v>
      </c>
      <c r="D7" s="7">
        <f aca="true" t="shared" si="0" ref="D7:D46">B7+C7</f>
        <v>2198.471964495473</v>
      </c>
      <c r="E7" s="7">
        <f aca="true" t="shared" si="1" ref="E7:E46">G7-F7</f>
        <v>0</v>
      </c>
      <c r="F7" s="7">
        <v>0</v>
      </c>
      <c r="G7" s="7">
        <v>0</v>
      </c>
      <c r="H7" s="7">
        <f aca="true" t="shared" si="2" ref="H7:H46">D7-G7</f>
        <v>2198.471964495473</v>
      </c>
      <c r="I7" s="13"/>
    </row>
    <row r="8" spans="1:9" ht="15.75" thickBot="1">
      <c r="A8" s="6">
        <v>1992</v>
      </c>
      <c r="B8" s="7">
        <f>'Form 1.1'!K8</f>
        <v>2072.3669999999993</v>
      </c>
      <c r="C8" s="7">
        <v>265.2629759999997</v>
      </c>
      <c r="D8" s="7">
        <f t="shared" si="0"/>
        <v>2337.629975999999</v>
      </c>
      <c r="E8" s="7">
        <f t="shared" si="1"/>
        <v>0</v>
      </c>
      <c r="F8" s="7">
        <v>0</v>
      </c>
      <c r="G8" s="7">
        <v>0</v>
      </c>
      <c r="H8" s="7">
        <f t="shared" si="2"/>
        <v>2337.629975999999</v>
      </c>
      <c r="I8" s="13"/>
    </row>
    <row r="9" spans="1:9" ht="15.75" thickBot="1">
      <c r="A9" s="6">
        <v>1993</v>
      </c>
      <c r="B9" s="7">
        <f>'Form 1.1'!K9</f>
        <v>2135.96</v>
      </c>
      <c r="C9" s="7">
        <v>273.40287999999975</v>
      </c>
      <c r="D9" s="7">
        <f t="shared" si="0"/>
        <v>2409.3628799999997</v>
      </c>
      <c r="E9" s="7">
        <f t="shared" si="1"/>
        <v>0</v>
      </c>
      <c r="F9" s="7">
        <v>0</v>
      </c>
      <c r="G9" s="7">
        <v>0</v>
      </c>
      <c r="H9" s="7">
        <f t="shared" si="2"/>
        <v>2409.3628799999997</v>
      </c>
      <c r="I9" s="13"/>
    </row>
    <row r="10" spans="1:9" ht="15.75" thickBot="1">
      <c r="A10" s="6">
        <v>1994</v>
      </c>
      <c r="B10" s="7">
        <f>'Form 1.1'!K10</f>
        <v>2270.523</v>
      </c>
      <c r="C10" s="7">
        <v>290.62694399999975</v>
      </c>
      <c r="D10" s="7">
        <f t="shared" si="0"/>
        <v>2561.149944</v>
      </c>
      <c r="E10" s="7">
        <f t="shared" si="1"/>
        <v>0</v>
      </c>
      <c r="F10" s="7">
        <v>0</v>
      </c>
      <c r="G10" s="7">
        <v>0</v>
      </c>
      <c r="H10" s="7">
        <f t="shared" si="2"/>
        <v>2561.149944</v>
      </c>
      <c r="I10" s="13"/>
    </row>
    <row r="11" spans="1:9" ht="15.75" thickBot="1">
      <c r="A11" s="6">
        <v>1995</v>
      </c>
      <c r="B11" s="7">
        <f>'Form 1.1'!K11</f>
        <v>2301.1130000000007</v>
      </c>
      <c r="C11" s="7">
        <v>294.5424639999999</v>
      </c>
      <c r="D11" s="7">
        <f t="shared" si="0"/>
        <v>2595.6554640000004</v>
      </c>
      <c r="E11" s="7">
        <f t="shared" si="1"/>
        <v>0</v>
      </c>
      <c r="F11" s="7">
        <v>0</v>
      </c>
      <c r="G11" s="7">
        <v>0</v>
      </c>
      <c r="H11" s="7">
        <f t="shared" si="2"/>
        <v>2595.6554640000004</v>
      </c>
      <c r="I11" s="13"/>
    </row>
    <row r="12" spans="1:9" ht="15.75" thickBot="1">
      <c r="A12" s="6">
        <v>1996</v>
      </c>
      <c r="B12" s="7">
        <f>'Form 1.1'!K12</f>
        <v>2382.446000000001</v>
      </c>
      <c r="C12" s="7">
        <v>304.95308799999987</v>
      </c>
      <c r="D12" s="7">
        <f t="shared" si="0"/>
        <v>2687.3990880000006</v>
      </c>
      <c r="E12" s="7">
        <f t="shared" si="1"/>
        <v>0</v>
      </c>
      <c r="F12" s="7">
        <v>0</v>
      </c>
      <c r="G12" s="7">
        <v>0</v>
      </c>
      <c r="H12" s="7">
        <f t="shared" si="2"/>
        <v>2687.3990880000006</v>
      </c>
      <c r="I12" s="13"/>
    </row>
    <row r="13" spans="1:9" ht="15.75" thickBot="1">
      <c r="A13" s="6">
        <v>1997</v>
      </c>
      <c r="B13" s="7">
        <f>'Form 1.1'!K13</f>
        <v>2412.3330000000005</v>
      </c>
      <c r="C13" s="7">
        <v>308.77862399999987</v>
      </c>
      <c r="D13" s="7">
        <f t="shared" si="0"/>
        <v>2721.1116240000006</v>
      </c>
      <c r="E13" s="7">
        <f t="shared" si="1"/>
        <v>0</v>
      </c>
      <c r="F13" s="7">
        <v>0</v>
      </c>
      <c r="G13" s="7">
        <v>0</v>
      </c>
      <c r="H13" s="7">
        <f t="shared" si="2"/>
        <v>2721.1116240000006</v>
      </c>
      <c r="I13" s="13"/>
    </row>
    <row r="14" spans="1:9" ht="15.75" thickBot="1">
      <c r="A14" s="6">
        <v>1998</v>
      </c>
      <c r="B14" s="7">
        <f>'Form 1.1'!K14</f>
        <v>2353.8580000000006</v>
      </c>
      <c r="C14" s="7">
        <v>301.29382399999974</v>
      </c>
      <c r="D14" s="7">
        <f t="shared" si="0"/>
        <v>2655.1518240000005</v>
      </c>
      <c r="E14" s="7">
        <f t="shared" si="1"/>
        <v>0</v>
      </c>
      <c r="F14" s="7">
        <v>0</v>
      </c>
      <c r="G14" s="7">
        <v>0</v>
      </c>
      <c r="H14" s="7">
        <f t="shared" si="2"/>
        <v>2655.1518240000005</v>
      </c>
      <c r="I14" s="13"/>
    </row>
    <row r="15" spans="1:9" ht="15.75" thickBot="1">
      <c r="A15" s="6">
        <v>1999</v>
      </c>
      <c r="B15" s="7">
        <f>'Form 1.1'!K15</f>
        <v>2384.9490000000005</v>
      </c>
      <c r="C15" s="7">
        <v>305.2734719999998</v>
      </c>
      <c r="D15" s="7">
        <f t="shared" si="0"/>
        <v>2690.2224720000004</v>
      </c>
      <c r="E15" s="7">
        <f t="shared" si="1"/>
        <v>0</v>
      </c>
      <c r="F15" s="7">
        <v>0</v>
      </c>
      <c r="G15" s="7">
        <v>0</v>
      </c>
      <c r="H15" s="7">
        <f t="shared" si="2"/>
        <v>2690.2224720000004</v>
      </c>
      <c r="I15" s="13"/>
    </row>
    <row r="16" spans="1:8" ht="15.75" thickBot="1">
      <c r="A16" s="6">
        <v>2000</v>
      </c>
      <c r="B16" s="7">
        <f>'Form 1.1'!K16</f>
        <v>2675.9999999999995</v>
      </c>
      <c r="C16" s="7">
        <v>342.5279999999997</v>
      </c>
      <c r="D16" s="7">
        <f t="shared" si="0"/>
        <v>3018.5279999999993</v>
      </c>
      <c r="E16" s="7">
        <f t="shared" si="1"/>
        <v>0</v>
      </c>
      <c r="F16" s="7">
        <v>0</v>
      </c>
      <c r="G16" s="7">
        <v>0</v>
      </c>
      <c r="H16" s="7">
        <f t="shared" si="2"/>
        <v>3018.5279999999993</v>
      </c>
    </row>
    <row r="17" spans="1:8" ht="15.75" thickBot="1">
      <c r="A17" s="6">
        <v>2001</v>
      </c>
      <c r="B17" s="7">
        <f>'Form 1.1'!K17</f>
        <v>2684.001316719677</v>
      </c>
      <c r="C17" s="7">
        <v>343.5519999999996</v>
      </c>
      <c r="D17" s="7">
        <f t="shared" si="0"/>
        <v>3027.553316719677</v>
      </c>
      <c r="E17" s="7">
        <f t="shared" si="1"/>
        <v>0</v>
      </c>
      <c r="F17" s="7">
        <v>0.001316719677609124</v>
      </c>
      <c r="G17" s="7">
        <v>0.001316719677609124</v>
      </c>
      <c r="H17" s="7">
        <f t="shared" si="2"/>
        <v>3027.551999999999</v>
      </c>
    </row>
    <row r="18" spans="1:8" ht="15.75" thickBot="1">
      <c r="A18" s="6">
        <v>2002</v>
      </c>
      <c r="B18" s="7">
        <f>'Form 1.1'!K18</f>
        <v>2658.009479355628</v>
      </c>
      <c r="C18" s="7">
        <v>340.22399999999976</v>
      </c>
      <c r="D18" s="7">
        <f t="shared" si="0"/>
        <v>2998.233479355628</v>
      </c>
      <c r="E18" s="7">
        <f t="shared" si="1"/>
        <v>0</v>
      </c>
      <c r="F18" s="7">
        <v>0.009479355627713409</v>
      </c>
      <c r="G18" s="7">
        <v>0.009479355627713409</v>
      </c>
      <c r="H18" s="7">
        <f t="shared" si="2"/>
        <v>2998.224</v>
      </c>
    </row>
    <row r="19" spans="1:8" ht="15.75" thickBot="1">
      <c r="A19" s="6">
        <v>2003</v>
      </c>
      <c r="B19" s="7">
        <f>'Form 1.1'!K19</f>
        <v>2861.0637086384827</v>
      </c>
      <c r="C19" s="7">
        <v>366.20799999999963</v>
      </c>
      <c r="D19" s="7">
        <f t="shared" si="0"/>
        <v>3227.2717086384823</v>
      </c>
      <c r="E19" s="7">
        <f t="shared" si="1"/>
        <v>0</v>
      </c>
      <c r="F19" s="7">
        <v>0.0637086384836239</v>
      </c>
      <c r="G19" s="7">
        <v>0.0637086384836239</v>
      </c>
      <c r="H19" s="7">
        <f t="shared" si="2"/>
        <v>3227.2079999999987</v>
      </c>
    </row>
    <row r="20" spans="1:8" ht="15.75" thickBot="1">
      <c r="A20" s="6">
        <v>2004</v>
      </c>
      <c r="B20" s="7">
        <f>'Form 1.1'!K20</f>
        <v>2934.1373720657466</v>
      </c>
      <c r="C20" s="7">
        <v>375.55199999999985</v>
      </c>
      <c r="D20" s="7">
        <f t="shared" si="0"/>
        <v>3309.6893720657463</v>
      </c>
      <c r="E20" s="7">
        <f t="shared" si="1"/>
        <v>0</v>
      </c>
      <c r="F20" s="7">
        <v>0.13737206574493538</v>
      </c>
      <c r="G20" s="7">
        <v>0.13737206574493538</v>
      </c>
      <c r="H20" s="7">
        <f t="shared" si="2"/>
        <v>3309.5520000000015</v>
      </c>
    </row>
    <row r="21" spans="1:8" ht="15.75" thickBot="1">
      <c r="A21" s="6">
        <v>2005</v>
      </c>
      <c r="B21" s="7">
        <f>'Form 1.1'!K21</f>
        <v>3047.315501656437</v>
      </c>
      <c r="C21" s="7">
        <v>390.0159999999994</v>
      </c>
      <c r="D21" s="7">
        <f t="shared" si="0"/>
        <v>3437.3315016564366</v>
      </c>
      <c r="E21" s="7">
        <f t="shared" si="1"/>
        <v>0</v>
      </c>
      <c r="F21" s="7">
        <v>0.3155016564391123</v>
      </c>
      <c r="G21" s="7">
        <v>0.3155016564391123</v>
      </c>
      <c r="H21" s="7">
        <f t="shared" si="2"/>
        <v>3437.0159999999973</v>
      </c>
    </row>
    <row r="22" spans="1:8" ht="15.75" thickBot="1">
      <c r="A22" s="6">
        <v>2006</v>
      </c>
      <c r="B22" s="7">
        <f>'Form 1.1'!K22</f>
        <v>3263.9068167465603</v>
      </c>
      <c r="C22" s="7">
        <v>417.6639999999988</v>
      </c>
      <c r="D22" s="7">
        <f t="shared" si="0"/>
        <v>3681.570816746559</v>
      </c>
      <c r="E22" s="7">
        <f t="shared" si="1"/>
        <v>0</v>
      </c>
      <c r="F22" s="7">
        <v>0.9068167465672552</v>
      </c>
      <c r="G22" s="7">
        <v>0.9068167465672552</v>
      </c>
      <c r="H22" s="7">
        <f t="shared" si="2"/>
        <v>3680.663999999992</v>
      </c>
    </row>
    <row r="23" spans="1:8" ht="15.75" thickBot="1">
      <c r="A23" s="6">
        <v>2007</v>
      </c>
      <c r="B23" s="7">
        <f>'Form 1.1'!K23</f>
        <v>3358.4458911951933</v>
      </c>
      <c r="C23" s="7">
        <v>429.6959999999999</v>
      </c>
      <c r="D23" s="7">
        <f t="shared" si="0"/>
        <v>3788.1418911951932</v>
      </c>
      <c r="E23" s="7">
        <f t="shared" si="1"/>
        <v>0</v>
      </c>
      <c r="F23" s="7">
        <v>1.4458911951904705</v>
      </c>
      <c r="G23" s="7">
        <v>1.4458911951904705</v>
      </c>
      <c r="H23" s="7">
        <f t="shared" si="2"/>
        <v>3786.6960000000026</v>
      </c>
    </row>
    <row r="24" spans="1:8" ht="15.75" thickBot="1">
      <c r="A24" s="6">
        <v>2008</v>
      </c>
      <c r="B24" s="7">
        <f>'Form 1.1'!K24</f>
        <v>3406.443089200669</v>
      </c>
      <c r="C24" s="7">
        <v>435.5840000000038</v>
      </c>
      <c r="D24" s="7">
        <f t="shared" si="0"/>
        <v>3842.027089200673</v>
      </c>
      <c r="E24" s="7">
        <f t="shared" si="1"/>
        <v>0</v>
      </c>
      <c r="F24" s="7">
        <v>3.443089200636446</v>
      </c>
      <c r="G24" s="7">
        <v>3.443089200636446</v>
      </c>
      <c r="H24" s="7">
        <f t="shared" si="2"/>
        <v>3838.5840000000367</v>
      </c>
    </row>
    <row r="25" spans="1:8" ht="15.75" thickBot="1">
      <c r="A25" s="6">
        <v>2009</v>
      </c>
      <c r="B25" s="7">
        <f>'Form 1.1'!K25</f>
        <v>3321.281529140662</v>
      </c>
      <c r="C25" s="7">
        <v>424.44800000001135</v>
      </c>
      <c r="D25" s="7">
        <f t="shared" si="0"/>
        <v>3745.729529140673</v>
      </c>
      <c r="E25" s="7">
        <f t="shared" si="1"/>
        <v>0</v>
      </c>
      <c r="F25" s="7">
        <v>5.281529140570598</v>
      </c>
      <c r="G25" s="7">
        <v>5.281529140570598</v>
      </c>
      <c r="H25" s="7">
        <f t="shared" si="2"/>
        <v>3740.4480000001026</v>
      </c>
    </row>
    <row r="26" spans="1:8" ht="15.75" thickBot="1">
      <c r="A26" s="6">
        <v>2010</v>
      </c>
      <c r="B26" s="7">
        <f>'Form 1.1'!K26</f>
        <v>3223.1138981256227</v>
      </c>
      <c r="C26" s="7">
        <v>411.7759999999899</v>
      </c>
      <c r="D26" s="7">
        <f t="shared" si="0"/>
        <v>3634.8898981256125</v>
      </c>
      <c r="E26" s="7">
        <f t="shared" si="1"/>
        <v>0</v>
      </c>
      <c r="F26" s="7">
        <v>6.113898125698769</v>
      </c>
      <c r="G26" s="7">
        <v>6.113898125698769</v>
      </c>
      <c r="H26" s="7">
        <f t="shared" si="2"/>
        <v>3628.775999999914</v>
      </c>
    </row>
    <row r="27" spans="1:8" ht="15.75" thickBot="1">
      <c r="A27" s="6">
        <v>2011</v>
      </c>
      <c r="B27" s="7">
        <f>'Form 1.1'!K27</f>
        <v>3304.26201413341</v>
      </c>
      <c r="C27" s="7">
        <v>420.60799999998903</v>
      </c>
      <c r="D27" s="7">
        <f t="shared" si="0"/>
        <v>3724.8700141333993</v>
      </c>
      <c r="E27" s="7">
        <f t="shared" si="1"/>
        <v>10.301760000000002</v>
      </c>
      <c r="F27" s="7">
        <v>7.960254133493333</v>
      </c>
      <c r="G27" s="7">
        <v>18.262014133493334</v>
      </c>
      <c r="H27" s="7">
        <f t="shared" si="2"/>
        <v>3706.607999999906</v>
      </c>
    </row>
    <row r="28" spans="1:8" ht="15.75" thickBot="1">
      <c r="A28" s="6">
        <v>2012</v>
      </c>
      <c r="B28" s="7">
        <f>'Form 1.1'!K28</f>
        <v>3409.2122390504965</v>
      </c>
      <c r="C28" s="7">
        <v>433.5360000000087</v>
      </c>
      <c r="D28" s="7">
        <f t="shared" si="0"/>
        <v>3842.748239050505</v>
      </c>
      <c r="E28" s="7">
        <f t="shared" si="1"/>
        <v>10.1987424</v>
      </c>
      <c r="F28" s="7">
        <v>12.013496650426184</v>
      </c>
      <c r="G28" s="7">
        <v>22.212239050426184</v>
      </c>
      <c r="H28" s="7">
        <f t="shared" si="2"/>
        <v>3820.536000000079</v>
      </c>
    </row>
    <row r="29" spans="1:8" ht="15.75" thickBot="1">
      <c r="A29" s="6">
        <v>2013</v>
      </c>
      <c r="B29" s="7">
        <f>'Form 1.1'!K29</f>
        <v>3377.592981805936</v>
      </c>
      <c r="C29" s="7">
        <v>428.9280000000088</v>
      </c>
      <c r="D29" s="7">
        <f t="shared" si="0"/>
        <v>3806.5209818059448</v>
      </c>
      <c r="E29" s="7">
        <f t="shared" si="1"/>
        <v>10.096754975999996</v>
      </c>
      <c r="F29" s="7">
        <v>16.496226829863353</v>
      </c>
      <c r="G29" s="7">
        <v>26.59298180586335</v>
      </c>
      <c r="H29" s="7">
        <f t="shared" si="2"/>
        <v>3779.9280000000813</v>
      </c>
    </row>
    <row r="30" spans="1:8" ht="15.75" thickBot="1">
      <c r="A30" s="6">
        <v>2014</v>
      </c>
      <c r="B30" s="7">
        <f>'Form 1.1'!K30</f>
        <v>3430.1751997791225</v>
      </c>
      <c r="C30" s="7">
        <v>434.3040000000108</v>
      </c>
      <c r="D30" s="7">
        <f t="shared" si="0"/>
        <v>3864.4791997791335</v>
      </c>
      <c r="E30" s="7">
        <f t="shared" si="1"/>
        <v>9.99578742624</v>
      </c>
      <c r="F30" s="7">
        <v>27.179412352795595</v>
      </c>
      <c r="G30" s="7">
        <v>37.175199779035594</v>
      </c>
      <c r="H30" s="7">
        <f t="shared" si="2"/>
        <v>3827.304000000098</v>
      </c>
    </row>
    <row r="31" spans="1:8" ht="15.75" thickBot="1">
      <c r="A31" s="6">
        <v>2015</v>
      </c>
      <c r="B31" s="7">
        <f>'Form 1.1'!K31</f>
        <v>3406.967514976071</v>
      </c>
      <c r="C31" s="7">
        <v>428.8520630560813</v>
      </c>
      <c r="D31" s="7">
        <f t="shared" si="0"/>
        <v>3835.819578032152</v>
      </c>
      <c r="E31" s="7">
        <f t="shared" si="1"/>
        <v>9.895829551977599</v>
      </c>
      <c r="F31" s="7">
        <v>46.66494279845514</v>
      </c>
      <c r="G31" s="7">
        <v>56.560772350432735</v>
      </c>
      <c r="H31" s="7">
        <f t="shared" si="2"/>
        <v>3779.2588056817194</v>
      </c>
    </row>
    <row r="32" spans="1:8" ht="15.75" thickBot="1">
      <c r="A32" s="6">
        <v>2016</v>
      </c>
      <c r="B32" s="7">
        <f>'Form 1.1'!K32</f>
        <v>3468.8358678462873</v>
      </c>
      <c r="C32" s="7">
        <v>433.0097206955576</v>
      </c>
      <c r="D32" s="7">
        <f t="shared" si="0"/>
        <v>3901.845588541845</v>
      </c>
      <c r="E32" s="7">
        <f t="shared" si="1"/>
        <v>9.79687125645782</v>
      </c>
      <c r="F32" s="7">
        <v>73.27134478830874</v>
      </c>
      <c r="G32" s="7">
        <v>83.06821604476656</v>
      </c>
      <c r="H32" s="7">
        <f t="shared" si="2"/>
        <v>3818.7773724970784</v>
      </c>
    </row>
    <row r="33" spans="1:8" ht="15.75" thickBot="1">
      <c r="A33" s="6">
        <v>2017</v>
      </c>
      <c r="B33" s="7">
        <f>'Form 1.1'!K33</f>
        <v>3496.963943329112</v>
      </c>
      <c r="C33" s="7">
        <v>433.78816028842283</v>
      </c>
      <c r="D33" s="7">
        <f t="shared" si="0"/>
        <v>3930.752103617535</v>
      </c>
      <c r="E33" s="7">
        <f t="shared" si="1"/>
        <v>9.706733701901925</v>
      </c>
      <c r="F33" s="7">
        <v>92.48209581575802</v>
      </c>
      <c r="G33" s="7">
        <v>102.18882951765994</v>
      </c>
      <c r="H33" s="7">
        <f t="shared" si="2"/>
        <v>3828.563274099875</v>
      </c>
    </row>
    <row r="34" spans="1:8" ht="15.75" thickBot="1">
      <c r="A34" s="6">
        <v>2018</v>
      </c>
      <c r="B34" s="7">
        <f>'Form 1.1'!K34</f>
        <v>3532.663886083009</v>
      </c>
      <c r="C34" s="7">
        <v>436.45373484200775</v>
      </c>
      <c r="D34" s="7">
        <f t="shared" si="0"/>
        <v>3969.1176209250166</v>
      </c>
      <c r="E34" s="7">
        <f t="shared" si="1"/>
        <v>9.618210389488027</v>
      </c>
      <c r="F34" s="7">
        <v>104.45430972704231</v>
      </c>
      <c r="G34" s="7">
        <v>114.07252011653034</v>
      </c>
      <c r="H34" s="7">
        <f t="shared" si="2"/>
        <v>3855.045100808486</v>
      </c>
    </row>
    <row r="35" spans="1:8" ht="15.75" thickBot="1">
      <c r="A35" s="6">
        <v>2019</v>
      </c>
      <c r="B35" s="7">
        <f>'Form 1.1'!K35</f>
        <v>3569.0333074386667</v>
      </c>
      <c r="C35" s="7">
        <v>439.03807140558104</v>
      </c>
      <c r="D35" s="7">
        <f t="shared" si="0"/>
        <v>4008.0713788442476</v>
      </c>
      <c r="E35" s="7">
        <f t="shared" si="1"/>
        <v>9.536714140455217</v>
      </c>
      <c r="F35" s="7">
        <v>117.6621607960262</v>
      </c>
      <c r="G35" s="7">
        <v>127.19887493648142</v>
      </c>
      <c r="H35" s="7">
        <f t="shared" si="2"/>
        <v>3880.8725039077663</v>
      </c>
    </row>
    <row r="36" spans="1:8" ht="15.75" thickBot="1">
      <c r="A36" s="6">
        <v>2020</v>
      </c>
      <c r="B36" s="7">
        <f>'Form 1.1'!K36</f>
        <v>3640.979785993029</v>
      </c>
      <c r="C36" s="7">
        <v>445.95747619934184</v>
      </c>
      <c r="D36" s="7">
        <f t="shared" si="0"/>
        <v>4086.937262192371</v>
      </c>
      <c r="E36" s="7">
        <f t="shared" si="1"/>
        <v>9.451890043967609</v>
      </c>
      <c r="F36" s="7">
        <v>132.37465291021746</v>
      </c>
      <c r="G36" s="7">
        <v>141.82654295418507</v>
      </c>
      <c r="H36" s="7">
        <f t="shared" si="2"/>
        <v>3945.1107192381855</v>
      </c>
    </row>
    <row r="37" spans="1:8" ht="15.75" thickBot="1">
      <c r="A37" s="6">
        <v>2021</v>
      </c>
      <c r="B37" s="7">
        <f>'Form 1.1'!K37</f>
        <v>3702.0592110397315</v>
      </c>
      <c r="C37" s="7">
        <v>451.29314750726445</v>
      </c>
      <c r="D37" s="7">
        <f t="shared" si="0"/>
        <v>4153.352358546996</v>
      </c>
      <c r="E37" s="7">
        <f t="shared" si="1"/>
        <v>9.36801530904907</v>
      </c>
      <c r="F37" s="7">
        <v>148.52674508177785</v>
      </c>
      <c r="G37" s="7">
        <v>157.89476039082692</v>
      </c>
      <c r="H37" s="7">
        <f t="shared" si="2"/>
        <v>3995.457598156169</v>
      </c>
    </row>
    <row r="38" spans="1:8" ht="15.75" thickBot="1">
      <c r="A38" s="6">
        <v>2022</v>
      </c>
      <c r="B38" s="7">
        <f>'Form 1.1'!K38</f>
        <v>3774.740004001414</v>
      </c>
      <c r="C38" s="7">
        <v>457.94317372284473</v>
      </c>
      <c r="D38" s="7">
        <f t="shared" si="0"/>
        <v>4232.683177724259</v>
      </c>
      <c r="E38" s="7">
        <f t="shared" si="1"/>
        <v>9.283385613875055</v>
      </c>
      <c r="F38" s="7">
        <v>165.8437622165926</v>
      </c>
      <c r="G38" s="7">
        <v>175.12714783046766</v>
      </c>
      <c r="H38" s="7">
        <f t="shared" si="2"/>
        <v>4057.556029893791</v>
      </c>
    </row>
    <row r="39" spans="1:8" ht="15.75" thickBot="1">
      <c r="A39" s="6">
        <v>2023</v>
      </c>
      <c r="B39" s="7">
        <f>'Form 1.1'!K39</f>
        <v>3836.6819005577545</v>
      </c>
      <c r="C39" s="7">
        <v>463.08664715038054</v>
      </c>
      <c r="D39" s="7">
        <f t="shared" si="0"/>
        <v>4299.768547708135</v>
      </c>
      <c r="E39" s="7">
        <f t="shared" si="1"/>
        <v>9.199239986673916</v>
      </c>
      <c r="F39" s="7">
        <v>184.14199740345637</v>
      </c>
      <c r="G39" s="7">
        <v>193.3412373901303</v>
      </c>
      <c r="H39" s="7">
        <f t="shared" si="2"/>
        <v>4106.427310318005</v>
      </c>
    </row>
    <row r="40" spans="1:8" ht="15.75" thickBot="1">
      <c r="A40" s="6">
        <v>2024</v>
      </c>
      <c r="B40" s="7">
        <f>'Form 1.1'!K40</f>
        <v>3894.1295165702195</v>
      </c>
      <c r="C40" s="7">
        <v>467.55010185559587</v>
      </c>
      <c r="D40" s="7">
        <f t="shared" si="0"/>
        <v>4361.6796184258155</v>
      </c>
      <c r="E40" s="7">
        <f t="shared" si="1"/>
        <v>9.115324362211453</v>
      </c>
      <c r="F40" s="7">
        <v>203.18911523291567</v>
      </c>
      <c r="G40" s="7">
        <v>212.30443959512712</v>
      </c>
      <c r="H40" s="7">
        <f t="shared" si="2"/>
        <v>4149.375178830688</v>
      </c>
    </row>
    <row r="41" spans="1:8" ht="15.75" thickBot="1">
      <c r="A41" s="6">
        <v>2025</v>
      </c>
      <c r="B41" s="7">
        <f>'Form 1.1'!K41</f>
        <v>3956.2880365333713</v>
      </c>
      <c r="C41" s="7">
        <v>472.52572092974395</v>
      </c>
      <c r="D41" s="7">
        <f t="shared" si="0"/>
        <v>4428.8137574631155</v>
      </c>
      <c r="E41" s="7">
        <f t="shared" si="1"/>
        <v>9.031382881851016</v>
      </c>
      <c r="F41" s="7">
        <v>222.81141168405526</v>
      </c>
      <c r="G41" s="7">
        <v>231.84279456590627</v>
      </c>
      <c r="H41" s="7">
        <f t="shared" si="2"/>
        <v>4196.97096289721</v>
      </c>
    </row>
    <row r="42" spans="1:8" ht="15.75" thickBot="1">
      <c r="A42" s="6">
        <v>2026</v>
      </c>
      <c r="B42" s="7">
        <f>'Form 1.1'!K42</f>
        <v>4012.811199559711</v>
      </c>
      <c r="C42" s="7">
        <v>476.7204495515502</v>
      </c>
      <c r="D42" s="7">
        <f t="shared" si="0"/>
        <v>4489.531649111261</v>
      </c>
      <c r="E42" s="7">
        <f t="shared" si="1"/>
        <v>8.947415730462978</v>
      </c>
      <c r="F42" s="7">
        <v>242.8473498446789</v>
      </c>
      <c r="G42" s="7">
        <v>251.79476557514187</v>
      </c>
      <c r="H42" s="7">
        <f t="shared" si="2"/>
        <v>4237.7368835361185</v>
      </c>
    </row>
    <row r="43" spans="1:8" ht="15.75" thickBot="1">
      <c r="A43" s="6">
        <v>2027</v>
      </c>
      <c r="B43" s="7">
        <f>'Form 1.1'!K43</f>
        <v>4068.0552138120147</v>
      </c>
      <c r="C43" s="7">
        <v>480.64687013974014</v>
      </c>
      <c r="D43" s="7">
        <f t="shared" si="0"/>
        <v>4548.7020839517545</v>
      </c>
      <c r="E43" s="7">
        <f t="shared" si="1"/>
        <v>8.863547569784885</v>
      </c>
      <c r="F43" s="7">
        <v>263.28144911958765</v>
      </c>
      <c r="G43" s="7">
        <v>272.14499668937253</v>
      </c>
      <c r="H43" s="7">
        <f t="shared" si="2"/>
        <v>4276.557087262382</v>
      </c>
    </row>
    <row r="44" spans="1:8" ht="15.75" thickBot="1">
      <c r="A44" s="6">
        <v>2028</v>
      </c>
      <c r="B44" s="7">
        <f>'Form 1.1'!K44</f>
        <v>4122.87038732567</v>
      </c>
      <c r="C44" s="7">
        <v>484.38249985139214</v>
      </c>
      <c r="D44" s="7">
        <f t="shared" si="0"/>
        <v>4607.252887177062</v>
      </c>
      <c r="E44" s="7">
        <f t="shared" si="1"/>
        <v>8.779902748323025</v>
      </c>
      <c r="F44" s="7">
        <v>284.3044304555099</v>
      </c>
      <c r="G44" s="7">
        <v>293.0843332038329</v>
      </c>
      <c r="H44" s="7">
        <f t="shared" si="2"/>
        <v>4314.168553973229</v>
      </c>
    </row>
    <row r="45" spans="1:8" ht="15.75" thickBot="1">
      <c r="A45" s="6">
        <v>2029</v>
      </c>
      <c r="B45" s="7">
        <f>'Form 1.1'!K45</f>
        <v>4169.51927752237</v>
      </c>
      <c r="C45" s="7">
        <v>486.8712582255586</v>
      </c>
      <c r="D45" s="7">
        <f t="shared" si="0"/>
        <v>4656.390535747929</v>
      </c>
      <c r="E45" s="7">
        <f t="shared" si="1"/>
        <v>8.696237531845043</v>
      </c>
      <c r="F45" s="7">
        <v>306.4718901680551</v>
      </c>
      <c r="G45" s="7">
        <v>315.16812769990014</v>
      </c>
      <c r="H45" s="7">
        <f t="shared" si="2"/>
        <v>4341.222408048029</v>
      </c>
    </row>
    <row r="46" spans="1:8" ht="15.75" thickBot="1">
      <c r="A46" s="6">
        <v>2030</v>
      </c>
      <c r="B46" s="7">
        <f>'Form 1.1'!K46</f>
        <v>4213.957994533766</v>
      </c>
      <c r="C46" s="7">
        <v>488.81273856123755</v>
      </c>
      <c r="D46" s="7">
        <f t="shared" si="0"/>
        <v>4702.770733095004</v>
      </c>
      <c r="E46" s="7">
        <f t="shared" si="1"/>
        <v>8.612552127207437</v>
      </c>
      <c r="F46" s="7">
        <v>330.16549478951424</v>
      </c>
      <c r="G46" s="7">
        <v>338.7780469167217</v>
      </c>
      <c r="H46" s="7">
        <f t="shared" si="2"/>
        <v>4363.992686178282</v>
      </c>
    </row>
    <row r="47" spans="1:5" ht="15">
      <c r="A47" s="23" t="s">
        <v>0</v>
      </c>
      <c r="B47" s="23"/>
      <c r="C47" s="23"/>
      <c r="D47" s="23"/>
      <c r="E47" s="23"/>
    </row>
    <row r="48" spans="1:5" ht="13.5" customHeight="1">
      <c r="A48" s="23" t="s">
        <v>60</v>
      </c>
      <c r="B48" s="23"/>
      <c r="C48" s="23"/>
      <c r="D48" s="23"/>
      <c r="E48" s="23"/>
    </row>
    <row r="49" ht="13.5" customHeight="1">
      <c r="A49" s="4"/>
    </row>
    <row r="50" spans="1:8" ht="15.75">
      <c r="A50" s="21" t="s">
        <v>23</v>
      </c>
      <c r="B50" s="21"/>
      <c r="C50" s="21"/>
      <c r="D50" s="21"/>
      <c r="E50" s="21"/>
      <c r="F50" s="21"/>
      <c r="G50" s="21"/>
      <c r="H50" s="21"/>
    </row>
    <row r="51" spans="1:9" ht="15">
      <c r="A51" s="8" t="s">
        <v>24</v>
      </c>
      <c r="B51" s="11">
        <f>EXP((LN(B16/B6)/10))-1</f>
        <v>0.03371995919034343</v>
      </c>
      <c r="C51" s="11">
        <f>EXP((LN(C16/C6)/10))-1</f>
        <v>0.03371995919034343</v>
      </c>
      <c r="D51" s="11">
        <f>EXP((LN(D16/D6)/10))-1</f>
        <v>0.03371995919034343</v>
      </c>
      <c r="E51" s="12" t="s">
        <v>47</v>
      </c>
      <c r="F51" s="12" t="s">
        <v>47</v>
      </c>
      <c r="G51" s="12" t="s">
        <v>47</v>
      </c>
      <c r="H51" s="11">
        <f>EXP((LN(H16/H6)/10))-1</f>
        <v>0.03371995919034343</v>
      </c>
      <c r="I51" s="11"/>
    </row>
    <row r="52" spans="1:9" ht="15">
      <c r="A52" s="8" t="s">
        <v>36</v>
      </c>
      <c r="B52" s="11">
        <f aca="true" t="shared" si="3" ref="B52:H52">EXP((LN(B32/B16)/16))-1</f>
        <v>0.016350728105099632</v>
      </c>
      <c r="C52" s="11">
        <f t="shared" si="3"/>
        <v>0.01475826665765445</v>
      </c>
      <c r="D52" s="11">
        <f t="shared" si="3"/>
        <v>0.016171895526132296</v>
      </c>
      <c r="E52" s="12" t="s">
        <v>47</v>
      </c>
      <c r="F52" s="11" t="e">
        <f t="shared" si="3"/>
        <v>#DIV/0!</v>
      </c>
      <c r="G52" s="11" t="e">
        <f t="shared" si="3"/>
        <v>#DIV/0!</v>
      </c>
      <c r="H52" s="11">
        <f t="shared" si="3"/>
        <v>0.014806103824906325</v>
      </c>
      <c r="I52" s="11"/>
    </row>
    <row r="53" spans="1:9" ht="15">
      <c r="A53" s="8" t="s">
        <v>37</v>
      </c>
      <c r="B53" s="11">
        <f aca="true" t="shared" si="4" ref="B53:H53">EXP((LN(B36/B32)/4))-1</f>
        <v>0.012182045075570969</v>
      </c>
      <c r="C53" s="11">
        <f t="shared" si="4"/>
        <v>0.007393050958230951</v>
      </c>
      <c r="D53" s="11">
        <f t="shared" si="4"/>
        <v>0.01165393023888206</v>
      </c>
      <c r="E53" s="11">
        <f t="shared" si="4"/>
        <v>-0.008922047448040038</v>
      </c>
      <c r="F53" s="11">
        <f t="shared" si="4"/>
        <v>0.15935827983675632</v>
      </c>
      <c r="G53" s="11">
        <f t="shared" si="4"/>
        <v>0.14309061288466118</v>
      </c>
      <c r="H53" s="11">
        <f t="shared" si="4"/>
        <v>0.008169869667023155</v>
      </c>
      <c r="I53" s="11"/>
    </row>
    <row r="54" spans="1:9" ht="15">
      <c r="A54" s="8" t="s">
        <v>57</v>
      </c>
      <c r="B54" s="11">
        <f aca="true" t="shared" si="5" ref="B54:H54">EXP((LN(B46/B32)/14))-1</f>
        <v>0.013995844201309282</v>
      </c>
      <c r="C54" s="11">
        <f t="shared" si="5"/>
        <v>0.008696114200340777</v>
      </c>
      <c r="D54" s="11">
        <f t="shared" si="5"/>
        <v>0.01342518958854333</v>
      </c>
      <c r="E54" s="11">
        <f t="shared" si="5"/>
        <v>-0.009160809347692811</v>
      </c>
      <c r="F54" s="11">
        <f t="shared" si="5"/>
        <v>0.11352461802508373</v>
      </c>
      <c r="G54" s="11">
        <f t="shared" si="5"/>
        <v>0.10561963068345603</v>
      </c>
      <c r="H54" s="11">
        <f t="shared" si="5"/>
        <v>0.009578228998573746</v>
      </c>
      <c r="I54" s="11"/>
    </row>
    <row r="55" ht="13.5" customHeight="1">
      <c r="A55" s="4"/>
    </row>
  </sheetData>
  <sheetProtection/>
  <mergeCells count="6">
    <mergeCell ref="A1:H1"/>
    <mergeCell ref="A2:K2"/>
    <mergeCell ref="A3:H3"/>
    <mergeCell ref="A47:E47"/>
    <mergeCell ref="A48:E48"/>
    <mergeCell ref="A50:H50"/>
  </mergeCells>
  <printOptions horizontalCentered="1"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6" width="14.28125" style="1" bestFit="1" customWidth="1"/>
    <col min="7" max="7" width="20.00390625" style="1" bestFit="1" customWidth="1"/>
    <col min="8" max="8" width="17.140625" style="1" bestFit="1" customWidth="1"/>
    <col min="9" max="9" width="17.140625" style="1" customWidth="1"/>
    <col min="10" max="16384" width="9.140625" style="1" customWidth="1"/>
  </cols>
  <sheetData>
    <row r="1" spans="1:9" ht="15.75" customHeight="1">
      <c r="A1" s="22" t="s">
        <v>69</v>
      </c>
      <c r="B1" s="22"/>
      <c r="C1" s="22"/>
      <c r="D1" s="22"/>
      <c r="E1" s="22"/>
      <c r="F1" s="22"/>
      <c r="G1" s="22"/>
      <c r="H1" s="22"/>
      <c r="I1" s="22"/>
    </row>
    <row r="2" spans="1:10" ht="15.75" customHeight="1">
      <c r="A2" s="22" t="s">
        <v>75</v>
      </c>
      <c r="B2" s="22"/>
      <c r="C2" s="22"/>
      <c r="D2" s="22"/>
      <c r="E2" s="22"/>
      <c r="F2" s="22"/>
      <c r="G2" s="22"/>
      <c r="H2" s="22"/>
      <c r="I2" s="22"/>
      <c r="J2" s="22"/>
    </row>
    <row r="3" spans="1:9" ht="15.75" customHeight="1">
      <c r="A3" s="22" t="s">
        <v>31</v>
      </c>
      <c r="B3" s="22"/>
      <c r="C3" s="22"/>
      <c r="D3" s="22"/>
      <c r="E3" s="22"/>
      <c r="F3" s="22"/>
      <c r="G3" s="22"/>
      <c r="H3" s="22"/>
      <c r="I3" s="22"/>
    </row>
    <row r="4" ht="13.5" customHeight="1" thickBot="1">
      <c r="A4" s="4"/>
    </row>
    <row r="5" spans="1:9" ht="27" thickBot="1">
      <c r="A5" s="5" t="s">
        <v>11</v>
      </c>
      <c r="B5" s="5" t="s">
        <v>61</v>
      </c>
      <c r="C5" s="5" t="s">
        <v>32</v>
      </c>
      <c r="D5" s="5" t="s">
        <v>27</v>
      </c>
      <c r="E5" s="5" t="s">
        <v>33</v>
      </c>
      <c r="F5" s="5" t="s">
        <v>29</v>
      </c>
      <c r="G5" s="5" t="s">
        <v>34</v>
      </c>
      <c r="H5" s="5" t="s">
        <v>62</v>
      </c>
      <c r="I5" s="5" t="s">
        <v>35</v>
      </c>
    </row>
    <row r="6" spans="1:9" ht="15.75" thickBot="1">
      <c r="A6" s="6">
        <v>1990</v>
      </c>
      <c r="B6" s="7">
        <v>514.5283018867922</v>
      </c>
      <c r="C6" s="7">
        <v>30.87169811320753</v>
      </c>
      <c r="D6" s="7">
        <f>B6+C6</f>
        <v>545.3999999999997</v>
      </c>
      <c r="E6" s="7">
        <v>0</v>
      </c>
      <c r="F6" s="7"/>
      <c r="G6" s="7">
        <f>E6+F6</f>
        <v>0</v>
      </c>
      <c r="H6" s="7">
        <f>D6-G6</f>
        <v>545.3999999999997</v>
      </c>
      <c r="I6" s="18">
        <f>100*'Form 1.2'!H6/('Form 1.4'!H6*8.76)</f>
        <v>45.34683193205673</v>
      </c>
    </row>
    <row r="7" spans="1:9" ht="15.75" thickBot="1">
      <c r="A7" s="6">
        <v>1991</v>
      </c>
      <c r="B7" s="7">
        <v>488.1132075471697</v>
      </c>
      <c r="C7" s="7">
        <v>29.28679245283018</v>
      </c>
      <c r="D7" s="7">
        <f aca="true" t="shared" si="0" ref="D7:D46">B7+C7</f>
        <v>517.3999999999999</v>
      </c>
      <c r="E7" s="7">
        <v>0</v>
      </c>
      <c r="F7" s="7"/>
      <c r="G7" s="7">
        <f aca="true" t="shared" si="1" ref="G7:G46">E7+F7</f>
        <v>0</v>
      </c>
      <c r="H7" s="7">
        <f aca="true" t="shared" si="2" ref="H7:H46">D7-G7</f>
        <v>517.3999999999999</v>
      </c>
      <c r="I7" s="18">
        <f>100*'Form 1.2'!H7/('Form 1.4'!H7*8.76)</f>
        <v>48.50543471871726</v>
      </c>
    </row>
    <row r="8" spans="1:9" ht="15.75" thickBot="1">
      <c r="A8" s="6">
        <v>1992</v>
      </c>
      <c r="B8" s="7">
        <v>524.6226415094338</v>
      </c>
      <c r="C8" s="7">
        <v>31.47735849056603</v>
      </c>
      <c r="D8" s="7">
        <f t="shared" si="0"/>
        <v>556.0999999999999</v>
      </c>
      <c r="E8" s="7">
        <v>0</v>
      </c>
      <c r="F8" s="7"/>
      <c r="G8" s="7">
        <f t="shared" si="1"/>
        <v>0</v>
      </c>
      <c r="H8" s="7">
        <f t="shared" si="2"/>
        <v>556.0999999999999</v>
      </c>
      <c r="I8" s="18">
        <f>100*'Form 1.2'!H8/('Form 1.4'!H8*8.76)</f>
        <v>47.98646592093172</v>
      </c>
    </row>
    <row r="9" spans="1:9" ht="15.75" thickBot="1">
      <c r="A9" s="6">
        <v>1993</v>
      </c>
      <c r="B9" s="7">
        <v>535.188679245283</v>
      </c>
      <c r="C9" s="7">
        <v>32.11132075471698</v>
      </c>
      <c r="D9" s="7">
        <f t="shared" si="0"/>
        <v>567.3</v>
      </c>
      <c r="E9" s="7">
        <v>0</v>
      </c>
      <c r="F9" s="7"/>
      <c r="G9" s="7">
        <f t="shared" si="1"/>
        <v>0</v>
      </c>
      <c r="H9" s="7">
        <f t="shared" si="2"/>
        <v>567.3</v>
      </c>
      <c r="I9" s="18">
        <f>100*'Form 1.2'!H9/('Form 1.4'!H9*8.76)</f>
        <v>48.482535635031596</v>
      </c>
    </row>
    <row r="10" spans="1:9" ht="15.75" thickBot="1">
      <c r="A10" s="6">
        <v>1994</v>
      </c>
      <c r="B10" s="7">
        <v>584.5283018867922</v>
      </c>
      <c r="C10" s="7">
        <v>35.07169811320753</v>
      </c>
      <c r="D10" s="7">
        <f t="shared" si="0"/>
        <v>619.5999999999997</v>
      </c>
      <c r="E10" s="7">
        <v>0</v>
      </c>
      <c r="F10" s="7"/>
      <c r="G10" s="7">
        <f t="shared" si="1"/>
        <v>0</v>
      </c>
      <c r="H10" s="7">
        <f t="shared" si="2"/>
        <v>619.5999999999997</v>
      </c>
      <c r="I10" s="18">
        <f>100*'Form 1.2'!H10/('Form 1.4'!H10*8.76)</f>
        <v>47.18668739000859</v>
      </c>
    </row>
    <row r="11" spans="1:9" ht="15.75" thickBot="1">
      <c r="A11" s="6">
        <v>1995</v>
      </c>
      <c r="B11" s="7">
        <v>594.4339622641505</v>
      </c>
      <c r="C11" s="7">
        <v>35.66603773584903</v>
      </c>
      <c r="D11" s="7">
        <f t="shared" si="0"/>
        <v>630.0999999999996</v>
      </c>
      <c r="E11" s="7">
        <v>0</v>
      </c>
      <c r="F11" s="7"/>
      <c r="G11" s="7">
        <f t="shared" si="1"/>
        <v>0</v>
      </c>
      <c r="H11" s="7">
        <f t="shared" si="2"/>
        <v>630.0999999999996</v>
      </c>
      <c r="I11" s="18">
        <f>100*'Form 1.2'!H11/('Form 1.4'!H11*8.76)</f>
        <v>47.025504105675815</v>
      </c>
    </row>
    <row r="12" spans="1:9" ht="15.75" thickBot="1">
      <c r="A12" s="6">
        <v>1996</v>
      </c>
      <c r="B12" s="7">
        <v>602.8301886792448</v>
      </c>
      <c r="C12" s="7">
        <v>36.16981132075468</v>
      </c>
      <c r="D12" s="7">
        <f t="shared" si="0"/>
        <v>638.9999999999994</v>
      </c>
      <c r="E12" s="7">
        <v>0</v>
      </c>
      <c r="F12" s="7"/>
      <c r="G12" s="7">
        <f t="shared" si="1"/>
        <v>0</v>
      </c>
      <c r="H12" s="7">
        <f t="shared" si="2"/>
        <v>638.9999999999994</v>
      </c>
      <c r="I12" s="18">
        <f>100*'Form 1.2'!H12/('Form 1.4'!H12*8.76)</f>
        <v>48.0095020044162</v>
      </c>
    </row>
    <row r="13" spans="1:9" ht="15.75" thickBot="1">
      <c r="A13" s="6">
        <v>1997</v>
      </c>
      <c r="B13" s="7">
        <v>596.2264150943395</v>
      </c>
      <c r="C13" s="7">
        <v>35.773584905660364</v>
      </c>
      <c r="D13" s="7">
        <f t="shared" si="0"/>
        <v>631.9999999999999</v>
      </c>
      <c r="E13" s="7">
        <v>0</v>
      </c>
      <c r="F13" s="7"/>
      <c r="G13" s="7">
        <f t="shared" si="1"/>
        <v>0</v>
      </c>
      <c r="H13" s="7">
        <f t="shared" si="2"/>
        <v>631.9999999999999</v>
      </c>
      <c r="I13" s="18">
        <f>100*'Form 1.2'!H13/('Form 1.4'!H13*8.76)</f>
        <v>49.15018683891106</v>
      </c>
    </row>
    <row r="14" spans="1:9" ht="15.75" thickBot="1">
      <c r="A14" s="6">
        <v>1998</v>
      </c>
      <c r="B14" s="7">
        <v>645.2830188679246</v>
      </c>
      <c r="C14" s="7">
        <v>38.716981132075475</v>
      </c>
      <c r="D14" s="7">
        <f t="shared" si="0"/>
        <v>684.0000000000001</v>
      </c>
      <c r="E14" s="7">
        <v>0</v>
      </c>
      <c r="F14" s="7"/>
      <c r="G14" s="7">
        <f t="shared" si="1"/>
        <v>0</v>
      </c>
      <c r="H14" s="7">
        <f t="shared" si="2"/>
        <v>684.0000000000001</v>
      </c>
      <c r="I14" s="18">
        <f>100*'Form 1.2'!H14/('Form 1.4'!H14*8.76)</f>
        <v>44.31279580229111</v>
      </c>
    </row>
    <row r="15" spans="1:9" ht="15.75" thickBot="1">
      <c r="A15" s="6">
        <v>1999</v>
      </c>
      <c r="B15" s="7">
        <v>686.7924528301883</v>
      </c>
      <c r="C15" s="7">
        <v>41.20754716981129</v>
      </c>
      <c r="D15" s="7">
        <f t="shared" si="0"/>
        <v>727.9999999999995</v>
      </c>
      <c r="E15" s="7">
        <v>0</v>
      </c>
      <c r="F15" s="7"/>
      <c r="G15" s="7">
        <f t="shared" si="1"/>
        <v>0</v>
      </c>
      <c r="H15" s="7">
        <f t="shared" si="2"/>
        <v>727.9999999999995</v>
      </c>
      <c r="I15" s="18">
        <f>100*'Form 1.2'!H15/('Form 1.4'!H15*8.76)</f>
        <v>42.184481032666</v>
      </c>
    </row>
    <row r="16" spans="1:9" ht="15.75" thickBot="1">
      <c r="A16" s="6">
        <v>2000</v>
      </c>
      <c r="B16" s="7">
        <v>665.0943396226413</v>
      </c>
      <c r="C16" s="7">
        <v>39.90566037735848</v>
      </c>
      <c r="D16" s="7">
        <f t="shared" si="0"/>
        <v>704.9999999999998</v>
      </c>
      <c r="E16" s="7">
        <v>0</v>
      </c>
      <c r="F16" s="7"/>
      <c r="G16" s="7">
        <f t="shared" si="1"/>
        <v>0</v>
      </c>
      <c r="H16" s="7">
        <f t="shared" si="2"/>
        <v>704.9999999999998</v>
      </c>
      <c r="I16" s="18">
        <f>100*'Form 1.2'!H16/('Form 1.4'!H16*8.76)</f>
        <v>48.876712328767134</v>
      </c>
    </row>
    <row r="17" spans="1:9" ht="15.75" thickBot="1">
      <c r="A17" s="6">
        <v>2001</v>
      </c>
      <c r="B17" s="7">
        <v>675.4724558949315</v>
      </c>
      <c r="C17" s="7">
        <v>40.52830188679243</v>
      </c>
      <c r="D17" s="7">
        <f t="shared" si="0"/>
        <v>716.0007577817239</v>
      </c>
      <c r="E17" s="7">
        <v>0</v>
      </c>
      <c r="F17" s="7">
        <v>0.00075778172435149</v>
      </c>
      <c r="G17" s="7">
        <f t="shared" si="1"/>
        <v>0.00075778172435149</v>
      </c>
      <c r="H17" s="7">
        <f t="shared" si="2"/>
        <v>715.9999999999995</v>
      </c>
      <c r="I17" s="18">
        <f>100*'Form 1.2'!H17/('Form 1.4'!H17*8.76)</f>
        <v>48.26968699778068</v>
      </c>
    </row>
    <row r="18" spans="1:9" ht="15.75" thickBot="1">
      <c r="A18" s="6">
        <v>2002</v>
      </c>
      <c r="B18" s="7">
        <v>698.1181293394693</v>
      </c>
      <c r="C18" s="7">
        <v>41.88679245283018</v>
      </c>
      <c r="D18" s="7">
        <f t="shared" si="0"/>
        <v>740.0049217922995</v>
      </c>
      <c r="E18" s="7">
        <v>0</v>
      </c>
      <c r="F18" s="7">
        <v>0.00492179229966293</v>
      </c>
      <c r="G18" s="7">
        <f t="shared" si="1"/>
        <v>0.00492179229966293</v>
      </c>
      <c r="H18" s="7">
        <f t="shared" si="2"/>
        <v>739.9999999999998</v>
      </c>
      <c r="I18" s="18">
        <f>100*'Form 1.2'!H18/('Form 1.4'!H18*8.76)</f>
        <v>46.25175860792301</v>
      </c>
    </row>
    <row r="19" spans="1:9" ht="15.75" thickBot="1">
      <c r="A19" s="6">
        <v>2003</v>
      </c>
      <c r="B19" s="7">
        <v>747.2020517946462</v>
      </c>
      <c r="C19" s="7">
        <v>44.83018867924526</v>
      </c>
      <c r="D19" s="7">
        <f t="shared" si="0"/>
        <v>792.0322404738914</v>
      </c>
      <c r="E19" s="7">
        <v>0</v>
      </c>
      <c r="F19" s="7">
        <v>0.0322404738918475</v>
      </c>
      <c r="G19" s="7">
        <f t="shared" si="1"/>
        <v>0.0322404738918475</v>
      </c>
      <c r="H19" s="7">
        <f t="shared" si="2"/>
        <v>791.9999999999995</v>
      </c>
      <c r="I19" s="18">
        <f>100*'Form 1.2'!H19/('Form 1.4'!H19*8.76)</f>
        <v>46.51549744015499</v>
      </c>
    </row>
    <row r="20" spans="1:9" ht="15.75" thickBot="1">
      <c r="A20" s="6">
        <v>2004</v>
      </c>
      <c r="B20" s="7">
        <v>792.5124421961859</v>
      </c>
      <c r="C20" s="7">
        <v>47.54716981132072</v>
      </c>
      <c r="D20" s="7">
        <f t="shared" si="0"/>
        <v>840.0596120075066</v>
      </c>
      <c r="E20" s="7">
        <v>0</v>
      </c>
      <c r="F20" s="7">
        <v>0.0596120075071591</v>
      </c>
      <c r="G20" s="7">
        <f t="shared" si="1"/>
        <v>0.0596120075071591</v>
      </c>
      <c r="H20" s="7">
        <f t="shared" si="2"/>
        <v>839.9999999999994</v>
      </c>
      <c r="I20" s="18">
        <f>100*'Form 1.2'!H20/('Form 1.4'!H20*8.76)</f>
        <v>44.97651663405093</v>
      </c>
    </row>
    <row r="21" spans="1:9" ht="15.75" thickBot="1">
      <c r="A21" s="6">
        <v>2005</v>
      </c>
      <c r="B21" s="7">
        <v>847.3194225384974</v>
      </c>
      <c r="C21" s="7">
        <v>50.830188679245246</v>
      </c>
      <c r="D21" s="7">
        <f t="shared" si="0"/>
        <v>898.1496112177426</v>
      </c>
      <c r="E21" s="7">
        <v>0</v>
      </c>
      <c r="F21" s="7">
        <v>0.149611217743347</v>
      </c>
      <c r="G21" s="7">
        <f t="shared" si="1"/>
        <v>0.149611217743347</v>
      </c>
      <c r="H21" s="7">
        <f t="shared" si="2"/>
        <v>897.9999999999993</v>
      </c>
      <c r="I21" s="18">
        <f>100*'Form 1.2'!H21/('Form 1.4'!H21*8.76)</f>
        <v>43.69191811331116</v>
      </c>
    </row>
    <row r="22" spans="1:9" ht="15.75" thickBot="1">
      <c r="A22" s="6">
        <v>2006</v>
      </c>
      <c r="B22" s="7">
        <v>937.1970673238112</v>
      </c>
      <c r="C22" s="7">
        <v>56.20754716981127</v>
      </c>
      <c r="D22" s="7">
        <f t="shared" si="0"/>
        <v>993.4046144936225</v>
      </c>
      <c r="E22" s="7">
        <v>0</v>
      </c>
      <c r="F22" s="7">
        <v>0.404614493623258</v>
      </c>
      <c r="G22" s="7">
        <f t="shared" si="1"/>
        <v>0.404614493623258</v>
      </c>
      <c r="H22" s="7">
        <f t="shared" si="2"/>
        <v>992.9999999999992</v>
      </c>
      <c r="I22" s="18">
        <f>100*'Form 1.2'!H22/('Form 1.4'!H22*8.76)</f>
        <v>42.31290264729815</v>
      </c>
    </row>
    <row r="23" spans="1:9" ht="15.75" thickBot="1">
      <c r="A23" s="6">
        <v>2007</v>
      </c>
      <c r="B23" s="7">
        <v>940.1563923173786</v>
      </c>
      <c r="C23" s="7">
        <v>56.37735849056602</v>
      </c>
      <c r="D23" s="7">
        <f t="shared" si="0"/>
        <v>996.5337508079447</v>
      </c>
      <c r="E23" s="7">
        <v>0</v>
      </c>
      <c r="F23" s="7">
        <v>0.533750807944979</v>
      </c>
      <c r="G23" s="7">
        <f t="shared" si="1"/>
        <v>0.533750807944979</v>
      </c>
      <c r="H23" s="7">
        <f t="shared" si="2"/>
        <v>995.9999999999997</v>
      </c>
      <c r="I23" s="18">
        <f>100*'Form 1.2'!H23/('Form 1.4'!H23*8.76)</f>
        <v>43.40072619244104</v>
      </c>
    </row>
    <row r="24" spans="1:9" ht="15.75" thickBot="1">
      <c r="A24" s="6">
        <v>2008</v>
      </c>
      <c r="B24" s="7">
        <v>925.1691780141771</v>
      </c>
      <c r="C24" s="7">
        <v>55.41509433962264</v>
      </c>
      <c r="D24" s="7">
        <f t="shared" si="0"/>
        <v>980.5842723537997</v>
      </c>
      <c r="E24" s="7">
        <v>0</v>
      </c>
      <c r="F24" s="7">
        <v>1.58427235379977</v>
      </c>
      <c r="G24" s="7">
        <f t="shared" si="1"/>
        <v>1.58427235379977</v>
      </c>
      <c r="H24" s="7">
        <f t="shared" si="2"/>
        <v>979</v>
      </c>
      <c r="I24" s="18">
        <f>100*'Form 1.2'!H24/('Form 1.4'!H24*8.76)</f>
        <v>44.75939944310005</v>
      </c>
    </row>
    <row r="25" spans="1:9" ht="15.75" thickBot="1">
      <c r="A25" s="6">
        <v>2009</v>
      </c>
      <c r="B25" s="7">
        <v>933.9995245195149</v>
      </c>
      <c r="C25" s="7">
        <v>55.924528301886795</v>
      </c>
      <c r="D25" s="7">
        <f t="shared" si="0"/>
        <v>989.9240528214017</v>
      </c>
      <c r="E25" s="7">
        <v>0</v>
      </c>
      <c r="F25" s="7">
        <v>1.92405282140174</v>
      </c>
      <c r="G25" s="7">
        <f t="shared" si="1"/>
        <v>1.92405282140174</v>
      </c>
      <c r="H25" s="7">
        <f t="shared" si="2"/>
        <v>988</v>
      </c>
      <c r="I25" s="18">
        <f>100*'Form 1.2'!H25/('Form 1.4'!H25*8.76)</f>
        <v>43.21779158116696</v>
      </c>
    </row>
    <row r="26" spans="1:9" ht="15.75" thickBot="1">
      <c r="A26" s="6">
        <v>2010</v>
      </c>
      <c r="B26" s="7">
        <v>949.3336172138377</v>
      </c>
      <c r="C26" s="7">
        <v>56.83018867924525</v>
      </c>
      <c r="D26" s="7">
        <f t="shared" si="0"/>
        <v>1006.1638058930829</v>
      </c>
      <c r="E26" s="7">
        <v>0</v>
      </c>
      <c r="F26" s="7">
        <v>2.16380589308341</v>
      </c>
      <c r="G26" s="7">
        <f t="shared" si="1"/>
        <v>2.16380589308341</v>
      </c>
      <c r="H26" s="7">
        <f t="shared" si="2"/>
        <v>1003.9999999999994</v>
      </c>
      <c r="I26" s="18">
        <f>100*'Form 1.2'!H26/('Form 1.4'!H26*8.76)</f>
        <v>41.25934617693513</v>
      </c>
    </row>
    <row r="27" spans="1:9" ht="15.75" thickBot="1">
      <c r="A27" s="6">
        <v>2011</v>
      </c>
      <c r="B27" s="7">
        <v>946.4537836379183</v>
      </c>
      <c r="C27" s="7">
        <v>56.60377358490565</v>
      </c>
      <c r="D27" s="7">
        <f t="shared" si="0"/>
        <v>1003.0575572228239</v>
      </c>
      <c r="E27" s="7">
        <v>0</v>
      </c>
      <c r="F27" s="7">
        <v>3.05755722282407</v>
      </c>
      <c r="G27" s="7">
        <f t="shared" si="1"/>
        <v>3.05755722282407</v>
      </c>
      <c r="H27" s="7">
        <f t="shared" si="2"/>
        <v>999.9999999999999</v>
      </c>
      <c r="I27" s="18">
        <f>100*'Form 1.2'!H27/('Form 1.4'!H27*8.76)</f>
        <v>42.31287671232771</v>
      </c>
    </row>
    <row r="28" spans="1:9" ht="15.75" thickBot="1">
      <c r="A28" s="6">
        <v>2012</v>
      </c>
      <c r="B28" s="7">
        <v>943.1212536898321</v>
      </c>
      <c r="C28" s="7">
        <v>56.26415094339622</v>
      </c>
      <c r="D28" s="7">
        <f t="shared" si="0"/>
        <v>999.3854046332283</v>
      </c>
      <c r="E28" s="7">
        <v>1.0644480000000014</v>
      </c>
      <c r="F28" s="7">
        <v>4.32095663322835</v>
      </c>
      <c r="G28" s="7">
        <f t="shared" si="1"/>
        <v>5.385404633228352</v>
      </c>
      <c r="H28" s="7">
        <f t="shared" si="2"/>
        <v>993.9999999999999</v>
      </c>
      <c r="I28" s="18">
        <f>100*'Form 1.2'!H28/('Form 1.4'!H28*8.76)</f>
        <v>43.876684766131945</v>
      </c>
    </row>
    <row r="29" spans="1:9" ht="15.75" thickBot="1">
      <c r="A29" s="6">
        <v>2013</v>
      </c>
      <c r="B29" s="7">
        <v>939.1212897892219</v>
      </c>
      <c r="C29" s="7">
        <v>55.924528301886774</v>
      </c>
      <c r="D29" s="7">
        <f t="shared" si="0"/>
        <v>995.0458180911087</v>
      </c>
      <c r="E29" s="7">
        <v>1.0538035200000007</v>
      </c>
      <c r="F29" s="7">
        <v>5.99201457110907</v>
      </c>
      <c r="G29" s="7">
        <f t="shared" si="1"/>
        <v>7.045818091109071</v>
      </c>
      <c r="H29" s="7">
        <f t="shared" si="2"/>
        <v>987.9999999999997</v>
      </c>
      <c r="I29" s="18">
        <f>100*'Form 1.2'!H29/('Form 1.4'!H29*8.76)</f>
        <v>43.67395041872426</v>
      </c>
    </row>
    <row r="30" spans="1:9" ht="15.75" thickBot="1">
      <c r="A30" s="6">
        <v>2014</v>
      </c>
      <c r="B30" s="7">
        <v>937.3910027547072</v>
      </c>
      <c r="C30" s="7">
        <v>55.58490566037735</v>
      </c>
      <c r="D30" s="7">
        <f t="shared" si="0"/>
        <v>992.9759084150845</v>
      </c>
      <c r="E30" s="7">
        <v>1.043265484800001</v>
      </c>
      <c r="F30" s="7">
        <v>9.93264293028464</v>
      </c>
      <c r="G30" s="7">
        <f t="shared" si="1"/>
        <v>10.97590841508464</v>
      </c>
      <c r="H30" s="7">
        <f t="shared" si="2"/>
        <v>981.9999999999999</v>
      </c>
      <c r="I30" s="18">
        <f>100*'Form 1.2'!H30/('Form 1.4'!H30*8.76)</f>
        <v>44.49153251681057</v>
      </c>
    </row>
    <row r="31" spans="1:9" ht="15.75" thickBot="1">
      <c r="A31" s="6">
        <v>2015</v>
      </c>
      <c r="B31" s="7">
        <v>945.439745355425</v>
      </c>
      <c r="C31" s="7">
        <v>55.58490566037735</v>
      </c>
      <c r="D31" s="7">
        <f t="shared" si="0"/>
        <v>1001.0246510158023</v>
      </c>
      <c r="E31" s="7">
        <v>1.0328328299519995</v>
      </c>
      <c r="F31" s="7">
        <v>17.9918181858504</v>
      </c>
      <c r="G31" s="7">
        <f t="shared" si="1"/>
        <v>19.024651015802398</v>
      </c>
      <c r="H31" s="7">
        <f t="shared" si="2"/>
        <v>981.9999999999999</v>
      </c>
      <c r="I31" s="18">
        <f>100*'Form 1.2'!H31/('Form 1.4'!H31*8.76)</f>
        <v>43.93301813559273</v>
      </c>
    </row>
    <row r="32" spans="1:9" ht="15.75" thickBot="1">
      <c r="A32" s="6">
        <v>2016</v>
      </c>
      <c r="B32" s="7">
        <v>1027.8064873737376</v>
      </c>
      <c r="C32" s="7">
        <v>59.99999999999999</v>
      </c>
      <c r="D32" s="7">
        <f t="shared" si="0"/>
        <v>1087.8064873737376</v>
      </c>
      <c r="E32" s="7">
        <v>1.0225045016524774</v>
      </c>
      <c r="F32" s="7">
        <v>26.7839828720852</v>
      </c>
      <c r="G32" s="7">
        <f t="shared" si="1"/>
        <v>27.806487373737678</v>
      </c>
      <c r="H32" s="7">
        <f t="shared" si="2"/>
        <v>1060</v>
      </c>
      <c r="I32" s="18">
        <f>100*'Form 1.2'!H32/('Form 1.4'!H32*8.76)</f>
        <v>41.1258009444417</v>
      </c>
    </row>
    <row r="33" spans="1:9" ht="15.75" thickBot="1">
      <c r="A33" s="6">
        <v>2017</v>
      </c>
      <c r="B33" s="7">
        <v>1037.4973541222896</v>
      </c>
      <c r="C33" s="7">
        <v>60.2690008109209</v>
      </c>
      <c r="D33" s="7">
        <f t="shared" si="0"/>
        <v>1097.7663549332106</v>
      </c>
      <c r="E33" s="7">
        <v>1.0122861223829815</v>
      </c>
      <c r="F33" s="7">
        <v>32.001721151225</v>
      </c>
      <c r="G33" s="7">
        <f t="shared" si="1"/>
        <v>33.01400727360798</v>
      </c>
      <c r="H33" s="7">
        <f t="shared" si="2"/>
        <v>1064.7523476596025</v>
      </c>
      <c r="I33" s="18">
        <f>100*'Form 1.2'!H33/('Form 1.4'!H33*8.76)</f>
        <v>41.047160217759796</v>
      </c>
    </row>
    <row r="34" spans="1:9" ht="15.75" thickBot="1">
      <c r="A34" s="6">
        <v>2018</v>
      </c>
      <c r="B34" s="7">
        <v>1047.9267309384804</v>
      </c>
      <c r="C34" s="7">
        <v>60.64382184202886</v>
      </c>
      <c r="D34" s="7">
        <f t="shared" si="0"/>
        <v>1108.5705527805094</v>
      </c>
      <c r="E34" s="7">
        <v>1.0021709934927685</v>
      </c>
      <c r="F34" s="7">
        <v>36.1941959111732</v>
      </c>
      <c r="G34" s="7">
        <f t="shared" si="1"/>
        <v>37.19636690466597</v>
      </c>
      <c r="H34" s="7">
        <f t="shared" si="2"/>
        <v>1071.3741858758435</v>
      </c>
      <c r="I34" s="18">
        <f>100*'Form 1.2'!H34/('Form 1.4'!H34*8.76)</f>
        <v>41.0756248793736</v>
      </c>
    </row>
    <row r="35" spans="1:14" ht="15.75" thickBot="1">
      <c r="A35" s="6">
        <v>2019</v>
      </c>
      <c r="B35" s="7">
        <v>1058.5017073944036</v>
      </c>
      <c r="C35" s="7">
        <v>61.00505434421845</v>
      </c>
      <c r="D35" s="7">
        <f t="shared" si="0"/>
        <v>1119.5067617386221</v>
      </c>
      <c r="E35" s="7">
        <v>1.0021655202213395</v>
      </c>
      <c r="F35" s="7">
        <v>40.7486361372081</v>
      </c>
      <c r="G35" s="7">
        <f t="shared" si="1"/>
        <v>41.75080165742944</v>
      </c>
      <c r="H35" s="7">
        <f t="shared" si="2"/>
        <v>1077.7559600811926</v>
      </c>
      <c r="I35" s="18">
        <f>100*'Form 1.2'!H35/('Form 1.4'!H35*8.76)</f>
        <v>41.105963849048145</v>
      </c>
      <c r="N35" s="1" t="s">
        <v>0</v>
      </c>
    </row>
    <row r="36" spans="1:9" ht="15.75" thickBot="1">
      <c r="A36" s="6">
        <v>2020</v>
      </c>
      <c r="B36" s="7">
        <v>1075.861320222551</v>
      </c>
      <c r="C36" s="7">
        <v>61.74105980669104</v>
      </c>
      <c r="D36" s="7">
        <f t="shared" si="0"/>
        <v>1137.602380029242</v>
      </c>
      <c r="E36" s="7">
        <v>1.0010622970393968</v>
      </c>
      <c r="F36" s="7">
        <v>45.842594480661</v>
      </c>
      <c r="G36" s="7">
        <f t="shared" si="1"/>
        <v>46.843656777700396</v>
      </c>
      <c r="H36" s="7">
        <f t="shared" si="2"/>
        <v>1090.7587232515418</v>
      </c>
      <c r="I36" s="18">
        <f>100*'Form 1.2'!H36/('Form 1.4'!H36*8.76)</f>
        <v>41.28824233404813</v>
      </c>
    </row>
    <row r="37" spans="1:9" ht="15.75" thickBot="1">
      <c r="A37" s="6">
        <v>2021</v>
      </c>
      <c r="B37" s="7">
        <v>1093.1607672274345</v>
      </c>
      <c r="C37" s="7">
        <v>62.44702088132387</v>
      </c>
      <c r="D37" s="7">
        <f t="shared" si="0"/>
        <v>1155.6077881087583</v>
      </c>
      <c r="E37" s="7">
        <v>0.9910603108257092</v>
      </c>
      <c r="F37" s="7">
        <v>51.3860255612109</v>
      </c>
      <c r="G37" s="7">
        <f t="shared" si="1"/>
        <v>52.37708587203661</v>
      </c>
      <c r="H37" s="7">
        <f t="shared" si="2"/>
        <v>1103.2307022367218</v>
      </c>
      <c r="I37" s="18">
        <f>100*'Form 1.2'!H37/('Form 1.4'!H37*8.76)</f>
        <v>41.3424376803715</v>
      </c>
    </row>
    <row r="38" spans="1:9" ht="15.75" thickBot="1">
      <c r="A38" s="6">
        <v>2022</v>
      </c>
      <c r="B38" s="7">
        <v>1112.6921927588564</v>
      </c>
      <c r="C38" s="7">
        <v>63.26363791706777</v>
      </c>
      <c r="D38" s="7">
        <f t="shared" si="0"/>
        <v>1175.9558306759243</v>
      </c>
      <c r="E38" s="7">
        <v>0.9811588235769904</v>
      </c>
      <c r="F38" s="7">
        <v>57.3170686508165</v>
      </c>
      <c r="G38" s="7">
        <f t="shared" si="1"/>
        <v>58.29822747439349</v>
      </c>
      <c r="H38" s="7">
        <f t="shared" si="2"/>
        <v>1117.6576032015307</v>
      </c>
      <c r="I38" s="18">
        <f>100*'Form 1.2'!H38/('Form 1.4'!H38*8.76)</f>
        <v>41.443043583887835</v>
      </c>
    </row>
    <row r="39" spans="1:9" ht="15.75" thickBot="1">
      <c r="A39" s="6">
        <v>2023</v>
      </c>
      <c r="B39" s="7">
        <v>1129.6118968652802</v>
      </c>
      <c r="C39" s="7">
        <v>63.81633096871039</v>
      </c>
      <c r="D39" s="7">
        <f t="shared" si="0"/>
        <v>1193.4282278339906</v>
      </c>
      <c r="E39" s="7">
        <v>0.9713553789603395</v>
      </c>
      <c r="F39" s="7">
        <v>65.0350253411467</v>
      </c>
      <c r="G39" s="7">
        <f t="shared" si="1"/>
        <v>66.00638072010705</v>
      </c>
      <c r="H39" s="7">
        <f t="shared" si="2"/>
        <v>1127.4218471138836</v>
      </c>
      <c r="I39" s="18">
        <f>100*'Form 1.2'!H39/('Form 1.4'!H39*8.76)</f>
        <v>41.57895663490103</v>
      </c>
    </row>
    <row r="40" spans="1:9" ht="15.75" thickBot="1">
      <c r="A40" s="6">
        <v>2024</v>
      </c>
      <c r="B40" s="7">
        <v>1144.6044823713105</v>
      </c>
      <c r="C40" s="7">
        <v>64.41618543812572</v>
      </c>
      <c r="D40" s="7">
        <f t="shared" si="0"/>
        <v>1209.0206678094362</v>
      </c>
      <c r="E40" s="7">
        <v>0.9616495408686063</v>
      </c>
      <c r="F40" s="7">
        <v>70.0397421950131</v>
      </c>
      <c r="G40" s="7">
        <f t="shared" si="1"/>
        <v>71.00139173588171</v>
      </c>
      <c r="H40" s="7">
        <f t="shared" si="2"/>
        <v>1138.0192760735545</v>
      </c>
      <c r="I40" s="18">
        <f>100*'Form 1.2'!H40/('Form 1.4'!H40*8.76)</f>
        <v>41.6225784201327</v>
      </c>
    </row>
    <row r="41" spans="1:9" ht="15.75" thickBot="1">
      <c r="A41" s="6">
        <v>2025</v>
      </c>
      <c r="B41" s="7">
        <v>1158.780007469734</v>
      </c>
      <c r="C41" s="7">
        <v>64.86749132296147</v>
      </c>
      <c r="D41" s="7">
        <f t="shared" si="0"/>
        <v>1223.6474987926956</v>
      </c>
      <c r="E41" s="7">
        <v>0.9520401594122774</v>
      </c>
      <c r="F41" s="7">
        <v>76.7031119276305</v>
      </c>
      <c r="G41" s="7">
        <f t="shared" si="1"/>
        <v>77.65515208704278</v>
      </c>
      <c r="H41" s="7">
        <f t="shared" si="2"/>
        <v>1145.9923467056528</v>
      </c>
      <c r="I41" s="18">
        <f>100*'Form 1.2'!H41/('Form 1.4'!H41*8.76)</f>
        <v>41.80710941749356</v>
      </c>
    </row>
    <row r="42" spans="1:9" ht="15.75" thickBot="1">
      <c r="A42" s="6">
        <v>2026</v>
      </c>
      <c r="B42" s="7">
        <v>1174.1376677726557</v>
      </c>
      <c r="C42" s="7">
        <v>65.38207332937402</v>
      </c>
      <c r="D42" s="7">
        <f t="shared" si="0"/>
        <v>1239.5197411020297</v>
      </c>
      <c r="E42" s="7">
        <v>0.942526118323741</v>
      </c>
      <c r="F42" s="7">
        <v>83.4939194980981</v>
      </c>
      <c r="G42" s="7">
        <f t="shared" si="1"/>
        <v>84.43644561642184</v>
      </c>
      <c r="H42" s="7">
        <f t="shared" si="2"/>
        <v>1155.0832954856078</v>
      </c>
      <c r="I42" s="18">
        <f>100*'Form 1.2'!H42/('Form 1.4'!H42*8.76)</f>
        <v>41.88095526119685</v>
      </c>
    </row>
    <row r="43" spans="1:9" ht="15.75" thickBot="1">
      <c r="A43" s="6">
        <v>2027</v>
      </c>
      <c r="B43" s="7">
        <v>1190.0813794947885</v>
      </c>
      <c r="C43" s="7">
        <v>65.92322694826272</v>
      </c>
      <c r="D43" s="7">
        <f t="shared" si="0"/>
        <v>1256.0046064430512</v>
      </c>
      <c r="E43" s="7">
        <v>0.9331072743504194</v>
      </c>
      <c r="F43" s="7">
        <v>90.427823082726</v>
      </c>
      <c r="G43" s="7">
        <f t="shared" si="1"/>
        <v>91.36093035707641</v>
      </c>
      <c r="H43" s="7">
        <f t="shared" si="2"/>
        <v>1164.643676085975</v>
      </c>
      <c r="I43" s="18">
        <f>100*'Form 1.2'!H43/('Form 1.4'!H43*8.76)</f>
        <v>41.917666179091924</v>
      </c>
    </row>
    <row r="44" spans="1:10" ht="15.75" thickBot="1">
      <c r="A44" s="6">
        <v>2028</v>
      </c>
      <c r="B44" s="7">
        <v>1205.1025471545647</v>
      </c>
      <c r="C44" s="7">
        <v>66.24733341768237</v>
      </c>
      <c r="D44" s="7">
        <f t="shared" si="0"/>
        <v>1271.349880572247</v>
      </c>
      <c r="E44" s="7">
        <v>0.923782675521224</v>
      </c>
      <c r="F44" s="7">
        <v>100.056540851004</v>
      </c>
      <c r="G44" s="7">
        <f t="shared" si="1"/>
        <v>100.98032352652523</v>
      </c>
      <c r="H44" s="7">
        <f t="shared" si="2"/>
        <v>1170.3695570457219</v>
      </c>
      <c r="I44" s="18">
        <f>100*'Form 1.2'!H44/('Form 1.4'!H44*8.76)</f>
        <v>42.07944335026504</v>
      </c>
      <c r="J44" s="1" t="s">
        <v>0</v>
      </c>
    </row>
    <row r="45" spans="1:9" ht="15.75" thickBot="1">
      <c r="A45" s="6">
        <v>2029</v>
      </c>
      <c r="B45" s="7">
        <v>1216.9074697952303</v>
      </c>
      <c r="C45" s="7">
        <v>66.64888801701818</v>
      </c>
      <c r="D45" s="7">
        <f t="shared" si="0"/>
        <v>1283.5563578122485</v>
      </c>
      <c r="E45" s="7">
        <v>0.9144580766920427</v>
      </c>
      <c r="F45" s="7">
        <v>105.178211434902</v>
      </c>
      <c r="G45" s="7">
        <f t="shared" si="1"/>
        <v>106.09266951159404</v>
      </c>
      <c r="H45" s="7">
        <f t="shared" si="2"/>
        <v>1177.4636883006544</v>
      </c>
      <c r="I45" s="18">
        <f>100*'Form 1.2'!H45/('Form 1.4'!H45*8.76)</f>
        <v>42.08820528192103</v>
      </c>
    </row>
    <row r="46" spans="1:9" ht="15.75" thickBot="1">
      <c r="A46" s="6">
        <v>2030</v>
      </c>
      <c r="B46" s="7">
        <v>1228.3002245844452</v>
      </c>
      <c r="C46" s="7">
        <v>66.84619665034867</v>
      </c>
      <c r="D46" s="7">
        <f t="shared" si="0"/>
        <v>1295.146421234794</v>
      </c>
      <c r="E46" s="7">
        <v>0.9051334778628473</v>
      </c>
      <c r="F46" s="7">
        <v>113.291813600771</v>
      </c>
      <c r="G46" s="7">
        <f t="shared" si="1"/>
        <v>114.19694707863384</v>
      </c>
      <c r="H46" s="7">
        <f t="shared" si="2"/>
        <v>1180.94947415616</v>
      </c>
      <c r="I46" s="18">
        <f>100*'Form 1.2'!H46/('Form 1.4'!H46*8.76)</f>
        <v>42.18408085803556</v>
      </c>
    </row>
    <row r="47" spans="1:9" ht="15">
      <c r="A47" s="23" t="s">
        <v>0</v>
      </c>
      <c r="B47" s="23"/>
      <c r="C47" s="23"/>
      <c r="D47" s="23"/>
      <c r="E47" s="23"/>
      <c r="F47" s="23"/>
      <c r="G47" s="23"/>
      <c r="H47" s="23"/>
      <c r="I47" s="23"/>
    </row>
    <row r="48" spans="1:9" ht="13.5" customHeight="1">
      <c r="A48" s="23" t="s">
        <v>63</v>
      </c>
      <c r="B48" s="23"/>
      <c r="C48" s="23"/>
      <c r="D48" s="23"/>
      <c r="E48" s="23"/>
      <c r="F48" s="23"/>
      <c r="G48" s="23"/>
      <c r="H48" s="23"/>
      <c r="I48" s="23"/>
    </row>
    <row r="49" spans="1:9" ht="13.5" customHeight="1">
      <c r="A49" s="2"/>
      <c r="B49" s="2"/>
      <c r="C49" s="2"/>
      <c r="D49" s="2"/>
      <c r="E49" s="2"/>
      <c r="F49" s="2"/>
      <c r="G49" s="2"/>
      <c r="H49" s="2"/>
      <c r="I49" s="2"/>
    </row>
    <row r="50" ht="13.5" customHeight="1">
      <c r="A50" s="4"/>
    </row>
    <row r="51" spans="1:9" ht="15.75">
      <c r="A51" s="21" t="s">
        <v>23</v>
      </c>
      <c r="B51" s="21"/>
      <c r="C51" s="21"/>
      <c r="D51" s="21"/>
      <c r="E51" s="21"/>
      <c r="F51" s="21"/>
      <c r="G51" s="21"/>
      <c r="H51" s="21"/>
      <c r="I51" s="21"/>
    </row>
    <row r="52" spans="1:9" ht="15">
      <c r="A52" s="8" t="s">
        <v>24</v>
      </c>
      <c r="B52" s="11">
        <f>EXP((LN(B16/B6)/10))-1</f>
        <v>0.026000088740283145</v>
      </c>
      <c r="C52" s="11">
        <f>EXP((LN(C16/C6)/10))-1</f>
        <v>0.026000088740283145</v>
      </c>
      <c r="D52" s="11">
        <f>EXP((LN(D16/D6)/10))-1</f>
        <v>0.026000088740283145</v>
      </c>
      <c r="E52" s="12" t="s">
        <v>47</v>
      </c>
      <c r="F52" s="12" t="s">
        <v>47</v>
      </c>
      <c r="G52" s="12" t="s">
        <v>47</v>
      </c>
      <c r="H52" s="11">
        <f>EXP((LN(H16/H6)/10))-1</f>
        <v>0.026000088740283145</v>
      </c>
      <c r="I52" s="11">
        <f>EXP((LN(I16/I6)/10))-1</f>
        <v>0.007524239553954315</v>
      </c>
    </row>
    <row r="53" spans="1:9" ht="15">
      <c r="A53" s="8" t="s">
        <v>64</v>
      </c>
      <c r="B53" s="11">
        <f aca="true" t="shared" si="3" ref="B53:G53">EXP((LN(B33/B16)/17))-1</f>
        <v>0.02650021315354789</v>
      </c>
      <c r="C53" s="11">
        <f t="shared" si="3"/>
        <v>0.02454941843360947</v>
      </c>
      <c r="D53" s="11">
        <f t="shared" si="3"/>
        <v>0.02639136147274468</v>
      </c>
      <c r="E53" s="12" t="s">
        <v>47</v>
      </c>
      <c r="F53" s="11" t="e">
        <f t="shared" si="3"/>
        <v>#DIV/0!</v>
      </c>
      <c r="G53" s="11" t="e">
        <f t="shared" si="3"/>
        <v>#DIV/0!</v>
      </c>
      <c r="H53" s="11">
        <f>EXP((LN(H33/H16)/17))-1</f>
        <v>0.02454941843360947</v>
      </c>
      <c r="I53" s="11">
        <f>EXP((LN(I33/I16)/17))-1</f>
        <v>-0.010216826327100637</v>
      </c>
    </row>
    <row r="54" spans="1:9" ht="15">
      <c r="A54" s="8" t="s">
        <v>65</v>
      </c>
      <c r="B54" s="11">
        <f>EXP((LN(B36/B33)/3))-1</f>
        <v>0.012176924334035943</v>
      </c>
      <c r="C54" s="11">
        <f aca="true" t="shared" si="4" ref="C54:I54">EXP((LN(C36/C33)/3))-1</f>
        <v>0.008076203248685854</v>
      </c>
      <c r="D54" s="11">
        <f t="shared" si="4"/>
        <v>0.011952649855155206</v>
      </c>
      <c r="E54" s="11">
        <f t="shared" si="4"/>
        <v>-0.0037096114381047762</v>
      </c>
      <c r="F54" s="11">
        <f t="shared" si="4"/>
        <v>0.1272803862362064</v>
      </c>
      <c r="G54" s="11">
        <f t="shared" si="4"/>
        <v>0.12370121179588978</v>
      </c>
      <c r="H54" s="11">
        <f t="shared" si="4"/>
        <v>0.008076203248686076</v>
      </c>
      <c r="I54" s="11">
        <f t="shared" si="4"/>
        <v>0.0019539449002843323</v>
      </c>
    </row>
    <row r="55" spans="1:9" ht="15">
      <c r="A55" s="8" t="s">
        <v>66</v>
      </c>
      <c r="B55" s="11">
        <f>EXP((LN(B46/B33)/13))-1</f>
        <v>0.013070829181266674</v>
      </c>
      <c r="C55" s="11">
        <f aca="true" t="shared" si="5" ref="C55:I55">EXP((LN(C46/C33)/13))-1</f>
        <v>0.007999248954492</v>
      </c>
      <c r="D55" s="11">
        <f t="shared" si="5"/>
        <v>0.012800170236521913</v>
      </c>
      <c r="E55" s="11">
        <f t="shared" si="5"/>
        <v>-0.008569540917308993</v>
      </c>
      <c r="F55" s="11">
        <f t="shared" si="5"/>
        <v>0.10212970323378334</v>
      </c>
      <c r="G55" s="11">
        <f t="shared" si="5"/>
        <v>0.10016588337257071</v>
      </c>
      <c r="H55" s="11">
        <f t="shared" si="5"/>
        <v>0.007999248954492</v>
      </c>
      <c r="I55" s="11">
        <f t="shared" si="5"/>
        <v>0.0021038456867037425</v>
      </c>
    </row>
    <row r="56" ht="13.5" customHeight="1">
      <c r="A56" s="4"/>
    </row>
  </sheetData>
  <sheetProtection/>
  <mergeCells count="6">
    <mergeCell ref="A1:I1"/>
    <mergeCell ref="A2:J2"/>
    <mergeCell ref="A3:I3"/>
    <mergeCell ref="A47:I47"/>
    <mergeCell ref="A48:I48"/>
    <mergeCell ref="A51:I51"/>
  </mergeCells>
  <printOptions horizontalCentered="1"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16384" width="9.140625" style="1" customWidth="1"/>
  </cols>
  <sheetData>
    <row r="1" spans="1:6" ht="15.75" customHeight="1">
      <c r="A1" s="22" t="s">
        <v>73</v>
      </c>
      <c r="B1" s="22"/>
      <c r="C1" s="22"/>
      <c r="D1" s="22"/>
      <c r="E1" s="22"/>
      <c r="F1" s="22"/>
    </row>
    <row r="2" spans="1:9" ht="15.75" customHeight="1">
      <c r="A2" s="22" t="s">
        <v>75</v>
      </c>
      <c r="B2" s="22"/>
      <c r="C2" s="22"/>
      <c r="D2" s="22"/>
      <c r="E2" s="22"/>
      <c r="F2" s="22"/>
      <c r="G2" s="22"/>
      <c r="H2" s="22"/>
      <c r="I2" s="22"/>
    </row>
    <row r="3" spans="1:6" ht="15.75" customHeight="1">
      <c r="A3" s="22" t="s">
        <v>38</v>
      </c>
      <c r="B3" s="22"/>
      <c r="C3" s="22"/>
      <c r="D3" s="22"/>
      <c r="E3" s="22"/>
      <c r="F3" s="22"/>
    </row>
    <row r="4" ht="13.5" customHeight="1" thickBot="1">
      <c r="A4" s="4"/>
    </row>
    <row r="5" spans="1:5" ht="27" thickBot="1">
      <c r="A5" s="5" t="s">
        <v>11</v>
      </c>
      <c r="B5" s="5" t="s">
        <v>39</v>
      </c>
      <c r="C5" s="5" t="s">
        <v>40</v>
      </c>
      <c r="D5" s="5" t="s">
        <v>41</v>
      </c>
      <c r="E5" s="5" t="s">
        <v>42</v>
      </c>
    </row>
    <row r="6" spans="1:10" ht="15.75" thickBot="1">
      <c r="A6" s="6">
        <v>2017</v>
      </c>
      <c r="B6" s="7">
        <f>'Form 1.4'!H33</f>
        <v>1064.7523476596025</v>
      </c>
      <c r="C6" s="19">
        <v>1104</v>
      </c>
      <c r="D6" s="19">
        <v>1114</v>
      </c>
      <c r="E6" s="19">
        <v>1119</v>
      </c>
      <c r="F6" s="15"/>
      <c r="G6" s="15"/>
      <c r="H6" s="15"/>
      <c r="I6" s="15"/>
      <c r="J6" s="15"/>
    </row>
    <row r="7" spans="1:8" ht="15.75" thickBot="1">
      <c r="A7" s="6">
        <v>2018</v>
      </c>
      <c r="B7" s="7">
        <f>'Form 1.4'!H34</f>
        <v>1071.3741858758435</v>
      </c>
      <c r="C7" s="19">
        <v>1111</v>
      </c>
      <c r="D7" s="19">
        <v>1121</v>
      </c>
      <c r="E7" s="19">
        <v>1125</v>
      </c>
      <c r="F7" s="15"/>
      <c r="G7" s="15"/>
      <c r="H7" s="15"/>
    </row>
    <row r="8" spans="1:8" ht="15.75" thickBot="1">
      <c r="A8" s="6">
        <v>2019</v>
      </c>
      <c r="B8" s="7">
        <f>'Form 1.4'!H35</f>
        <v>1077.7559600811926</v>
      </c>
      <c r="C8" s="19">
        <v>1119</v>
      </c>
      <c r="D8" s="19">
        <v>1128</v>
      </c>
      <c r="E8" s="19">
        <v>1132</v>
      </c>
      <c r="F8" s="15"/>
      <c r="G8" s="15"/>
      <c r="H8" s="15"/>
    </row>
    <row r="9" spans="1:8" ht="15.75" thickBot="1">
      <c r="A9" s="6">
        <v>2020</v>
      </c>
      <c r="B9" s="7">
        <f>'Form 1.4'!H36</f>
        <v>1090.7587232515418</v>
      </c>
      <c r="C9" s="19">
        <v>1132</v>
      </c>
      <c r="D9" s="19">
        <v>1140</v>
      </c>
      <c r="E9" s="19">
        <v>1146</v>
      </c>
      <c r="F9" s="15"/>
      <c r="G9" s="15"/>
      <c r="H9" s="15"/>
    </row>
    <row r="10" spans="1:8" ht="15.75" thickBot="1">
      <c r="A10" s="6">
        <v>2021</v>
      </c>
      <c r="B10" s="7">
        <f>'Form 1.4'!H37</f>
        <v>1103.2307022367218</v>
      </c>
      <c r="C10" s="19">
        <v>1145</v>
      </c>
      <c r="D10" s="19">
        <v>1154</v>
      </c>
      <c r="E10" s="19">
        <v>1158</v>
      </c>
      <c r="F10" s="15"/>
      <c r="G10" s="15"/>
      <c r="H10" s="15"/>
    </row>
    <row r="11" spans="1:8" ht="15.75" thickBot="1">
      <c r="A11" s="6">
        <v>2022</v>
      </c>
      <c r="B11" s="7">
        <f>'Form 1.4'!H38</f>
        <v>1117.6576032015307</v>
      </c>
      <c r="C11" s="19">
        <v>1159</v>
      </c>
      <c r="D11" s="19">
        <v>1169</v>
      </c>
      <c r="E11" s="19">
        <v>1175</v>
      </c>
      <c r="F11" s="15"/>
      <c r="G11" s="15"/>
      <c r="H11" s="15"/>
    </row>
    <row r="12" spans="1:8" ht="15.75" thickBot="1">
      <c r="A12" s="6">
        <v>2023</v>
      </c>
      <c r="B12" s="7">
        <f>'Form 1.4'!H39</f>
        <v>1127.4218471138836</v>
      </c>
      <c r="C12" s="19">
        <v>1169</v>
      </c>
      <c r="D12" s="19">
        <v>1179</v>
      </c>
      <c r="E12" s="19">
        <v>1183</v>
      </c>
      <c r="F12" s="15"/>
      <c r="G12" s="15"/>
      <c r="H12" s="15"/>
    </row>
    <row r="13" spans="1:8" ht="15.75" thickBot="1">
      <c r="A13" s="6">
        <v>2024</v>
      </c>
      <c r="B13" s="7">
        <f>'Form 1.4'!H40</f>
        <v>1138.0192760735545</v>
      </c>
      <c r="C13" s="19">
        <v>1180</v>
      </c>
      <c r="D13" s="19">
        <v>1190</v>
      </c>
      <c r="E13" s="19">
        <v>1195</v>
      </c>
      <c r="F13" s="15"/>
      <c r="G13" s="15"/>
      <c r="H13" s="15"/>
    </row>
    <row r="14" spans="1:8" ht="15.75" thickBot="1">
      <c r="A14" s="6">
        <v>2025</v>
      </c>
      <c r="B14" s="7">
        <f>'Form 1.4'!H41</f>
        <v>1145.9923467056528</v>
      </c>
      <c r="C14" s="19">
        <v>1188</v>
      </c>
      <c r="D14" s="19">
        <v>1198</v>
      </c>
      <c r="E14" s="19">
        <v>1203</v>
      </c>
      <c r="F14" s="15"/>
      <c r="G14" s="15"/>
      <c r="H14" s="15"/>
    </row>
    <row r="15" spans="1:8" ht="15.75" thickBot="1">
      <c r="A15" s="6">
        <v>2026</v>
      </c>
      <c r="B15" s="7">
        <f>'Form 1.4'!H42</f>
        <v>1155.0832954856078</v>
      </c>
      <c r="C15" s="19">
        <v>1198</v>
      </c>
      <c r="D15" s="19">
        <v>1208</v>
      </c>
      <c r="E15" s="19">
        <v>1213</v>
      </c>
      <c r="F15" s="15"/>
      <c r="G15" s="15"/>
      <c r="H15" s="15"/>
    </row>
    <row r="16" spans="1:8" ht="15.75" thickBot="1">
      <c r="A16" s="6">
        <v>2027</v>
      </c>
      <c r="B16" s="7">
        <f>'Form 1.4'!H43</f>
        <v>1164.643676085975</v>
      </c>
      <c r="C16" s="19">
        <v>1209</v>
      </c>
      <c r="D16" s="19">
        <v>1219</v>
      </c>
      <c r="E16" s="19">
        <v>1222</v>
      </c>
      <c r="F16" s="15"/>
      <c r="G16" s="15"/>
      <c r="H16" s="15"/>
    </row>
    <row r="17" spans="1:8" ht="15.75" thickBot="1">
      <c r="A17" s="6">
        <v>2028</v>
      </c>
      <c r="B17" s="7">
        <f>'Form 1.4'!H44</f>
        <v>1170.3695570457219</v>
      </c>
      <c r="C17" s="19">
        <v>1213</v>
      </c>
      <c r="D17" s="19">
        <v>1223</v>
      </c>
      <c r="E17" s="19">
        <v>1228</v>
      </c>
      <c r="F17" s="15"/>
      <c r="G17" s="15"/>
      <c r="H17" s="15"/>
    </row>
    <row r="18" spans="1:8" ht="16.5" customHeight="1" thickBot="1">
      <c r="A18" s="6">
        <v>2029</v>
      </c>
      <c r="B18" s="7">
        <f>'Form 1.4'!H45</f>
        <v>1177.4636883006544</v>
      </c>
      <c r="C18" s="19">
        <v>1221</v>
      </c>
      <c r="D18" s="19">
        <v>1231</v>
      </c>
      <c r="E18" s="19">
        <v>1236</v>
      </c>
      <c r="G18" s="15"/>
      <c r="H18" s="15"/>
    </row>
    <row r="19" spans="1:8" ht="15.75" thickBot="1">
      <c r="A19" s="6">
        <v>2030</v>
      </c>
      <c r="B19" s="7">
        <f>'Form 1.4'!H46</f>
        <v>1180.94947415616</v>
      </c>
      <c r="C19" s="19">
        <v>1225.1495327102805</v>
      </c>
      <c r="D19" s="19">
        <v>1235.1835174171622</v>
      </c>
      <c r="E19" s="19">
        <v>1240.2005097706033</v>
      </c>
      <c r="G19" s="15"/>
      <c r="H19" s="15"/>
    </row>
  </sheetData>
  <sheetProtection/>
  <mergeCells count="3">
    <mergeCell ref="A1:F1"/>
    <mergeCell ref="A3:F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22" t="s">
        <v>72</v>
      </c>
      <c r="B1" s="22"/>
      <c r="C1" s="22"/>
      <c r="D1" s="22"/>
      <c r="E1" s="22"/>
      <c r="F1" s="22"/>
      <c r="G1" s="22"/>
      <c r="H1" s="22"/>
    </row>
    <row r="2" spans="1:9" ht="15.75" customHeight="1">
      <c r="A2" s="22" t="s">
        <v>75</v>
      </c>
      <c r="B2" s="22"/>
      <c r="C2" s="22"/>
      <c r="D2" s="22"/>
      <c r="E2" s="22"/>
      <c r="F2" s="22"/>
      <c r="G2" s="22"/>
      <c r="H2" s="22"/>
      <c r="I2" s="22"/>
    </row>
    <row r="3" spans="1:8" ht="15.75" customHeight="1">
      <c r="A3" s="22" t="s">
        <v>43</v>
      </c>
      <c r="B3" s="22"/>
      <c r="C3" s="22"/>
      <c r="D3" s="22"/>
      <c r="E3" s="22"/>
      <c r="F3" s="22"/>
      <c r="G3" s="22"/>
      <c r="H3" s="22"/>
    </row>
    <row r="4" ht="13.5" customHeight="1" thickBot="1">
      <c r="A4" s="4"/>
    </row>
    <row r="5" spans="1:8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21</v>
      </c>
    </row>
    <row r="6" spans="1:8" ht="15.75" thickBot="1">
      <c r="A6" s="6">
        <v>1990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f>SUM(B6:G6)</f>
        <v>0</v>
      </c>
    </row>
    <row r="7" spans="1:8" ht="15.75" thickBot="1">
      <c r="A7" s="6">
        <v>1991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f aca="true" t="shared" si="0" ref="H7:H46">SUM(B7:G7)</f>
        <v>0</v>
      </c>
    </row>
    <row r="8" spans="1:8" ht="15.75" thickBot="1">
      <c r="A8" s="6">
        <v>1992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f t="shared" si="0"/>
        <v>0</v>
      </c>
    </row>
    <row r="9" spans="1:8" ht="15.75" thickBot="1">
      <c r="A9" s="6">
        <v>1993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f t="shared" si="0"/>
        <v>0</v>
      </c>
    </row>
    <row r="10" spans="1:8" ht="15.75" thickBot="1">
      <c r="A10" s="6">
        <v>1994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f t="shared" si="0"/>
        <v>0</v>
      </c>
    </row>
    <row r="11" spans="1:8" ht="15.75" thickBot="1">
      <c r="A11" s="6">
        <v>1995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f t="shared" si="0"/>
        <v>0</v>
      </c>
    </row>
    <row r="12" spans="1:8" ht="15.75" thickBot="1">
      <c r="A12" s="6">
        <v>1996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f t="shared" si="0"/>
        <v>0</v>
      </c>
    </row>
    <row r="13" spans="1:8" ht="15.75" thickBot="1">
      <c r="A13" s="6">
        <v>1997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f t="shared" si="0"/>
        <v>0</v>
      </c>
    </row>
    <row r="14" spans="1:8" ht="15.75" thickBot="1">
      <c r="A14" s="6">
        <v>1998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f t="shared" si="0"/>
        <v>0</v>
      </c>
    </row>
    <row r="15" spans="1:8" ht="15.75" thickBot="1">
      <c r="A15" s="6">
        <v>1999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f t="shared" si="0"/>
        <v>0</v>
      </c>
    </row>
    <row r="16" spans="1:8" ht="15.75" thickBot="1">
      <c r="A16" s="6">
        <v>2000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f t="shared" si="0"/>
        <v>0</v>
      </c>
    </row>
    <row r="17" spans="1:8" ht="15.75" thickBot="1">
      <c r="A17" s="6">
        <v>2001</v>
      </c>
      <c r="B17" s="7">
        <v>0.000395015903282737</v>
      </c>
      <c r="C17" s="7">
        <v>0.000921703774326387</v>
      </c>
      <c r="D17" s="7">
        <v>0</v>
      </c>
      <c r="E17" s="7">
        <v>0</v>
      </c>
      <c r="F17" s="7">
        <v>0</v>
      </c>
      <c r="G17" s="7">
        <v>0</v>
      </c>
      <c r="H17" s="7">
        <f t="shared" si="0"/>
        <v>0.001316719677609124</v>
      </c>
    </row>
    <row r="18" spans="1:8" ht="15.75" thickBot="1">
      <c r="A18" s="6">
        <v>2002</v>
      </c>
      <c r="B18" s="7">
        <v>0.00284380668831402</v>
      </c>
      <c r="C18" s="7">
        <v>0.00663554893939939</v>
      </c>
      <c r="D18" s="7">
        <v>0</v>
      </c>
      <c r="E18" s="7">
        <v>0</v>
      </c>
      <c r="F18" s="7">
        <v>0</v>
      </c>
      <c r="G18" s="7">
        <v>0</v>
      </c>
      <c r="H18" s="7">
        <f t="shared" si="0"/>
        <v>0.009479355627713409</v>
      </c>
    </row>
    <row r="19" spans="1:8" ht="15.75" thickBot="1">
      <c r="A19" s="6">
        <v>2003</v>
      </c>
      <c r="B19" s="7">
        <v>0.0234273212392706</v>
      </c>
      <c r="C19" s="7">
        <v>0.0402813172443533</v>
      </c>
      <c r="D19" s="7">
        <v>0</v>
      </c>
      <c r="E19" s="7">
        <v>0</v>
      </c>
      <c r="F19" s="7">
        <v>0</v>
      </c>
      <c r="G19" s="7">
        <v>0</v>
      </c>
      <c r="H19" s="7">
        <f t="shared" si="0"/>
        <v>0.0637086384836239</v>
      </c>
    </row>
    <row r="20" spans="1:8" ht="15.75" thickBot="1">
      <c r="A20" s="6">
        <v>2004</v>
      </c>
      <c r="B20" s="7">
        <v>0.0383772280066943</v>
      </c>
      <c r="C20" s="7">
        <v>0.0989948377382411</v>
      </c>
      <c r="D20" s="7">
        <v>0</v>
      </c>
      <c r="E20" s="7">
        <v>0</v>
      </c>
      <c r="F20" s="7">
        <v>0</v>
      </c>
      <c r="G20" s="7">
        <v>0</v>
      </c>
      <c r="H20" s="7">
        <f t="shared" si="0"/>
        <v>0.13737206574493538</v>
      </c>
    </row>
    <row r="21" spans="1:8" ht="15.75" thickBot="1">
      <c r="A21" s="6">
        <v>2005</v>
      </c>
      <c r="B21" s="7">
        <v>0.0579616162900594</v>
      </c>
      <c r="C21" s="7">
        <v>0.173478453435901</v>
      </c>
      <c r="D21" s="7">
        <v>0.0840615867131519</v>
      </c>
      <c r="E21" s="7">
        <v>0</v>
      </c>
      <c r="F21" s="7">
        <v>0</v>
      </c>
      <c r="G21" s="7">
        <v>0</v>
      </c>
      <c r="H21" s="7">
        <f t="shared" si="0"/>
        <v>0.31550165643911227</v>
      </c>
    </row>
    <row r="22" spans="1:8" ht="15.75" thickBot="1">
      <c r="A22" s="6">
        <v>2006</v>
      </c>
      <c r="B22" s="7">
        <v>0.18610568181439</v>
      </c>
      <c r="C22" s="7">
        <v>0.537625625957021</v>
      </c>
      <c r="D22" s="7">
        <v>0.172538267552058</v>
      </c>
      <c r="E22" s="7">
        <v>0</v>
      </c>
      <c r="F22" s="7">
        <v>0</v>
      </c>
      <c r="G22" s="7">
        <v>0.0105471712437861</v>
      </c>
      <c r="H22" s="7">
        <f t="shared" si="0"/>
        <v>0.9068167465672552</v>
      </c>
    </row>
    <row r="23" spans="1:8" ht="15.75" thickBot="1">
      <c r="A23" s="6">
        <v>2007</v>
      </c>
      <c r="B23" s="7">
        <v>0.325806305262799</v>
      </c>
      <c r="C23" s="7">
        <v>0.891988527755102</v>
      </c>
      <c r="D23" s="7">
        <v>0.171675576214298</v>
      </c>
      <c r="E23" s="7">
        <v>0</v>
      </c>
      <c r="F23" s="7">
        <v>0</v>
      </c>
      <c r="G23" s="7">
        <v>0.0564207859582714</v>
      </c>
      <c r="H23" s="7">
        <f t="shared" si="0"/>
        <v>1.4458911951904705</v>
      </c>
    </row>
    <row r="24" spans="1:8" ht="15.75" thickBot="1">
      <c r="A24" s="6">
        <v>2008</v>
      </c>
      <c r="B24" s="7">
        <v>2.02642392970423</v>
      </c>
      <c r="C24" s="7">
        <v>1.18970939057051</v>
      </c>
      <c r="D24" s="7">
        <v>0.170817198333226</v>
      </c>
      <c r="E24" s="7">
        <v>0</v>
      </c>
      <c r="F24" s="7">
        <v>0</v>
      </c>
      <c r="G24" s="7">
        <v>0.0561386820284801</v>
      </c>
      <c r="H24" s="7">
        <f t="shared" si="0"/>
        <v>3.443089200636446</v>
      </c>
    </row>
    <row r="25" spans="1:8" ht="15.75" thickBot="1">
      <c r="A25" s="6">
        <v>2009</v>
      </c>
      <c r="B25" s="7">
        <v>3.72858877805412</v>
      </c>
      <c r="C25" s="7">
        <v>1.32711926155658</v>
      </c>
      <c r="D25" s="7">
        <v>0.16996311234156</v>
      </c>
      <c r="E25" s="7">
        <v>0</v>
      </c>
      <c r="F25" s="7">
        <v>0</v>
      </c>
      <c r="G25" s="7">
        <v>0.0558579886183377</v>
      </c>
      <c r="H25" s="7">
        <f t="shared" si="0"/>
        <v>5.281529140570598</v>
      </c>
    </row>
    <row r="26" spans="1:8" ht="15.75" thickBot="1">
      <c r="A26" s="6">
        <v>2010</v>
      </c>
      <c r="B26" s="7">
        <v>4.30256247494853</v>
      </c>
      <c r="C26" s="7">
        <v>1.58664365529514</v>
      </c>
      <c r="D26" s="7">
        <v>0.169113296779852</v>
      </c>
      <c r="E26" s="7">
        <v>0</v>
      </c>
      <c r="F26" s="7">
        <v>0</v>
      </c>
      <c r="G26" s="7">
        <v>0.055578698675246</v>
      </c>
      <c r="H26" s="7">
        <f t="shared" si="0"/>
        <v>6.113898125698768</v>
      </c>
    </row>
    <row r="27" spans="1:8" ht="15.75" thickBot="1">
      <c r="A27" s="6">
        <v>2011</v>
      </c>
      <c r="B27" s="7">
        <v>4.98936799913883</v>
      </c>
      <c r="C27" s="7">
        <v>2.74731759887668</v>
      </c>
      <c r="D27" s="7">
        <v>0.168267730295953</v>
      </c>
      <c r="E27" s="7">
        <v>10.30176</v>
      </c>
      <c r="F27" s="7">
        <v>0</v>
      </c>
      <c r="G27" s="7">
        <v>0.0553008051818697</v>
      </c>
      <c r="H27" s="7">
        <f t="shared" si="0"/>
        <v>18.26201413349333</v>
      </c>
    </row>
    <row r="28" spans="1:8" ht="15.75" thickBot="1">
      <c r="A28" s="6">
        <v>2012</v>
      </c>
      <c r="B28" s="7">
        <v>6.4176493018349</v>
      </c>
      <c r="C28" s="7">
        <v>5.37339665579085</v>
      </c>
      <c r="D28" s="7">
        <v>0.167426391644473</v>
      </c>
      <c r="E28" s="7">
        <v>10.1987424</v>
      </c>
      <c r="F28" s="7">
        <v>0</v>
      </c>
      <c r="G28" s="7">
        <v>0.0550243011559604</v>
      </c>
      <c r="H28" s="7">
        <f t="shared" si="0"/>
        <v>22.212239050426184</v>
      </c>
    </row>
    <row r="29" spans="1:8" ht="15.75" thickBot="1">
      <c r="A29" s="6">
        <v>2013</v>
      </c>
      <c r="B29" s="7">
        <v>7.53319344195813</v>
      </c>
      <c r="C29" s="7">
        <v>8.74169494856879</v>
      </c>
      <c r="D29" s="7">
        <v>0.166589259686251</v>
      </c>
      <c r="E29" s="7">
        <v>10.096754976</v>
      </c>
      <c r="F29" s="7">
        <v>0</v>
      </c>
      <c r="G29" s="7">
        <v>0.0547491796501806</v>
      </c>
      <c r="H29" s="7">
        <f t="shared" si="0"/>
        <v>26.592981805863353</v>
      </c>
    </row>
    <row r="30" spans="1:8" ht="15.75" thickBot="1">
      <c r="A30" s="6">
        <v>2014</v>
      </c>
      <c r="B30" s="7">
        <v>10.4318204515184</v>
      </c>
      <c r="C30" s="7">
        <v>16.3641698109213</v>
      </c>
      <c r="D30" s="7">
        <v>0.16575631338782</v>
      </c>
      <c r="E30" s="7">
        <v>9.99578742624</v>
      </c>
      <c r="F30" s="7">
        <v>0</v>
      </c>
      <c r="G30" s="7">
        <v>0.217665776968076</v>
      </c>
      <c r="H30" s="7">
        <f t="shared" si="0"/>
        <v>37.175199779035594</v>
      </c>
    </row>
    <row r="31" spans="1:8" ht="15.75" thickBot="1">
      <c r="A31" s="6">
        <v>2015</v>
      </c>
      <c r="B31" s="7">
        <v>18.3700528436544</v>
      </c>
      <c r="C31" s="7">
        <v>27.8906614923248</v>
      </c>
      <c r="D31" s="7">
        <v>0.164927531820881</v>
      </c>
      <c r="E31" s="7">
        <v>9.8958295519776</v>
      </c>
      <c r="F31" s="7">
        <v>0</v>
      </c>
      <c r="G31" s="7">
        <v>0.239300930655057</v>
      </c>
      <c r="H31" s="7">
        <f t="shared" si="0"/>
        <v>56.560772350432735</v>
      </c>
    </row>
    <row r="32" spans="1:8" ht="15.75" thickBot="1">
      <c r="A32" s="6">
        <v>2016</v>
      </c>
      <c r="B32" s="7">
        <v>37.0456772758267</v>
      </c>
      <c r="C32" s="7">
        <v>35.7557043181049</v>
      </c>
      <c r="D32" s="7">
        <v>0.164102894161776</v>
      </c>
      <c r="E32" s="7">
        <v>9.79687125645782</v>
      </c>
      <c r="F32" s="7">
        <v>0</v>
      </c>
      <c r="G32" s="7">
        <v>0.305860300215362</v>
      </c>
      <c r="H32" s="7">
        <f t="shared" si="0"/>
        <v>83.06821604476654</v>
      </c>
    </row>
    <row r="33" spans="1:8" ht="15.75" thickBot="1">
      <c r="A33" s="6">
        <v>2017</v>
      </c>
      <c r="B33" s="7">
        <v>48.329329978873346</v>
      </c>
      <c r="C33" s="7">
        <v>43.514507455653835</v>
      </c>
      <c r="D33" s="7">
        <v>0.163282379690967</v>
      </c>
      <c r="E33" s="7">
        <v>9.69890254389324</v>
      </c>
      <c r="F33" s="7">
        <v>0</v>
      </c>
      <c r="G33" s="7">
        <v>0.482807159548547</v>
      </c>
      <c r="H33" s="7">
        <f t="shared" si="0"/>
        <v>102.18882951765994</v>
      </c>
    </row>
    <row r="34" spans="1:8" ht="15.75" thickBot="1">
      <c r="A34" s="6">
        <v>2018</v>
      </c>
      <c r="B34" s="7">
        <v>54.04074413307828</v>
      </c>
      <c r="C34" s="7">
        <v>49.78700337345444</v>
      </c>
      <c r="D34" s="7">
        <v>0.162465967792513</v>
      </c>
      <c r="E34" s="7">
        <v>9.60191351845431</v>
      </c>
      <c r="F34" s="7">
        <v>0</v>
      </c>
      <c r="G34" s="7">
        <v>0.480393123750804</v>
      </c>
      <c r="H34" s="7">
        <f t="shared" si="0"/>
        <v>114.07252011653034</v>
      </c>
    </row>
    <row r="35" spans="1:8" ht="15.75" thickBot="1">
      <c r="A35" s="6">
        <v>2019</v>
      </c>
      <c r="B35" s="7">
        <v>60.773499170877066</v>
      </c>
      <c r="C35" s="7">
        <v>56.27983658624897</v>
      </c>
      <c r="D35" s="7">
        <v>0.16165363795355</v>
      </c>
      <c r="E35" s="7">
        <v>9.50589438326977</v>
      </c>
      <c r="F35" s="7">
        <v>0</v>
      </c>
      <c r="G35" s="7">
        <v>0.47799115813205</v>
      </c>
      <c r="H35" s="7">
        <f t="shared" si="0"/>
        <v>127.19887493648142</v>
      </c>
    </row>
    <row r="36" spans="1:8" ht="15.75" thickBot="1">
      <c r="A36" s="6">
        <v>2020</v>
      </c>
      <c r="B36" s="7">
        <v>68.72581775431036</v>
      </c>
      <c r="C36" s="7">
        <v>63.05344318833248</v>
      </c>
      <c r="D36" s="7">
        <v>0.160845369763782</v>
      </c>
      <c r="E36" s="7">
        <v>9.41083543943707</v>
      </c>
      <c r="F36" s="7">
        <v>0</v>
      </c>
      <c r="G36" s="7">
        <v>0.47560120234139</v>
      </c>
      <c r="H36" s="7">
        <f t="shared" si="0"/>
        <v>141.8265429541851</v>
      </c>
    </row>
    <row r="37" spans="1:8" ht="15.75" thickBot="1">
      <c r="A37" s="6">
        <v>2021</v>
      </c>
      <c r="B37" s="7">
        <v>77.76857594036503</v>
      </c>
      <c r="C37" s="7">
        <v>70.17619302617454</v>
      </c>
      <c r="D37" s="7">
        <v>0.160041142914963</v>
      </c>
      <c r="E37" s="7">
        <v>9.3167270850427</v>
      </c>
      <c r="F37" s="7">
        <v>0</v>
      </c>
      <c r="G37" s="7">
        <v>0.473223196329683</v>
      </c>
      <c r="H37" s="7">
        <f t="shared" si="0"/>
        <v>157.89476039082695</v>
      </c>
    </row>
    <row r="38" spans="1:8" ht="15.75" thickBot="1">
      <c r="A38" s="6">
        <v>2022</v>
      </c>
      <c r="B38" s="7">
        <v>87.54609255712954</v>
      </c>
      <c r="C38" s="7">
        <v>77.72739744159743</v>
      </c>
      <c r="D38" s="7">
        <v>0.159240937200389</v>
      </c>
      <c r="E38" s="7">
        <v>9.22355981419227</v>
      </c>
      <c r="F38" s="7">
        <v>0</v>
      </c>
      <c r="G38" s="7">
        <v>0.470857080348035</v>
      </c>
      <c r="H38" s="7">
        <f t="shared" si="0"/>
        <v>175.12714783046766</v>
      </c>
    </row>
    <row r="39" spans="1:8" ht="15.75" thickBot="1">
      <c r="A39" s="6">
        <v>2023</v>
      </c>
      <c r="B39" s="7">
        <v>97.7817616903775</v>
      </c>
      <c r="C39" s="7">
        <v>85.80120395624178</v>
      </c>
      <c r="D39" s="7">
        <v>0.158444732514387</v>
      </c>
      <c r="E39" s="7">
        <v>9.13132421605035</v>
      </c>
      <c r="F39" s="7">
        <v>0</v>
      </c>
      <c r="G39" s="7">
        <v>0.468502794946295</v>
      </c>
      <c r="H39" s="7">
        <f t="shared" si="0"/>
        <v>193.34123739013032</v>
      </c>
    </row>
    <row r="40" spans="1:8" ht="15.75" thickBot="1">
      <c r="A40" s="6">
        <v>2024</v>
      </c>
      <c r="B40" s="7">
        <v>108.12908447963518</v>
      </c>
      <c r="C40" s="7">
        <v>94.51153135177873</v>
      </c>
      <c r="D40" s="7">
        <v>0.157652508851815</v>
      </c>
      <c r="E40" s="7">
        <v>9.04001097388984</v>
      </c>
      <c r="F40" s="7">
        <v>0</v>
      </c>
      <c r="G40" s="7">
        <v>0.466160280971563</v>
      </c>
      <c r="H40" s="7">
        <f t="shared" si="0"/>
        <v>212.30443959512715</v>
      </c>
    </row>
    <row r="41" spans="1:8" ht="15.75" thickBot="1">
      <c r="A41" s="6">
        <v>2025</v>
      </c>
      <c r="B41" s="7">
        <v>118.27445330642297</v>
      </c>
      <c r="C41" s="7">
        <v>103.9980366694581</v>
      </c>
      <c r="D41" s="7">
        <v>0.156864246307556</v>
      </c>
      <c r="E41" s="7">
        <v>8.94961086415095</v>
      </c>
      <c r="F41" s="7">
        <v>0</v>
      </c>
      <c r="G41" s="7">
        <v>0.463829479566705</v>
      </c>
      <c r="H41" s="7">
        <f t="shared" si="0"/>
        <v>231.84279456590625</v>
      </c>
    </row>
    <row r="42" spans="1:8" ht="15.75" thickBot="1">
      <c r="A42" s="6">
        <v>2026</v>
      </c>
      <c r="B42" s="7">
        <v>127.88356783534523</v>
      </c>
      <c r="C42" s="7">
        <v>114.43349272704229</v>
      </c>
      <c r="D42" s="7">
        <v>0.156079925076018</v>
      </c>
      <c r="E42" s="7">
        <v>8.86011475550944</v>
      </c>
      <c r="F42" s="7">
        <v>0</v>
      </c>
      <c r="G42" s="7">
        <v>0.461510332168872</v>
      </c>
      <c r="H42" s="7">
        <f t="shared" si="0"/>
        <v>251.79476557514187</v>
      </c>
    </row>
    <row r="43" spans="1:8" ht="15.75" thickBot="1">
      <c r="A43" s="6">
        <v>2027</v>
      </c>
      <c r="B43" s="7">
        <v>136.72550402019766</v>
      </c>
      <c r="C43" s="7">
        <v>126.0334767552619</v>
      </c>
      <c r="D43" s="7">
        <v>0.155299525450638</v>
      </c>
      <c r="E43" s="7">
        <v>8.77151360795434</v>
      </c>
      <c r="F43" s="7">
        <v>0</v>
      </c>
      <c r="G43" s="7">
        <v>0.459202780508028</v>
      </c>
      <c r="H43" s="7">
        <f t="shared" si="0"/>
        <v>272.14499668937253</v>
      </c>
    </row>
    <row r="44" spans="1:8" ht="15.75" thickBot="1">
      <c r="A44" s="6">
        <v>2028</v>
      </c>
      <c r="B44" s="7">
        <v>144.71903866438785</v>
      </c>
      <c r="C44" s="7">
        <v>139.07006627314138</v>
      </c>
      <c r="D44" s="7">
        <v>0.154523027823385</v>
      </c>
      <c r="E44" s="7">
        <v>8.6837984718748</v>
      </c>
      <c r="F44" s="7">
        <v>0</v>
      </c>
      <c r="G44" s="7">
        <v>0.456906766605487</v>
      </c>
      <c r="H44" s="7">
        <f t="shared" si="0"/>
        <v>293.0843332038329</v>
      </c>
    </row>
    <row r="45" spans="1:8" ht="15.75" thickBot="1">
      <c r="A45" s="6">
        <v>2029</v>
      </c>
      <c r="B45" s="7">
        <v>152.28413576783646</v>
      </c>
      <c r="C45" s="7">
        <v>153.67955131336936</v>
      </c>
      <c r="D45" s="7">
        <v>0.153746530196131</v>
      </c>
      <c r="E45" s="7">
        <v>8.59608333579525</v>
      </c>
      <c r="F45" s="7">
        <v>0</v>
      </c>
      <c r="G45" s="7">
        <v>0.454610752702947</v>
      </c>
      <c r="H45" s="7">
        <f t="shared" si="0"/>
        <v>315.16812769990014</v>
      </c>
    </row>
    <row r="46" spans="1:8" ht="15.75" thickBot="1">
      <c r="A46" s="6">
        <v>2030</v>
      </c>
      <c r="B46" s="7">
        <v>159.81032644241944</v>
      </c>
      <c r="C46" s="7">
        <v>169.8540675032173</v>
      </c>
      <c r="D46" s="7">
        <v>0.152970032568878</v>
      </c>
      <c r="E46" s="7">
        <v>8.50836819971571</v>
      </c>
      <c r="F46" s="7">
        <v>0</v>
      </c>
      <c r="G46" s="7">
        <v>0.452314738800407</v>
      </c>
      <c r="H46" s="7">
        <f t="shared" si="0"/>
        <v>338.77804691672173</v>
      </c>
    </row>
    <row r="47" spans="1:8" ht="15">
      <c r="A47" s="16"/>
      <c r="B47" s="17"/>
      <c r="C47" s="17"/>
      <c r="D47" s="17"/>
      <c r="E47" s="17"/>
      <c r="F47" s="17"/>
      <c r="G47" s="17"/>
      <c r="H47" s="17"/>
    </row>
    <row r="48" spans="1:8" ht="15">
      <c r="A48" s="16"/>
      <c r="B48" s="17"/>
      <c r="C48" s="17"/>
      <c r="D48" s="17"/>
      <c r="E48" s="17"/>
      <c r="F48" s="17"/>
      <c r="G48" s="17"/>
      <c r="H48" s="17"/>
    </row>
    <row r="49" spans="1:10" ht="13.5" customHeight="1">
      <c r="A49" s="4"/>
      <c r="J49" s="1" t="s">
        <v>0</v>
      </c>
    </row>
    <row r="50" spans="1:8" ht="15.75">
      <c r="A50" s="24" t="s">
        <v>23</v>
      </c>
      <c r="B50" s="24"/>
      <c r="C50" s="24"/>
      <c r="D50" s="24"/>
      <c r="E50" s="24"/>
      <c r="F50" s="24"/>
      <c r="G50" s="24"/>
      <c r="H50" s="24"/>
    </row>
    <row r="51" spans="1:8" ht="15">
      <c r="A51" s="8" t="s">
        <v>24</v>
      </c>
      <c r="B51" s="12" t="s">
        <v>47</v>
      </c>
      <c r="C51" s="12" t="s">
        <v>47</v>
      </c>
      <c r="D51" s="12" t="s">
        <v>47</v>
      </c>
      <c r="E51" s="12" t="s">
        <v>47</v>
      </c>
      <c r="F51" s="12" t="s">
        <v>47</v>
      </c>
      <c r="G51" s="12" t="s">
        <v>47</v>
      </c>
      <c r="H51" s="12" t="s">
        <v>47</v>
      </c>
    </row>
    <row r="52" spans="1:8" ht="15">
      <c r="A52" s="8" t="s">
        <v>36</v>
      </c>
      <c r="B52" s="11" t="e">
        <f>EXP((LN(B32/B16)/16))-1</f>
        <v>#DIV/0!</v>
      </c>
      <c r="C52" s="11" t="e">
        <f>EXP((LN(C32/C16)/16))-1</f>
        <v>#DIV/0!</v>
      </c>
      <c r="D52" s="12" t="s">
        <v>47</v>
      </c>
      <c r="E52" s="12" t="s">
        <v>47</v>
      </c>
      <c r="F52" s="12" t="s">
        <v>47</v>
      </c>
      <c r="G52" s="12" t="s">
        <v>47</v>
      </c>
      <c r="H52" s="11" t="e">
        <f>EXP((LN(H32/H16)/16))-1</f>
        <v>#DIV/0!</v>
      </c>
    </row>
    <row r="53" spans="1:8" ht="15">
      <c r="A53" s="8" t="s">
        <v>37</v>
      </c>
      <c r="B53" s="11">
        <f>EXP((LN(B36/B32)/4))-1</f>
        <v>0.16706647639552386</v>
      </c>
      <c r="C53" s="11">
        <f>EXP((LN(C36/C32)/4))-1</f>
        <v>0.152367144591125</v>
      </c>
      <c r="D53" s="11">
        <f>EXP((LN(D36/D32)/4))-1</f>
        <v>-0.0050000000000000044</v>
      </c>
      <c r="E53" s="12" t="s">
        <v>47</v>
      </c>
      <c r="F53" s="11" t="e">
        <f>EXP((LN(F36/F32)/4))-1</f>
        <v>#DIV/0!</v>
      </c>
      <c r="G53" s="11">
        <f>EXP((LN(G36/G32)/4))-1</f>
        <v>0.11668313810308462</v>
      </c>
      <c r="H53" s="11">
        <f>EXP((LN(H36/H32)/4))-1</f>
        <v>0.14309061288466118</v>
      </c>
    </row>
    <row r="54" spans="1:8" ht="15">
      <c r="A54" s="8" t="s">
        <v>57</v>
      </c>
      <c r="B54" s="11">
        <f>EXP((LN(B46/B32)/14))-1</f>
        <v>0.11006309463145802</v>
      </c>
      <c r="C54" s="11">
        <f>EXP((LN(C46/C32)/14))-1</f>
        <v>0.11773255671605165</v>
      </c>
      <c r="D54" s="11">
        <f>EXP((LN(D46/D32)/14))-1</f>
        <v>-0.00500540229088553</v>
      </c>
      <c r="E54" s="12" t="s">
        <v>47</v>
      </c>
      <c r="F54" s="11" t="e">
        <f>EXP((LN(F46/F32)/14))-1</f>
        <v>#DIV/0!</v>
      </c>
      <c r="G54" s="11">
        <f>EXP((LN(G46/G32)/14))-1</f>
        <v>0.028340578567764174</v>
      </c>
      <c r="H54" s="11">
        <f>EXP((LN(H46/H32)/14))-1</f>
        <v>0.10561963068345603</v>
      </c>
    </row>
    <row r="55" ht="13.5" customHeight="1">
      <c r="A55" s="4"/>
    </row>
  </sheetData>
  <sheetProtection/>
  <mergeCells count="4">
    <mergeCell ref="A50:H50"/>
    <mergeCell ref="A1:H1"/>
    <mergeCell ref="A3:H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zoomScale="80" zoomScaleNormal="80" zoomScalePageLayoutView="0" workbookViewId="0" topLeftCell="A1">
      <selection activeCell="E6" sqref="E6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2.8515625" style="1" customWidth="1"/>
    <col min="6" max="6" width="25.7109375" style="1" bestFit="1" customWidth="1"/>
    <col min="7" max="16384" width="9.140625" style="1" customWidth="1"/>
  </cols>
  <sheetData>
    <row r="1" spans="2:8" ht="15.75" customHeight="1">
      <c r="B1" s="22" t="s">
        <v>71</v>
      </c>
      <c r="C1" s="22"/>
      <c r="D1" s="22"/>
      <c r="E1" s="22"/>
      <c r="F1" s="22"/>
      <c r="G1" s="14"/>
      <c r="H1" s="14"/>
    </row>
    <row r="2" spans="2:10" ht="15.75" customHeight="1">
      <c r="B2" s="22" t="s">
        <v>75</v>
      </c>
      <c r="C2" s="22"/>
      <c r="D2" s="22"/>
      <c r="E2" s="22"/>
      <c r="F2" s="22"/>
      <c r="G2" s="22"/>
      <c r="H2" s="14"/>
      <c r="I2" s="14"/>
      <c r="J2" s="14"/>
    </row>
    <row r="3" spans="1:8" ht="15.75" customHeight="1">
      <c r="A3" s="22" t="s">
        <v>44</v>
      </c>
      <c r="B3" s="22"/>
      <c r="C3" s="22"/>
      <c r="D3" s="22"/>
      <c r="E3" s="22"/>
      <c r="F3" s="22"/>
      <c r="G3" s="22"/>
      <c r="H3" s="22"/>
    </row>
    <row r="4" ht="13.5" customHeight="1" thickBot="1">
      <c r="A4" s="4"/>
    </row>
    <row r="5" spans="1:6" ht="39.75" thickBot="1">
      <c r="A5" s="5" t="s">
        <v>11</v>
      </c>
      <c r="B5" s="5" t="s">
        <v>45</v>
      </c>
      <c r="C5" s="5" t="s">
        <v>52</v>
      </c>
      <c r="D5" s="5" t="s">
        <v>53</v>
      </c>
      <c r="E5" s="5" t="s">
        <v>76</v>
      </c>
      <c r="F5" s="5" t="s">
        <v>54</v>
      </c>
    </row>
    <row r="6" spans="1:6" ht="15.75" thickBot="1">
      <c r="A6" s="6">
        <v>1990</v>
      </c>
      <c r="B6" s="7">
        <v>207.11348999999996</v>
      </c>
      <c r="C6" s="7">
        <v>65.67932969999998</v>
      </c>
      <c r="D6" s="7">
        <v>5997.856587033968</v>
      </c>
      <c r="E6" s="7">
        <v>57.29611845866246</v>
      </c>
      <c r="F6" s="7">
        <v>33.48496463894137</v>
      </c>
    </row>
    <row r="7" spans="1:6" ht="15.75" thickBot="1">
      <c r="A7" s="6">
        <v>1991</v>
      </c>
      <c r="B7" s="7">
        <v>219.08592112</v>
      </c>
      <c r="C7" s="7">
        <v>68.25655312</v>
      </c>
      <c r="D7" s="7">
        <v>6068.672673314148</v>
      </c>
      <c r="E7" s="7">
        <v>58.88064159932674</v>
      </c>
      <c r="F7" s="7">
        <v>34.99445609677397</v>
      </c>
    </row>
    <row r="8" spans="1:6" ht="15.75" thickBot="1">
      <c r="A8" s="6">
        <v>1992</v>
      </c>
      <c r="B8" s="7">
        <v>231.60009502000003</v>
      </c>
      <c r="C8" s="7">
        <v>70.82627138000001</v>
      </c>
      <c r="D8" s="7">
        <v>6343.767343767104</v>
      </c>
      <c r="E8" s="7">
        <v>61.180017584762936</v>
      </c>
      <c r="F8" s="7">
        <v>36.59420961862919</v>
      </c>
    </row>
    <row r="9" spans="1:6" ht="15.75" thickBot="1">
      <c r="A9" s="6">
        <v>1993</v>
      </c>
      <c r="B9" s="7">
        <v>243.1675178400001</v>
      </c>
      <c r="C9" s="7">
        <v>73.13033844000002</v>
      </c>
      <c r="D9" s="7">
        <v>6723.941334166078</v>
      </c>
      <c r="E9" s="7">
        <v>62.86524118022777</v>
      </c>
      <c r="F9" s="7">
        <v>37.96797544363104</v>
      </c>
    </row>
    <row r="10" spans="1:6" ht="15.75" thickBot="1">
      <c r="A10" s="6">
        <v>1994</v>
      </c>
      <c r="B10" s="7">
        <v>250.09588586000012</v>
      </c>
      <c r="C10" s="7">
        <v>75.09712400000004</v>
      </c>
      <c r="D10" s="7">
        <v>6758.256296031572</v>
      </c>
      <c r="E10" s="7">
        <v>65.39079308437509</v>
      </c>
      <c r="F10" s="7">
        <v>39.57505868212539</v>
      </c>
    </row>
    <row r="11" spans="1:6" ht="15.75" thickBot="1">
      <c r="A11" s="6">
        <v>1995</v>
      </c>
      <c r="B11" s="7">
        <v>256.6394788000001</v>
      </c>
      <c r="C11" s="7">
        <v>77.27140600000004</v>
      </c>
      <c r="D11" s="7">
        <v>6912.273696758286</v>
      </c>
      <c r="E11" s="7">
        <v>66.5301532942561</v>
      </c>
      <c r="F11" s="7">
        <v>40.227798947209976</v>
      </c>
    </row>
    <row r="12" spans="1:6" ht="15.75" thickBot="1">
      <c r="A12" s="6">
        <v>1996</v>
      </c>
      <c r="B12" s="7">
        <v>262.4801007600002</v>
      </c>
      <c r="C12" s="7">
        <v>79.01113500000005</v>
      </c>
      <c r="D12" s="7">
        <v>6997.791894148079</v>
      </c>
      <c r="E12" s="7">
        <v>68.06724785186013</v>
      </c>
      <c r="F12" s="7">
        <v>40.86086599421522</v>
      </c>
    </row>
    <row r="13" spans="1:6" ht="15.75" thickBot="1">
      <c r="A13" s="6">
        <v>1997</v>
      </c>
      <c r="B13" s="7">
        <v>267.8072484000003</v>
      </c>
      <c r="C13" s="7">
        <v>80.53491228000007</v>
      </c>
      <c r="D13" s="7">
        <v>7288.513576088324</v>
      </c>
      <c r="E13" s="7">
        <v>71.47853704284259</v>
      </c>
      <c r="F13" s="7">
        <v>41.335744201234746</v>
      </c>
    </row>
    <row r="14" spans="1:6" ht="15.75" thickBot="1">
      <c r="A14" s="6">
        <v>1998</v>
      </c>
      <c r="B14" s="7">
        <v>272.4066581000003</v>
      </c>
      <c r="C14" s="7">
        <v>82.15735302000009</v>
      </c>
      <c r="D14" s="7">
        <v>7882.541967579604</v>
      </c>
      <c r="E14" s="7">
        <v>75.1353148698398</v>
      </c>
      <c r="F14" s="7">
        <v>41.838741853659435</v>
      </c>
    </row>
    <row r="15" spans="1:6" ht="15.75" thickBot="1">
      <c r="A15" s="6">
        <v>1999</v>
      </c>
      <c r="B15" s="7">
        <v>280.11481056000036</v>
      </c>
      <c r="C15" s="7">
        <v>84.0662985600001</v>
      </c>
      <c r="D15" s="7">
        <v>8190.571993845616</v>
      </c>
      <c r="E15" s="7">
        <v>79.45582021406219</v>
      </c>
      <c r="F15" s="7">
        <v>42.62277704607169</v>
      </c>
    </row>
    <row r="16" spans="1:6" ht="15.75" thickBot="1">
      <c r="A16" s="6">
        <v>2000</v>
      </c>
      <c r="B16" s="7">
        <v>288.15808230000005</v>
      </c>
      <c r="C16" s="7">
        <v>86.53537140000003</v>
      </c>
      <c r="D16" s="7">
        <v>8434.989617691692</v>
      </c>
      <c r="E16" s="7">
        <v>84.33198173488984</v>
      </c>
      <c r="F16" s="7">
        <v>43.539317834519096</v>
      </c>
    </row>
    <row r="17" spans="1:6" ht="15.75" thickBot="1">
      <c r="A17" s="6">
        <v>2001</v>
      </c>
      <c r="B17" s="7">
        <v>296.48539590000007</v>
      </c>
      <c r="C17" s="7">
        <v>87.95095567000004</v>
      </c>
      <c r="D17" s="7">
        <v>9005.290658746806</v>
      </c>
      <c r="E17" s="7">
        <v>87.61759403890832</v>
      </c>
      <c r="F17" s="7">
        <v>44.552671730685724</v>
      </c>
    </row>
    <row r="18" spans="1:6" ht="15.75" thickBot="1">
      <c r="A18" s="6">
        <v>2002</v>
      </c>
      <c r="B18" s="7">
        <v>305.8211590400001</v>
      </c>
      <c r="C18" s="7">
        <v>90.32133288000006</v>
      </c>
      <c r="D18" s="7">
        <v>9693.894707484007</v>
      </c>
      <c r="E18" s="7">
        <v>92.61802143396275</v>
      </c>
      <c r="F18" s="7">
        <v>46.195211149361214</v>
      </c>
    </row>
    <row r="19" spans="1:6" ht="15.75" thickBot="1">
      <c r="A19" s="6">
        <v>2003</v>
      </c>
      <c r="B19" s="7">
        <v>318.1818699300002</v>
      </c>
      <c r="C19" s="7">
        <v>93.02068702000005</v>
      </c>
      <c r="D19" s="7">
        <v>10220.620552755328</v>
      </c>
      <c r="E19" s="7">
        <v>96.14907686605795</v>
      </c>
      <c r="F19" s="7">
        <v>47.52627374855878</v>
      </c>
    </row>
    <row r="20" spans="1:6" ht="15.75" thickBot="1">
      <c r="A20" s="6">
        <v>2004</v>
      </c>
      <c r="B20" s="7">
        <v>329.95816314000024</v>
      </c>
      <c r="C20" s="7">
        <v>96.39021760000007</v>
      </c>
      <c r="D20" s="7">
        <v>10755.317732828455</v>
      </c>
      <c r="E20" s="7">
        <v>99.75541021272566</v>
      </c>
      <c r="F20" s="7">
        <v>48.93343494107813</v>
      </c>
    </row>
    <row r="21" spans="1:6" ht="15.75" thickBot="1">
      <c r="A21" s="6">
        <v>2005</v>
      </c>
      <c r="B21" s="7">
        <v>341.86482115000024</v>
      </c>
      <c r="C21" s="7">
        <v>100.31652740000008</v>
      </c>
      <c r="D21" s="7">
        <v>11223.55355652067</v>
      </c>
      <c r="E21" s="7">
        <v>105.22328645191155</v>
      </c>
      <c r="F21" s="7">
        <v>51.33737846773517</v>
      </c>
    </row>
    <row r="22" spans="1:6" ht="15.75" thickBot="1">
      <c r="A22" s="6">
        <v>2006</v>
      </c>
      <c r="B22" s="7">
        <v>355.4468835200003</v>
      </c>
      <c r="C22" s="7">
        <v>106.1558414400001</v>
      </c>
      <c r="D22" s="7">
        <v>11923.578050542263</v>
      </c>
      <c r="E22" s="7">
        <v>110.48456879614841</v>
      </c>
      <c r="F22" s="7">
        <v>52.62807787467323</v>
      </c>
    </row>
    <row r="23" spans="1:6" ht="15.75" thickBot="1">
      <c r="A23" s="6">
        <v>2007</v>
      </c>
      <c r="B23" s="7">
        <v>366.9193350000004</v>
      </c>
      <c r="C23" s="7">
        <v>111.24937039000011</v>
      </c>
      <c r="D23" s="7">
        <v>12213.95455693308</v>
      </c>
      <c r="E23" s="7">
        <v>111.95072465114586</v>
      </c>
      <c r="F23" s="7">
        <v>54.45948569268921</v>
      </c>
    </row>
    <row r="24" spans="1:6" ht="15.75" thickBot="1">
      <c r="A24" s="6">
        <v>2008</v>
      </c>
      <c r="B24" s="7">
        <v>374.87705552000045</v>
      </c>
      <c r="C24" s="7">
        <v>113.56934704000012</v>
      </c>
      <c r="D24" s="7">
        <v>12602.887214669396</v>
      </c>
      <c r="E24" s="7">
        <v>111.29769382061143</v>
      </c>
      <c r="F24" s="7">
        <v>56.17239684548564</v>
      </c>
    </row>
    <row r="25" spans="1:6" ht="15.75" thickBot="1">
      <c r="A25" s="6">
        <v>2009</v>
      </c>
      <c r="B25" s="7">
        <v>382.33118715000046</v>
      </c>
      <c r="C25" s="7">
        <v>114.88080994000015</v>
      </c>
      <c r="D25" s="7">
        <v>12417.426038731088</v>
      </c>
      <c r="E25" s="7">
        <v>105.93577078063909</v>
      </c>
      <c r="F25" s="7">
        <v>57.58463821353688</v>
      </c>
    </row>
    <row r="26" spans="1:6" ht="15.75" thickBot="1">
      <c r="A26" s="6">
        <v>2010</v>
      </c>
      <c r="B26" s="7">
        <v>388.76559400000014</v>
      </c>
      <c r="C26" s="7">
        <v>115.89894760000003</v>
      </c>
      <c r="D26" s="7">
        <v>12729.496719069304</v>
      </c>
      <c r="E26" s="7">
        <v>104.92690626173035</v>
      </c>
      <c r="F26" s="7">
        <v>58.10310545785505</v>
      </c>
    </row>
    <row r="27" spans="1:6" ht="15.75" thickBot="1">
      <c r="A27" s="6">
        <v>2011</v>
      </c>
      <c r="B27" s="7">
        <v>395.35026758000004</v>
      </c>
      <c r="C27" s="7">
        <v>116.56420932750001</v>
      </c>
      <c r="D27" s="7">
        <v>13452.683406257405</v>
      </c>
      <c r="E27" s="7">
        <v>105.47382124827908</v>
      </c>
      <c r="F27" s="7">
        <v>58.4434216709695</v>
      </c>
    </row>
    <row r="28" spans="1:6" ht="15.75" thickBot="1">
      <c r="A28" s="6">
        <v>2012</v>
      </c>
      <c r="B28" s="7">
        <v>400.39477585500003</v>
      </c>
      <c r="C28" s="7">
        <v>117.18192102</v>
      </c>
      <c r="D28" s="7">
        <v>13550.828307080745</v>
      </c>
      <c r="E28" s="7">
        <v>107.9282036769462</v>
      </c>
      <c r="F28" s="7">
        <v>58.59158179979542</v>
      </c>
    </row>
    <row r="29" spans="1:6" ht="15.75" thickBot="1">
      <c r="A29" s="6">
        <v>2013</v>
      </c>
      <c r="B29" s="7">
        <v>404.4701618125</v>
      </c>
      <c r="C29" s="7">
        <v>118.08736702250002</v>
      </c>
      <c r="D29" s="7">
        <v>13692.62264695142</v>
      </c>
      <c r="E29" s="7">
        <v>112.09720542719526</v>
      </c>
      <c r="F29" s="7">
        <v>58.69665317968577</v>
      </c>
    </row>
    <row r="30" spans="1:6" ht="15.75" thickBot="1">
      <c r="A30" s="6">
        <v>2014</v>
      </c>
      <c r="B30" s="7">
        <v>411.10670866</v>
      </c>
      <c r="C30" s="7">
        <v>118.94524416999998</v>
      </c>
      <c r="D30" s="7">
        <v>13866.011957260866</v>
      </c>
      <c r="E30" s="7">
        <v>116.35593652152747</v>
      </c>
      <c r="F30" s="7">
        <v>58.852996076715065</v>
      </c>
    </row>
    <row r="31" spans="1:6" ht="15.75" thickBot="1">
      <c r="A31" s="6">
        <v>2015</v>
      </c>
      <c r="B31" s="7">
        <v>416.48344109999994</v>
      </c>
      <c r="C31" s="7">
        <v>119.88533272499998</v>
      </c>
      <c r="D31" s="7">
        <v>14580.107173819444</v>
      </c>
      <c r="E31" s="7">
        <v>119.70298633248467</v>
      </c>
      <c r="F31" s="7">
        <v>59.16958180327272</v>
      </c>
    </row>
    <row r="32" spans="1:6" ht="15.75" thickBot="1">
      <c r="A32" s="6">
        <v>2016</v>
      </c>
      <c r="B32" s="7">
        <v>422.3577832449999</v>
      </c>
      <c r="C32" s="7">
        <v>123.51202067999998</v>
      </c>
      <c r="D32" s="7">
        <v>14945.395132816197</v>
      </c>
      <c r="E32" s="7">
        <v>122.86481226809622</v>
      </c>
      <c r="F32" s="7">
        <v>59.6907222718295</v>
      </c>
    </row>
    <row r="33" spans="1:6" ht="15.75" thickBot="1">
      <c r="A33" s="6">
        <v>2017</v>
      </c>
      <c r="B33" s="7">
        <v>428.9754630074999</v>
      </c>
      <c r="C33" s="7">
        <v>125.60491500249996</v>
      </c>
      <c r="D33" s="7">
        <v>15463.252345291798</v>
      </c>
      <c r="E33" s="7">
        <v>125.93678354068628</v>
      </c>
      <c r="F33" s="7">
        <v>60.552642175726504</v>
      </c>
    </row>
    <row r="34" spans="1:6" ht="15.75" thickBot="1">
      <c r="A34" s="6">
        <v>2018</v>
      </c>
      <c r="B34" s="7">
        <v>436.01728397999983</v>
      </c>
      <c r="C34" s="7">
        <v>127.73934191999994</v>
      </c>
      <c r="D34" s="7">
        <v>15712.694130082542</v>
      </c>
      <c r="E34" s="7">
        <v>127.4162313409652</v>
      </c>
      <c r="F34" s="7">
        <v>61.46045753535355</v>
      </c>
    </row>
    <row r="35" spans="1:6" ht="15.75" thickBot="1">
      <c r="A35" s="6">
        <v>2019</v>
      </c>
      <c r="B35" s="7">
        <v>443.0290415574998</v>
      </c>
      <c r="C35" s="7">
        <v>129.93597552499995</v>
      </c>
      <c r="D35" s="7">
        <v>16074.530878512618</v>
      </c>
      <c r="E35" s="7">
        <v>129.57972884578123</v>
      </c>
      <c r="F35" s="7">
        <v>62.25480640796083</v>
      </c>
    </row>
    <row r="36" spans="1:6" ht="15.75" thickBot="1">
      <c r="A36" s="6">
        <v>2020</v>
      </c>
      <c r="B36" s="7">
        <v>450.20362522499977</v>
      </c>
      <c r="C36" s="7">
        <v>132.11470417499993</v>
      </c>
      <c r="D36" s="7">
        <v>16424.045630330053</v>
      </c>
      <c r="E36" s="7">
        <v>131.0891454402784</v>
      </c>
      <c r="F36" s="7">
        <v>63.05049082081362</v>
      </c>
    </row>
    <row r="37" spans="1:6" ht="15.75" thickBot="1">
      <c r="A37" s="6">
        <v>2021</v>
      </c>
      <c r="B37" s="7">
        <v>457.3700559899997</v>
      </c>
      <c r="C37" s="7">
        <v>134.2605745724999</v>
      </c>
      <c r="D37" s="7">
        <v>16822.083484360468</v>
      </c>
      <c r="E37" s="7">
        <v>132.30093925063952</v>
      </c>
      <c r="F37" s="7">
        <v>63.773686774949205</v>
      </c>
    </row>
    <row r="38" spans="1:6" ht="15.75" thickBot="1">
      <c r="A38" s="6">
        <v>2022</v>
      </c>
      <c r="B38" s="7">
        <v>464.5232520799997</v>
      </c>
      <c r="C38" s="7">
        <v>136.45468458999989</v>
      </c>
      <c r="D38" s="7">
        <v>17339.904570661394</v>
      </c>
      <c r="E38" s="7">
        <v>134.29416783221228</v>
      </c>
      <c r="F38" s="7">
        <v>64.52286581071269</v>
      </c>
    </row>
    <row r="39" spans="1:6" ht="15.75" thickBot="1">
      <c r="A39" s="6">
        <v>2023</v>
      </c>
      <c r="B39" s="7">
        <v>471.6723237024996</v>
      </c>
      <c r="C39" s="7">
        <v>138.62455408249988</v>
      </c>
      <c r="D39" s="7">
        <v>17791.179562978992</v>
      </c>
      <c r="E39" s="7">
        <v>136.2668336639445</v>
      </c>
      <c r="F39" s="7">
        <v>65.27963943883553</v>
      </c>
    </row>
    <row r="40" spans="1:6" ht="15.75" thickBot="1">
      <c r="A40" s="6">
        <v>2024</v>
      </c>
      <c r="B40" s="7">
        <v>478.85352322499966</v>
      </c>
      <c r="C40" s="7">
        <v>140.81743876499988</v>
      </c>
      <c r="D40" s="7">
        <v>18243.579182050293</v>
      </c>
      <c r="E40" s="7">
        <v>137.64517036601865</v>
      </c>
      <c r="F40" s="7">
        <v>66.07045699254238</v>
      </c>
    </row>
    <row r="41" spans="1:6" ht="15.75" thickBot="1">
      <c r="A41" s="6">
        <v>2025</v>
      </c>
      <c r="B41" s="7">
        <v>486.03035077499953</v>
      </c>
      <c r="C41" s="7">
        <v>143.03349469999984</v>
      </c>
      <c r="D41" s="7">
        <v>18759.447653681353</v>
      </c>
      <c r="E41" s="7">
        <v>138.95527185414488</v>
      </c>
      <c r="F41" s="7">
        <v>66.88354865723136</v>
      </c>
    </row>
    <row r="42" spans="1:6" ht="15.75" thickBot="1">
      <c r="A42" s="6">
        <v>2026</v>
      </c>
      <c r="B42" s="7">
        <v>493.2201232799995</v>
      </c>
      <c r="C42" s="7">
        <v>145.18292891999982</v>
      </c>
      <c r="D42" s="7">
        <v>19299.282863966888</v>
      </c>
      <c r="E42" s="7">
        <v>140.29331378620887</v>
      </c>
      <c r="F42" s="7">
        <v>67.67883796174908</v>
      </c>
    </row>
    <row r="43" spans="1:6" ht="15.75" thickBot="1">
      <c r="A43" s="6">
        <v>2027</v>
      </c>
      <c r="B43" s="7">
        <v>500.3211962849995</v>
      </c>
      <c r="C43" s="7">
        <v>147.30721876499985</v>
      </c>
      <c r="D43" s="7">
        <v>19817.97654548537</v>
      </c>
      <c r="E43" s="7">
        <v>141.5716533284189</v>
      </c>
      <c r="F43" s="7">
        <v>68.4798132002249</v>
      </c>
    </row>
    <row r="44" spans="1:6" ht="15.75" thickBot="1">
      <c r="A44" s="6">
        <v>2028</v>
      </c>
      <c r="B44" s="7">
        <v>507.3816576599994</v>
      </c>
      <c r="C44" s="7">
        <v>149.4219830199998</v>
      </c>
      <c r="D44" s="7">
        <v>20373.30414724249</v>
      </c>
      <c r="E44" s="7">
        <v>142.9930384854691</v>
      </c>
      <c r="F44" s="7">
        <v>69.29968532965843</v>
      </c>
    </row>
    <row r="45" spans="1:6" ht="15.75" thickBot="1">
      <c r="A45" s="6">
        <v>2029</v>
      </c>
      <c r="B45" s="7">
        <v>513.3101342599994</v>
      </c>
      <c r="C45" s="7">
        <v>151.2459575099998</v>
      </c>
      <c r="D45" s="7">
        <v>20878.18746006443</v>
      </c>
      <c r="E45" s="7">
        <v>144.06290567291154</v>
      </c>
      <c r="F45" s="7">
        <v>70.11556691434987</v>
      </c>
    </row>
    <row r="46" spans="1:6" ht="17.25" customHeight="1" thickBot="1">
      <c r="A46" s="6">
        <v>2030</v>
      </c>
      <c r="B46" s="7">
        <v>519.1420090699994</v>
      </c>
      <c r="C46" s="7">
        <v>153.0645460499998</v>
      </c>
      <c r="D46" s="7">
        <v>21399.35405673437</v>
      </c>
      <c r="E46" s="7">
        <v>145.14947900936673</v>
      </c>
      <c r="F46" s="7">
        <v>70.92704420013759</v>
      </c>
    </row>
    <row r="47" spans="1:6" ht="13.5" customHeight="1">
      <c r="A47" s="23" t="s">
        <v>0</v>
      </c>
      <c r="B47" s="23"/>
      <c r="C47" s="23"/>
      <c r="D47" s="23"/>
      <c r="E47" s="23"/>
      <c r="F47" s="23"/>
    </row>
    <row r="48" spans="1:6" ht="15">
      <c r="A48" s="23" t="s">
        <v>60</v>
      </c>
      <c r="B48" s="23"/>
      <c r="C48" s="23"/>
      <c r="D48" s="23"/>
      <c r="E48" s="23"/>
      <c r="F48" s="23"/>
    </row>
    <row r="49" ht="15">
      <c r="A49" s="4"/>
    </row>
    <row r="50" spans="1:6" ht="15.75">
      <c r="A50" s="21" t="s">
        <v>23</v>
      </c>
      <c r="B50" s="21"/>
      <c r="C50" s="21"/>
      <c r="D50" s="21"/>
      <c r="E50" s="21"/>
      <c r="F50" s="21"/>
    </row>
    <row r="51" spans="1:6" ht="15">
      <c r="A51" s="8" t="s">
        <v>24</v>
      </c>
      <c r="B51" s="11">
        <f>EXP((LN(B16/B6)/10))-1</f>
        <v>0.033575584802636005</v>
      </c>
      <c r="C51" s="11">
        <f>EXP((LN(C16/C6)/10))-1</f>
        <v>0.027960661083514582</v>
      </c>
      <c r="D51" s="11">
        <f>EXP((LN(D16/D6)/10))-1</f>
        <v>0.034686654415693186</v>
      </c>
      <c r="E51" s="11">
        <f>EXP((LN(E16/E6)/10))-1</f>
        <v>0.03940956838732279</v>
      </c>
      <c r="F51" s="11">
        <f>EXP((LN(F16/F6)/10))-1</f>
        <v>0.026604532998265373</v>
      </c>
    </row>
    <row r="52" spans="1:6" ht="15">
      <c r="A52" s="8" t="s">
        <v>36</v>
      </c>
      <c r="B52" s="11">
        <f>EXP((LN(B32/B16)/16))-1</f>
        <v>0.024184280908017053</v>
      </c>
      <c r="C52" s="11">
        <f>EXP((LN(C32/C16)/16))-1</f>
        <v>0.022485652734881345</v>
      </c>
      <c r="D52" s="11">
        <f>EXP((LN(D32/D16)/16))-1</f>
        <v>0.03639767031065966</v>
      </c>
      <c r="E52" s="11">
        <f>EXP((LN(E32/E16)/16))-1</f>
        <v>0.02379899987255829</v>
      </c>
      <c r="F52" s="11">
        <f>EXP((LN(F32/F16)/16))-1</f>
        <v>0.01991522734656126</v>
      </c>
    </row>
    <row r="53" spans="1:6" ht="13.5" customHeight="1">
      <c r="A53" s="8" t="s">
        <v>37</v>
      </c>
      <c r="B53" s="11">
        <f>EXP((LN(B36/B32)/4))-1</f>
        <v>0.016089869647834876</v>
      </c>
      <c r="C53" s="11">
        <f>EXP((LN(C36/C32)/4))-1</f>
        <v>0.016975481247792024</v>
      </c>
      <c r="D53" s="11">
        <f>EXP((LN(D36/D32)/4))-1</f>
        <v>0.0238661506999458</v>
      </c>
      <c r="E53" s="11">
        <f>EXP((LN(E36/E32)/4))-1</f>
        <v>0.016330134499469295</v>
      </c>
      <c r="F53" s="11">
        <f>EXP((LN(F36/F32)/4))-1</f>
        <v>0.013783945664997743</v>
      </c>
    </row>
    <row r="54" spans="1:6" ht="15">
      <c r="A54" s="8" t="s">
        <v>57</v>
      </c>
      <c r="B54" s="11">
        <f>EXP((LN(B46/B32)/14))-1</f>
        <v>0.014846609491008023</v>
      </c>
      <c r="C54" s="11">
        <f>EXP((LN(C46/C32)/14))-1</f>
        <v>0.015440942321256923</v>
      </c>
      <c r="D54" s="11">
        <f>EXP((LN(D46/D32)/14))-1</f>
        <v>0.025971349226171947</v>
      </c>
      <c r="E54" s="11">
        <f>EXP((LN(E46/E32)/14))-1</f>
        <v>0.011976828742908507</v>
      </c>
      <c r="F54" s="11">
        <f>EXP((LN(F46/F32)/14))-1</f>
        <v>0.012395856699513041</v>
      </c>
    </row>
  </sheetData>
  <sheetProtection/>
  <mergeCells count="6">
    <mergeCell ref="A50:F50"/>
    <mergeCell ref="A3:H3"/>
    <mergeCell ref="A48:F48"/>
    <mergeCell ref="B1:F1"/>
    <mergeCell ref="B2:G2"/>
    <mergeCell ref="A47:F47"/>
  </mergeCells>
  <printOptions horizontalCentered="1"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4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5.7109375" style="1" bestFit="1" customWidth="1"/>
    <col min="6" max="16384" width="9.140625" style="1" customWidth="1"/>
  </cols>
  <sheetData>
    <row r="1" spans="1:5" ht="15.75" customHeight="1">
      <c r="A1" s="22" t="s">
        <v>70</v>
      </c>
      <c r="B1" s="22"/>
      <c r="C1" s="22"/>
      <c r="D1" s="22"/>
      <c r="E1" s="22"/>
    </row>
    <row r="2" spans="1:6" ht="15.75" customHeight="1">
      <c r="A2" s="22" t="s">
        <v>75</v>
      </c>
      <c r="B2" s="22"/>
      <c r="C2" s="22"/>
      <c r="D2" s="22"/>
      <c r="E2" s="22"/>
      <c r="F2" s="22"/>
    </row>
    <row r="3" spans="1:5" ht="15.75" customHeight="1">
      <c r="A3" s="22" t="s">
        <v>55</v>
      </c>
      <c r="B3" s="22"/>
      <c r="C3" s="22"/>
      <c r="D3" s="22"/>
      <c r="E3" s="22"/>
    </row>
    <row r="4" ht="13.5" customHeight="1" thickBot="1">
      <c r="A4" s="4"/>
    </row>
    <row r="5" spans="1:5" ht="15.75" thickBot="1">
      <c r="A5" s="5" t="s">
        <v>11</v>
      </c>
      <c r="B5" s="5" t="s">
        <v>12</v>
      </c>
      <c r="C5" s="5" t="s">
        <v>14</v>
      </c>
      <c r="D5" s="5" t="s">
        <v>46</v>
      </c>
      <c r="E5" s="5" t="s">
        <v>18</v>
      </c>
    </row>
    <row r="6" spans="1:5" ht="15.75" thickBot="1">
      <c r="A6" s="6">
        <v>1990</v>
      </c>
      <c r="B6" s="9">
        <v>11.848279678423</v>
      </c>
      <c r="C6" s="9">
        <v>11.421269111677077</v>
      </c>
      <c r="D6" s="9">
        <v>13.705522934012519</v>
      </c>
      <c r="E6" s="9">
        <v>16.2120138341814</v>
      </c>
    </row>
    <row r="7" spans="1:5" ht="15.75" thickBot="1">
      <c r="A7" s="6">
        <v>1991</v>
      </c>
      <c r="B7" s="9">
        <v>11.7345704237251</v>
      </c>
      <c r="C7" s="9">
        <v>11.180632603516043</v>
      </c>
      <c r="D7" s="9">
        <v>13.416759124219318</v>
      </c>
      <c r="E7" s="9">
        <v>16.3898271711992</v>
      </c>
    </row>
    <row r="8" spans="1:5" ht="15.75" thickBot="1">
      <c r="A8" s="6">
        <v>1992</v>
      </c>
      <c r="B8" s="9">
        <v>12.5153396636887</v>
      </c>
      <c r="C8" s="9">
        <v>11.944786552248791</v>
      </c>
      <c r="D8" s="9">
        <v>14.333743862698558</v>
      </c>
      <c r="E8" s="9">
        <v>16.5223650599651</v>
      </c>
    </row>
    <row r="9" spans="1:5" ht="15.75" thickBot="1">
      <c r="A9" s="6">
        <v>1993</v>
      </c>
      <c r="B9" s="9">
        <v>12.8908584592931</v>
      </c>
      <c r="C9" s="9">
        <v>12.254637655757577</v>
      </c>
      <c r="D9" s="9">
        <v>14.70556518690912</v>
      </c>
      <c r="E9" s="9">
        <v>17.011467796152</v>
      </c>
    </row>
    <row r="10" spans="1:5" ht="15.75" thickBot="1">
      <c r="A10" s="6">
        <v>1994</v>
      </c>
      <c r="B10" s="9">
        <v>12.9321990039943</v>
      </c>
      <c r="C10" s="9">
        <v>12.463284307839462</v>
      </c>
      <c r="D10" s="9">
        <v>14.9559411694074</v>
      </c>
      <c r="E10" s="9">
        <v>16.6154567819163</v>
      </c>
    </row>
    <row r="11" spans="1:5" ht="15.75" thickBot="1">
      <c r="A11" s="6">
        <v>1995</v>
      </c>
      <c r="B11" s="9">
        <v>11.7098938132842</v>
      </c>
      <c r="C11" s="9">
        <v>11.293337574673417</v>
      </c>
      <c r="D11" s="9">
        <v>13.55200508960808</v>
      </c>
      <c r="E11" s="9">
        <v>17.1883239219152</v>
      </c>
    </row>
    <row r="12" spans="1:5" ht="15.75" thickBot="1">
      <c r="A12" s="6">
        <v>1996</v>
      </c>
      <c r="B12" s="9">
        <v>11.7706572645665</v>
      </c>
      <c r="C12" s="9">
        <v>11.371523884234378</v>
      </c>
      <c r="D12" s="9">
        <v>13.64582866108128</v>
      </c>
      <c r="E12" s="9">
        <v>15.6184166191216</v>
      </c>
    </row>
    <row r="13" spans="1:5" ht="15.75" thickBot="1">
      <c r="A13" s="6">
        <v>1997</v>
      </c>
      <c r="B13" s="9">
        <v>11.9211590271948</v>
      </c>
      <c r="C13" s="9">
        <v>11.461592112107924</v>
      </c>
      <c r="D13" s="9">
        <v>13.75391053452948</v>
      </c>
      <c r="E13" s="9">
        <v>14.5210936624297</v>
      </c>
    </row>
    <row r="14" spans="1:5" ht="15.75" thickBot="1">
      <c r="A14" s="6">
        <v>1998</v>
      </c>
      <c r="B14" s="9">
        <v>11.670001357883</v>
      </c>
      <c r="C14" s="9">
        <v>11.581497633760197</v>
      </c>
      <c r="D14" s="9">
        <v>13.89779716051224</v>
      </c>
      <c r="E14" s="9">
        <v>14.6345813129499</v>
      </c>
    </row>
    <row r="15" spans="1:5" ht="15.75" thickBot="1">
      <c r="A15" s="6">
        <v>1999</v>
      </c>
      <c r="B15" s="9">
        <v>11.1116080233949</v>
      </c>
      <c r="C15" s="9">
        <v>11.387804541763971</v>
      </c>
      <c r="D15" s="9">
        <v>13.6653654501168</v>
      </c>
      <c r="E15" s="9">
        <v>13.3261769540747</v>
      </c>
    </row>
    <row r="16" spans="1:5" ht="15.75" thickBot="1">
      <c r="A16" s="6">
        <v>2000</v>
      </c>
      <c r="B16" s="9">
        <v>11.8580910043285</v>
      </c>
      <c r="C16" s="9">
        <v>11.808797607039555</v>
      </c>
      <c r="D16" s="9">
        <v>14.170557128447518</v>
      </c>
      <c r="E16" s="9">
        <v>11.3128954061182</v>
      </c>
    </row>
    <row r="17" spans="1:5" ht="15.75" thickBot="1">
      <c r="A17" s="6">
        <v>2001</v>
      </c>
      <c r="B17" s="9">
        <v>12.4167548981953</v>
      </c>
      <c r="C17" s="9">
        <v>11.341905060299188</v>
      </c>
      <c r="D17" s="9">
        <v>13.61028607235904</v>
      </c>
      <c r="E17" s="9">
        <v>11.845873791609</v>
      </c>
    </row>
    <row r="18" spans="1:5" ht="15.75" thickBot="1">
      <c r="A18" s="6">
        <v>2002</v>
      </c>
      <c r="B18" s="9">
        <v>12.7826925547487</v>
      </c>
      <c r="C18" s="9">
        <v>11.67616551664606</v>
      </c>
      <c r="D18" s="9">
        <v>14.011398619975317</v>
      </c>
      <c r="E18" s="9">
        <v>12.1949868513956</v>
      </c>
    </row>
    <row r="19" spans="1:5" ht="15.75" thickBot="1">
      <c r="A19" s="6">
        <v>2003</v>
      </c>
      <c r="B19" s="9">
        <v>14.2500269519247</v>
      </c>
      <c r="C19" s="9">
        <v>13.016480885752664</v>
      </c>
      <c r="D19" s="9">
        <v>15.619777062903236</v>
      </c>
      <c r="E19" s="9">
        <v>13.5948580916308</v>
      </c>
    </row>
    <row r="20" spans="1:5" ht="15.75" thickBot="1">
      <c r="A20" s="6">
        <v>2004</v>
      </c>
      <c r="B20" s="9">
        <v>13.8186224589989</v>
      </c>
      <c r="C20" s="9">
        <v>12.830684744735663</v>
      </c>
      <c r="D20" s="9">
        <v>15.396821693682716</v>
      </c>
      <c r="E20" s="9">
        <v>13.1059536433874</v>
      </c>
    </row>
    <row r="21" spans="1:5" ht="15.75" thickBot="1">
      <c r="A21" s="6">
        <v>2005</v>
      </c>
      <c r="B21" s="9">
        <v>14.5508939321873</v>
      </c>
      <c r="C21" s="9">
        <v>13.44836991234628</v>
      </c>
      <c r="D21" s="9">
        <v>16.138043894815556</v>
      </c>
      <c r="E21" s="9">
        <v>14.0664257661208</v>
      </c>
    </row>
    <row r="22" spans="1:5" ht="15.75" thickBot="1">
      <c r="A22" s="6">
        <v>2006</v>
      </c>
      <c r="B22" s="9">
        <v>15.162634543278</v>
      </c>
      <c r="C22" s="9">
        <v>14.116530299594455</v>
      </c>
      <c r="D22" s="9">
        <v>16.939836359513397</v>
      </c>
      <c r="E22" s="9">
        <v>14.4340496669708</v>
      </c>
    </row>
    <row r="23" spans="1:5" ht="15.75" thickBot="1">
      <c r="A23" s="6">
        <v>2007</v>
      </c>
      <c r="B23" s="9">
        <v>14.9872573747544</v>
      </c>
      <c r="C23" s="9">
        <v>13.475937303350596</v>
      </c>
      <c r="D23" s="9">
        <v>16.171124764020718</v>
      </c>
      <c r="E23" s="9">
        <v>14.4836464741161</v>
      </c>
    </row>
    <row r="24" spans="1:5" ht="15.75" thickBot="1">
      <c r="A24" s="6">
        <v>2008</v>
      </c>
      <c r="B24" s="9">
        <v>15.2032073128648</v>
      </c>
      <c r="C24" s="9">
        <v>14.47336353492073</v>
      </c>
      <c r="D24" s="9">
        <v>17.368036241904836</v>
      </c>
      <c r="E24" s="9">
        <v>14.5633538119743</v>
      </c>
    </row>
    <row r="25" spans="1:5" ht="15.75" thickBot="1">
      <c r="A25" s="6">
        <v>2009</v>
      </c>
      <c r="B25" s="9">
        <v>15.2256363527965</v>
      </c>
      <c r="C25" s="9">
        <v>14.387101342753366</v>
      </c>
      <c r="D25" s="9">
        <v>17.264521611304076</v>
      </c>
      <c r="E25" s="9">
        <v>14.4196454082725</v>
      </c>
    </row>
    <row r="26" spans="1:5" ht="15.75" thickBot="1">
      <c r="A26" s="6">
        <v>2010</v>
      </c>
      <c r="B26" s="9">
        <v>14.2919459989593</v>
      </c>
      <c r="C26" s="9">
        <v>14.059938177381262</v>
      </c>
      <c r="D26" s="9">
        <v>16.871925812857555</v>
      </c>
      <c r="E26" s="9">
        <v>14.2562773582142</v>
      </c>
    </row>
    <row r="27" spans="1:5" ht="15.75" thickBot="1">
      <c r="A27" s="6">
        <v>2011</v>
      </c>
      <c r="B27" s="9">
        <v>12.7717593896171</v>
      </c>
      <c r="C27" s="9">
        <v>12.103417959533326</v>
      </c>
      <c r="D27" s="9">
        <v>14.524101551439955</v>
      </c>
      <c r="E27" s="9">
        <v>13.4592349906709</v>
      </c>
    </row>
    <row r="28" spans="1:5" ht="15.75" thickBot="1">
      <c r="A28" s="6">
        <v>2012</v>
      </c>
      <c r="B28" s="9">
        <v>12.6053083155314</v>
      </c>
      <c r="C28" s="9">
        <v>11.89597637050068</v>
      </c>
      <c r="D28" s="9">
        <v>15.5722589848376</v>
      </c>
      <c r="E28" s="9">
        <v>11.7796923618433</v>
      </c>
    </row>
    <row r="29" spans="1:5" ht="15.75" thickBot="1">
      <c r="A29" s="6">
        <v>2013</v>
      </c>
      <c r="B29" s="9">
        <v>13.7439675632079</v>
      </c>
      <c r="C29" s="9">
        <v>13.197830890518356</v>
      </c>
      <c r="D29" s="9">
        <v>15.2256331128652</v>
      </c>
      <c r="E29" s="9">
        <v>11.5785817094321</v>
      </c>
    </row>
    <row r="30" spans="1:5" ht="15.75" thickBot="1">
      <c r="A30" s="6">
        <v>2014</v>
      </c>
      <c r="B30" s="9">
        <v>12.4880496871492</v>
      </c>
      <c r="C30" s="9">
        <v>12.147811614926786</v>
      </c>
      <c r="D30" s="9">
        <v>14.469597180727</v>
      </c>
      <c r="E30" s="9">
        <v>12.1604188316838</v>
      </c>
    </row>
    <row r="31" spans="1:5" ht="15.75" thickBot="1">
      <c r="A31" s="6">
        <v>2015</v>
      </c>
      <c r="B31" s="9">
        <v>14.2345398489952</v>
      </c>
      <c r="C31" s="9">
        <v>12.562867909433484</v>
      </c>
      <c r="D31" s="9">
        <v>12.5628679094335</v>
      </c>
      <c r="E31" s="9">
        <v>13.08966066529874</v>
      </c>
    </row>
    <row r="32" spans="1:5" ht="15.75" thickBot="1">
      <c r="A32" s="6">
        <v>2016</v>
      </c>
      <c r="B32" s="9">
        <v>12.72</v>
      </c>
      <c r="C32" s="9">
        <v>12.419999999999993</v>
      </c>
      <c r="D32" s="9">
        <v>12.42</v>
      </c>
      <c r="E32" s="9">
        <v>13.05</v>
      </c>
    </row>
    <row r="33" spans="1:5" ht="15.75" thickBot="1">
      <c r="A33" s="6">
        <v>2017</v>
      </c>
      <c r="B33" s="9">
        <v>12.8880288894502</v>
      </c>
      <c r="C33" s="9">
        <v>12.447537044033128</v>
      </c>
      <c r="D33" s="9">
        <v>12.4475370440332</v>
      </c>
      <c r="E33" s="9">
        <v>13.078933850614595</v>
      </c>
    </row>
    <row r="34" spans="1:5" ht="15.75" thickBot="1">
      <c r="A34" s="6">
        <v>2018</v>
      </c>
      <c r="B34" s="9">
        <v>13.2837253166152</v>
      </c>
      <c r="C34" s="9">
        <v>12.858261569662044</v>
      </c>
      <c r="D34" s="9">
        <v>12.8582615696621</v>
      </c>
      <c r="E34" s="9">
        <v>13.510492228992785</v>
      </c>
    </row>
    <row r="35" spans="1:5" ht="15.75" thickBot="1">
      <c r="A35" s="6">
        <v>2019</v>
      </c>
      <c r="B35" s="9">
        <v>13.9871464156671</v>
      </c>
      <c r="C35" s="9">
        <v>13.52790108203082</v>
      </c>
      <c r="D35" s="9">
        <v>13.5279010820308</v>
      </c>
      <c r="E35" s="9">
        <v>14.214098963003376</v>
      </c>
    </row>
    <row r="36" spans="1:6" ht="15.75" thickBot="1">
      <c r="A36" s="6">
        <v>2020</v>
      </c>
      <c r="B36" s="9">
        <v>13.643692000894</v>
      </c>
      <c r="C36" s="9">
        <v>13.1697088344365</v>
      </c>
      <c r="D36" s="9">
        <v>13.1697088344364</v>
      </c>
      <c r="E36" s="9">
        <v>13.837737543429553</v>
      </c>
      <c r="F36" s="1" t="s">
        <v>0</v>
      </c>
    </row>
    <row r="37" spans="1:5" ht="15.75" thickBot="1">
      <c r="A37" s="6">
        <v>2021</v>
      </c>
      <c r="B37" s="9">
        <v>13.7444900337437</v>
      </c>
      <c r="C37" s="9">
        <v>13.250361763191908</v>
      </c>
      <c r="D37" s="9">
        <v>13.250361763192</v>
      </c>
      <c r="E37" s="9">
        <v>13.922481562774204</v>
      </c>
    </row>
    <row r="38" spans="1:5" ht="15.75" thickBot="1">
      <c r="A38" s="6">
        <v>2022</v>
      </c>
      <c r="B38" s="9">
        <v>13.8001699729168</v>
      </c>
      <c r="C38" s="9">
        <v>13.209957815330405</v>
      </c>
      <c r="D38" s="9">
        <v>13.2099578153305</v>
      </c>
      <c r="E38" s="9">
        <v>13.88002813929654</v>
      </c>
    </row>
    <row r="39" spans="1:5" ht="15.75" thickBot="1">
      <c r="A39" s="6">
        <v>2023</v>
      </c>
      <c r="B39" s="9">
        <v>14.020974092999</v>
      </c>
      <c r="C39" s="9">
        <v>13.369737698056111</v>
      </c>
      <c r="D39" s="9">
        <v>13.3697376980561</v>
      </c>
      <c r="E39" s="9">
        <v>14.047912798682136</v>
      </c>
    </row>
    <row r="40" spans="1:5" ht="15.75" thickBot="1">
      <c r="A40" s="6">
        <v>2024</v>
      </c>
      <c r="B40" s="9">
        <v>14.3527012858533</v>
      </c>
      <c r="C40" s="9">
        <v>13.595677517754362</v>
      </c>
      <c r="D40" s="9">
        <v>13.5956775177544</v>
      </c>
      <c r="E40" s="9">
        <v>14.285313333872377</v>
      </c>
    </row>
    <row r="41" spans="1:5" ht="15.75" thickBot="1">
      <c r="A41" s="6">
        <v>2025</v>
      </c>
      <c r="B41" s="9">
        <v>14.537180972267</v>
      </c>
      <c r="C41" s="9">
        <v>13.667582208375114</v>
      </c>
      <c r="D41" s="9">
        <v>13.6675822083752</v>
      </c>
      <c r="E41" s="9">
        <v>14.360865363872493</v>
      </c>
    </row>
    <row r="42" spans="1:5" ht="15.75" thickBot="1">
      <c r="A42" s="6">
        <v>2026</v>
      </c>
      <c r="B42" s="9">
        <v>14.8970770610737</v>
      </c>
      <c r="C42" s="9">
        <v>13.90519377544247</v>
      </c>
      <c r="D42" s="9">
        <v>13.9051937754425</v>
      </c>
      <c r="E42" s="9">
        <v>14.610529691588136</v>
      </c>
    </row>
    <row r="43" spans="1:5" ht="15.75" thickBot="1">
      <c r="A43" s="6">
        <v>2027</v>
      </c>
      <c r="B43" s="9">
        <v>15.2628716006743</v>
      </c>
      <c r="C43" s="9">
        <v>14.144145489238669</v>
      </c>
      <c r="D43" s="9">
        <v>14.1441454892386</v>
      </c>
      <c r="E43" s="9">
        <v>14.861602144489835</v>
      </c>
    </row>
    <row r="44" spans="1:5" ht="15.75" thickBot="1">
      <c r="A44" s="6">
        <v>2028</v>
      </c>
      <c r="B44" s="9">
        <v>15.6365111815119</v>
      </c>
      <c r="C44" s="9">
        <v>14.386157383455496</v>
      </c>
      <c r="D44" s="9">
        <v>14.3861573834554</v>
      </c>
      <c r="E44" s="9">
        <v>15.115890004355313</v>
      </c>
    </row>
    <row r="45" spans="1:5" ht="15.75" thickBot="1">
      <c r="A45" s="6">
        <v>2029</v>
      </c>
      <c r="B45" s="9">
        <v>16.0190894636147</v>
      </c>
      <c r="C45" s="9">
        <v>14.632120109200095</v>
      </c>
      <c r="D45" s="9">
        <v>14.6321201092</v>
      </c>
      <c r="E45" s="9">
        <v>15.37432910024638</v>
      </c>
    </row>
    <row r="46" spans="1:5" ht="15.75" customHeight="1" thickBot="1">
      <c r="A46" s="6">
        <v>2030</v>
      </c>
      <c r="B46" s="9">
        <v>16.4160214338181</v>
      </c>
      <c r="C46" s="9">
        <v>14.886816126953772</v>
      </c>
      <c r="D46" s="9">
        <v>14.8868161269536</v>
      </c>
      <c r="E46" s="9">
        <v>15.641944481219364</v>
      </c>
    </row>
    <row r="47" spans="1:5" ht="13.5" customHeight="1">
      <c r="A47" s="23" t="s">
        <v>0</v>
      </c>
      <c r="B47" s="23"/>
      <c r="C47" s="23"/>
      <c r="D47" s="23"/>
      <c r="E47" s="23"/>
    </row>
    <row r="48" spans="1:5" ht="15">
      <c r="A48" s="23" t="s">
        <v>60</v>
      </c>
      <c r="B48" s="23"/>
      <c r="C48" s="23"/>
      <c r="D48" s="23"/>
      <c r="E48" s="23"/>
    </row>
    <row r="49" ht="15">
      <c r="A49" s="4"/>
    </row>
    <row r="50" spans="1:5" ht="15.75">
      <c r="A50" s="21" t="s">
        <v>23</v>
      </c>
      <c r="B50" s="21"/>
      <c r="C50" s="21"/>
      <c r="D50" s="21"/>
      <c r="E50" s="21"/>
    </row>
    <row r="51" spans="1:5" ht="15">
      <c r="A51" s="8" t="s">
        <v>24</v>
      </c>
      <c r="B51" s="11">
        <f>EXP((LN(B16/B6)/10))-1</f>
        <v>8.277717975779808E-05</v>
      </c>
      <c r="C51" s="11">
        <f>EXP((LN(C16/C6)/10))-1</f>
        <v>0.0033423216347989726</v>
      </c>
      <c r="D51" s="11">
        <f>EXP((LN(D16/D6)/10))-1</f>
        <v>0.0033423216347991946</v>
      </c>
      <c r="E51" s="11">
        <f>EXP((LN(E16/E6)/10))-1</f>
        <v>-0.03534131071408697</v>
      </c>
    </row>
    <row r="52" spans="1:5" ht="15">
      <c r="A52" s="8" t="s">
        <v>36</v>
      </c>
      <c r="B52" s="11">
        <f>EXP((LN(B32/B16)/16))-1</f>
        <v>0.004394950726062552</v>
      </c>
      <c r="C52" s="11">
        <f>EXP((LN(C32/C16)/16))-1</f>
        <v>0.003158932877458165</v>
      </c>
      <c r="D52" s="11">
        <f>EXP((LN(D32/D16)/16))-1</f>
        <v>-0.00820727823892109</v>
      </c>
      <c r="E52" s="11">
        <f>EXP((LN(E32/E16)/16))-1</f>
        <v>0.008967776231838975</v>
      </c>
    </row>
    <row r="53" spans="1:5" ht="13.5" customHeight="1">
      <c r="A53" s="8" t="s">
        <v>37</v>
      </c>
      <c r="B53" s="11">
        <f>EXP((LN(B36/B32)/4))-1</f>
        <v>0.017679904584023243</v>
      </c>
      <c r="C53" s="11">
        <f>EXP((LN(C36/C32)/4))-1</f>
        <v>0.014760711710539054</v>
      </c>
      <c r="D53" s="11">
        <f>EXP((LN(D36/D32)/4))-1</f>
        <v>0.014760711710537056</v>
      </c>
      <c r="E53" s="11">
        <f>EXP((LN(E36/E32)/4))-1</f>
        <v>0.014760711710537056</v>
      </c>
    </row>
    <row r="54" spans="1:5" ht="15">
      <c r="A54" s="8" t="s">
        <v>57</v>
      </c>
      <c r="B54" s="11">
        <f>EXP((LN(B46/B32)/14))-1</f>
        <v>0.018387158136039305</v>
      </c>
      <c r="C54" s="11">
        <f>EXP((LN(C46/C32)/14))-1</f>
        <v>0.013024657250642946</v>
      </c>
      <c r="D54" s="11">
        <f>EXP((LN(D46/D32)/14))-1</f>
        <v>0.013024657250642058</v>
      </c>
      <c r="E54" s="11">
        <f>EXP((LN(E46/E32)/14))-1</f>
        <v>0.013024657250642058</v>
      </c>
    </row>
  </sheetData>
  <sheetProtection/>
  <mergeCells count="6">
    <mergeCell ref="A50:E50"/>
    <mergeCell ref="A48:E48"/>
    <mergeCell ref="A2:F2"/>
    <mergeCell ref="A1:E1"/>
    <mergeCell ref="A3:E3"/>
    <mergeCell ref="A47:E47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CED 2017 Revised Baseline IID Low Demand Case</dc:title>
  <dc:subject/>
  <dc:creator>Garcia, Cary@Energy</dc:creator>
  <cp:keywords/>
  <dc:description/>
  <cp:lastModifiedBy>chris</cp:lastModifiedBy>
  <dcterms:created xsi:type="dcterms:W3CDTF">2016-12-06T18:18:16Z</dcterms:created>
  <dcterms:modified xsi:type="dcterms:W3CDTF">2018-02-04T05:14:06Z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Z5JXHV6S7NA6-3-114264</vt:lpwstr>
  </property>
  <property fmtid="{D5CDD505-2E9C-101B-9397-08002B2CF9AE}" pid="4" name="_dlc_DocIdItemGu">
    <vt:lpwstr>692f8e51-8a4d-41e8-bf53-b80cddddb203</vt:lpwstr>
  </property>
  <property fmtid="{D5CDD505-2E9C-101B-9397-08002B2CF9AE}" pid="5" name="_dlc_DocIdU">
    <vt:lpwstr>http://efilingspinternal/_layouts/DocIdRedir.aspx?ID=Z5JXHV6S7NA6-3-114264, Z5JXHV6S7NA6-3-114264</vt:lpwstr>
  </property>
  <property fmtid="{D5CDD505-2E9C-101B-9397-08002B2CF9AE}" pid="6" name="_CopySour">
    <vt:lpwstr>http://efilingspinternal/PendingDocuments/17-IEPR-03/20180205T112713_CED_2017_Revised_Baseline_IID_Low_Demand_Case.xls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17-IEPR-03</vt:lpwstr>
  </property>
  <property fmtid="{D5CDD505-2E9C-101B-9397-08002B2CF9AE}" pid="11" name="Subject Are">
    <vt:lpwstr>157;#CED 2018-2030 Revised Forecast Adoption 02-21-18 Business Meeting|9ba88596-079d-46b4-8c04-47f9248e8d9f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2593700.00000000</vt:lpwstr>
  </property>
  <property fmtid="{D5CDD505-2E9C-101B-9397-08002B2CF9AE}" pid="14" name="bfc617c42d804116a0a5feb0906d72">
    <vt:lpwstr>CED 2018-2030 Revised Forecast Adoption 02-21-18 Business Meeting|9ba88596-079d-46b4-8c04-47f9248e8d9f</vt:lpwstr>
  </property>
  <property fmtid="{D5CDD505-2E9C-101B-9397-08002B2CF9AE}" pid="15" name="TaxCatchA">
    <vt:lpwstr>157;#CED 2018-2030 Revised Forecast Adoption 02-21-18 Business Meeting|9ba88596-079d-46b4-8c04-47f9248e8d9f;#8;#Commission Staff|33d9c16f-f938-4210-84d3-7f3ed959b9d5;#6;#Document|6786e4f6-aafd-416d-a977-1b2d5f456edf;#3;#Document|f3c81208-9d0f-49cc-afc5-e2</vt:lpwstr>
  </property>
  <property fmtid="{D5CDD505-2E9C-101B-9397-08002B2CF9AE}" pid="16" name="jbf85ac70d5848c6836ba15e22d94e">
    <vt:lpwstr>Document|6786e4f6-aafd-416d-a977-1b2d5f456edf</vt:lpwstr>
  </property>
  <property fmtid="{D5CDD505-2E9C-101B-9397-08002B2CF9AE}" pid="17" name="k2a3b5fc29f742a38f72e68b777baa">
    <vt:lpwstr>Document|f3c81208-9d0f-49cc-afc5-e227f36ec0e7</vt:lpwstr>
  </property>
  <property fmtid="{D5CDD505-2E9C-101B-9397-08002B2CF9AE}" pid="18" name="Document Ty">
    <vt:lpwstr>3;#Document|f3c81208-9d0f-49cc-afc5-e227f36ec0e7</vt:lpwstr>
  </property>
  <property fmtid="{D5CDD505-2E9C-101B-9397-08002B2CF9AE}" pid="19" name="TemplateU">
    <vt:lpwstr/>
  </property>
  <property fmtid="{D5CDD505-2E9C-101B-9397-08002B2CF9AE}" pid="20" name="xd_Prog">
    <vt:lpwstr/>
  </property>
  <property fmtid="{D5CDD505-2E9C-101B-9397-08002B2CF9AE}" pid="21" name="_SourceU">
    <vt:lpwstr/>
  </property>
  <property fmtid="{D5CDD505-2E9C-101B-9397-08002B2CF9AE}" pid="22" name="_SharedFileInd">
    <vt:lpwstr/>
  </property>
</Properties>
</file>