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<sst xmlns="http://schemas.openxmlformats.org/spreadsheetml/2006/main" count="177" uniqueCount="77">
  <si>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</si>
  <si>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</si>
  <si>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</si>
  <si>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</si>
  <si>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</si>
  <si>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</si>
  <si>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</si>
  <si>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</si>
  <si>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</si>
  <si>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</si>
  <si>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</si>
  <si>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</si>
  <si>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</si>
  <si>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</si>
  <si>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</si>
  <si>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</si>
  <si>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</si>
  <si>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</si>
  <si>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</si>
  <si>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</si>
  <si>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</si>
  <si>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</si>
  <si>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</si>
  <si>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</si>
  <si>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</si>
  <si>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</si>
  <si>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</si>
  <si>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</si>
  <si>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</si>
  <si>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</si>
  <si>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</si>
  <si>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</si>
  <si>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</si>
  <si>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</si>
  <si>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</si>
  <si>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</si>
  <si>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</si>
  <si>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</si>
  <si>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</si>
  <si>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</si>
  <si>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</si>
  <si>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</si>
  <si>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</si>
  <si>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</si>
  <si>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</si>
  <si>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</si>
  <si>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</si>
  <si>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</si>
  <si>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</si>
  <si>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</si>
  <si>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</si>
  <si>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</si>
  <si>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Households (Thousands)</t>
  </si>
  <si>
    <t>Personal Income
(Millions 2016$)</t>
  </si>
  <si>
    <t>Commercial
Floor Space
(Million sq. ft.)</t>
  </si>
  <si>
    <t>Electricity Prices (2016 cents/kWh)</t>
  </si>
  <si>
    <t>California Energy Demand 2018-2030 Revised Baseline Forecast - High Demand Case</t>
  </si>
  <si>
    <t>Last historic year is 2016. Consumption includes self-generation.</t>
  </si>
  <si>
    <t>2016-2030</t>
  </si>
  <si>
    <t>December 2017</t>
  </si>
  <si>
    <t>Last historic year is 2016. Sales excludes self-generation.</t>
  </si>
  <si>
    <t>Last historic year is 2016.</t>
  </si>
  <si>
    <t>Peak  End Use  Load</t>
  </si>
  <si>
    <t>Net Peak Demand</t>
  </si>
  <si>
    <t>Last historic year is weather normalized 2017. Net peak demand includes the impact of demand response programs.</t>
  </si>
  <si>
    <t>2000-2017</t>
  </si>
  <si>
    <t>2017-2020</t>
  </si>
  <si>
    <t>2017-2030</t>
  </si>
  <si>
    <t>Form 1.1 - BUGL Forecast Area</t>
  </si>
  <si>
    <t>Form 1.1b - BUGL Planning Area</t>
  </si>
  <si>
    <t>Form 1.2 - BUGL Planning Area</t>
  </si>
  <si>
    <t>Form 1.4 - BUGL Planning Area</t>
  </si>
  <si>
    <t>Form 1.5 - BUGL Forecast Area</t>
  </si>
  <si>
    <t>Form 1.7a - BUGL Forecast Area</t>
  </si>
  <si>
    <t>Form 2.2 - BUGL Forecast Area</t>
  </si>
  <si>
    <t>Form 2.3 - BUGL Forecast Area</t>
  </si>
  <si>
    <t>Total Non-Agricultural Employment (thousands)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</si>
</sst>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5">
      <c r="A2" s="10" t="s">
        <v>59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49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>
      <c r="A2" s="24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customHeight="1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581.8766850000001</v>
      </c>
      <c r="C6" s="7">
        <v>0</v>
      </c>
      <c r="D6" s="7">
        <v>960.0776147416456</v>
      </c>
      <c r="E6" s="7">
        <v>0</v>
      </c>
      <c r="F6" s="7">
        <v>422.34223612639636</v>
      </c>
      <c r="G6" s="7">
        <v>36.559814</v>
      </c>
      <c r="H6" s="7">
        <v>11.960217</v>
      </c>
      <c r="I6" s="7">
        <v>34.0742800986913</v>
      </c>
      <c r="J6" s="7">
        <v>17.700044000000002</v>
      </c>
      <c r="K6" s="7">
        <f>B6+D6+SUM(F6:J6)</f>
        <v>2064.5908909667332</v>
      </c>
      <c r="L6" s="13"/>
    </row>
    <row r="7" spans="1:11" ht="15.75" thickBot="1">
      <c r="A7" s="6">
        <v>1991</v>
      </c>
      <c r="B7" s="7">
        <v>540.434218</v>
      </c>
      <c r="C7" s="7">
        <v>0</v>
      </c>
      <c r="D7" s="7">
        <v>948.2443783207184</v>
      </c>
      <c r="E7" s="7">
        <v>0</v>
      </c>
      <c r="F7" s="7">
        <v>329.32857568924663</v>
      </c>
      <c r="G7" s="7">
        <v>30.689210999999993</v>
      </c>
      <c r="H7" s="7">
        <v>11.822134</v>
      </c>
      <c r="I7" s="7">
        <v>36.18057202329006</v>
      </c>
      <c r="J7" s="7">
        <v>17.657846</v>
      </c>
      <c r="K7" s="7">
        <f aca="true" t="shared" si="0" ref="K7:K46">B7+D7+SUM(F7:J7)</f>
        <v>1914.3569350332552</v>
      </c>
    </row>
    <row r="8" spans="1:11" ht="15.75" thickBot="1">
      <c r="A8" s="6">
        <v>1992</v>
      </c>
      <c r="B8" s="7">
        <v>578.598</v>
      </c>
      <c r="C8" s="7">
        <v>0</v>
      </c>
      <c r="D8" s="7">
        <v>1039.7760360905847</v>
      </c>
      <c r="E8" s="7">
        <v>0</v>
      </c>
      <c r="F8" s="7">
        <v>303.0593408613311</v>
      </c>
      <c r="G8" s="7">
        <v>30.155043678194748</v>
      </c>
      <c r="H8" s="7">
        <v>12.076565258822207</v>
      </c>
      <c r="I8" s="7">
        <v>34.052827562918644</v>
      </c>
      <c r="J8" s="7">
        <v>17.722186548148848</v>
      </c>
      <c r="K8" s="7">
        <f t="shared" si="0"/>
        <v>2015.4400000000003</v>
      </c>
    </row>
    <row r="9" spans="1:11" ht="15.75" thickBot="1">
      <c r="A9" s="6">
        <v>1993</v>
      </c>
      <c r="B9" s="7">
        <v>554.564</v>
      </c>
      <c r="C9" s="7">
        <v>0</v>
      </c>
      <c r="D9" s="7">
        <v>1055.2637959013498</v>
      </c>
      <c r="E9" s="7">
        <v>0</v>
      </c>
      <c r="F9" s="7">
        <v>257.0634855643847</v>
      </c>
      <c r="G9" s="7">
        <v>31.294234658950266</v>
      </c>
      <c r="H9" s="7">
        <v>10.610095052637112</v>
      </c>
      <c r="I9" s="7">
        <v>31.559604619893456</v>
      </c>
      <c r="J9" s="7">
        <v>18.036784202784496</v>
      </c>
      <c r="K9" s="7">
        <f t="shared" si="0"/>
        <v>1958.3919999999998</v>
      </c>
    </row>
    <row r="10" spans="1:11" ht="15.75" thickBot="1">
      <c r="A10" s="6">
        <v>1994</v>
      </c>
      <c r="B10" s="7">
        <v>571.656</v>
      </c>
      <c r="C10" s="7">
        <v>0</v>
      </c>
      <c r="D10" s="7">
        <v>1056.9924864255756</v>
      </c>
      <c r="E10" s="7">
        <v>0</v>
      </c>
      <c r="F10" s="7">
        <v>234.58309632104982</v>
      </c>
      <c r="G10" s="7">
        <v>34.84876762074213</v>
      </c>
      <c r="H10" s="7">
        <v>11.272022136706573</v>
      </c>
      <c r="I10" s="7">
        <v>34.09152990326152</v>
      </c>
      <c r="J10" s="7">
        <v>17.68609759266456</v>
      </c>
      <c r="K10" s="7">
        <f t="shared" si="0"/>
        <v>1961.13</v>
      </c>
    </row>
    <row r="11" spans="1:11" ht="15.75" thickBot="1">
      <c r="A11" s="6">
        <v>1995</v>
      </c>
      <c r="B11" s="7">
        <v>576.706</v>
      </c>
      <c r="C11" s="7">
        <v>0</v>
      </c>
      <c r="D11" s="7">
        <v>1103.498906933519</v>
      </c>
      <c r="E11" s="7">
        <v>0</v>
      </c>
      <c r="F11" s="7">
        <v>193.7347612787472</v>
      </c>
      <c r="G11" s="7">
        <v>35.16054211649842</v>
      </c>
      <c r="H11" s="7">
        <v>12.369304695467525</v>
      </c>
      <c r="I11" s="7">
        <v>33.26469729225304</v>
      </c>
      <c r="J11" s="7">
        <v>17.235787683515007</v>
      </c>
      <c r="K11" s="7">
        <f t="shared" si="0"/>
        <v>1971.9700000000003</v>
      </c>
    </row>
    <row r="12" spans="1:11" ht="15.75" thickBot="1">
      <c r="A12" s="6">
        <v>1996</v>
      </c>
      <c r="B12" s="7">
        <v>585.74</v>
      </c>
      <c r="C12" s="7">
        <v>0</v>
      </c>
      <c r="D12" s="7">
        <v>1148.18804774705</v>
      </c>
      <c r="E12" s="7">
        <v>0</v>
      </c>
      <c r="F12" s="7">
        <v>193.00540003416484</v>
      </c>
      <c r="G12" s="7">
        <v>36.991273166897514</v>
      </c>
      <c r="H12" s="7">
        <v>7.566411303678655</v>
      </c>
      <c r="I12" s="7">
        <v>34.56421499413048</v>
      </c>
      <c r="J12" s="7">
        <v>16.774652754078055</v>
      </c>
      <c r="K12" s="7">
        <f t="shared" si="0"/>
        <v>2022.8299999999995</v>
      </c>
    </row>
    <row r="13" spans="1:11" ht="15.75" thickBot="1">
      <c r="A13" s="6">
        <v>1997</v>
      </c>
      <c r="B13" s="7">
        <v>596.206</v>
      </c>
      <c r="C13" s="7">
        <v>0</v>
      </c>
      <c r="D13" s="7">
        <v>1205.40016729983</v>
      </c>
      <c r="E13" s="7">
        <v>0</v>
      </c>
      <c r="F13" s="7">
        <v>198.75731824802577</v>
      </c>
      <c r="G13" s="7">
        <v>32.462124168354165</v>
      </c>
      <c r="H13" s="7">
        <v>7.056724987823879</v>
      </c>
      <c r="I13" s="7">
        <v>38.43520919682994</v>
      </c>
      <c r="J13" s="7">
        <v>17.066456099136335</v>
      </c>
      <c r="K13" s="7">
        <f t="shared" si="0"/>
        <v>2095.384</v>
      </c>
    </row>
    <row r="14" spans="1:11" ht="15.75" thickBot="1">
      <c r="A14" s="6">
        <v>1998</v>
      </c>
      <c r="B14" s="7">
        <v>603.495</v>
      </c>
      <c r="C14" s="7">
        <v>0</v>
      </c>
      <c r="D14" s="7">
        <v>1178.6368382294088</v>
      </c>
      <c r="E14" s="7">
        <v>0</v>
      </c>
      <c r="F14" s="7">
        <v>188.04507261141364</v>
      </c>
      <c r="G14" s="7">
        <v>35.342911578596755</v>
      </c>
      <c r="H14" s="7">
        <v>5.734641721167251</v>
      </c>
      <c r="I14" s="7">
        <v>38.15413111224586</v>
      </c>
      <c r="J14" s="7">
        <v>16.13940474716783</v>
      </c>
      <c r="K14" s="7">
        <f t="shared" si="0"/>
        <v>2065.5480000000002</v>
      </c>
    </row>
    <row r="15" spans="1:11" ht="15.75" thickBot="1">
      <c r="A15" s="6">
        <v>1999</v>
      </c>
      <c r="B15" s="7">
        <v>594.5553167196775</v>
      </c>
      <c r="C15" s="7">
        <v>0</v>
      </c>
      <c r="D15" s="7">
        <v>1219.4270810318976</v>
      </c>
      <c r="E15" s="7">
        <v>0</v>
      </c>
      <c r="F15" s="7">
        <v>184.42458772483587</v>
      </c>
      <c r="G15" s="7">
        <v>37.272099783896536</v>
      </c>
      <c r="H15" s="7">
        <v>7.014006191131098</v>
      </c>
      <c r="I15" s="7">
        <v>40.816796555459895</v>
      </c>
      <c r="J15" s="7">
        <v>16.774501058693204</v>
      </c>
      <c r="K15" s="7">
        <f t="shared" si="0"/>
        <v>2100.2843890655918</v>
      </c>
    </row>
    <row r="16" spans="1:11" ht="15.75" thickBot="1">
      <c r="A16" s="6">
        <v>2000</v>
      </c>
      <c r="B16" s="7">
        <v>605.0022373974009</v>
      </c>
      <c r="C16" s="7">
        <v>0</v>
      </c>
      <c r="D16" s="7">
        <v>1240.299898470614</v>
      </c>
      <c r="E16" s="7">
        <v>0</v>
      </c>
      <c r="F16" s="7">
        <v>167.57794051695836</v>
      </c>
      <c r="G16" s="7">
        <v>36.96874955133605</v>
      </c>
      <c r="H16" s="7">
        <v>7.652558098370878</v>
      </c>
      <c r="I16" s="7">
        <v>39.50607395665643</v>
      </c>
      <c r="J16" s="7">
        <v>19</v>
      </c>
      <c r="K16" s="7">
        <f t="shared" si="0"/>
        <v>2116.0074579913367</v>
      </c>
    </row>
    <row r="17" spans="1:11" ht="15.75" thickBot="1">
      <c r="A17" s="6">
        <v>2001</v>
      </c>
      <c r="B17" s="7">
        <v>613.0022262104139</v>
      </c>
      <c r="C17" s="7">
        <v>0</v>
      </c>
      <c r="D17" s="7">
        <v>1261.69166464411</v>
      </c>
      <c r="E17" s="7">
        <v>0</v>
      </c>
      <c r="F17" s="7">
        <v>136.7681400765831</v>
      </c>
      <c r="G17" s="7">
        <v>35.35288443214839</v>
      </c>
      <c r="H17" s="7">
        <v>7.4138845637508854</v>
      </c>
      <c r="I17" s="7">
        <v>47.78404462623145</v>
      </c>
      <c r="J17" s="7">
        <v>19</v>
      </c>
      <c r="K17" s="7">
        <f t="shared" si="0"/>
        <v>2121.0128445532378</v>
      </c>
    </row>
    <row r="18" spans="1:11" ht="15.75" thickBot="1">
      <c r="A18" s="6">
        <v>2002</v>
      </c>
      <c r="B18" s="7">
        <v>592.017432985197</v>
      </c>
      <c r="C18" s="7">
        <v>0</v>
      </c>
      <c r="D18" s="7">
        <v>1235.387923574121</v>
      </c>
      <c r="E18" s="7">
        <v>0</v>
      </c>
      <c r="F18" s="7">
        <v>148.52915203868102</v>
      </c>
      <c r="G18" s="7">
        <v>31.42749075969973</v>
      </c>
      <c r="H18" s="7">
        <v>15.296595234119469</v>
      </c>
      <c r="I18" s="7">
        <v>51.39645777964688</v>
      </c>
      <c r="J18" s="7">
        <v>19</v>
      </c>
      <c r="K18" s="7">
        <f t="shared" si="0"/>
        <v>2093.055052371465</v>
      </c>
    </row>
    <row r="19" spans="1:11" ht="15.75" thickBot="1">
      <c r="A19" s="6">
        <v>2003</v>
      </c>
      <c r="B19" s="7">
        <v>600.034210961346</v>
      </c>
      <c r="C19" s="7">
        <v>0</v>
      </c>
      <c r="D19" s="7">
        <v>1261.9879945992561</v>
      </c>
      <c r="E19" s="7">
        <v>0</v>
      </c>
      <c r="F19" s="7">
        <v>126.69886322010335</v>
      </c>
      <c r="G19" s="7">
        <v>29.524483538877934</v>
      </c>
      <c r="H19" s="7">
        <v>13.762625005073286</v>
      </c>
      <c r="I19" s="7">
        <v>46.08615261026092</v>
      </c>
      <c r="J19" s="7">
        <v>19</v>
      </c>
      <c r="K19" s="7">
        <f t="shared" si="0"/>
        <v>2097.094329934918</v>
      </c>
    </row>
    <row r="20" spans="1:11" ht="15.75" thickBot="1">
      <c r="A20" s="6">
        <v>2004</v>
      </c>
      <c r="B20" s="7">
        <v>652.081129777952</v>
      </c>
      <c r="C20" s="7">
        <v>0</v>
      </c>
      <c r="D20" s="7">
        <v>1291.5837067483</v>
      </c>
      <c r="E20" s="7">
        <v>0</v>
      </c>
      <c r="F20" s="7">
        <v>139.99947597272816</v>
      </c>
      <c r="G20" s="7">
        <v>33.99000734762963</v>
      </c>
      <c r="H20" s="7">
        <v>3.1170445643942273</v>
      </c>
      <c r="I20" s="7">
        <v>46.47946011227851</v>
      </c>
      <c r="J20" s="7">
        <v>19</v>
      </c>
      <c r="K20" s="7">
        <f t="shared" si="0"/>
        <v>2186.250824523283</v>
      </c>
    </row>
    <row r="21" spans="1:11" ht="15.75" thickBot="1">
      <c r="A21" s="6">
        <v>2005</v>
      </c>
      <c r="B21" s="7">
        <v>630.11939328841</v>
      </c>
      <c r="C21" s="7">
        <v>0</v>
      </c>
      <c r="D21" s="7">
        <v>1250.5053717510343</v>
      </c>
      <c r="E21" s="7">
        <v>0</v>
      </c>
      <c r="F21" s="7">
        <v>149.7732243098594</v>
      </c>
      <c r="G21" s="7">
        <v>36.33244207520279</v>
      </c>
      <c r="H21" s="7">
        <v>3.3984023349131345</v>
      </c>
      <c r="I21" s="7">
        <v>65.52978282487254</v>
      </c>
      <c r="J21" s="7">
        <v>19</v>
      </c>
      <c r="K21" s="7">
        <f t="shared" si="0"/>
        <v>2154.6586165842923</v>
      </c>
    </row>
    <row r="22" spans="1:11" ht="15.75" thickBot="1">
      <c r="A22" s="6">
        <v>2006</v>
      </c>
      <c r="B22" s="7">
        <v>649.14514273895</v>
      </c>
      <c r="C22" s="7">
        <v>0</v>
      </c>
      <c r="D22" s="7">
        <v>1314.5150251585885</v>
      </c>
      <c r="E22" s="7">
        <v>0</v>
      </c>
      <c r="F22" s="7">
        <v>158.79552270824638</v>
      </c>
      <c r="G22" s="7">
        <v>40.85970641656115</v>
      </c>
      <c r="H22" s="7">
        <v>3.2058005358910493</v>
      </c>
      <c r="I22" s="7">
        <v>70.82492617968332</v>
      </c>
      <c r="J22" s="7">
        <v>19</v>
      </c>
      <c r="K22" s="7">
        <f t="shared" si="0"/>
        <v>2256.3461237379206</v>
      </c>
    </row>
    <row r="23" spans="1:11" ht="15.75" thickBot="1">
      <c r="A23" s="6">
        <v>2007</v>
      </c>
      <c r="B23" s="7">
        <v>666.21011372697</v>
      </c>
      <c r="C23" s="7">
        <v>0</v>
      </c>
      <c r="D23" s="7">
        <v>1386.3640699056543</v>
      </c>
      <c r="E23" s="7">
        <v>0</v>
      </c>
      <c r="F23" s="7">
        <v>130.889404708123</v>
      </c>
      <c r="G23" s="7">
        <v>44.16847555191588</v>
      </c>
      <c r="H23" s="7">
        <v>5.6414143519946</v>
      </c>
      <c r="I23" s="7">
        <v>59.238239823368346</v>
      </c>
      <c r="J23" s="7">
        <v>19</v>
      </c>
      <c r="K23" s="7">
        <f t="shared" si="0"/>
        <v>2311.5117180680263</v>
      </c>
    </row>
    <row r="24" spans="1:11" ht="15.75" thickBot="1">
      <c r="A24" s="6">
        <v>2008</v>
      </c>
      <c r="B24" s="7">
        <v>668.1969773714</v>
      </c>
      <c r="C24" s="7">
        <v>0</v>
      </c>
      <c r="D24" s="7">
        <v>1240.4676660594957</v>
      </c>
      <c r="E24" s="7">
        <v>0</v>
      </c>
      <c r="F24" s="7">
        <v>111.95377602509276</v>
      </c>
      <c r="G24" s="7">
        <v>40.99297276666816</v>
      </c>
      <c r="H24" s="7">
        <v>11.805920061551035</v>
      </c>
      <c r="I24" s="7">
        <v>211.5555523994084</v>
      </c>
      <c r="J24" s="7">
        <v>19</v>
      </c>
      <c r="K24" s="7">
        <f t="shared" si="0"/>
        <v>2303.972864683616</v>
      </c>
    </row>
    <row r="25" spans="1:11" ht="15.75" thickBot="1">
      <c r="A25" s="6">
        <v>2009</v>
      </c>
      <c r="B25" s="7">
        <v>672.5908361182</v>
      </c>
      <c r="C25" s="7">
        <v>0</v>
      </c>
      <c r="D25" s="7">
        <v>1214.0021659740244</v>
      </c>
      <c r="E25" s="7">
        <v>0</v>
      </c>
      <c r="F25" s="7">
        <v>122.09508589124788</v>
      </c>
      <c r="G25" s="7">
        <v>33.310502860023675</v>
      </c>
      <c r="H25" s="7">
        <v>4.921255170525724</v>
      </c>
      <c r="I25" s="7">
        <v>219.98044182539732</v>
      </c>
      <c r="J25" s="7">
        <v>19</v>
      </c>
      <c r="K25" s="7">
        <f t="shared" si="0"/>
        <v>2285.9002878394185</v>
      </c>
    </row>
    <row r="26" spans="1:11" ht="15.75" thickBot="1">
      <c r="A26" s="6">
        <v>2010</v>
      </c>
      <c r="B26" s="7">
        <v>646.4399823017</v>
      </c>
      <c r="C26" s="7">
        <v>0</v>
      </c>
      <c r="D26" s="7">
        <v>1176.6765230791186</v>
      </c>
      <c r="E26" s="7">
        <v>0</v>
      </c>
      <c r="F26" s="7">
        <v>113.82908052775858</v>
      </c>
      <c r="G26" s="7">
        <v>29.736715718618317</v>
      </c>
      <c r="H26" s="7">
        <v>11.104979803765607</v>
      </c>
      <c r="I26" s="7">
        <v>199.52816247888595</v>
      </c>
      <c r="J26" s="7">
        <v>19</v>
      </c>
      <c r="K26" s="7">
        <f t="shared" si="0"/>
        <v>2196.315443909847</v>
      </c>
    </row>
    <row r="27" spans="1:11" ht="15.75" thickBot="1">
      <c r="A27" s="6">
        <v>2011</v>
      </c>
      <c r="B27" s="7">
        <v>632.5520847297</v>
      </c>
      <c r="C27" s="7">
        <v>0</v>
      </c>
      <c r="D27" s="7">
        <v>1190.9795305339148</v>
      </c>
      <c r="E27" s="7">
        <v>0</v>
      </c>
      <c r="F27" s="7">
        <v>118.04325732644492</v>
      </c>
      <c r="G27" s="7">
        <v>27.519438339995588</v>
      </c>
      <c r="H27" s="7">
        <v>14.31398334672717</v>
      </c>
      <c r="I27" s="7">
        <v>184.68126492563536</v>
      </c>
      <c r="J27" s="7">
        <v>19</v>
      </c>
      <c r="K27" s="7">
        <f t="shared" si="0"/>
        <v>2187.089559202418</v>
      </c>
    </row>
    <row r="28" spans="1:11" ht="15.75" thickBot="1">
      <c r="A28" s="6">
        <v>2012</v>
      </c>
      <c r="B28" s="7">
        <v>662.5027572216002</v>
      </c>
      <c r="C28" s="7">
        <v>0</v>
      </c>
      <c r="D28" s="7">
        <v>1236.9971254162203</v>
      </c>
      <c r="E28" s="7">
        <v>0</v>
      </c>
      <c r="F28" s="7">
        <v>111.50499609924678</v>
      </c>
      <c r="G28" s="7">
        <v>29.54341993838502</v>
      </c>
      <c r="H28" s="7">
        <v>12.834300883929457</v>
      </c>
      <c r="I28" s="7">
        <v>191.70915838446913</v>
      </c>
      <c r="J28" s="7">
        <v>19</v>
      </c>
      <c r="K28" s="7">
        <f t="shared" si="0"/>
        <v>2264.091757943851</v>
      </c>
    </row>
    <row r="29" spans="1:11" ht="15.75" thickBot="1">
      <c r="A29" s="6">
        <v>2013</v>
      </c>
      <c r="B29" s="7">
        <v>657.9398949526</v>
      </c>
      <c r="C29" s="7">
        <v>0</v>
      </c>
      <c r="D29" s="7">
        <v>1197.5244699972916</v>
      </c>
      <c r="E29" s="7">
        <v>0</v>
      </c>
      <c r="F29" s="7">
        <v>106.38781923069025</v>
      </c>
      <c r="G29" s="7">
        <v>29.283347940575844</v>
      </c>
      <c r="H29" s="7">
        <v>8.680227587925234</v>
      </c>
      <c r="I29" s="7">
        <v>153.16240389384342</v>
      </c>
      <c r="J29" s="7">
        <v>19</v>
      </c>
      <c r="K29" s="7">
        <f t="shared" si="0"/>
        <v>2171.9781636029265</v>
      </c>
    </row>
    <row r="30" spans="1:11" ht="15.75" thickBot="1">
      <c r="A30" s="6">
        <v>2014</v>
      </c>
      <c r="B30" s="7">
        <v>678.05450876624</v>
      </c>
      <c r="C30" s="7">
        <v>0</v>
      </c>
      <c r="D30" s="7">
        <v>1202.3420194386292</v>
      </c>
      <c r="E30" s="7">
        <v>0</v>
      </c>
      <c r="F30" s="7">
        <v>104.62045670634528</v>
      </c>
      <c r="G30" s="7">
        <v>29.41159180774254</v>
      </c>
      <c r="H30" s="7">
        <v>10.271296149127002</v>
      </c>
      <c r="I30" s="7">
        <v>150.34267634437072</v>
      </c>
      <c r="J30" s="7">
        <v>19</v>
      </c>
      <c r="K30" s="7">
        <f t="shared" si="0"/>
        <v>2194.042549212455</v>
      </c>
    </row>
    <row r="31" spans="1:11" ht="15.75" thickBot="1">
      <c r="A31" s="6">
        <v>2015</v>
      </c>
      <c r="B31" s="7">
        <v>664.526005485066</v>
      </c>
      <c r="C31" s="7">
        <v>8.562348247363786</v>
      </c>
      <c r="D31" s="7">
        <v>1200.8681182211926</v>
      </c>
      <c r="E31" s="7">
        <v>1.4508474695449023</v>
      </c>
      <c r="F31" s="7">
        <v>100.95456278220438</v>
      </c>
      <c r="G31" s="7">
        <v>22.477463300151847</v>
      </c>
      <c r="H31" s="7">
        <v>11.96018307369095</v>
      </c>
      <c r="I31" s="7">
        <v>151.66281990794562</v>
      </c>
      <c r="J31" s="7">
        <v>19.168540999999998</v>
      </c>
      <c r="K31" s="7">
        <f t="shared" si="0"/>
        <v>2171.617693770251</v>
      </c>
    </row>
    <row r="32" spans="1:11" ht="15.75" thickBot="1">
      <c r="A32" s="6">
        <v>2016</v>
      </c>
      <c r="B32" s="7">
        <v>646.1701833949301</v>
      </c>
      <c r="C32" s="7">
        <v>14.583814407282393</v>
      </c>
      <c r="D32" s="7">
        <v>1178.7386407915646</v>
      </c>
      <c r="E32" s="7">
        <v>3.0263771873812066</v>
      </c>
      <c r="F32" s="7">
        <v>103.93237419776082</v>
      </c>
      <c r="G32" s="7">
        <v>20.195491229022497</v>
      </c>
      <c r="H32" s="7">
        <v>12.35971553180296</v>
      </c>
      <c r="I32" s="7">
        <v>158.5870866766755</v>
      </c>
      <c r="J32" s="7">
        <v>18.284931999999998</v>
      </c>
      <c r="K32" s="7">
        <f t="shared" si="0"/>
        <v>2138.2684238217566</v>
      </c>
    </row>
    <row r="33" spans="1:11" ht="15.75" thickBot="1">
      <c r="A33" s="6">
        <v>2017</v>
      </c>
      <c r="B33" s="7">
        <v>660.3876625822659</v>
      </c>
      <c r="C33" s="7">
        <v>23.034639932143172</v>
      </c>
      <c r="D33" s="7">
        <v>1181.9069077647202</v>
      </c>
      <c r="E33" s="7">
        <v>5.587322447234419</v>
      </c>
      <c r="F33" s="7">
        <v>105.81860019933367</v>
      </c>
      <c r="G33" s="7">
        <v>20.148267063689858</v>
      </c>
      <c r="H33" s="7">
        <v>12.50029320883404</v>
      </c>
      <c r="I33" s="7">
        <v>159.45243260059846</v>
      </c>
      <c r="J33" s="7">
        <v>18.284931999999998</v>
      </c>
      <c r="K33" s="7">
        <f t="shared" si="0"/>
        <v>2158.4990954194423</v>
      </c>
    </row>
    <row r="34" spans="1:11" ht="15.75" thickBot="1">
      <c r="A34" s="6">
        <v>2018</v>
      </c>
      <c r="B34" s="7">
        <v>686.5398881530485</v>
      </c>
      <c r="C34" s="7">
        <v>33.848354577884905</v>
      </c>
      <c r="D34" s="7">
        <v>1200.1020542625395</v>
      </c>
      <c r="E34" s="7">
        <v>9.457411353310034</v>
      </c>
      <c r="F34" s="7">
        <v>107.28248121212938</v>
      </c>
      <c r="G34" s="7">
        <v>20.52307603269206</v>
      </c>
      <c r="H34" s="7">
        <v>12.691523967383796</v>
      </c>
      <c r="I34" s="7">
        <v>159.64715849551152</v>
      </c>
      <c r="J34" s="7">
        <v>18.284931999999998</v>
      </c>
      <c r="K34" s="7">
        <f t="shared" si="0"/>
        <v>2205.0711141233046</v>
      </c>
    </row>
    <row r="35" spans="1:11" ht="15.75" thickBot="1">
      <c r="A35" s="6">
        <v>2019</v>
      </c>
      <c r="B35" s="7">
        <v>714.1943511875435</v>
      </c>
      <c r="C35" s="7">
        <v>46.247046362742154</v>
      </c>
      <c r="D35" s="7">
        <v>1222.8083422224272</v>
      </c>
      <c r="E35" s="7">
        <v>15.48979471362344</v>
      </c>
      <c r="F35" s="7">
        <v>107.62563547078179</v>
      </c>
      <c r="G35" s="7">
        <v>20.68986924095568</v>
      </c>
      <c r="H35" s="7">
        <v>12.830820469066218</v>
      </c>
      <c r="I35" s="7">
        <v>160.7544657894548</v>
      </c>
      <c r="J35" s="7">
        <v>18.284931999999998</v>
      </c>
      <c r="K35" s="7">
        <f t="shared" si="0"/>
        <v>2257.1884163802292</v>
      </c>
    </row>
    <row r="36" spans="1:11" ht="15.75" thickBot="1">
      <c r="A36" s="6">
        <v>2020</v>
      </c>
      <c r="B36" s="7">
        <v>745.5396747233631</v>
      </c>
      <c r="C36" s="7">
        <v>59.64367006990161</v>
      </c>
      <c r="D36" s="7">
        <v>1250.7473013848464</v>
      </c>
      <c r="E36" s="7">
        <v>24.1741179715404</v>
      </c>
      <c r="F36" s="7">
        <v>107.40596559031313</v>
      </c>
      <c r="G36" s="7">
        <v>20.756331387049556</v>
      </c>
      <c r="H36" s="7">
        <v>12.997165238976939</v>
      </c>
      <c r="I36" s="7">
        <v>162.00375975503147</v>
      </c>
      <c r="J36" s="7">
        <v>18.284931999999998</v>
      </c>
      <c r="K36" s="7">
        <f t="shared" si="0"/>
        <v>2317.735130079581</v>
      </c>
    </row>
    <row r="37" spans="1:11" ht="15.75" thickBot="1">
      <c r="A37" s="6">
        <v>2021</v>
      </c>
      <c r="B37" s="7">
        <v>777.0147147328476</v>
      </c>
      <c r="C37" s="7">
        <v>75.16925707557</v>
      </c>
      <c r="D37" s="7">
        <v>1275.2899029998755</v>
      </c>
      <c r="E37" s="7">
        <v>35.126057280244225</v>
      </c>
      <c r="F37" s="7">
        <v>107.45287507525539</v>
      </c>
      <c r="G37" s="7">
        <v>20.714427041645948</v>
      </c>
      <c r="H37" s="7">
        <v>13.08726422601932</v>
      </c>
      <c r="I37" s="7">
        <v>162.29578286906352</v>
      </c>
      <c r="J37" s="7">
        <v>18.284931999999998</v>
      </c>
      <c r="K37" s="7">
        <f t="shared" si="0"/>
        <v>2374.1398989447075</v>
      </c>
    </row>
    <row r="38" spans="1:11" ht="15.75" thickBot="1">
      <c r="A38" s="6">
        <v>2022</v>
      </c>
      <c r="B38" s="7">
        <v>816.2764332149999</v>
      </c>
      <c r="C38" s="7">
        <v>96.0849787591119</v>
      </c>
      <c r="D38" s="7">
        <v>1314.2792200391523</v>
      </c>
      <c r="E38" s="7">
        <v>52.60430379907788</v>
      </c>
      <c r="F38" s="7">
        <v>108.69427499674781</v>
      </c>
      <c r="G38" s="7">
        <v>20.87057916120987</v>
      </c>
      <c r="H38" s="7">
        <v>13.290581409534227</v>
      </c>
      <c r="I38" s="7">
        <v>162.9512312265269</v>
      </c>
      <c r="J38" s="7">
        <v>18.284931999999998</v>
      </c>
      <c r="K38" s="7">
        <f t="shared" si="0"/>
        <v>2454.647252048171</v>
      </c>
    </row>
    <row r="39" spans="1:11" ht="15.75" thickBot="1">
      <c r="A39" s="6">
        <v>2023</v>
      </c>
      <c r="B39" s="7">
        <v>856.899609250123</v>
      </c>
      <c r="C39" s="7">
        <v>120.5609631380246</v>
      </c>
      <c r="D39" s="7">
        <v>1342.738162363606</v>
      </c>
      <c r="E39" s="7">
        <v>72.93401726498772</v>
      </c>
      <c r="F39" s="7">
        <v>109.6682647387479</v>
      </c>
      <c r="G39" s="7">
        <v>20.953402973112</v>
      </c>
      <c r="H39" s="7">
        <v>13.4221186101029</v>
      </c>
      <c r="I39" s="7">
        <v>163.50415740655603</v>
      </c>
      <c r="J39" s="7">
        <v>18.284931999999998</v>
      </c>
      <c r="K39" s="7">
        <f t="shared" si="0"/>
        <v>2525.470647342248</v>
      </c>
    </row>
    <row r="40" spans="1:11" ht="15.75" thickBot="1">
      <c r="A40" s="6">
        <v>2024</v>
      </c>
      <c r="B40" s="7">
        <v>896.354073957073</v>
      </c>
      <c r="C40" s="7">
        <v>145.7994200624845</v>
      </c>
      <c r="D40" s="7">
        <v>1369.0353659952355</v>
      </c>
      <c r="E40" s="7">
        <v>92.79804656514123</v>
      </c>
      <c r="F40" s="7">
        <v>109.92608308410115</v>
      </c>
      <c r="G40" s="7">
        <v>20.94679855708805</v>
      </c>
      <c r="H40" s="7">
        <v>13.530072274332186</v>
      </c>
      <c r="I40" s="7">
        <v>163.87667831421427</v>
      </c>
      <c r="J40" s="7">
        <v>18.284931999999998</v>
      </c>
      <c r="K40" s="7">
        <f t="shared" si="0"/>
        <v>2591.9540041820437</v>
      </c>
    </row>
    <row r="41" spans="1:11" ht="15.75" thickBot="1">
      <c r="A41" s="6">
        <v>2025</v>
      </c>
      <c r="B41" s="7">
        <v>939.8939580325898</v>
      </c>
      <c r="C41" s="7">
        <v>174.43443674185806</v>
      </c>
      <c r="D41" s="7">
        <v>1402.482378060138</v>
      </c>
      <c r="E41" s="7">
        <v>114.88129920119944</v>
      </c>
      <c r="F41" s="7">
        <v>110.22208274189978</v>
      </c>
      <c r="G41" s="7">
        <v>20.9476277966035</v>
      </c>
      <c r="H41" s="7">
        <v>13.684243371899324</v>
      </c>
      <c r="I41" s="7">
        <v>164.24111186317842</v>
      </c>
      <c r="J41" s="7">
        <v>18.284931999999998</v>
      </c>
      <c r="K41" s="7">
        <f t="shared" si="0"/>
        <v>2669.756333866309</v>
      </c>
    </row>
    <row r="42" spans="1:11" ht="15.75" thickBot="1">
      <c r="A42" s="6">
        <v>2026</v>
      </c>
      <c r="B42" s="7">
        <v>974.6680881676643</v>
      </c>
      <c r="C42" s="7">
        <v>195.82033597059282</v>
      </c>
      <c r="D42" s="7">
        <v>1429.1884988308889</v>
      </c>
      <c r="E42" s="7">
        <v>134.08951832432896</v>
      </c>
      <c r="F42" s="7">
        <v>110.5328963406662</v>
      </c>
      <c r="G42" s="7">
        <v>20.87732023577918</v>
      </c>
      <c r="H42" s="7">
        <v>13.796370381025227</v>
      </c>
      <c r="I42" s="7">
        <v>164.6218970199761</v>
      </c>
      <c r="J42" s="7">
        <v>18.284931999999998</v>
      </c>
      <c r="K42" s="7">
        <f t="shared" si="0"/>
        <v>2731.9700029759997</v>
      </c>
    </row>
    <row r="43" spans="1:11" ht="15.75" thickBot="1">
      <c r="A43" s="6">
        <v>2027</v>
      </c>
      <c r="B43" s="7">
        <v>1011.5563919033206</v>
      </c>
      <c r="C43" s="7">
        <v>219.53660049187596</v>
      </c>
      <c r="D43" s="7">
        <v>1458.0431895864817</v>
      </c>
      <c r="E43" s="7">
        <v>155.34924516485813</v>
      </c>
      <c r="F43" s="7">
        <v>110.83921615521697</v>
      </c>
      <c r="G43" s="7">
        <v>20.805486693805953</v>
      </c>
      <c r="H43" s="7">
        <v>13.904117755415465</v>
      </c>
      <c r="I43" s="7">
        <v>164.8545045210091</v>
      </c>
      <c r="J43" s="7">
        <v>18.284931999999998</v>
      </c>
      <c r="K43" s="7">
        <f t="shared" si="0"/>
        <v>2798.2878386152497</v>
      </c>
    </row>
    <row r="44" spans="1:11" ht="15.75" thickBot="1">
      <c r="A44" s="6">
        <v>2028</v>
      </c>
      <c r="B44" s="7">
        <v>1052.3652507802094</v>
      </c>
      <c r="C44" s="7">
        <v>247.00287834453493</v>
      </c>
      <c r="D44" s="7">
        <v>1489.092436258811</v>
      </c>
      <c r="E44" s="7">
        <v>178.88227813795433</v>
      </c>
      <c r="F44" s="7">
        <v>111.4339608508862</v>
      </c>
      <c r="G44" s="7">
        <v>20.74631273581568</v>
      </c>
      <c r="H44" s="7">
        <v>14.008182285185747</v>
      </c>
      <c r="I44" s="7">
        <v>165.12373467895904</v>
      </c>
      <c r="J44" s="7">
        <v>18.284931999999998</v>
      </c>
      <c r="K44" s="7">
        <f t="shared" si="0"/>
        <v>2871.0548095898666</v>
      </c>
    </row>
    <row r="45" spans="1:11" ht="15.75" thickBot="1">
      <c r="A45" s="6">
        <v>2029</v>
      </c>
      <c r="B45" s="7">
        <v>1097.4402199784492</v>
      </c>
      <c r="C45" s="7">
        <v>278.7559868112268</v>
      </c>
      <c r="D45" s="7">
        <v>1521.5334716339617</v>
      </c>
      <c r="E45" s="7">
        <v>204.71244037437452</v>
      </c>
      <c r="F45" s="7">
        <v>111.91971616444806</v>
      </c>
      <c r="G45" s="7">
        <v>20.69674693871039</v>
      </c>
      <c r="H45" s="7">
        <v>14.105314574492228</v>
      </c>
      <c r="I45" s="7">
        <v>165.4059401295968</v>
      </c>
      <c r="J45" s="7">
        <v>18.284931999999998</v>
      </c>
      <c r="K45" s="7">
        <f t="shared" si="0"/>
        <v>2949.3863414196585</v>
      </c>
    </row>
    <row r="46" spans="1:11" ht="15.75" thickBot="1">
      <c r="A46" s="6">
        <v>2030</v>
      </c>
      <c r="B46" s="7">
        <v>1148.308255313639</v>
      </c>
      <c r="C46" s="7">
        <v>316.0210658569058</v>
      </c>
      <c r="D46" s="7">
        <v>1555.0740817501946</v>
      </c>
      <c r="E46" s="7">
        <v>233.30894925466177</v>
      </c>
      <c r="F46" s="7">
        <v>112.25101304008645</v>
      </c>
      <c r="G46" s="7">
        <v>20.638239389969357</v>
      </c>
      <c r="H46" s="7">
        <v>14.198521609389683</v>
      </c>
      <c r="I46" s="7">
        <v>165.68690647978147</v>
      </c>
      <c r="J46" s="7">
        <v>18.284931999999998</v>
      </c>
      <c r="K46" s="7">
        <f t="shared" si="0"/>
        <v>3034.4419495830607</v>
      </c>
    </row>
    <row r="47" spans="1:11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3.5" customHeight="1">
      <c r="A48" s="25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3.5" customHeight="1">
      <c r="A49" s="25" t="s">
        <v>57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ht="13.5" customHeight="1">
      <c r="A50" s="4"/>
    </row>
    <row r="51" spans="1:11" ht="15.75">
      <c r="A51" s="22" t="s">
        <v>23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>
      <c r="A52" s="8" t="s">
        <v>24</v>
      </c>
      <c r="B52" s="11">
        <f>EXP((LN(B16/B6)/10))-1</f>
        <v>0.0039049658247130026</v>
      </c>
      <c r="C52" s="12" t="s">
        <v>47</v>
      </c>
      <c r="D52" s="11">
        <f>EXP((LN(D16/D6)/10))-1</f>
        <v>0.025940174206200206</v>
      </c>
      <c r="E52" s="12" t="s">
        <v>47</v>
      </c>
      <c r="F52" s="11">
        <f aca="true" t="shared" si="1" ref="F52:K52">EXP((LN(F16/F6)/10))-1</f>
        <v>-0.08829311736610879</v>
      </c>
      <c r="G52" s="11">
        <f t="shared" si="1"/>
        <v>0.001112947867011993</v>
      </c>
      <c r="H52" s="11">
        <f t="shared" si="1"/>
        <v>-0.043672250833322934</v>
      </c>
      <c r="I52" s="11">
        <f t="shared" si="1"/>
        <v>0.014901088584216016</v>
      </c>
      <c r="J52" s="11">
        <f t="shared" si="1"/>
        <v>0.007112358904340477</v>
      </c>
      <c r="K52" s="11">
        <f t="shared" si="1"/>
        <v>0.002462922776416576</v>
      </c>
    </row>
    <row r="53" spans="1:11" ht="15">
      <c r="A53" s="8" t="s">
        <v>36</v>
      </c>
      <c r="B53" s="11">
        <f>EXP((LN(B32/B16)/16))-1</f>
        <v>0.004122898022451027</v>
      </c>
      <c r="C53" s="12" t="s">
        <v>47</v>
      </c>
      <c r="D53" s="11">
        <f>EXP((LN(D32/D16)/16))-1</f>
        <v>-0.003176711398240384</v>
      </c>
      <c r="E53" s="12" t="s">
        <v>47</v>
      </c>
      <c r="F53" s="11">
        <f aca="true" t="shared" si="2" ref="F53:K53">EXP((LN(F32/F16)/16))-1</f>
        <v>-0.029415447451778598</v>
      </c>
      <c r="G53" s="11">
        <f t="shared" si="2"/>
        <v>-0.03708327790827015</v>
      </c>
      <c r="H53" s="11">
        <f t="shared" si="2"/>
        <v>0.030416050586296484</v>
      </c>
      <c r="I53" s="11">
        <f t="shared" si="2"/>
        <v>0.09075006310660827</v>
      </c>
      <c r="J53" s="11">
        <f t="shared" si="2"/>
        <v>-0.002394730950088908</v>
      </c>
      <c r="K53" s="11">
        <f t="shared" si="2"/>
        <v>0.0006542961577684636</v>
      </c>
    </row>
    <row r="54" spans="1:11" ht="15">
      <c r="A54" s="8" t="s">
        <v>37</v>
      </c>
      <c r="B54" s="11">
        <f aca="true" t="shared" si="3" ref="B54:K54">EXP((LN(B36/B32)/4))-1</f>
        <v>0.036408488677912354</v>
      </c>
      <c r="C54" s="11">
        <f t="shared" si="3"/>
        <v>0.4220776390582712</v>
      </c>
      <c r="D54" s="11">
        <f t="shared" si="3"/>
        <v>0.01493449542169989</v>
      </c>
      <c r="E54" s="11">
        <f t="shared" si="3"/>
        <v>0.6811516672433753</v>
      </c>
      <c r="F54" s="11">
        <f t="shared" si="3"/>
        <v>0.008252688865310276</v>
      </c>
      <c r="G54" s="11">
        <f t="shared" si="3"/>
        <v>0.006871489641240958</v>
      </c>
      <c r="H54" s="11">
        <f t="shared" si="3"/>
        <v>0.012651572117378329</v>
      </c>
      <c r="I54" s="11">
        <f t="shared" si="3"/>
        <v>0.005343138455729868</v>
      </c>
      <c r="J54" s="11">
        <f t="shared" si="3"/>
        <v>0</v>
      </c>
      <c r="K54" s="11">
        <f t="shared" si="3"/>
        <v>0.02035288129181745</v>
      </c>
    </row>
    <row r="55" spans="1:11" ht="15">
      <c r="A55" s="8" t="s">
        <v>58</v>
      </c>
      <c r="B55" s="11">
        <f>EXP((LN(B46/B32)/14))-1</f>
        <v>0.0419251973863759</v>
      </c>
      <c r="C55" s="11">
        <f aca="true" t="shared" si="4" ref="C55:K55">EXP((LN(C46/C32)/14))-1</f>
        <v>0.24571155580842263</v>
      </c>
      <c r="D55" s="11">
        <f t="shared" si="4"/>
        <v>0.01998845112149006</v>
      </c>
      <c r="E55" s="11">
        <f t="shared" si="4"/>
        <v>0.3639118737729796</v>
      </c>
      <c r="F55" s="11">
        <f t="shared" si="4"/>
        <v>0.005514945336599464</v>
      </c>
      <c r="G55" s="11">
        <f t="shared" si="4"/>
        <v>0.0015502191416465472</v>
      </c>
      <c r="H55" s="11">
        <f t="shared" si="4"/>
        <v>0.009956049990304416</v>
      </c>
      <c r="I55" s="11">
        <f t="shared" si="4"/>
        <v>0.0031331851024003488</v>
      </c>
      <c r="J55" s="11">
        <f t="shared" si="4"/>
        <v>0</v>
      </c>
      <c r="K55" s="11">
        <f t="shared" si="4"/>
        <v>0.025317404212677586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3" t="s">
        <v>69</v>
      </c>
      <c r="B1" s="23"/>
      <c r="C1" s="23"/>
      <c r="D1" s="23"/>
      <c r="E1" s="23"/>
      <c r="F1" s="23"/>
      <c r="G1" s="23"/>
      <c r="H1" s="23"/>
      <c r="I1" s="23"/>
    </row>
    <row r="2" spans="1:11" ht="15.75" customHeight="1">
      <c r="A2" s="24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9" ht="15.75" customHeight="1">
      <c r="A3" s="23" t="s">
        <v>25</v>
      </c>
      <c r="B3" s="23"/>
      <c r="C3" s="23"/>
      <c r="D3" s="23"/>
      <c r="E3" s="23"/>
      <c r="F3" s="23"/>
      <c r="G3" s="23"/>
      <c r="H3" s="23"/>
      <c r="I3" s="23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581.8766850000001</v>
      </c>
      <c r="C6" s="7">
        <v>960.0776147416456</v>
      </c>
      <c r="D6" s="7">
        <v>422.34223612639636</v>
      </c>
      <c r="E6" s="7">
        <v>36.559814</v>
      </c>
      <c r="F6" s="7">
        <v>11.960217</v>
      </c>
      <c r="G6" s="7">
        <v>34.0742800986913</v>
      </c>
      <c r="H6" s="7">
        <v>17.700044000000002</v>
      </c>
      <c r="I6" s="7">
        <f>SUM(B6:H6)</f>
        <v>2064.5908909667332</v>
      </c>
    </row>
    <row r="7" spans="1:9" ht="15.75" thickBot="1">
      <c r="A7" s="6">
        <v>1991</v>
      </c>
      <c r="B7" s="7">
        <v>540.434218</v>
      </c>
      <c r="C7" s="7">
        <v>948.2443783207184</v>
      </c>
      <c r="D7" s="7">
        <v>329.32857568924663</v>
      </c>
      <c r="E7" s="7">
        <v>30.689210999999993</v>
      </c>
      <c r="F7" s="7">
        <v>11.822134</v>
      </c>
      <c r="G7" s="7">
        <v>36.18057202329006</v>
      </c>
      <c r="H7" s="7">
        <v>17.657846</v>
      </c>
      <c r="I7" s="7">
        <f aca="true" t="shared" si="0" ref="I7:I46">SUM(B7:H7)</f>
        <v>1914.3569350332552</v>
      </c>
    </row>
    <row r="8" spans="1:9" ht="15.75" thickBot="1">
      <c r="A8" s="6">
        <v>1992</v>
      </c>
      <c r="B8" s="7">
        <v>578.598</v>
      </c>
      <c r="C8" s="7">
        <v>1039.7760360905847</v>
      </c>
      <c r="D8" s="7">
        <v>303.0593408613311</v>
      </c>
      <c r="E8" s="7">
        <v>30.155043678194748</v>
      </c>
      <c r="F8" s="7">
        <v>12.076565258822207</v>
      </c>
      <c r="G8" s="7">
        <v>34.052827562918644</v>
      </c>
      <c r="H8" s="7">
        <v>17.722186548148848</v>
      </c>
      <c r="I8" s="7">
        <f t="shared" si="0"/>
        <v>2015.44</v>
      </c>
    </row>
    <row r="9" spans="1:9" ht="15.75" thickBot="1">
      <c r="A9" s="6">
        <v>1993</v>
      </c>
      <c r="B9" s="7">
        <v>554.564</v>
      </c>
      <c r="C9" s="7">
        <v>1055.2637959013498</v>
      </c>
      <c r="D9" s="7">
        <v>257.0634855643847</v>
      </c>
      <c r="E9" s="7">
        <v>31.294234658950266</v>
      </c>
      <c r="F9" s="7">
        <v>10.610095052637112</v>
      </c>
      <c r="G9" s="7">
        <v>31.559604619893456</v>
      </c>
      <c r="H9" s="7">
        <v>18.036784202784496</v>
      </c>
      <c r="I9" s="7">
        <f t="shared" si="0"/>
        <v>1958.3919999999998</v>
      </c>
    </row>
    <row r="10" spans="1:9" ht="15.75" thickBot="1">
      <c r="A10" s="6">
        <v>1994</v>
      </c>
      <c r="B10" s="7">
        <v>571.656</v>
      </c>
      <c r="C10" s="7">
        <v>1056.9924864255756</v>
      </c>
      <c r="D10" s="7">
        <v>234.58309632104982</v>
      </c>
      <c r="E10" s="7">
        <v>34.84876762074213</v>
      </c>
      <c r="F10" s="7">
        <v>11.272022136706573</v>
      </c>
      <c r="G10" s="7">
        <v>34.09152990326152</v>
      </c>
      <c r="H10" s="7">
        <v>17.68609759266456</v>
      </c>
      <c r="I10" s="7">
        <f t="shared" si="0"/>
        <v>1961.13</v>
      </c>
    </row>
    <row r="11" spans="1:9" ht="15.75" thickBot="1">
      <c r="A11" s="6">
        <v>1995</v>
      </c>
      <c r="B11" s="7">
        <v>576.706</v>
      </c>
      <c r="C11" s="7">
        <v>1103.498906933519</v>
      </c>
      <c r="D11" s="7">
        <v>193.7347612787472</v>
      </c>
      <c r="E11" s="7">
        <v>35.16054211649842</v>
      </c>
      <c r="F11" s="7">
        <v>12.369304695467525</v>
      </c>
      <c r="G11" s="7">
        <v>33.26469729225304</v>
      </c>
      <c r="H11" s="7">
        <v>17.235787683515007</v>
      </c>
      <c r="I11" s="7">
        <f t="shared" si="0"/>
        <v>1971.9699999999998</v>
      </c>
    </row>
    <row r="12" spans="1:9" ht="15.75" thickBot="1">
      <c r="A12" s="6">
        <v>1996</v>
      </c>
      <c r="B12" s="7">
        <v>585.74</v>
      </c>
      <c r="C12" s="7">
        <v>1148.18804774705</v>
      </c>
      <c r="D12" s="7">
        <v>193.00540003416484</v>
      </c>
      <c r="E12" s="7">
        <v>36.991273166897514</v>
      </c>
      <c r="F12" s="7">
        <v>7.566411303678655</v>
      </c>
      <c r="G12" s="7">
        <v>34.56421499413048</v>
      </c>
      <c r="H12" s="7">
        <v>16.774652754078055</v>
      </c>
      <c r="I12" s="7">
        <f t="shared" si="0"/>
        <v>2022.8299999999997</v>
      </c>
    </row>
    <row r="13" spans="1:9" ht="15.75" thickBot="1">
      <c r="A13" s="6">
        <v>1997</v>
      </c>
      <c r="B13" s="7">
        <v>596.206</v>
      </c>
      <c r="C13" s="7">
        <v>1205.40016729983</v>
      </c>
      <c r="D13" s="7">
        <v>198.75731824802577</v>
      </c>
      <c r="E13" s="7">
        <v>32.462124168354165</v>
      </c>
      <c r="F13" s="7">
        <v>7.056724987823879</v>
      </c>
      <c r="G13" s="7">
        <v>38.43520919682994</v>
      </c>
      <c r="H13" s="7">
        <v>17.066456099136335</v>
      </c>
      <c r="I13" s="7">
        <f t="shared" si="0"/>
        <v>2095.384</v>
      </c>
    </row>
    <row r="14" spans="1:9" ht="15.75" thickBot="1">
      <c r="A14" s="6">
        <v>1998</v>
      </c>
      <c r="B14" s="7">
        <v>603.495</v>
      </c>
      <c r="C14" s="7">
        <v>1178.6368382294088</v>
      </c>
      <c r="D14" s="7">
        <v>188.04507261141364</v>
      </c>
      <c r="E14" s="7">
        <v>35.342911578596755</v>
      </c>
      <c r="F14" s="7">
        <v>5.734641721167251</v>
      </c>
      <c r="G14" s="7">
        <v>38.15413111224586</v>
      </c>
      <c r="H14" s="7">
        <v>16.13940474716783</v>
      </c>
      <c r="I14" s="7">
        <f t="shared" si="0"/>
        <v>2065.5480000000002</v>
      </c>
    </row>
    <row r="15" spans="1:9" ht="15.75" thickBot="1">
      <c r="A15" s="6">
        <v>1999</v>
      </c>
      <c r="B15" s="7">
        <v>594.554</v>
      </c>
      <c r="C15" s="7">
        <v>1219.4240086859832</v>
      </c>
      <c r="D15" s="7">
        <v>184.42458772483587</v>
      </c>
      <c r="E15" s="7">
        <v>37.272099783896536</v>
      </c>
      <c r="F15" s="7">
        <v>7.014006191131098</v>
      </c>
      <c r="G15" s="7">
        <v>40.816796555459895</v>
      </c>
      <c r="H15" s="7">
        <v>16.774501058693204</v>
      </c>
      <c r="I15" s="7">
        <f t="shared" si="0"/>
        <v>2100.2799999999997</v>
      </c>
    </row>
    <row r="16" spans="1:9" ht="15.75" thickBot="1">
      <c r="A16" s="6">
        <v>2000</v>
      </c>
      <c r="B16" s="7">
        <v>605</v>
      </c>
      <c r="C16" s="7">
        <v>1240.2946778766786</v>
      </c>
      <c r="D16" s="7">
        <v>167.57794051695836</v>
      </c>
      <c r="E16" s="7">
        <v>36.96874955133605</v>
      </c>
      <c r="F16" s="7">
        <v>7.652558098370878</v>
      </c>
      <c r="G16" s="7">
        <v>39.50607395665643</v>
      </c>
      <c r="H16" s="7">
        <v>19</v>
      </c>
      <c r="I16" s="7">
        <f t="shared" si="0"/>
        <v>2116.0000000000005</v>
      </c>
    </row>
    <row r="17" spans="1:9" ht="15.75" thickBot="1">
      <c r="A17" s="6">
        <v>2001</v>
      </c>
      <c r="B17" s="7">
        <v>613.0000000000001</v>
      </c>
      <c r="C17" s="7">
        <v>1261.6864701531442</v>
      </c>
      <c r="D17" s="7">
        <v>136.7681400765831</v>
      </c>
      <c r="E17" s="7">
        <v>35.35288443214839</v>
      </c>
      <c r="F17" s="7">
        <v>7.4138845637508854</v>
      </c>
      <c r="G17" s="7">
        <v>47.78404462623145</v>
      </c>
      <c r="H17" s="7">
        <v>19</v>
      </c>
      <c r="I17" s="7">
        <f t="shared" si="0"/>
        <v>2121.0054238518587</v>
      </c>
    </row>
    <row r="18" spans="1:9" ht="15.75" thickBot="1">
      <c r="A18" s="6">
        <v>2002</v>
      </c>
      <c r="B18" s="7">
        <v>592.0000000000001</v>
      </c>
      <c r="C18" s="7">
        <v>1235.3538365996908</v>
      </c>
      <c r="D18" s="7">
        <v>148.52915203868102</v>
      </c>
      <c r="E18" s="7">
        <v>31.42749075969973</v>
      </c>
      <c r="F18" s="7">
        <v>15.296595234119469</v>
      </c>
      <c r="G18" s="7">
        <v>51.39645777964688</v>
      </c>
      <c r="H18" s="7">
        <v>19</v>
      </c>
      <c r="I18" s="7">
        <f t="shared" si="0"/>
        <v>2093.003532411838</v>
      </c>
    </row>
    <row r="19" spans="1:9" ht="15.75" thickBot="1">
      <c r="A19" s="6">
        <v>2003</v>
      </c>
      <c r="B19" s="7">
        <v>600.0000000000001</v>
      </c>
      <c r="C19" s="7">
        <v>1261.927875625684</v>
      </c>
      <c r="D19" s="7">
        <v>126.69886322010335</v>
      </c>
      <c r="E19" s="7">
        <v>29.524483538877934</v>
      </c>
      <c r="F19" s="7">
        <v>13.762625005073286</v>
      </c>
      <c r="G19" s="7">
        <v>46.08615261026092</v>
      </c>
      <c r="H19" s="7">
        <v>19</v>
      </c>
      <c r="I19" s="7">
        <f t="shared" si="0"/>
        <v>2096.9999999999995</v>
      </c>
    </row>
    <row r="20" spans="1:9" ht="15.75" thickBot="1">
      <c r="A20" s="6">
        <v>2004</v>
      </c>
      <c r="B20" s="7">
        <v>652</v>
      </c>
      <c r="C20" s="7">
        <v>1291.4140120029658</v>
      </c>
      <c r="D20" s="7">
        <v>139.99947597272816</v>
      </c>
      <c r="E20" s="7">
        <v>33.99000734762963</v>
      </c>
      <c r="F20" s="7">
        <v>3.1170445643942273</v>
      </c>
      <c r="G20" s="7">
        <v>46.47946011227851</v>
      </c>
      <c r="H20" s="7">
        <v>19</v>
      </c>
      <c r="I20" s="7">
        <f t="shared" si="0"/>
        <v>2185.9999999999964</v>
      </c>
    </row>
    <row r="21" spans="1:9" ht="15.75" thickBot="1">
      <c r="A21" s="6">
        <v>2005</v>
      </c>
      <c r="B21" s="7">
        <v>630.0000000000025</v>
      </c>
      <c r="C21" s="7">
        <v>1250.1248320780774</v>
      </c>
      <c r="D21" s="7">
        <v>149.7732243098594</v>
      </c>
      <c r="E21" s="7">
        <v>36.2620611102418</v>
      </c>
      <c r="F21" s="7">
        <v>3.3984023349131345</v>
      </c>
      <c r="G21" s="7">
        <v>65.52978282487254</v>
      </c>
      <c r="H21" s="7">
        <v>19</v>
      </c>
      <c r="I21" s="7">
        <f t="shared" si="0"/>
        <v>2154.088302657967</v>
      </c>
    </row>
    <row r="22" spans="1:9" ht="15.75" thickBot="1">
      <c r="A22" s="6">
        <v>2006</v>
      </c>
      <c r="B22" s="7">
        <v>648.9999999999983</v>
      </c>
      <c r="C22" s="7">
        <v>1311.5101393494776</v>
      </c>
      <c r="D22" s="7">
        <v>158.79552270824638</v>
      </c>
      <c r="E22" s="7">
        <v>40.779877140314376</v>
      </c>
      <c r="F22" s="7">
        <v>3.2058005358910493</v>
      </c>
      <c r="G22" s="7">
        <v>70.82492617968332</v>
      </c>
      <c r="H22" s="7">
        <v>19</v>
      </c>
      <c r="I22" s="7">
        <f t="shared" si="0"/>
        <v>2253.116265913611</v>
      </c>
    </row>
    <row r="23" spans="1:9" ht="15.75" thickBot="1">
      <c r="A23" s="6">
        <v>2007</v>
      </c>
      <c r="B23" s="7">
        <v>666.0000000000002</v>
      </c>
      <c r="C23" s="7">
        <v>1383.1418956944594</v>
      </c>
      <c r="D23" s="7">
        <v>130.889404708123</v>
      </c>
      <c r="E23" s="7">
        <v>44.08904542205034</v>
      </c>
      <c r="F23" s="7">
        <v>5.6414143519946</v>
      </c>
      <c r="G23" s="7">
        <v>59.238239823368346</v>
      </c>
      <c r="H23" s="7">
        <v>19</v>
      </c>
      <c r="I23" s="7">
        <f t="shared" si="0"/>
        <v>2307.9999999999964</v>
      </c>
    </row>
    <row r="24" spans="1:9" ht="15.75" thickBot="1">
      <c r="A24" s="6">
        <v>2008</v>
      </c>
      <c r="B24" s="7">
        <v>667.0000000000188</v>
      </c>
      <c r="C24" s="7">
        <v>1236.7708117264992</v>
      </c>
      <c r="D24" s="7">
        <v>111.95377602509276</v>
      </c>
      <c r="E24" s="7">
        <v>40.913939787451945</v>
      </c>
      <c r="F24" s="7">
        <v>11.805920061551035</v>
      </c>
      <c r="G24" s="7">
        <v>211.5555523994084</v>
      </c>
      <c r="H24" s="7">
        <v>19</v>
      </c>
      <c r="I24" s="7">
        <f t="shared" si="0"/>
        <v>2299.0000000000223</v>
      </c>
    </row>
    <row r="25" spans="1:9" ht="15.75" thickBot="1">
      <c r="A25" s="6">
        <v>2009</v>
      </c>
      <c r="B25" s="7">
        <v>669.999999999975</v>
      </c>
      <c r="C25" s="7">
        <v>1209.7713520671884</v>
      </c>
      <c r="D25" s="7">
        <v>122.09508589124788</v>
      </c>
      <c r="E25" s="7">
        <v>33.23186504570354</v>
      </c>
      <c r="F25" s="7">
        <v>4.921255170525724</v>
      </c>
      <c r="G25" s="7">
        <v>219.98044182539732</v>
      </c>
      <c r="H25" s="7">
        <v>19</v>
      </c>
      <c r="I25" s="7">
        <f t="shared" si="0"/>
        <v>2279.0000000000377</v>
      </c>
    </row>
    <row r="26" spans="1:9" ht="15.75" thickBot="1">
      <c r="A26" s="6">
        <v>2010</v>
      </c>
      <c r="B26" s="7">
        <v>643.0000000000268</v>
      </c>
      <c r="C26" s="7">
        <v>1171.8793060962157</v>
      </c>
      <c r="D26" s="7">
        <v>113.82908052775858</v>
      </c>
      <c r="E26" s="7">
        <v>29.658471093369787</v>
      </c>
      <c r="F26" s="7">
        <v>11.104979803765607</v>
      </c>
      <c r="G26" s="7">
        <v>199.52816247888595</v>
      </c>
      <c r="H26" s="7">
        <v>19</v>
      </c>
      <c r="I26" s="7">
        <f t="shared" si="0"/>
        <v>2188.0000000000227</v>
      </c>
    </row>
    <row r="27" spans="1:9" ht="15.75" thickBot="1">
      <c r="A27" s="6">
        <v>2011</v>
      </c>
      <c r="B27" s="7">
        <v>628.4063540000258</v>
      </c>
      <c r="C27" s="7">
        <v>1185.393080463291</v>
      </c>
      <c r="D27" s="7">
        <v>118.04325732644492</v>
      </c>
      <c r="E27" s="7">
        <v>27.441584937873298</v>
      </c>
      <c r="F27" s="7">
        <v>14.31398334672717</v>
      </c>
      <c r="G27" s="7">
        <v>184.68126492563536</v>
      </c>
      <c r="H27" s="7">
        <v>19</v>
      </c>
      <c r="I27" s="7">
        <f t="shared" si="0"/>
        <v>2177.2795249999976</v>
      </c>
    </row>
    <row r="28" spans="1:9" ht="15.75" thickBot="1">
      <c r="A28" s="6">
        <v>2012</v>
      </c>
      <c r="B28" s="7">
        <v>657.8029850000182</v>
      </c>
      <c r="C28" s="7">
        <v>1229.7014067973714</v>
      </c>
      <c r="D28" s="7">
        <v>111.50499609924678</v>
      </c>
      <c r="E28" s="7">
        <v>29.465955803273342</v>
      </c>
      <c r="F28" s="7">
        <v>12.834300883929457</v>
      </c>
      <c r="G28" s="7">
        <v>191.29205841623332</v>
      </c>
      <c r="H28" s="7">
        <v>19</v>
      </c>
      <c r="I28" s="7">
        <f t="shared" si="0"/>
        <v>2251.6017030000726</v>
      </c>
    </row>
    <row r="29" spans="1:9" ht="15.75" thickBot="1">
      <c r="A29" s="6">
        <v>2013</v>
      </c>
      <c r="B29" s="7">
        <v>652.4999999999961</v>
      </c>
      <c r="C29" s="7">
        <v>1188.3720982098155</v>
      </c>
      <c r="D29" s="7">
        <v>106.38781923069025</v>
      </c>
      <c r="E29" s="7">
        <v>29.206271126139725</v>
      </c>
      <c r="F29" s="7">
        <v>8.680227587925234</v>
      </c>
      <c r="G29" s="7">
        <v>152.74738942544877</v>
      </c>
      <c r="H29" s="7">
        <v>19</v>
      </c>
      <c r="I29" s="7">
        <f t="shared" si="0"/>
        <v>2156.8938055800154</v>
      </c>
    </row>
    <row r="30" spans="1:9" ht="15.75" thickBot="1">
      <c r="A30" s="6">
        <v>2014</v>
      </c>
      <c r="B30" s="7">
        <v>671.0000000000441</v>
      </c>
      <c r="C30" s="7">
        <v>1191.8436098188185</v>
      </c>
      <c r="D30" s="7">
        <v>104.62045670634528</v>
      </c>
      <c r="E30" s="7">
        <v>29.3349003773786</v>
      </c>
      <c r="F30" s="7">
        <v>10.271296149127002</v>
      </c>
      <c r="G30" s="7">
        <v>149.92973694831804</v>
      </c>
      <c r="H30" s="7">
        <v>19</v>
      </c>
      <c r="I30" s="7">
        <f t="shared" si="0"/>
        <v>2176.0000000000314</v>
      </c>
    </row>
    <row r="31" spans="1:9" ht="15.75" thickBot="1">
      <c r="A31" s="6">
        <v>2015</v>
      </c>
      <c r="B31" s="7">
        <v>655.0763720000191</v>
      </c>
      <c r="C31" s="7">
        <v>1190.1023726083429</v>
      </c>
      <c r="D31" s="7">
        <v>100.95456278220438</v>
      </c>
      <c r="E31" s="7">
        <v>22.401155326939726</v>
      </c>
      <c r="F31" s="7">
        <v>11.96018307369095</v>
      </c>
      <c r="G31" s="7">
        <v>151.2519452088732</v>
      </c>
      <c r="H31" s="7">
        <v>19.168540999999998</v>
      </c>
      <c r="I31" s="7">
        <f t="shared" si="0"/>
        <v>2150.9151320000706</v>
      </c>
    </row>
    <row r="32" spans="1:9" ht="15.75" thickBot="1">
      <c r="A32" s="6">
        <v>2016</v>
      </c>
      <c r="B32" s="7">
        <v>632.7686349995035</v>
      </c>
      <c r="C32" s="7">
        <v>1166.8695221237058</v>
      </c>
      <c r="D32" s="7">
        <v>103.93237419776082</v>
      </c>
      <c r="E32" s="7">
        <v>20.11956479567644</v>
      </c>
      <c r="F32" s="7">
        <v>12.35971553180296</v>
      </c>
      <c r="G32" s="7">
        <v>158.17826635109847</v>
      </c>
      <c r="H32" s="7">
        <v>18.284931999999998</v>
      </c>
      <c r="I32" s="7">
        <f t="shared" si="0"/>
        <v>2112.513009999548</v>
      </c>
    </row>
    <row r="33" spans="1:9" ht="15.75" thickBot="1">
      <c r="A33" s="6">
        <v>2017</v>
      </c>
      <c r="B33" s="7">
        <v>643.6363045128184</v>
      </c>
      <c r="C33" s="7">
        <v>1168.0852284092468</v>
      </c>
      <c r="D33" s="7">
        <v>105.78942286753154</v>
      </c>
      <c r="E33" s="7">
        <v>20.07272026251053</v>
      </c>
      <c r="F33" s="7">
        <v>12.50029320883404</v>
      </c>
      <c r="G33" s="7">
        <v>159.04565637664928</v>
      </c>
      <c r="H33" s="7">
        <v>18.284931999999998</v>
      </c>
      <c r="I33" s="7">
        <f t="shared" si="0"/>
        <v>2127.414557637591</v>
      </c>
    </row>
    <row r="34" spans="1:10" ht="15.75" thickBot="1">
      <c r="A34" s="6">
        <v>2018</v>
      </c>
      <c r="B34" s="7">
        <v>667.4019888817928</v>
      </c>
      <c r="C34" s="7">
        <v>1178.7646706598287</v>
      </c>
      <c r="D34" s="7">
        <v>107.19857874276744</v>
      </c>
      <c r="E34" s="7">
        <v>20.44790696551863</v>
      </c>
      <c r="F34" s="7">
        <v>12.691523967383796</v>
      </c>
      <c r="G34" s="7">
        <v>159.2424161526821</v>
      </c>
      <c r="H34" s="7">
        <v>18.284931999999998</v>
      </c>
      <c r="I34" s="7">
        <f t="shared" si="0"/>
        <v>2164.0320173699733</v>
      </c>
      <c r="J34" s="13"/>
    </row>
    <row r="35" spans="1:9" ht="15.75" thickBot="1">
      <c r="A35" s="6">
        <v>2019</v>
      </c>
      <c r="B35" s="7">
        <v>692.3704501235989</v>
      </c>
      <c r="C35" s="7">
        <v>1200.3907080324711</v>
      </c>
      <c r="D35" s="7">
        <v>107.48728148954781</v>
      </c>
      <c r="E35" s="7">
        <v>20.612535619118116</v>
      </c>
      <c r="F35" s="7">
        <v>12.830820469066218</v>
      </c>
      <c r="G35" s="7">
        <v>160.35174715833952</v>
      </c>
      <c r="H35" s="7">
        <v>18.284931999999998</v>
      </c>
      <c r="I35" s="7">
        <f t="shared" si="0"/>
        <v>2212.3284748921415</v>
      </c>
    </row>
    <row r="36" spans="1:9" ht="15.75" thickBot="1">
      <c r="A36" s="6">
        <v>2020</v>
      </c>
      <c r="B36" s="7">
        <v>720.9388049378883</v>
      </c>
      <c r="C36" s="7">
        <v>1227.1600675750449</v>
      </c>
      <c r="D36" s="7">
        <v>107.2134323547665</v>
      </c>
      <c r="E36" s="7">
        <v>20.679397135321178</v>
      </c>
      <c r="F36" s="7">
        <v>12.997165238976939</v>
      </c>
      <c r="G36" s="7">
        <v>161.60305471707176</v>
      </c>
      <c r="H36" s="7">
        <v>18.284931999999998</v>
      </c>
      <c r="I36" s="7">
        <f t="shared" si="0"/>
        <v>2268.8768539590696</v>
      </c>
    </row>
    <row r="37" spans="1:9" ht="15.75" thickBot="1">
      <c r="A37" s="6">
        <v>2021</v>
      </c>
      <c r="B37" s="7">
        <v>749.52721944984</v>
      </c>
      <c r="C37" s="7">
        <v>1250.4498341145336</v>
      </c>
      <c r="D37" s="7">
        <v>107.20643348166766</v>
      </c>
      <c r="E37" s="7">
        <v>20.637890036156215</v>
      </c>
      <c r="F37" s="7">
        <v>13.08726422601932</v>
      </c>
      <c r="G37" s="7">
        <v>161.89708135629363</v>
      </c>
      <c r="H37" s="7">
        <v>18.284931999999998</v>
      </c>
      <c r="I37" s="7">
        <f t="shared" si="0"/>
        <v>2321.09065466451</v>
      </c>
    </row>
    <row r="38" spans="1:9" ht="15.75" thickBot="1">
      <c r="A38" s="6">
        <v>2022</v>
      </c>
      <c r="B38" s="7">
        <v>786.3115766354746</v>
      </c>
      <c r="C38" s="7">
        <v>1288.2496659097308</v>
      </c>
      <c r="D38" s="7">
        <v>108.39419458690918</v>
      </c>
      <c r="E38" s="7">
        <v>20.794437289977786</v>
      </c>
      <c r="F38" s="7">
        <v>13.290581409534227</v>
      </c>
      <c r="G38" s="7">
        <v>162.55452322132084</v>
      </c>
      <c r="H38" s="7">
        <v>18.284931999999998</v>
      </c>
      <c r="I38" s="7">
        <f t="shared" si="0"/>
        <v>2397.8799110529476</v>
      </c>
    </row>
    <row r="39" spans="1:9" ht="15.75" thickBot="1">
      <c r="A39" s="6">
        <v>2023</v>
      </c>
      <c r="B39" s="7">
        <v>824.7887384914698</v>
      </c>
      <c r="C39" s="7">
        <v>1315.50724979622</v>
      </c>
      <c r="D39" s="7">
        <v>109.31481370673963</v>
      </c>
      <c r="E39" s="7">
        <v>20.87765413597397</v>
      </c>
      <c r="F39" s="7">
        <v>13.4221186101029</v>
      </c>
      <c r="G39" s="7">
        <v>163.109432941376</v>
      </c>
      <c r="H39" s="7">
        <v>18.284931999999998</v>
      </c>
      <c r="I39" s="7">
        <f t="shared" si="0"/>
        <v>2465.3049396818824</v>
      </c>
    </row>
    <row r="40" spans="1:9" ht="15.75" thickBot="1">
      <c r="A40" s="6">
        <v>2024</v>
      </c>
      <c r="B40" s="7">
        <v>862.023747186858</v>
      </c>
      <c r="C40" s="7">
        <v>1340.3905159111205</v>
      </c>
      <c r="D40" s="7">
        <v>109.51952828303409</v>
      </c>
      <c r="E40" s="7">
        <v>20.871440665626235</v>
      </c>
      <c r="F40" s="7">
        <v>13.530072274332186</v>
      </c>
      <c r="G40" s="7">
        <v>163.48392747136015</v>
      </c>
      <c r="H40" s="7">
        <v>18.284931999999998</v>
      </c>
      <c r="I40" s="7">
        <f t="shared" si="0"/>
        <v>2528.1041637923313</v>
      </c>
    </row>
    <row r="41" spans="1:9" ht="15.75" thickBot="1">
      <c r="A41" s="6">
        <v>2025</v>
      </c>
      <c r="B41" s="7">
        <v>903.3695306930152</v>
      </c>
      <c r="C41" s="7">
        <v>1372.1956638926904</v>
      </c>
      <c r="D41" s="7">
        <v>109.76268969061923</v>
      </c>
      <c r="E41" s="7">
        <v>20.872658774074605</v>
      </c>
      <c r="F41" s="7">
        <v>13.684243371899324</v>
      </c>
      <c r="G41" s="7">
        <v>163.85032477453856</v>
      </c>
      <c r="H41" s="7">
        <v>18.284931999999998</v>
      </c>
      <c r="I41" s="7">
        <f t="shared" si="0"/>
        <v>2602.0200431968374</v>
      </c>
    </row>
    <row r="42" spans="1:9" ht="15.75" thickBot="1">
      <c r="A42" s="6">
        <v>2026</v>
      </c>
      <c r="B42" s="7">
        <v>936.0664678584734</v>
      </c>
      <c r="C42" s="7">
        <v>1397.0285059877524</v>
      </c>
      <c r="D42" s="7">
        <v>110.0209292304232</v>
      </c>
      <c r="E42" s="7">
        <v>20.802738017043787</v>
      </c>
      <c r="F42" s="7">
        <v>13.796370381025227</v>
      </c>
      <c r="G42" s="7">
        <v>164.23306386677945</v>
      </c>
      <c r="H42" s="7">
        <v>18.284931999999998</v>
      </c>
      <c r="I42" s="7">
        <f t="shared" si="0"/>
        <v>2660.2330073414973</v>
      </c>
    </row>
    <row r="43" spans="1:9" ht="15.75" thickBot="1">
      <c r="A43" s="6">
        <v>2027</v>
      </c>
      <c r="B43" s="7">
        <v>971.0690434940482</v>
      </c>
      <c r="C43" s="7">
        <v>1423.7856605875752</v>
      </c>
      <c r="D43" s="7">
        <v>110.27493785630637</v>
      </c>
      <c r="E43" s="7">
        <v>20.731289225258287</v>
      </c>
      <c r="F43" s="7">
        <v>13.904117755415465</v>
      </c>
      <c r="G43" s="7">
        <v>164.46761553357842</v>
      </c>
      <c r="H43" s="7">
        <v>18.284931999999998</v>
      </c>
      <c r="I43" s="7">
        <f t="shared" si="0"/>
        <v>2722.517596452182</v>
      </c>
    </row>
    <row r="44" spans="1:11" ht="15.75" thickBot="1">
      <c r="A44" s="6">
        <v>2028</v>
      </c>
      <c r="B44" s="7">
        <v>1010.2209286318237</v>
      </c>
      <c r="C44" s="7">
        <v>1452.5258895466998</v>
      </c>
      <c r="D44" s="7">
        <v>110.81763291925131</v>
      </c>
      <c r="E44" s="7">
        <v>20.672497975313856</v>
      </c>
      <c r="F44" s="7">
        <v>14.008182285185747</v>
      </c>
      <c r="G44" s="7">
        <v>164.73878013646552</v>
      </c>
      <c r="H44" s="7">
        <v>18.284931999999998</v>
      </c>
      <c r="I44" s="7">
        <f t="shared" si="0"/>
        <v>2791.26884349474</v>
      </c>
      <c r="K44" s="1" t="s">
        <v>0</v>
      </c>
    </row>
    <row r="45" spans="1:9" ht="15.75" thickBot="1">
      <c r="A45" s="6">
        <v>2029</v>
      </c>
      <c r="B45" s="7">
        <v>1053.754018792627</v>
      </c>
      <c r="C45" s="7">
        <v>1482.5121370118538</v>
      </c>
      <c r="D45" s="7">
        <v>111.25159884825251</v>
      </c>
      <c r="E45" s="7">
        <v>20.623314886254416</v>
      </c>
      <c r="F45" s="7">
        <v>14.105314574492228</v>
      </c>
      <c r="G45" s="7">
        <v>165.02292003204042</v>
      </c>
      <c r="H45" s="7">
        <v>18.284931999999998</v>
      </c>
      <c r="I45" s="7">
        <f t="shared" si="0"/>
        <v>2865.5542361455205</v>
      </c>
    </row>
    <row r="46" spans="1:9" ht="15.75" thickBot="1">
      <c r="A46" s="6">
        <v>2030</v>
      </c>
      <c r="B46" s="7">
        <v>1103.0903810982775</v>
      </c>
      <c r="C46" s="7">
        <v>1513.50367039972</v>
      </c>
      <c r="D46" s="7">
        <v>111.53136528625305</v>
      </c>
      <c r="E46" s="7">
        <v>20.56519004555923</v>
      </c>
      <c r="F46" s="7">
        <v>14.198521609389683</v>
      </c>
      <c r="G46" s="7">
        <v>165.30582082716225</v>
      </c>
      <c r="H46" s="7">
        <v>18.284931999999998</v>
      </c>
      <c r="I46" s="7">
        <f t="shared" si="0"/>
        <v>2946.479881266362</v>
      </c>
    </row>
    <row r="47" spans="1:9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</row>
    <row r="48" spans="1:9" ht="13.5" customHeight="1">
      <c r="A48" s="25" t="s">
        <v>60</v>
      </c>
      <c r="B48" s="25"/>
      <c r="C48" s="25"/>
      <c r="D48" s="25"/>
      <c r="E48" s="25"/>
      <c r="F48" s="25"/>
      <c r="G48" s="25"/>
      <c r="H48" s="25"/>
      <c r="I48" s="25"/>
    </row>
    <row r="49" ht="13.5" customHeight="1">
      <c r="A49" s="4"/>
    </row>
    <row r="50" spans="1:9" ht="15.75">
      <c r="A50" s="22" t="s">
        <v>23</v>
      </c>
      <c r="B50" s="22"/>
      <c r="C50" s="22"/>
      <c r="D50" s="22"/>
      <c r="E50" s="22"/>
      <c r="F50" s="22"/>
      <c r="G50" s="22"/>
      <c r="H50" s="22"/>
      <c r="I50" s="22"/>
    </row>
    <row r="51" spans="1:9" ht="15">
      <c r="A51" s="8" t="s">
        <v>24</v>
      </c>
      <c r="B51" s="11">
        <f>EXP((LN(B16/B6)/10))-1</f>
        <v>0.003904594563590047</v>
      </c>
      <c r="C51" s="11">
        <f aca="true" t="shared" si="1" ref="C51:I51">EXP((LN(C16/C6)/10))-1</f>
        <v>0.02593974237296348</v>
      </c>
      <c r="D51" s="11">
        <f t="shared" si="1"/>
        <v>-0.08829311736610879</v>
      </c>
      <c r="E51" s="11">
        <f t="shared" si="1"/>
        <v>0.001112947867011993</v>
      </c>
      <c r="F51" s="11">
        <f t="shared" si="1"/>
        <v>-0.043672250833322934</v>
      </c>
      <c r="G51" s="11">
        <f t="shared" si="1"/>
        <v>0.014901088584216016</v>
      </c>
      <c r="H51" s="11">
        <f t="shared" si="1"/>
        <v>0.007112358904340477</v>
      </c>
      <c r="I51" s="11">
        <f t="shared" si="1"/>
        <v>0.002462569451969543</v>
      </c>
    </row>
    <row r="52" spans="1:9" ht="15">
      <c r="A52" s="8" t="s">
        <v>36</v>
      </c>
      <c r="B52" s="11">
        <f>EXP((LN(B32/B16)/16))-1</f>
        <v>0.00280871154557083</v>
      </c>
      <c r="C52" s="11">
        <f aca="true" t="shared" si="2" ref="C52:I52">EXP((LN(C32/C16)/16))-1</f>
        <v>-0.0038067642078657427</v>
      </c>
      <c r="D52" s="11">
        <f t="shared" si="2"/>
        <v>-0.029415447451778598</v>
      </c>
      <c r="E52" s="11">
        <f t="shared" si="2"/>
        <v>-0.037309937377756563</v>
      </c>
      <c r="F52" s="11">
        <f t="shared" si="2"/>
        <v>0.030416050586296484</v>
      </c>
      <c r="G52" s="11">
        <f t="shared" si="2"/>
        <v>0.09057411067376075</v>
      </c>
      <c r="H52" s="11">
        <f t="shared" si="2"/>
        <v>-0.002394730950088908</v>
      </c>
      <c r="I52" s="11">
        <f t="shared" si="2"/>
        <v>-0.0001030743866051731</v>
      </c>
    </row>
    <row r="53" spans="1:9" ht="15">
      <c r="A53" s="8" t="s">
        <v>37</v>
      </c>
      <c r="B53" s="11">
        <f>EXP((LN(B36/B32)/4))-1</f>
        <v>0.03314996324896402</v>
      </c>
      <c r="C53" s="11">
        <f aca="true" t="shared" si="3" ref="C53:I53">EXP((LN(C36/C32)/4))-1</f>
        <v>0.012674162655925691</v>
      </c>
      <c r="D53" s="11">
        <f t="shared" si="3"/>
        <v>0.007800542702099067</v>
      </c>
      <c r="E53" s="11">
        <f t="shared" si="3"/>
        <v>0.006884888263626543</v>
      </c>
      <c r="F53" s="11">
        <f t="shared" si="3"/>
        <v>0.012651572117378329</v>
      </c>
      <c r="G53" s="11">
        <f t="shared" si="3"/>
        <v>0.005369460106517732</v>
      </c>
      <c r="H53" s="11">
        <f t="shared" si="3"/>
        <v>0</v>
      </c>
      <c r="I53" s="11">
        <f t="shared" si="3"/>
        <v>0.018011966593010742</v>
      </c>
    </row>
    <row r="54" spans="1:9" ht="15">
      <c r="A54" s="8" t="s">
        <v>58</v>
      </c>
      <c r="B54" s="11">
        <f>EXP((LN(B46/B32)/14))-1</f>
        <v>0.0404960588411738</v>
      </c>
      <c r="C54" s="11">
        <f aca="true" t="shared" si="4" ref="C54:I54">EXP((LN(C46/C32)/14))-1</f>
        <v>0.018752425773558956</v>
      </c>
      <c r="D54" s="11">
        <f t="shared" si="4"/>
        <v>0.005053110891278356</v>
      </c>
      <c r="E54" s="11">
        <f t="shared" si="4"/>
        <v>0.0015660198081532961</v>
      </c>
      <c r="F54" s="11">
        <f t="shared" si="4"/>
        <v>0.009956049990304416</v>
      </c>
      <c r="G54" s="11">
        <f t="shared" si="4"/>
        <v>0.0031531430780546987</v>
      </c>
      <c r="H54" s="11">
        <f t="shared" si="4"/>
        <v>0</v>
      </c>
      <c r="I54" s="11">
        <f t="shared" si="4"/>
        <v>0.02405131727646248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3" t="s">
        <v>70</v>
      </c>
      <c r="B1" s="23"/>
      <c r="C1" s="23"/>
      <c r="D1" s="23"/>
      <c r="E1" s="23"/>
      <c r="F1" s="23"/>
      <c r="G1" s="23"/>
      <c r="H1" s="23"/>
    </row>
    <row r="2" spans="1:11" ht="15.75" customHeight="1">
      <c r="A2" s="24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8" ht="15.75" customHeight="1">
      <c r="A3" s="23" t="s">
        <v>48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50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51</v>
      </c>
    </row>
    <row r="6" spans="1:9" ht="15.75" thickBot="1">
      <c r="A6" s="6">
        <v>1990</v>
      </c>
      <c r="B6" s="7">
        <f>'Form 1.1'!K6</f>
        <v>2064.5908909667332</v>
      </c>
      <c r="C6" s="7">
        <v>132.133817021871</v>
      </c>
      <c r="D6" s="7">
        <f>B6+C6</f>
        <v>2196.724707988604</v>
      </c>
      <c r="E6" s="7">
        <f>G6-F6</f>
        <v>0</v>
      </c>
      <c r="F6" s="7">
        <v>0</v>
      </c>
      <c r="G6" s="7">
        <v>0</v>
      </c>
      <c r="H6" s="7">
        <f>D6-G6</f>
        <v>2196.724707988604</v>
      </c>
      <c r="I6" s="13"/>
    </row>
    <row r="7" spans="1:9" ht="15.75" thickBot="1">
      <c r="A7" s="6">
        <v>1991</v>
      </c>
      <c r="B7" s="7">
        <f>'Form 1.1'!K7</f>
        <v>1914.3569350332552</v>
      </c>
      <c r="C7" s="7">
        <v>122.51884384212843</v>
      </c>
      <c r="D7" s="7">
        <f aca="true" t="shared" si="0" ref="D7:D46">B7+C7</f>
        <v>2036.8757788753837</v>
      </c>
      <c r="E7" s="7">
        <f aca="true" t="shared" si="1" ref="E7:E46">G7-F7</f>
        <v>0</v>
      </c>
      <c r="F7" s="7">
        <v>0</v>
      </c>
      <c r="G7" s="7">
        <v>0</v>
      </c>
      <c r="H7" s="7">
        <f aca="true" t="shared" si="2" ref="H7:H46">D7-G7</f>
        <v>2036.8757788753837</v>
      </c>
      <c r="I7" s="13"/>
    </row>
    <row r="8" spans="1:9" ht="15.75" thickBot="1">
      <c r="A8" s="6">
        <v>1992</v>
      </c>
      <c r="B8" s="7">
        <f>'Form 1.1'!K8</f>
        <v>2015.4400000000003</v>
      </c>
      <c r="C8" s="7">
        <v>128.9881600000001</v>
      </c>
      <c r="D8" s="7">
        <f t="shared" si="0"/>
        <v>2144.4281600000004</v>
      </c>
      <c r="E8" s="7">
        <f t="shared" si="1"/>
        <v>0</v>
      </c>
      <c r="F8" s="7">
        <v>0</v>
      </c>
      <c r="G8" s="7">
        <v>0</v>
      </c>
      <c r="H8" s="7">
        <f t="shared" si="2"/>
        <v>2144.4281600000004</v>
      </c>
      <c r="I8" s="13"/>
    </row>
    <row r="9" spans="1:9" ht="15.75" thickBot="1">
      <c r="A9" s="6">
        <v>1993</v>
      </c>
      <c r="B9" s="7">
        <f>'Form 1.1'!K9</f>
        <v>1958.3919999999998</v>
      </c>
      <c r="C9" s="7">
        <v>125.33708800000007</v>
      </c>
      <c r="D9" s="7">
        <f t="shared" si="0"/>
        <v>2083.729088</v>
      </c>
      <c r="E9" s="7">
        <f t="shared" si="1"/>
        <v>0</v>
      </c>
      <c r="F9" s="7">
        <v>0</v>
      </c>
      <c r="G9" s="7">
        <v>0</v>
      </c>
      <c r="H9" s="7">
        <f t="shared" si="2"/>
        <v>2083.729088</v>
      </c>
      <c r="I9" s="13"/>
    </row>
    <row r="10" spans="1:9" ht="15.75" thickBot="1">
      <c r="A10" s="6">
        <v>1994</v>
      </c>
      <c r="B10" s="7">
        <f>'Form 1.1'!K10</f>
        <v>1961.13</v>
      </c>
      <c r="C10" s="7">
        <v>125.51232000000012</v>
      </c>
      <c r="D10" s="7">
        <f t="shared" si="0"/>
        <v>2086.6423200000004</v>
      </c>
      <c r="E10" s="7">
        <f t="shared" si="1"/>
        <v>0</v>
      </c>
      <c r="F10" s="7">
        <v>0</v>
      </c>
      <c r="G10" s="7">
        <v>0</v>
      </c>
      <c r="H10" s="7">
        <f t="shared" si="2"/>
        <v>2086.6423200000004</v>
      </c>
      <c r="I10" s="13"/>
    </row>
    <row r="11" spans="1:9" ht="15.75" thickBot="1">
      <c r="A11" s="6">
        <v>1995</v>
      </c>
      <c r="B11" s="7">
        <f>'Form 1.1'!K11</f>
        <v>1971.9700000000003</v>
      </c>
      <c r="C11" s="7">
        <v>126.2060800000001</v>
      </c>
      <c r="D11" s="7">
        <f t="shared" si="0"/>
        <v>2098.17608</v>
      </c>
      <c r="E11" s="7">
        <f t="shared" si="1"/>
        <v>0</v>
      </c>
      <c r="F11" s="7">
        <v>0</v>
      </c>
      <c r="G11" s="7">
        <v>0</v>
      </c>
      <c r="H11" s="7">
        <f t="shared" si="2"/>
        <v>2098.17608</v>
      </c>
      <c r="I11" s="13"/>
    </row>
    <row r="12" spans="1:9" ht="15.75" thickBot="1">
      <c r="A12" s="6">
        <v>1996</v>
      </c>
      <c r="B12" s="7">
        <f>'Form 1.1'!K12</f>
        <v>2022.8299999999995</v>
      </c>
      <c r="C12" s="7">
        <v>129.46112000000008</v>
      </c>
      <c r="D12" s="7">
        <f t="shared" si="0"/>
        <v>2152.2911199999994</v>
      </c>
      <c r="E12" s="7">
        <f t="shared" si="1"/>
        <v>0</v>
      </c>
      <c r="F12" s="7">
        <v>0</v>
      </c>
      <c r="G12" s="7">
        <v>0</v>
      </c>
      <c r="H12" s="7">
        <f t="shared" si="2"/>
        <v>2152.2911199999994</v>
      </c>
      <c r="I12" s="13"/>
    </row>
    <row r="13" spans="1:9" ht="15.75" thickBot="1">
      <c r="A13" s="6">
        <v>1997</v>
      </c>
      <c r="B13" s="7">
        <f>'Form 1.1'!K13</f>
        <v>2095.384</v>
      </c>
      <c r="C13" s="7">
        <v>134.10457600000012</v>
      </c>
      <c r="D13" s="7">
        <f t="shared" si="0"/>
        <v>2229.488576</v>
      </c>
      <c r="E13" s="7">
        <f t="shared" si="1"/>
        <v>0</v>
      </c>
      <c r="F13" s="7">
        <v>0</v>
      </c>
      <c r="G13" s="7">
        <v>0</v>
      </c>
      <c r="H13" s="7">
        <f t="shared" si="2"/>
        <v>2229.488576</v>
      </c>
      <c r="I13" s="13"/>
    </row>
    <row r="14" spans="1:9" ht="15.75" thickBot="1">
      <c r="A14" s="6">
        <v>1998</v>
      </c>
      <c r="B14" s="7">
        <f>'Form 1.1'!K14</f>
        <v>2065.5480000000002</v>
      </c>
      <c r="C14" s="7">
        <v>132.19507200000012</v>
      </c>
      <c r="D14" s="7">
        <f t="shared" si="0"/>
        <v>2197.743072</v>
      </c>
      <c r="E14" s="7">
        <f t="shared" si="1"/>
        <v>0</v>
      </c>
      <c r="F14" s="7">
        <v>0</v>
      </c>
      <c r="G14" s="7">
        <v>0</v>
      </c>
      <c r="H14" s="7">
        <f t="shared" si="2"/>
        <v>2197.743072</v>
      </c>
      <c r="I14" s="13"/>
    </row>
    <row r="15" spans="1:9" ht="15.75" thickBot="1">
      <c r="A15" s="6">
        <v>1999</v>
      </c>
      <c r="B15" s="7">
        <f>'Form 1.1'!K15</f>
        <v>2100.2843890655918</v>
      </c>
      <c r="C15" s="7">
        <v>134.4179200000001</v>
      </c>
      <c r="D15" s="7">
        <f t="shared" si="0"/>
        <v>2234.702309065592</v>
      </c>
      <c r="E15" s="7">
        <f t="shared" si="1"/>
        <v>0</v>
      </c>
      <c r="F15" s="7">
        <v>0.00438906559203041</v>
      </c>
      <c r="G15" s="7">
        <v>0.00438906559203041</v>
      </c>
      <c r="H15" s="7">
        <f t="shared" si="2"/>
        <v>2234.69792</v>
      </c>
      <c r="I15" s="13"/>
    </row>
    <row r="16" spans="1:8" ht="15.75" thickBot="1">
      <c r="A16" s="6">
        <v>2000</v>
      </c>
      <c r="B16" s="7">
        <f>'Form 1.1'!K16</f>
        <v>2116.0074579913367</v>
      </c>
      <c r="C16" s="7">
        <v>135.42400000000015</v>
      </c>
      <c r="D16" s="7">
        <f t="shared" si="0"/>
        <v>2251.4314579913366</v>
      </c>
      <c r="E16" s="7">
        <f t="shared" si="1"/>
        <v>0</v>
      </c>
      <c r="F16" s="7">
        <v>0.00745799133621076</v>
      </c>
      <c r="G16" s="7">
        <v>0.00745799133621076</v>
      </c>
      <c r="H16" s="7">
        <f t="shared" si="2"/>
        <v>2251.4240000000004</v>
      </c>
    </row>
    <row r="17" spans="1:8" ht="15.75" thickBot="1">
      <c r="A17" s="6">
        <v>2001</v>
      </c>
      <c r="B17" s="7">
        <f>'Form 1.1'!K17</f>
        <v>2121.0128445532378</v>
      </c>
      <c r="C17" s="7">
        <v>135.74434712651907</v>
      </c>
      <c r="D17" s="7">
        <f t="shared" si="0"/>
        <v>2256.757191679757</v>
      </c>
      <c r="E17" s="7">
        <f t="shared" si="1"/>
        <v>0</v>
      </c>
      <c r="F17" s="7">
        <v>0.0074207013795297</v>
      </c>
      <c r="G17" s="7">
        <v>0.0074207013795297</v>
      </c>
      <c r="H17" s="7">
        <f t="shared" si="2"/>
        <v>2256.7497709783775</v>
      </c>
    </row>
    <row r="18" spans="1:8" ht="15.75" thickBot="1">
      <c r="A18" s="6">
        <v>2002</v>
      </c>
      <c r="B18" s="7">
        <f>'Form 1.1'!K18</f>
        <v>2093.055052371465</v>
      </c>
      <c r="C18" s="7">
        <v>133.95222607435778</v>
      </c>
      <c r="D18" s="7">
        <f t="shared" si="0"/>
        <v>2227.007278445823</v>
      </c>
      <c r="E18" s="7">
        <f t="shared" si="1"/>
        <v>0</v>
      </c>
      <c r="F18" s="7">
        <v>0.051519959627266104</v>
      </c>
      <c r="G18" s="7">
        <v>0.051519959627266104</v>
      </c>
      <c r="H18" s="7">
        <f t="shared" si="2"/>
        <v>2226.955758486196</v>
      </c>
    </row>
    <row r="19" spans="1:8" ht="15.75" thickBot="1">
      <c r="A19" s="6">
        <v>2003</v>
      </c>
      <c r="B19" s="7">
        <f>'Form 1.1'!K19</f>
        <v>2097.094329934918</v>
      </c>
      <c r="C19" s="7">
        <v>134.20800000000008</v>
      </c>
      <c r="D19" s="7">
        <f t="shared" si="0"/>
        <v>2231.302329934918</v>
      </c>
      <c r="E19" s="7">
        <f t="shared" si="1"/>
        <v>0</v>
      </c>
      <c r="F19" s="7">
        <v>0.09432993491803951</v>
      </c>
      <c r="G19" s="7">
        <v>0.09432993491803951</v>
      </c>
      <c r="H19" s="7">
        <f t="shared" si="2"/>
        <v>2231.208</v>
      </c>
    </row>
    <row r="20" spans="1:8" ht="15.75" thickBot="1">
      <c r="A20" s="6">
        <v>2004</v>
      </c>
      <c r="B20" s="7">
        <f>'Form 1.1'!K20</f>
        <v>2186.250824523283</v>
      </c>
      <c r="C20" s="7">
        <v>139.90399999999988</v>
      </c>
      <c r="D20" s="7">
        <f t="shared" si="0"/>
        <v>2326.154824523283</v>
      </c>
      <c r="E20" s="7">
        <f t="shared" si="1"/>
        <v>0</v>
      </c>
      <c r="F20" s="7">
        <v>0.2508245232861629</v>
      </c>
      <c r="G20" s="7">
        <v>0.2508245232861629</v>
      </c>
      <c r="H20" s="7">
        <f t="shared" si="2"/>
        <v>2325.903999999997</v>
      </c>
    </row>
    <row r="21" spans="1:8" ht="15.75" thickBot="1">
      <c r="A21" s="6">
        <v>2005</v>
      </c>
      <c r="B21" s="7">
        <f>'Form 1.1'!K21</f>
        <v>2154.6586165842923</v>
      </c>
      <c r="C21" s="7">
        <v>137.86165137011</v>
      </c>
      <c r="D21" s="7">
        <f t="shared" si="0"/>
        <v>2292.5202679544022</v>
      </c>
      <c r="E21" s="7">
        <f t="shared" si="1"/>
        <v>0</v>
      </c>
      <c r="F21" s="7">
        <v>0.5703139263254099</v>
      </c>
      <c r="G21" s="7">
        <v>0.5703139263254099</v>
      </c>
      <c r="H21" s="7">
        <f t="shared" si="2"/>
        <v>2291.9499540280767</v>
      </c>
    </row>
    <row r="22" spans="1:8" ht="15.75" thickBot="1">
      <c r="A22" s="6">
        <v>2006</v>
      </c>
      <c r="B22" s="7">
        <f>'Form 1.1'!K22</f>
        <v>2256.3461237379206</v>
      </c>
      <c r="C22" s="7">
        <v>144.19944101847122</v>
      </c>
      <c r="D22" s="7">
        <f t="shared" si="0"/>
        <v>2400.5455647563917</v>
      </c>
      <c r="E22" s="7">
        <f t="shared" si="1"/>
        <v>2.5360199999999997</v>
      </c>
      <c r="F22" s="7">
        <v>0.693837824309348</v>
      </c>
      <c r="G22" s="7">
        <v>3.229857824309348</v>
      </c>
      <c r="H22" s="7">
        <f t="shared" si="2"/>
        <v>2397.3157069320823</v>
      </c>
    </row>
    <row r="23" spans="1:8" ht="15.75" thickBot="1">
      <c r="A23" s="6">
        <v>2007</v>
      </c>
      <c r="B23" s="7">
        <f>'Form 1.1'!K23</f>
        <v>2311.5117180680263</v>
      </c>
      <c r="C23" s="7">
        <v>147.71199999999988</v>
      </c>
      <c r="D23" s="7">
        <f t="shared" si="0"/>
        <v>2459.2237180680263</v>
      </c>
      <c r="E23" s="7">
        <f t="shared" si="1"/>
        <v>2.5106598</v>
      </c>
      <c r="F23" s="7">
        <v>1.0010582680302083</v>
      </c>
      <c r="G23" s="7">
        <v>3.5117180680302083</v>
      </c>
      <c r="H23" s="7">
        <f t="shared" si="2"/>
        <v>2455.711999999996</v>
      </c>
    </row>
    <row r="24" spans="1:8" ht="15.75" thickBot="1">
      <c r="A24" s="6">
        <v>2008</v>
      </c>
      <c r="B24" s="7">
        <f>'Form 1.1'!K24</f>
        <v>2303.972864683616</v>
      </c>
      <c r="C24" s="7">
        <v>147.13600000000156</v>
      </c>
      <c r="D24" s="7">
        <f t="shared" si="0"/>
        <v>2451.108864683618</v>
      </c>
      <c r="E24" s="7">
        <f t="shared" si="1"/>
        <v>2.485553202</v>
      </c>
      <c r="F24" s="7">
        <v>2.4873114815938937</v>
      </c>
      <c r="G24" s="7">
        <v>4.972864683593894</v>
      </c>
      <c r="H24" s="7">
        <f t="shared" si="2"/>
        <v>2446.136000000024</v>
      </c>
    </row>
    <row r="25" spans="1:8" ht="15.75" thickBot="1">
      <c r="A25" s="6">
        <v>2009</v>
      </c>
      <c r="B25" s="7">
        <f>'Form 1.1'!K25</f>
        <v>2285.9002878394185</v>
      </c>
      <c r="C25" s="7">
        <v>145.85600000000255</v>
      </c>
      <c r="D25" s="7">
        <f t="shared" si="0"/>
        <v>2431.756287839421</v>
      </c>
      <c r="E25" s="7">
        <f t="shared" si="1"/>
        <v>2.460697669980002</v>
      </c>
      <c r="F25" s="7">
        <v>4.439590169401102</v>
      </c>
      <c r="G25" s="7">
        <v>6.900287839381104</v>
      </c>
      <c r="H25" s="7">
        <f t="shared" si="2"/>
        <v>2424.85600000004</v>
      </c>
    </row>
    <row r="26" spans="1:8" ht="15.75" thickBot="1">
      <c r="A26" s="6">
        <v>2010</v>
      </c>
      <c r="B26" s="7">
        <f>'Form 1.1'!K26</f>
        <v>2196.315443909847</v>
      </c>
      <c r="C26" s="7">
        <v>140.03200000000157</v>
      </c>
      <c r="D26" s="7">
        <f t="shared" si="0"/>
        <v>2336.3474439098486</v>
      </c>
      <c r="E26" s="7">
        <f t="shared" si="1"/>
        <v>2.4360906932802004</v>
      </c>
      <c r="F26" s="7">
        <v>5.879353216544302</v>
      </c>
      <c r="G26" s="7">
        <v>8.315443909824502</v>
      </c>
      <c r="H26" s="7">
        <f t="shared" si="2"/>
        <v>2328.0320000000243</v>
      </c>
    </row>
    <row r="27" spans="1:8" ht="15.75" thickBot="1">
      <c r="A27" s="6">
        <v>2011</v>
      </c>
      <c r="B27" s="7">
        <f>'Form 1.1'!K27</f>
        <v>2187.089559202418</v>
      </c>
      <c r="C27" s="7">
        <v>139.34588959999996</v>
      </c>
      <c r="D27" s="7">
        <f t="shared" si="0"/>
        <v>2326.4354488024183</v>
      </c>
      <c r="E27" s="7">
        <f t="shared" si="1"/>
        <v>2.4423897863474</v>
      </c>
      <c r="F27" s="7">
        <v>7.367644416072968</v>
      </c>
      <c r="G27" s="7">
        <v>9.810034202420368</v>
      </c>
      <c r="H27" s="7">
        <f t="shared" si="2"/>
        <v>2316.625414599998</v>
      </c>
    </row>
    <row r="28" spans="1:8" ht="15.75" thickBot="1">
      <c r="A28" s="6">
        <v>2012</v>
      </c>
      <c r="B28" s="7">
        <f>'Form 1.1'!K28</f>
        <v>2264.091757943851</v>
      </c>
      <c r="C28" s="7">
        <v>144.10250899200474</v>
      </c>
      <c r="D28" s="7">
        <f t="shared" si="0"/>
        <v>2408.194266935856</v>
      </c>
      <c r="E28" s="7">
        <f t="shared" si="1"/>
        <v>2.41796588848392</v>
      </c>
      <c r="F28" s="7">
        <v>10.072089055294567</v>
      </c>
      <c r="G28" s="7">
        <v>12.490054943778487</v>
      </c>
      <c r="H28" s="7">
        <f t="shared" si="2"/>
        <v>2395.7042119920775</v>
      </c>
    </row>
    <row r="29" spans="1:8" ht="15.75" thickBot="1">
      <c r="A29" s="6">
        <v>2013</v>
      </c>
      <c r="B29" s="7">
        <f>'Form 1.1'!K29</f>
        <v>2171.9781636029265</v>
      </c>
      <c r="C29" s="7">
        <v>138.04120355712112</v>
      </c>
      <c r="D29" s="7">
        <f t="shared" si="0"/>
        <v>2310.0193671600478</v>
      </c>
      <c r="E29" s="7">
        <f t="shared" si="1"/>
        <v>2.393786229599078</v>
      </c>
      <c r="F29" s="7">
        <v>12.69057179331178</v>
      </c>
      <c r="G29" s="7">
        <v>15.084358022910857</v>
      </c>
      <c r="H29" s="7">
        <f t="shared" si="2"/>
        <v>2294.935009137137</v>
      </c>
    </row>
    <row r="30" spans="1:8" ht="15.75" thickBot="1">
      <c r="A30" s="6">
        <v>2014</v>
      </c>
      <c r="B30" s="7">
        <f>'Form 1.1'!K30</f>
        <v>2194.042549212455</v>
      </c>
      <c r="C30" s="7">
        <v>139.26400000000217</v>
      </c>
      <c r="D30" s="7">
        <f t="shared" si="0"/>
        <v>2333.306549212457</v>
      </c>
      <c r="E30" s="7">
        <f t="shared" si="1"/>
        <v>2.369848367303092</v>
      </c>
      <c r="F30" s="7">
        <v>15.672700845120076</v>
      </c>
      <c r="G30" s="7">
        <v>18.042549212423168</v>
      </c>
      <c r="H30" s="7">
        <f t="shared" si="2"/>
        <v>2315.264000000034</v>
      </c>
    </row>
    <row r="31" spans="1:8" ht="15.75" thickBot="1">
      <c r="A31" s="6">
        <v>2015</v>
      </c>
      <c r="B31" s="7">
        <f>'Form 1.1'!K31</f>
        <v>2171.617693770251</v>
      </c>
      <c r="C31" s="7">
        <v>137.65856844800464</v>
      </c>
      <c r="D31" s="7">
        <f t="shared" si="0"/>
        <v>2309.276262218256</v>
      </c>
      <c r="E31" s="7">
        <f t="shared" si="1"/>
        <v>2.3461498836300585</v>
      </c>
      <c r="F31" s="7">
        <v>18.356411886551015</v>
      </c>
      <c r="G31" s="7">
        <v>20.702561770181074</v>
      </c>
      <c r="H31" s="7">
        <f t="shared" si="2"/>
        <v>2288.5737004480748</v>
      </c>
    </row>
    <row r="32" spans="1:8" ht="15.75" thickBot="1">
      <c r="A32" s="6">
        <v>2016</v>
      </c>
      <c r="B32" s="7">
        <f>'Form 1.1'!K32</f>
        <v>2138.2684238217566</v>
      </c>
      <c r="C32" s="7">
        <v>135.049306539671</v>
      </c>
      <c r="D32" s="7">
        <f t="shared" si="0"/>
        <v>2273.3177303614275</v>
      </c>
      <c r="E32" s="7">
        <f t="shared" si="1"/>
        <v>2.3226883847937643</v>
      </c>
      <c r="F32" s="7">
        <v>23.43272543741473</v>
      </c>
      <c r="G32" s="7">
        <v>25.755413822208496</v>
      </c>
      <c r="H32" s="7">
        <f t="shared" si="2"/>
        <v>2247.562316539219</v>
      </c>
    </row>
    <row r="33" spans="1:8" ht="15.75" thickBot="1">
      <c r="A33" s="6">
        <v>2017</v>
      </c>
      <c r="B33" s="7">
        <f>'Form 1.1'!K33</f>
        <v>2158.4990954194423</v>
      </c>
      <c r="C33" s="7">
        <v>135.84861223848188</v>
      </c>
      <c r="D33" s="7">
        <f t="shared" si="0"/>
        <v>2294.3477076579243</v>
      </c>
      <c r="E33" s="7">
        <f t="shared" si="1"/>
        <v>2.3147138576368533</v>
      </c>
      <c r="F33" s="7">
        <v>28.76982392421482</v>
      </c>
      <c r="G33" s="7">
        <v>31.084537781851672</v>
      </c>
      <c r="H33" s="7">
        <f t="shared" si="2"/>
        <v>2263.2631698760724</v>
      </c>
    </row>
    <row r="34" spans="1:8" ht="15.75" thickBot="1">
      <c r="A34" s="6">
        <v>2018</v>
      </c>
      <c r="B34" s="7">
        <f>'Form 1.1'!K34</f>
        <v>2205.0711141233046</v>
      </c>
      <c r="C34" s="7">
        <v>138.02926910760786</v>
      </c>
      <c r="D34" s="7">
        <f t="shared" si="0"/>
        <v>2343.1003832309125</v>
      </c>
      <c r="E34" s="7">
        <f t="shared" si="1"/>
        <v>8.772863280498868</v>
      </c>
      <c r="F34" s="7">
        <v>32.2662334728325</v>
      </c>
      <c r="G34" s="7">
        <v>41.03909675333137</v>
      </c>
      <c r="H34" s="7">
        <f t="shared" si="2"/>
        <v>2302.0612864775812</v>
      </c>
    </row>
    <row r="35" spans="1:8" ht="15.75" thickBot="1">
      <c r="A35" s="6">
        <v>2019</v>
      </c>
      <c r="B35" s="7">
        <f>'Form 1.1'!K35</f>
        <v>2257.1884163802292</v>
      </c>
      <c r="C35" s="7">
        <v>140.94920944058566</v>
      </c>
      <c r="D35" s="7">
        <f t="shared" si="0"/>
        <v>2398.1376258208147</v>
      </c>
      <c r="E35" s="7">
        <f t="shared" si="1"/>
        <v>8.719139351020075</v>
      </c>
      <c r="F35" s="7">
        <v>36.14080213706741</v>
      </c>
      <c r="G35" s="7">
        <v>44.859941488087486</v>
      </c>
      <c r="H35" s="7">
        <f t="shared" si="2"/>
        <v>2353.2776843327274</v>
      </c>
    </row>
    <row r="36" spans="1:8" ht="15.75" thickBot="1">
      <c r="A36" s="6">
        <v>2020</v>
      </c>
      <c r="B36" s="7">
        <f>'Form 1.1'!K36</f>
        <v>2317.735130079581</v>
      </c>
      <c r="C36" s="7">
        <v>144.38689957284524</v>
      </c>
      <c r="D36" s="7">
        <f t="shared" si="0"/>
        <v>2462.122029652426</v>
      </c>
      <c r="E36" s="7">
        <f t="shared" si="1"/>
        <v>8.646751462169881</v>
      </c>
      <c r="F36" s="7">
        <v>40.21152465834121</v>
      </c>
      <c r="G36" s="7">
        <v>48.85827612051109</v>
      </c>
      <c r="H36" s="7">
        <f t="shared" si="2"/>
        <v>2413.263753531915</v>
      </c>
    </row>
    <row r="37" spans="1:8" ht="15.75" thickBot="1">
      <c r="A37" s="6">
        <v>2021</v>
      </c>
      <c r="B37" s="7">
        <f>'Form 1.1'!K37</f>
        <v>2374.1398989447075</v>
      </c>
      <c r="C37" s="7">
        <v>147.5403566209021</v>
      </c>
      <c r="D37" s="7">
        <f t="shared" si="0"/>
        <v>2521.6802555656095</v>
      </c>
      <c r="E37" s="7">
        <f t="shared" si="1"/>
        <v>8.574945163561267</v>
      </c>
      <c r="F37" s="7">
        <v>44.47429911663557</v>
      </c>
      <c r="G37" s="7">
        <v>53.04924428019684</v>
      </c>
      <c r="H37" s="7">
        <f t="shared" si="2"/>
        <v>2468.6310112854126</v>
      </c>
    </row>
    <row r="38" spans="1:8" ht="15.75" thickBot="1">
      <c r="A38" s="6">
        <v>2022</v>
      </c>
      <c r="B38" s="7">
        <f>'Form 1.1'!K38</f>
        <v>2454.647252048171</v>
      </c>
      <c r="C38" s="7">
        <v>152.24669267906452</v>
      </c>
      <c r="D38" s="7">
        <f t="shared" si="0"/>
        <v>2606.8939447272355</v>
      </c>
      <c r="E38" s="7">
        <f t="shared" si="1"/>
        <v>8.503701495283543</v>
      </c>
      <c r="F38" s="7">
        <v>48.26363949994017</v>
      </c>
      <c r="G38" s="7">
        <v>56.76734099522371</v>
      </c>
      <c r="H38" s="7">
        <f t="shared" si="2"/>
        <v>2550.126603732012</v>
      </c>
    </row>
    <row r="39" spans="1:8" ht="15.75" thickBot="1">
      <c r="A39" s="6">
        <v>2023</v>
      </c>
      <c r="B39" s="7">
        <f>'Form 1.1'!K39</f>
        <v>2525.470647342248</v>
      </c>
      <c r="C39" s="7">
        <v>156.3477979723567</v>
      </c>
      <c r="D39" s="7">
        <f t="shared" si="0"/>
        <v>2681.8184453146046</v>
      </c>
      <c r="E39" s="7">
        <f t="shared" si="1"/>
        <v>8.43300956326604</v>
      </c>
      <c r="F39" s="7">
        <v>51.732698097099615</v>
      </c>
      <c r="G39" s="7">
        <v>60.165707660365655</v>
      </c>
      <c r="H39" s="7">
        <f t="shared" si="2"/>
        <v>2621.652737654239</v>
      </c>
    </row>
    <row r="40" spans="1:8" ht="15.75" thickBot="1">
      <c r="A40" s="6">
        <v>2024</v>
      </c>
      <c r="B40" s="7">
        <f>'Form 1.1'!K40</f>
        <v>2591.9540041820437</v>
      </c>
      <c r="C40" s="7">
        <v>160.14558209801686</v>
      </c>
      <c r="D40" s="7">
        <f t="shared" si="0"/>
        <v>2752.0995862800605</v>
      </c>
      <c r="E40" s="7">
        <f t="shared" si="1"/>
        <v>8.362824815680739</v>
      </c>
      <c r="F40" s="7">
        <v>55.487015574032135</v>
      </c>
      <c r="G40" s="7">
        <v>63.849840389712874</v>
      </c>
      <c r="H40" s="7">
        <f t="shared" si="2"/>
        <v>2688.2497458903476</v>
      </c>
    </row>
    <row r="41" spans="1:8" ht="15.75" thickBot="1">
      <c r="A41" s="6">
        <v>2025</v>
      </c>
      <c r="B41" s="7">
        <f>'Form 1.1'!K41</f>
        <v>2669.756333866309</v>
      </c>
      <c r="C41" s="7">
        <v>164.6373885500282</v>
      </c>
      <c r="D41" s="7">
        <f t="shared" si="0"/>
        <v>2834.3937224163374</v>
      </c>
      <c r="E41" s="7">
        <f t="shared" si="1"/>
        <v>8.293184495561569</v>
      </c>
      <c r="F41" s="7">
        <v>59.44310617390986</v>
      </c>
      <c r="G41" s="7">
        <v>67.73629066947143</v>
      </c>
      <c r="H41" s="7">
        <f t="shared" si="2"/>
        <v>2766.6574317468658</v>
      </c>
    </row>
    <row r="42" spans="1:8" ht="15.75" thickBot="1">
      <c r="A42" s="6">
        <v>2026</v>
      </c>
      <c r="B42" s="7">
        <f>'Form 1.1'!K42</f>
        <v>2731.9700029759997</v>
      </c>
      <c r="C42" s="7">
        <v>168.12533307896268</v>
      </c>
      <c r="D42" s="7">
        <f t="shared" si="0"/>
        <v>2900.0953360549624</v>
      </c>
      <c r="E42" s="7">
        <f t="shared" si="1"/>
        <v>8.224084521944995</v>
      </c>
      <c r="F42" s="7">
        <v>63.51291111255751</v>
      </c>
      <c r="G42" s="7">
        <v>71.7369956345025</v>
      </c>
      <c r="H42" s="7">
        <f t="shared" si="2"/>
        <v>2828.35834042046</v>
      </c>
    </row>
    <row r="43" spans="1:8" ht="15.75" thickBot="1">
      <c r="A43" s="6">
        <v>2027</v>
      </c>
      <c r="B43" s="7">
        <f>'Form 1.1'!K43</f>
        <v>2798.2878386152497</v>
      </c>
      <c r="C43" s="7">
        <v>171.8417243805145</v>
      </c>
      <c r="D43" s="7">
        <f t="shared" si="0"/>
        <v>2970.129562995764</v>
      </c>
      <c r="E43" s="7">
        <f t="shared" si="1"/>
        <v>8.155537265221213</v>
      </c>
      <c r="F43" s="7">
        <v>67.61470489784672</v>
      </c>
      <c r="G43" s="7">
        <v>75.77024216306793</v>
      </c>
      <c r="H43" s="7">
        <f t="shared" si="2"/>
        <v>2894.359320832696</v>
      </c>
    </row>
    <row r="44" spans="1:8" ht="15.75" thickBot="1">
      <c r="A44" s="6">
        <v>2028</v>
      </c>
      <c r="B44" s="7">
        <f>'Form 1.1'!K44</f>
        <v>2871.0548095898666</v>
      </c>
      <c r="C44" s="7">
        <v>175.9332302860458</v>
      </c>
      <c r="D44" s="7">
        <f t="shared" si="0"/>
        <v>3046.9880398759124</v>
      </c>
      <c r="E44" s="7">
        <f t="shared" si="1"/>
        <v>8.087538581175124</v>
      </c>
      <c r="F44" s="7">
        <v>71.69842751395211</v>
      </c>
      <c r="G44" s="7">
        <v>79.78596609512724</v>
      </c>
      <c r="H44" s="7">
        <f t="shared" si="2"/>
        <v>2967.202073780785</v>
      </c>
    </row>
    <row r="45" spans="1:8" ht="15.75" thickBot="1">
      <c r="A45" s="6">
        <v>2029</v>
      </c>
      <c r="B45" s="7">
        <f>'Form 1.1'!K45</f>
        <v>2949.3863414196585</v>
      </c>
      <c r="C45" s="7">
        <v>180.33542741103037</v>
      </c>
      <c r="D45" s="7">
        <f t="shared" si="0"/>
        <v>3129.7217688306887</v>
      </c>
      <c r="E45" s="7">
        <f t="shared" si="1"/>
        <v>8.019266091731282</v>
      </c>
      <c r="F45" s="7">
        <v>75.81283918240659</v>
      </c>
      <c r="G45" s="7">
        <v>83.83210527413787</v>
      </c>
      <c r="H45" s="7">
        <f t="shared" si="2"/>
        <v>3045.8896635565507</v>
      </c>
    </row>
    <row r="46" spans="1:8" ht="15.75" thickBot="1">
      <c r="A46" s="6">
        <v>2030</v>
      </c>
      <c r="B46" s="7">
        <f>'Form 1.1'!K46</f>
        <v>3034.4419495830607</v>
      </c>
      <c r="C46" s="7">
        <v>185.11159285916145</v>
      </c>
      <c r="D46" s="7">
        <f t="shared" si="0"/>
        <v>3219.5535424422224</v>
      </c>
      <c r="E46" s="7">
        <f t="shared" si="1"/>
        <v>7.948798352536727</v>
      </c>
      <c r="F46" s="7">
        <v>80.01326996416206</v>
      </c>
      <c r="G46" s="7">
        <v>87.96206831669879</v>
      </c>
      <c r="H46" s="7">
        <f t="shared" si="2"/>
        <v>3131.5914741255237</v>
      </c>
    </row>
    <row r="47" spans="1:5" ht="15">
      <c r="A47" s="25" t="s">
        <v>0</v>
      </c>
      <c r="B47" s="25"/>
      <c r="C47" s="25"/>
      <c r="D47" s="25"/>
      <c r="E47" s="25"/>
    </row>
    <row r="48" spans="1:5" ht="13.5" customHeight="1">
      <c r="A48" s="25" t="s">
        <v>61</v>
      </c>
      <c r="B48" s="25"/>
      <c r="C48" s="25"/>
      <c r="D48" s="25"/>
      <c r="E48" s="25"/>
    </row>
    <row r="49" ht="13.5" customHeight="1">
      <c r="A49" s="4"/>
    </row>
    <row r="50" spans="1:8" ht="15.75">
      <c r="A50" s="22" t="s">
        <v>23</v>
      </c>
      <c r="B50" s="22"/>
      <c r="C50" s="22"/>
      <c r="D50" s="22"/>
      <c r="E50" s="22"/>
      <c r="F50" s="22"/>
      <c r="G50" s="22"/>
      <c r="H50" s="22"/>
    </row>
    <row r="51" spans="1:9" ht="15">
      <c r="A51" s="8" t="s">
        <v>24</v>
      </c>
      <c r="B51" s="11">
        <f>EXP((LN(B16/B6)/10))-1</f>
        <v>0.002462922776416576</v>
      </c>
      <c r="C51" s="11">
        <f>EXP((LN(C16/C6)/10))-1</f>
        <v>0.002462569451969543</v>
      </c>
      <c r="D51" s="11">
        <f>EXP((LN(D16/D6)/10))-1</f>
        <v>0.0024629015238499807</v>
      </c>
      <c r="E51" s="12" t="s">
        <v>47</v>
      </c>
      <c r="F51" s="12" t="s">
        <v>47</v>
      </c>
      <c r="G51" s="12" t="s">
        <v>47</v>
      </c>
      <c r="H51" s="11">
        <f>EXP((LN(H16/H6)/10))-1</f>
        <v>0.002462569451969543</v>
      </c>
      <c r="I51" s="11"/>
    </row>
    <row r="52" spans="1:9" ht="15">
      <c r="A52" s="8" t="s">
        <v>36</v>
      </c>
      <c r="B52" s="11">
        <f aca="true" t="shared" si="3" ref="B52:H52">EXP((LN(B32/B16)/16))-1</f>
        <v>0.0006542961577684636</v>
      </c>
      <c r="C52" s="11">
        <f t="shared" si="3"/>
        <v>-0.00017315075590651485</v>
      </c>
      <c r="D52" s="11">
        <f t="shared" si="3"/>
        <v>0.0006048142145271829</v>
      </c>
      <c r="E52" s="12" t="s">
        <v>47</v>
      </c>
      <c r="F52" s="11">
        <f t="shared" si="3"/>
        <v>0.6541506430062871</v>
      </c>
      <c r="G52" s="11">
        <f t="shared" si="3"/>
        <v>0.6639505519642468</v>
      </c>
      <c r="H52" s="11">
        <f t="shared" si="3"/>
        <v>-0.00010728742484078513</v>
      </c>
      <c r="I52" s="11"/>
    </row>
    <row r="53" spans="1:9" ht="15">
      <c r="A53" s="8" t="s">
        <v>37</v>
      </c>
      <c r="B53" s="11">
        <f aca="true" t="shared" si="4" ref="B53:H53">EXP((LN(B36/B32)/4))-1</f>
        <v>0.02035288129181745</v>
      </c>
      <c r="C53" s="11">
        <f t="shared" si="4"/>
        <v>0.016854601136554903</v>
      </c>
      <c r="D53" s="11">
        <f t="shared" si="4"/>
        <v>0.02014606500083338</v>
      </c>
      <c r="E53" s="11">
        <f t="shared" si="4"/>
        <v>0.389042413921723</v>
      </c>
      <c r="F53" s="11">
        <f t="shared" si="4"/>
        <v>0.14454252687155567</v>
      </c>
      <c r="G53" s="11">
        <f t="shared" si="4"/>
        <v>0.17359270647036817</v>
      </c>
      <c r="H53" s="11">
        <f t="shared" si="4"/>
        <v>0.017942535360198297</v>
      </c>
      <c r="I53" s="11"/>
    </row>
    <row r="54" spans="1:9" ht="15">
      <c r="A54" s="8" t="s">
        <v>58</v>
      </c>
      <c r="B54" s="11">
        <f aca="true" t="shared" si="5" ref="B54:H54">EXP((LN(B46/B32)/14))-1</f>
        <v>0.025317404212677586</v>
      </c>
      <c r="C54" s="11">
        <f t="shared" si="5"/>
        <v>0.02277833150982267</v>
      </c>
      <c r="D54" s="11">
        <f t="shared" si="5"/>
        <v>0.02516883159153971</v>
      </c>
      <c r="E54" s="11">
        <f t="shared" si="5"/>
        <v>0.09185517785835984</v>
      </c>
      <c r="F54" s="11">
        <f t="shared" si="5"/>
        <v>0.09168076495392641</v>
      </c>
      <c r="G54" s="11">
        <f t="shared" si="5"/>
        <v>0.09169650881964175</v>
      </c>
      <c r="H54" s="11">
        <f t="shared" si="5"/>
        <v>0.02397540577916013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0" ht="15.75" customHeight="1">
      <c r="A2" s="24" t="s">
        <v>56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15.7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</row>
    <row r="4" ht="13.5" customHeight="1" thickBot="1">
      <c r="A4" s="4"/>
    </row>
    <row r="5" spans="1:9" ht="27" thickBot="1">
      <c r="A5" s="5" t="s">
        <v>11</v>
      </c>
      <c r="B5" s="5" t="s">
        <v>62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5" t="s">
        <v>63</v>
      </c>
      <c r="I5" s="5" t="s">
        <v>35</v>
      </c>
    </row>
    <row r="6" spans="1:9" ht="15.75" thickBot="1">
      <c r="A6" s="6">
        <v>1990</v>
      </c>
      <c r="B6" s="7">
        <v>514.3327508364928</v>
      </c>
      <c r="C6" s="7">
        <v>26.23097029266113</v>
      </c>
      <c r="D6" s="7">
        <f>B6+C6</f>
        <v>540.5637211291539</v>
      </c>
      <c r="E6" s="7">
        <v>0</v>
      </c>
      <c r="F6" s="7"/>
      <c r="G6" s="7">
        <f>E6+F6</f>
        <v>0</v>
      </c>
      <c r="H6" s="7">
        <f>D6-G6</f>
        <v>540.5637211291539</v>
      </c>
      <c r="I6" s="18">
        <f>100*'Form 1.2'!H6/('Form 1.4'!H6*8.76)</f>
        <v>46.390027840839544</v>
      </c>
    </row>
    <row r="7" spans="1:9" ht="15.75" thickBot="1">
      <c r="A7" s="6">
        <v>1991</v>
      </c>
      <c r="B7" s="7">
        <v>477.639885463164</v>
      </c>
      <c r="C7" s="7">
        <v>24.35963415862136</v>
      </c>
      <c r="D7" s="7">
        <f aca="true" t="shared" si="0" ref="D7:D46">B7+C7</f>
        <v>501.99951962178534</v>
      </c>
      <c r="E7" s="7">
        <v>0</v>
      </c>
      <c r="F7" s="7"/>
      <c r="G7" s="7">
        <f aca="true" t="shared" si="1" ref="G7:G46">E7+F7</f>
        <v>0</v>
      </c>
      <c r="H7" s="7">
        <f aca="true" t="shared" si="2" ref="H7:H46">D7-G7</f>
        <v>501.99951962178534</v>
      </c>
      <c r="I7" s="18">
        <f>100*'Form 1.2'!H7/('Form 1.4'!H7*8.76)</f>
        <v>46.318782587052915</v>
      </c>
    </row>
    <row r="8" spans="1:9" ht="15.75" thickBot="1">
      <c r="A8" s="6">
        <v>1992</v>
      </c>
      <c r="B8" s="7">
        <v>509.9043015672981</v>
      </c>
      <c r="C8" s="7">
        <v>26.0051193799322</v>
      </c>
      <c r="D8" s="7">
        <f t="shared" si="0"/>
        <v>535.9094209472303</v>
      </c>
      <c r="E8" s="7">
        <v>0</v>
      </c>
      <c r="F8" s="7"/>
      <c r="G8" s="7">
        <f t="shared" si="1"/>
        <v>0</v>
      </c>
      <c r="H8" s="7">
        <f t="shared" si="2"/>
        <v>535.9094209472303</v>
      </c>
      <c r="I8" s="18">
        <f>100*'Form 1.2'!H8/('Form 1.4'!H8*8.76)</f>
        <v>45.67893856523975</v>
      </c>
    </row>
    <row r="9" spans="1:9" ht="15.75" thickBot="1">
      <c r="A9" s="6">
        <v>1993</v>
      </c>
      <c r="B9" s="7">
        <v>446.24167459562324</v>
      </c>
      <c r="C9" s="7">
        <v>22.758325404376784</v>
      </c>
      <c r="D9" s="7">
        <f t="shared" si="0"/>
        <v>469</v>
      </c>
      <c r="E9" s="7">
        <v>0</v>
      </c>
      <c r="F9" s="7"/>
      <c r="G9" s="7">
        <f t="shared" si="1"/>
        <v>0</v>
      </c>
      <c r="H9" s="7">
        <f t="shared" si="2"/>
        <v>469</v>
      </c>
      <c r="I9" s="18">
        <f>100*'Form 1.2'!H9/('Form 1.4'!H9*8.76)</f>
        <v>50.718255298848234</v>
      </c>
    </row>
    <row r="10" spans="1:9" ht="15.75" thickBot="1">
      <c r="A10" s="6">
        <v>1994</v>
      </c>
      <c r="B10" s="7">
        <v>498.57278782112286</v>
      </c>
      <c r="C10" s="7">
        <v>25.427212178877266</v>
      </c>
      <c r="D10" s="7">
        <f t="shared" si="0"/>
        <v>524.0000000000001</v>
      </c>
      <c r="E10" s="7">
        <v>0</v>
      </c>
      <c r="F10" s="7"/>
      <c r="G10" s="7">
        <f t="shared" si="1"/>
        <v>0</v>
      </c>
      <c r="H10" s="7">
        <f t="shared" si="2"/>
        <v>524.0000000000001</v>
      </c>
      <c r="I10" s="18">
        <f>100*'Form 1.2'!H10/('Form 1.4'!H10*8.76)</f>
        <v>45.458240092021335</v>
      </c>
    </row>
    <row r="11" spans="1:9" ht="15.75" thickBot="1">
      <c r="A11" s="6">
        <v>1995</v>
      </c>
      <c r="B11" s="7">
        <v>491.9124643196956</v>
      </c>
      <c r="C11" s="7">
        <v>25.087535680304473</v>
      </c>
      <c r="D11" s="7">
        <f t="shared" si="0"/>
        <v>517</v>
      </c>
      <c r="E11" s="7">
        <v>0</v>
      </c>
      <c r="F11" s="7"/>
      <c r="G11" s="7">
        <f t="shared" si="1"/>
        <v>0</v>
      </c>
      <c r="H11" s="7">
        <f t="shared" si="2"/>
        <v>517</v>
      </c>
      <c r="I11" s="18">
        <f>100*'Form 1.2'!H11/('Form 1.4'!H11*8.76)</f>
        <v>46.32839794034781</v>
      </c>
    </row>
    <row r="12" spans="1:9" ht="15.75" thickBot="1">
      <c r="A12" s="6">
        <v>1996</v>
      </c>
      <c r="B12" s="7">
        <v>494.7668886774501</v>
      </c>
      <c r="C12" s="7">
        <v>25.233111322549952</v>
      </c>
      <c r="D12" s="7">
        <f t="shared" si="0"/>
        <v>520</v>
      </c>
      <c r="E12" s="7">
        <v>0</v>
      </c>
      <c r="F12" s="7"/>
      <c r="G12" s="7">
        <f t="shared" si="1"/>
        <v>0</v>
      </c>
      <c r="H12" s="7">
        <f t="shared" si="2"/>
        <v>520</v>
      </c>
      <c r="I12" s="18">
        <f>100*'Form 1.2'!H12/('Form 1.4'!H12*8.76)</f>
        <v>47.24910256410255</v>
      </c>
    </row>
    <row r="13" spans="1:9" ht="15.75" thickBot="1">
      <c r="A13" s="6">
        <v>1997</v>
      </c>
      <c r="B13" s="7">
        <v>539.4862036156045</v>
      </c>
      <c r="C13" s="7">
        <v>27.513796384395828</v>
      </c>
      <c r="D13" s="7">
        <f t="shared" si="0"/>
        <v>567.0000000000003</v>
      </c>
      <c r="E13" s="7">
        <v>0</v>
      </c>
      <c r="F13" s="7"/>
      <c r="G13" s="7">
        <f t="shared" si="1"/>
        <v>0</v>
      </c>
      <c r="H13" s="7">
        <f t="shared" si="2"/>
        <v>567.0000000000003</v>
      </c>
      <c r="I13" s="18">
        <f>100*'Form 1.2'!H13/('Form 1.4'!H13*8.76)</f>
        <v>44.88674220643777</v>
      </c>
    </row>
    <row r="14" spans="1:9" ht="15.75" thickBot="1">
      <c r="A14" s="6">
        <v>1998</v>
      </c>
      <c r="B14" s="7">
        <v>569.933396764986</v>
      </c>
      <c r="C14" s="7">
        <v>29.066603235014284</v>
      </c>
      <c r="D14" s="7">
        <f t="shared" si="0"/>
        <v>599.0000000000003</v>
      </c>
      <c r="E14" s="7">
        <v>0</v>
      </c>
      <c r="F14" s="7"/>
      <c r="G14" s="7">
        <f t="shared" si="1"/>
        <v>0</v>
      </c>
      <c r="H14" s="7">
        <f t="shared" si="2"/>
        <v>599.0000000000003</v>
      </c>
      <c r="I14" s="18">
        <f>100*'Form 1.2'!H14/('Form 1.4'!H14*8.76)</f>
        <v>41.88379170764057</v>
      </c>
    </row>
    <row r="15" spans="1:9" ht="15.75" thickBot="1">
      <c r="A15" s="6">
        <v>1999</v>
      </c>
      <c r="B15" s="7">
        <v>529.0225069095854</v>
      </c>
      <c r="C15" s="7">
        <v>26.98001902949572</v>
      </c>
      <c r="D15" s="7">
        <f t="shared" si="0"/>
        <v>556.0025259390811</v>
      </c>
      <c r="E15" s="7">
        <v>0</v>
      </c>
      <c r="F15" s="7">
        <v>0.00252593908117163</v>
      </c>
      <c r="G15" s="7">
        <f t="shared" si="1"/>
        <v>0.00252593908117163</v>
      </c>
      <c r="H15" s="7">
        <f t="shared" si="2"/>
        <v>556</v>
      </c>
      <c r="I15" s="18">
        <f>100*'Form 1.2'!H15/('Form 1.4'!H15*8.76)</f>
        <v>45.88174501494696</v>
      </c>
    </row>
    <row r="16" spans="1:9" ht="15.75" thickBot="1">
      <c r="A16" s="6">
        <v>2000</v>
      </c>
      <c r="B16" s="7">
        <v>526.1680699221354</v>
      </c>
      <c r="C16" s="7">
        <v>26.83444338725023</v>
      </c>
      <c r="D16" s="7">
        <f t="shared" si="0"/>
        <v>553.0025133093856</v>
      </c>
      <c r="E16" s="7">
        <v>0</v>
      </c>
      <c r="F16" s="7">
        <v>0.00251330938576577</v>
      </c>
      <c r="G16" s="7">
        <f t="shared" si="1"/>
        <v>0.00251330938576577</v>
      </c>
      <c r="H16" s="7">
        <f t="shared" si="2"/>
        <v>552.9999999999998</v>
      </c>
      <c r="I16" s="18">
        <f>100*'Form 1.2'!H16/('Form 1.4'!H16*8.76)</f>
        <v>46.475926247037776</v>
      </c>
    </row>
    <row r="17" spans="1:9" ht="15.75" thickBot="1">
      <c r="A17" s="6">
        <v>2001</v>
      </c>
      <c r="B17" s="7">
        <v>466.22514584274364</v>
      </c>
      <c r="C17" s="7">
        <v>23.777354900095144</v>
      </c>
      <c r="D17" s="7">
        <f t="shared" si="0"/>
        <v>490.0025007428388</v>
      </c>
      <c r="E17" s="7">
        <v>0</v>
      </c>
      <c r="F17" s="7">
        <v>0.00250074283883695</v>
      </c>
      <c r="G17" s="7">
        <f t="shared" si="1"/>
        <v>0.00250074283883695</v>
      </c>
      <c r="H17" s="7">
        <f t="shared" si="2"/>
        <v>489.99999999999994</v>
      </c>
      <c r="I17" s="18">
        <f>100*'Form 1.2'!H17/('Form 1.4'!H17*8.76)</f>
        <v>52.57547691217915</v>
      </c>
    </row>
    <row r="18" spans="1:9" ht="15.75" thickBot="1">
      <c r="A18" s="6">
        <v>2002</v>
      </c>
      <c r="B18" s="7">
        <v>521.4373031609863</v>
      </c>
      <c r="C18" s="7">
        <v>26.591817316841123</v>
      </c>
      <c r="D18" s="7">
        <f t="shared" si="0"/>
        <v>548.0291204778274</v>
      </c>
      <c r="E18" s="7">
        <v>0</v>
      </c>
      <c r="F18" s="7">
        <v>0.0291204778269759</v>
      </c>
      <c r="G18" s="7">
        <f t="shared" si="1"/>
        <v>0.0291204778269759</v>
      </c>
      <c r="H18" s="7">
        <f t="shared" si="2"/>
        <v>548.0000000000005</v>
      </c>
      <c r="I18" s="18">
        <f>100*'Form 1.2'!H18/('Form 1.4'!H18*8.76)</f>
        <v>46.390272607868255</v>
      </c>
    </row>
    <row r="19" spans="1:9" ht="15.75" thickBot="1">
      <c r="A19" s="6">
        <v>2003</v>
      </c>
      <c r="B19" s="7">
        <v>526.1993307724422</v>
      </c>
      <c r="C19" s="7">
        <v>26.834443387250257</v>
      </c>
      <c r="D19" s="7">
        <f t="shared" si="0"/>
        <v>553.0337741596925</v>
      </c>
      <c r="E19" s="7">
        <v>0</v>
      </c>
      <c r="F19" s="7">
        <v>0.0337741596920671</v>
      </c>
      <c r="G19" s="7">
        <f t="shared" si="1"/>
        <v>0.0337741596920671</v>
      </c>
      <c r="H19" s="7">
        <f t="shared" si="2"/>
        <v>553.0000000000005</v>
      </c>
      <c r="I19" s="18">
        <f>100*'Form 1.2'!H19/('Form 1.4'!H19*8.76)</f>
        <v>46.058609328940484</v>
      </c>
    </row>
    <row r="20" spans="1:9" ht="15.75" thickBot="1">
      <c r="A20" s="6">
        <v>2004</v>
      </c>
      <c r="B20" s="7">
        <v>528.1890669263488</v>
      </c>
      <c r="C20" s="7">
        <v>26.93149381541388</v>
      </c>
      <c r="D20" s="7">
        <f t="shared" si="0"/>
        <v>555.1205607417627</v>
      </c>
      <c r="E20" s="7">
        <v>0</v>
      </c>
      <c r="F20" s="7">
        <v>0.12056074176294</v>
      </c>
      <c r="G20" s="7">
        <f t="shared" si="1"/>
        <v>0.12056074176294</v>
      </c>
      <c r="H20" s="7">
        <f t="shared" si="2"/>
        <v>554.9999999999998</v>
      </c>
      <c r="I20" s="18">
        <f>100*'Form 1.2'!H20/('Form 1.4'!H20*8.76)</f>
        <v>47.840388333538975</v>
      </c>
    </row>
    <row r="21" spans="1:9" ht="15.75" thickBot="1">
      <c r="A21" s="6">
        <v>2005</v>
      </c>
      <c r="B21" s="7">
        <v>561.5737205246322</v>
      </c>
      <c r="C21" s="7">
        <v>28.62987630827784</v>
      </c>
      <c r="D21" s="7">
        <f t="shared" si="0"/>
        <v>590.2035968329101</v>
      </c>
      <c r="E21" s="7">
        <v>0</v>
      </c>
      <c r="F21" s="7">
        <v>0.203596832909881</v>
      </c>
      <c r="G21" s="7">
        <f t="shared" si="1"/>
        <v>0.203596832909881</v>
      </c>
      <c r="H21" s="7">
        <f t="shared" si="2"/>
        <v>590.0000000000002</v>
      </c>
      <c r="I21" s="18">
        <f>100*'Form 1.2'!H21/('Form 1.4'!H21*8.76)</f>
        <v>44.345444509482164</v>
      </c>
    </row>
    <row r="22" spans="1:9" ht="15.75" thickBot="1">
      <c r="A22" s="6">
        <v>2006</v>
      </c>
      <c r="B22" s="7">
        <v>611.0908168091438</v>
      </c>
      <c r="C22" s="7">
        <v>31.15318744053283</v>
      </c>
      <c r="D22" s="7">
        <f t="shared" si="0"/>
        <v>642.2440042496767</v>
      </c>
      <c r="E22" s="7">
        <v>0</v>
      </c>
      <c r="F22" s="7">
        <v>0.244004249676546</v>
      </c>
      <c r="G22" s="7">
        <f t="shared" si="1"/>
        <v>0.244004249676546</v>
      </c>
      <c r="H22" s="7">
        <f t="shared" si="2"/>
        <v>642.0000000000001</v>
      </c>
      <c r="I22" s="18">
        <f>100*'Form 1.2'!H22/('Form 1.4'!H22*8.76)</f>
        <v>42.62713031003432</v>
      </c>
    </row>
    <row r="23" spans="1:9" ht="15.75" thickBot="1">
      <c r="A23" s="6">
        <v>2007</v>
      </c>
      <c r="B23" s="7">
        <v>606.8309835240204</v>
      </c>
      <c r="C23" s="7">
        <v>30.91056137012368</v>
      </c>
      <c r="D23" s="7">
        <f t="shared" si="0"/>
        <v>637.7415448941441</v>
      </c>
      <c r="E23" s="7">
        <v>0.3638249999999999</v>
      </c>
      <c r="F23" s="7">
        <v>0.377719894144352</v>
      </c>
      <c r="G23" s="7">
        <f t="shared" si="1"/>
        <v>0.7415448941443519</v>
      </c>
      <c r="H23" s="7">
        <f t="shared" si="2"/>
        <v>636.9999999999998</v>
      </c>
      <c r="I23" s="18">
        <f>100*'Form 1.2'!H23/('Form 1.4'!H23*8.76)</f>
        <v>44.00822921370861</v>
      </c>
    </row>
    <row r="24" spans="1:9" ht="15.75" thickBot="1">
      <c r="A24" s="6">
        <v>2008</v>
      </c>
      <c r="B24" s="7">
        <v>566.7496845146908</v>
      </c>
      <c r="C24" s="7">
        <v>28.82973760531191</v>
      </c>
      <c r="D24" s="7">
        <f t="shared" si="0"/>
        <v>595.5794221200027</v>
      </c>
      <c r="E24" s="7">
        <v>0.36018675</v>
      </c>
      <c r="F24" s="7">
        <v>1.10052511151608</v>
      </c>
      <c r="G24" s="7">
        <f t="shared" si="1"/>
        <v>1.46071186151608</v>
      </c>
      <c r="H24" s="7">
        <f t="shared" si="2"/>
        <v>594.1187102584867</v>
      </c>
      <c r="I24" s="18">
        <f>100*'Form 1.2'!H24/('Form 1.4'!H24*8.76)</f>
        <v>47.00058499839286</v>
      </c>
    </row>
    <row r="25" spans="1:9" ht="15.75" thickBot="1">
      <c r="A25" s="6">
        <v>2009</v>
      </c>
      <c r="B25" s="7">
        <v>550.1399670837171</v>
      </c>
      <c r="C25" s="7">
        <v>27.95329618050835</v>
      </c>
      <c r="D25" s="7">
        <f t="shared" si="0"/>
        <v>578.0932632642255</v>
      </c>
      <c r="E25" s="7">
        <v>0.3565848825000002</v>
      </c>
      <c r="F25" s="7">
        <v>1.67953552458271</v>
      </c>
      <c r="G25" s="7">
        <f t="shared" si="1"/>
        <v>2.03612040708271</v>
      </c>
      <c r="H25" s="7">
        <f t="shared" si="2"/>
        <v>576.0571428571427</v>
      </c>
      <c r="I25" s="18">
        <f>100*'Form 1.2'!H25/('Form 1.4'!H25*8.76)</f>
        <v>48.05253247779822</v>
      </c>
    </row>
    <row r="26" spans="1:9" ht="15.75" thickBot="1">
      <c r="A26" s="6">
        <v>2010</v>
      </c>
      <c r="B26" s="7">
        <v>627.4708884170124</v>
      </c>
      <c r="C26" s="7">
        <v>31.87070634650344</v>
      </c>
      <c r="D26" s="7">
        <f t="shared" si="0"/>
        <v>659.3415947635158</v>
      </c>
      <c r="E26" s="7">
        <v>0.3530190336750003</v>
      </c>
      <c r="F26" s="7">
        <v>2.20205866758356</v>
      </c>
      <c r="G26" s="7">
        <f t="shared" si="1"/>
        <v>2.5550777012585604</v>
      </c>
      <c r="H26" s="7">
        <f t="shared" si="2"/>
        <v>656.7865170622572</v>
      </c>
      <c r="I26" s="18">
        <f>100*'Form 1.2'!H26/('Form 1.4'!H26*8.76)</f>
        <v>40.46323587979232</v>
      </c>
    </row>
    <row r="27" spans="1:9" ht="15.75" thickBot="1">
      <c r="A27" s="6">
        <v>2011</v>
      </c>
      <c r="B27" s="7">
        <v>592.9576594589348</v>
      </c>
      <c r="C27" s="7">
        <v>30.085632730732645</v>
      </c>
      <c r="D27" s="7">
        <f t="shared" si="0"/>
        <v>623.0432921896675</v>
      </c>
      <c r="E27" s="7">
        <v>0.35268884333824957</v>
      </c>
      <c r="F27" s="7">
        <v>2.69060334632896</v>
      </c>
      <c r="G27" s="7">
        <f t="shared" si="1"/>
        <v>3.0432921896672096</v>
      </c>
      <c r="H27" s="7">
        <f t="shared" si="2"/>
        <v>620.0000000000002</v>
      </c>
      <c r="I27" s="18">
        <f>100*'Form 1.2'!H27/('Form 1.4'!H27*8.76)</f>
        <v>42.654025162026755</v>
      </c>
    </row>
    <row r="28" spans="1:9" ht="15.75" thickBot="1">
      <c r="A28" s="6">
        <v>2012</v>
      </c>
      <c r="B28" s="7">
        <v>577.5503884173816</v>
      </c>
      <c r="C28" s="7">
        <v>29.260704091341594</v>
      </c>
      <c r="D28" s="7">
        <f t="shared" si="0"/>
        <v>606.8110925087232</v>
      </c>
      <c r="E28" s="7">
        <v>0.34916195490486723</v>
      </c>
      <c r="F28" s="7">
        <v>3.4619305538179</v>
      </c>
      <c r="G28" s="7">
        <f t="shared" si="1"/>
        <v>3.8110925087227674</v>
      </c>
      <c r="H28" s="7">
        <f t="shared" si="2"/>
        <v>603.0000000000003</v>
      </c>
      <c r="I28" s="18">
        <f>100*'Form 1.2'!H28/('Form 1.4'!H28*8.76)</f>
        <v>45.353601323520834</v>
      </c>
    </row>
    <row r="29" spans="1:9" ht="15.75" thickBot="1">
      <c r="A29" s="6">
        <v>2013</v>
      </c>
      <c r="B29" s="7">
        <v>588.9423580994742</v>
      </c>
      <c r="C29" s="7">
        <v>29.79448144624167</v>
      </c>
      <c r="D29" s="7">
        <f t="shared" si="0"/>
        <v>618.7368395457158</v>
      </c>
      <c r="E29" s="7">
        <v>0.3456703353558197</v>
      </c>
      <c r="F29" s="7">
        <v>4.39116921036011</v>
      </c>
      <c r="G29" s="7">
        <f t="shared" si="1"/>
        <v>4.73683954571593</v>
      </c>
      <c r="H29" s="7">
        <f t="shared" si="2"/>
        <v>613.9999999999999</v>
      </c>
      <c r="I29" s="18">
        <f>100*'Form 1.2'!H29/('Form 1.4'!H29*8.76)</f>
        <v>42.667570410682586</v>
      </c>
    </row>
    <row r="30" spans="1:9" ht="15.75" thickBot="1">
      <c r="A30" s="6">
        <v>2014</v>
      </c>
      <c r="B30" s="7">
        <v>628.070139065097</v>
      </c>
      <c r="C30" s="7">
        <v>31.73549000951475</v>
      </c>
      <c r="D30" s="7">
        <f t="shared" si="0"/>
        <v>659.8056290746117</v>
      </c>
      <c r="E30" s="7">
        <v>0.3422136320022604</v>
      </c>
      <c r="F30" s="7">
        <v>5.4634154426095</v>
      </c>
      <c r="G30" s="7">
        <f t="shared" si="1"/>
        <v>5.80562907461176</v>
      </c>
      <c r="H30" s="7">
        <f t="shared" si="2"/>
        <v>654</v>
      </c>
      <c r="I30" s="18">
        <f>100*'Form 1.2'!H30/('Form 1.4'!H30*8.76)</f>
        <v>40.412774216972366</v>
      </c>
    </row>
    <row r="31" spans="1:9" ht="15.75" thickBot="1">
      <c r="A31" s="6">
        <v>2015</v>
      </c>
      <c r="B31" s="7">
        <v>613.7571159459537</v>
      </c>
      <c r="C31" s="7">
        <v>30.9590865842055</v>
      </c>
      <c r="D31" s="7">
        <f t="shared" si="0"/>
        <v>644.7162025301592</v>
      </c>
      <c r="E31" s="7">
        <v>0.338791495682238</v>
      </c>
      <c r="F31" s="7">
        <v>6.37741103447725</v>
      </c>
      <c r="G31" s="7">
        <f t="shared" si="1"/>
        <v>6.716202530159488</v>
      </c>
      <c r="H31" s="7">
        <f t="shared" si="2"/>
        <v>637.9999999999997</v>
      </c>
      <c r="I31" s="18">
        <f>100*'Form 1.2'!H31/('Form 1.4'!H31*8.76)</f>
        <v>40.94869992642669</v>
      </c>
    </row>
    <row r="32" spans="1:9" ht="15.75" thickBot="1">
      <c r="A32" s="6">
        <v>2016</v>
      </c>
      <c r="B32" s="7">
        <v>615.8453531259471</v>
      </c>
      <c r="C32" s="7">
        <v>30.95908658420552</v>
      </c>
      <c r="D32" s="7">
        <f t="shared" si="0"/>
        <v>646.8044397101526</v>
      </c>
      <c r="E32" s="7">
        <v>0.33540358072541565</v>
      </c>
      <c r="F32" s="7">
        <v>8.46903612942717</v>
      </c>
      <c r="G32" s="7">
        <f t="shared" si="1"/>
        <v>8.804439710152586</v>
      </c>
      <c r="H32" s="7">
        <f t="shared" si="2"/>
        <v>638</v>
      </c>
      <c r="I32" s="18">
        <f>100*'Form 1.2'!H32/('Form 1.4'!H32*8.76)</f>
        <v>40.21489666157117</v>
      </c>
    </row>
    <row r="33" spans="1:9" ht="15.75" thickBot="1">
      <c r="A33" s="6">
        <v>2017</v>
      </c>
      <c r="B33" s="7">
        <v>597.9902044140778</v>
      </c>
      <c r="C33" s="7">
        <v>29.9470840896058</v>
      </c>
      <c r="D33" s="7">
        <f t="shared" si="0"/>
        <v>627.9372885036836</v>
      </c>
      <c r="E33" s="7">
        <v>0.3855274788212295</v>
      </c>
      <c r="F33" s="7">
        <v>10.406949688084</v>
      </c>
      <c r="G33" s="7">
        <f t="shared" si="1"/>
        <v>10.792477166905229</v>
      </c>
      <c r="H33" s="7">
        <f t="shared" si="2"/>
        <v>617.1448113367784</v>
      </c>
      <c r="I33" s="18">
        <f>100*'Form 1.2'!H33/('Form 1.4'!H33*8.76)</f>
        <v>41.864303290016544</v>
      </c>
    </row>
    <row r="34" spans="1:9" ht="15.75" thickBot="1">
      <c r="A34" s="6">
        <v>2018</v>
      </c>
      <c r="B34" s="7">
        <v>611.0158682790586</v>
      </c>
      <c r="C34" s="7">
        <v>30.52908455890764</v>
      </c>
      <c r="D34" s="7">
        <f t="shared" si="0"/>
        <v>641.5449528379663</v>
      </c>
      <c r="E34" s="7">
        <v>1.2326246330258588</v>
      </c>
      <c r="F34" s="7">
        <v>11.1737424909809</v>
      </c>
      <c r="G34" s="7">
        <f t="shared" si="1"/>
        <v>12.406367124006758</v>
      </c>
      <c r="H34" s="7">
        <f t="shared" si="2"/>
        <v>629.1385857139595</v>
      </c>
      <c r="I34" s="18">
        <f>100*'Form 1.2'!H34/('Form 1.4'!H34*8.76)</f>
        <v>41.770190267836064</v>
      </c>
    </row>
    <row r="35" spans="1:14" ht="15.75" thickBot="1">
      <c r="A35" s="6">
        <v>2019</v>
      </c>
      <c r="B35" s="7">
        <v>624.2271400797716</v>
      </c>
      <c r="C35" s="7">
        <v>31.130128825533145</v>
      </c>
      <c r="D35" s="7">
        <f t="shared" si="0"/>
        <v>655.3572689053047</v>
      </c>
      <c r="E35" s="7">
        <v>1.3357171361872382</v>
      </c>
      <c r="F35" s="7">
        <v>12.4967400899933</v>
      </c>
      <c r="G35" s="7">
        <f t="shared" si="1"/>
        <v>13.832457226180539</v>
      </c>
      <c r="H35" s="7">
        <f t="shared" si="2"/>
        <v>641.5248116791242</v>
      </c>
      <c r="I35" s="18">
        <f>100*'Form 1.2'!H35/('Form 1.4'!H35*8.76)</f>
        <v>41.8750764070495</v>
      </c>
      <c r="N35" s="1" t="s">
        <v>0</v>
      </c>
    </row>
    <row r="36" spans="1:9" ht="15.75" thickBot="1">
      <c r="A36" s="6">
        <v>2020</v>
      </c>
      <c r="B36" s="7">
        <v>635.6972997766375</v>
      </c>
      <c r="C36" s="7">
        <v>31.64207430771284</v>
      </c>
      <c r="D36" s="7">
        <f t="shared" si="0"/>
        <v>667.3393740843503</v>
      </c>
      <c r="E36" s="7">
        <v>1.3787098221495278</v>
      </c>
      <c r="F36" s="7">
        <v>13.8857603914911</v>
      </c>
      <c r="G36" s="7">
        <f t="shared" si="1"/>
        <v>15.264470213640628</v>
      </c>
      <c r="H36" s="7">
        <f t="shared" si="2"/>
        <v>652.0749038707097</v>
      </c>
      <c r="I36" s="18">
        <f>100*'Form 1.2'!H36/('Form 1.4'!H36*8.76)</f>
        <v>42.24771237475252</v>
      </c>
    </row>
    <row r="37" spans="1:9" ht="15.75" thickBot="1">
      <c r="A37" s="6">
        <v>2021</v>
      </c>
      <c r="B37" s="7">
        <v>645.5992808278422</v>
      </c>
      <c r="C37" s="7">
        <v>32.07102985835705</v>
      </c>
      <c r="D37" s="7">
        <f t="shared" si="0"/>
        <v>677.6703106861993</v>
      </c>
      <c r="E37" s="7">
        <v>1.4162994137092237</v>
      </c>
      <c r="F37" s="7">
        <v>15.3392587012496</v>
      </c>
      <c r="G37" s="7">
        <f t="shared" si="1"/>
        <v>16.755558114958824</v>
      </c>
      <c r="H37" s="7">
        <f t="shared" si="2"/>
        <v>660.9147525712405</v>
      </c>
      <c r="I37" s="18">
        <f>100*'Form 1.2'!H37/('Form 1.4'!H37*8.76)</f>
        <v>42.63896243392371</v>
      </c>
    </row>
    <row r="38" spans="1:9" ht="15.75" thickBot="1">
      <c r="A38" s="6">
        <v>2022</v>
      </c>
      <c r="B38" s="7">
        <v>659.9399207220509</v>
      </c>
      <c r="C38" s="7">
        <v>32.739243547368005</v>
      </c>
      <c r="D38" s="7">
        <f t="shared" si="0"/>
        <v>692.679164269419</v>
      </c>
      <c r="E38" s="7">
        <v>1.4529980508476292</v>
      </c>
      <c r="F38" s="7">
        <v>16.5409707620267</v>
      </c>
      <c r="G38" s="7">
        <f t="shared" si="1"/>
        <v>17.99396881287433</v>
      </c>
      <c r="H38" s="7">
        <f t="shared" si="2"/>
        <v>674.6851954565446</v>
      </c>
      <c r="I38" s="18">
        <f>100*'Form 1.2'!H38/('Form 1.4'!H38*8.76)</f>
        <v>43.147581250066445</v>
      </c>
    </row>
    <row r="39" spans="1:9" ht="15.75" thickBot="1">
      <c r="A39" s="6">
        <v>2023</v>
      </c>
      <c r="B39" s="7">
        <v>673.8656130805296</v>
      </c>
      <c r="C39" s="7">
        <v>33.36340182404411</v>
      </c>
      <c r="D39" s="7">
        <f t="shared" si="0"/>
        <v>707.2290149045737</v>
      </c>
      <c r="E39" s="7">
        <v>1.4888188423313622</v>
      </c>
      <c r="F39" s="7">
        <v>18.1924447471371</v>
      </c>
      <c r="G39" s="7">
        <f t="shared" si="1"/>
        <v>19.68126358946846</v>
      </c>
      <c r="H39" s="7">
        <f t="shared" si="2"/>
        <v>687.5477513151052</v>
      </c>
      <c r="I39" s="18">
        <f>100*'Form 1.2'!H39/('Form 1.4'!H39*8.76)</f>
        <v>43.52794785531915</v>
      </c>
    </row>
    <row r="40" spans="1:9" ht="15.75" thickBot="1">
      <c r="A40" s="6">
        <v>2024</v>
      </c>
      <c r="B40" s="7">
        <v>688.9022648036843</v>
      </c>
      <c r="C40" s="7">
        <v>34.08614523762019</v>
      </c>
      <c r="D40" s="7">
        <f t="shared" si="0"/>
        <v>722.9884100413044</v>
      </c>
      <c r="E40" s="7">
        <v>1.5237704713614484</v>
      </c>
      <c r="F40" s="7">
        <v>19.0227053593779</v>
      </c>
      <c r="G40" s="7">
        <f t="shared" si="1"/>
        <v>20.546475830739347</v>
      </c>
      <c r="H40" s="7">
        <f t="shared" si="2"/>
        <v>702.441934210565</v>
      </c>
      <c r="I40" s="18">
        <f>100*'Form 1.2'!H40/('Form 1.4'!H40*8.76)</f>
        <v>43.6872871518142</v>
      </c>
    </row>
    <row r="41" spans="1:9" ht="15.75" thickBot="1">
      <c r="A41" s="6">
        <v>2025</v>
      </c>
      <c r="B41" s="7">
        <v>702.4577941842139</v>
      </c>
      <c r="C41" s="7">
        <v>34.70699542095103</v>
      </c>
      <c r="D41" s="7">
        <f t="shared" si="0"/>
        <v>737.1647896051649</v>
      </c>
      <c r="E41" s="7">
        <v>1.5578718718727842</v>
      </c>
      <c r="F41" s="7">
        <v>20.3706003329091</v>
      </c>
      <c r="G41" s="7">
        <f t="shared" si="1"/>
        <v>21.928472204781883</v>
      </c>
      <c r="H41" s="7">
        <f t="shared" si="2"/>
        <v>715.236317400383</v>
      </c>
      <c r="I41" s="18">
        <f>100*'Form 1.2'!H41/('Form 1.4'!H41*8.76)</f>
        <v>44.15721996495155</v>
      </c>
    </row>
    <row r="42" spans="1:9" ht="15.75" thickBot="1">
      <c r="A42" s="6">
        <v>2026</v>
      </c>
      <c r="B42" s="7">
        <v>715.2727808855636</v>
      </c>
      <c r="C42" s="7">
        <v>35.28850356873812</v>
      </c>
      <c r="D42" s="7">
        <f t="shared" si="0"/>
        <v>750.5612844543018</v>
      </c>
      <c r="E42" s="7">
        <v>1.5911365227527732</v>
      </c>
      <c r="F42" s="7">
        <v>21.750201838534</v>
      </c>
      <c r="G42" s="7">
        <f t="shared" si="1"/>
        <v>23.341338361286773</v>
      </c>
      <c r="H42" s="7">
        <f t="shared" si="2"/>
        <v>727.2199460930151</v>
      </c>
      <c r="I42" s="18">
        <f>100*'Form 1.2'!H42/('Form 1.4'!H42*8.76)</f>
        <v>44.39811619629384</v>
      </c>
    </row>
    <row r="43" spans="1:9" ht="15.75" thickBot="1">
      <c r="A43" s="6">
        <v>2027</v>
      </c>
      <c r="B43" s="7">
        <v>726.6105010098897</v>
      </c>
      <c r="C43" s="7">
        <v>35.7944391440416</v>
      </c>
      <c r="D43" s="7">
        <f t="shared" si="0"/>
        <v>762.4049401539313</v>
      </c>
      <c r="E43" s="7">
        <v>1.6235800979689685</v>
      </c>
      <c r="F43" s="7">
        <v>23.1351729895364</v>
      </c>
      <c r="G43" s="7">
        <f t="shared" si="1"/>
        <v>24.75875308750537</v>
      </c>
      <c r="H43" s="7">
        <f t="shared" si="2"/>
        <v>737.6461870664259</v>
      </c>
      <c r="I43" s="18">
        <f>100*'Form 1.2'!H43/('Form 1.4'!H43*8.76)</f>
        <v>44.79197763870449</v>
      </c>
    </row>
    <row r="44" spans="1:10" ht="15.75" thickBot="1">
      <c r="A44" s="6">
        <v>2028</v>
      </c>
      <c r="B44" s="7">
        <v>742.2958113503825</v>
      </c>
      <c r="C44" s="7">
        <v>36.489025645067805</v>
      </c>
      <c r="D44" s="7">
        <f t="shared" si="0"/>
        <v>778.7848369954503</v>
      </c>
      <c r="E44" s="7">
        <v>1.6552156925869603</v>
      </c>
      <c r="F44" s="7">
        <v>25.1695045780345</v>
      </c>
      <c r="G44" s="7">
        <f t="shared" si="1"/>
        <v>26.82472027062146</v>
      </c>
      <c r="H44" s="7">
        <f t="shared" si="2"/>
        <v>751.9601167248288</v>
      </c>
      <c r="I44" s="18">
        <f>100*'Form 1.2'!H44/('Form 1.4'!H44*8.76)</f>
        <v>45.045168006447916</v>
      </c>
      <c r="J44" s="1" t="s">
        <v>0</v>
      </c>
    </row>
    <row r="45" spans="1:9" ht="15.75" thickBot="1">
      <c r="A45" s="6">
        <v>2029</v>
      </c>
      <c r="B45" s="7">
        <v>754.9461148181953</v>
      </c>
      <c r="C45" s="7">
        <v>37.09497856513272</v>
      </c>
      <c r="D45" s="7">
        <f t="shared" si="0"/>
        <v>792.041093383328</v>
      </c>
      <c r="E45" s="7">
        <v>1.6858841967513314</v>
      </c>
      <c r="F45" s="7">
        <v>25.9077097364886</v>
      </c>
      <c r="G45" s="7">
        <f t="shared" si="1"/>
        <v>27.59359393323993</v>
      </c>
      <c r="H45" s="7">
        <f t="shared" si="2"/>
        <v>764.447499450088</v>
      </c>
      <c r="I45" s="18">
        <f>100*'Form 1.2'!H45/('Form 1.4'!H45*8.76)</f>
        <v>45.48439228892514</v>
      </c>
    </row>
    <row r="46" spans="1:9" ht="15.75" thickBot="1">
      <c r="A46" s="6">
        <v>2030</v>
      </c>
      <c r="B46" s="7">
        <v>772.1954511103746</v>
      </c>
      <c r="C46" s="7">
        <v>37.90085843342999</v>
      </c>
      <c r="D46" s="7">
        <f t="shared" si="0"/>
        <v>810.0963095438046</v>
      </c>
      <c r="E46" s="7">
        <v>1.7088152805716348</v>
      </c>
      <c r="F46" s="7">
        <v>27.3325488998032</v>
      </c>
      <c r="G46" s="7">
        <f t="shared" si="1"/>
        <v>29.041364180374835</v>
      </c>
      <c r="H46" s="7">
        <f t="shared" si="2"/>
        <v>781.0549453634299</v>
      </c>
      <c r="I46" s="18">
        <f>100*'Form 1.2'!H46/('Form 1.4'!H46*8.76)</f>
        <v>45.76984158716293</v>
      </c>
    </row>
    <row r="47" spans="1:9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</row>
    <row r="48" spans="1:9" ht="13.5" customHeight="1">
      <c r="A48" s="25" t="s">
        <v>64</v>
      </c>
      <c r="B48" s="25"/>
      <c r="C48" s="25"/>
      <c r="D48" s="25"/>
      <c r="E48" s="25"/>
      <c r="F48" s="25"/>
      <c r="G48" s="25"/>
      <c r="H48" s="25"/>
      <c r="I48" s="25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ht="13.5" customHeight="1">
      <c r="A50" s="4"/>
    </row>
    <row r="51" spans="1:9" ht="15.75">
      <c r="A51" s="22" t="s">
        <v>23</v>
      </c>
      <c r="B51" s="22"/>
      <c r="C51" s="22"/>
      <c r="D51" s="22"/>
      <c r="E51" s="22"/>
      <c r="F51" s="22"/>
      <c r="G51" s="22"/>
      <c r="H51" s="22"/>
      <c r="I51" s="22"/>
    </row>
    <row r="52" spans="1:9" ht="15">
      <c r="A52" s="8" t="s">
        <v>24</v>
      </c>
      <c r="B52" s="11">
        <f>EXP((LN(B16/B6)/10))-1</f>
        <v>0.0022776153442305436</v>
      </c>
      <c r="C52" s="11">
        <f>EXP((LN(C16/C6)/10))-1</f>
        <v>0.00227713659242168</v>
      </c>
      <c r="D52" s="11">
        <f>EXP((LN(D16/D6)/10))-1</f>
        <v>0.0022775921127440313</v>
      </c>
      <c r="E52" s="12" t="s">
        <v>47</v>
      </c>
      <c r="F52" s="12" t="s">
        <v>47</v>
      </c>
      <c r="G52" s="12" t="s">
        <v>47</v>
      </c>
      <c r="H52" s="11">
        <f>EXP((LN(H16/H6)/10))-1</f>
        <v>0.00227713659242168</v>
      </c>
      <c r="I52" s="11">
        <f>EXP((LN(I16/I6)/10))-1</f>
        <v>0.00018501156294781218</v>
      </c>
    </row>
    <row r="53" spans="1:9" ht="15">
      <c r="A53" s="8" t="s">
        <v>65</v>
      </c>
      <c r="B53" s="11">
        <f aca="true" t="shared" si="3" ref="B53:G53">EXP((LN(B33/B16)/17))-1</f>
        <v>0.0075550841806688585</v>
      </c>
      <c r="C53" s="11">
        <f t="shared" si="3"/>
        <v>0.006476511732319112</v>
      </c>
      <c r="D53" s="11">
        <f t="shared" si="3"/>
        <v>0.007503170890668098</v>
      </c>
      <c r="E53" s="12" t="s">
        <v>47</v>
      </c>
      <c r="F53" s="11">
        <f t="shared" si="3"/>
        <v>0.6321845584239572</v>
      </c>
      <c r="G53" s="11">
        <f t="shared" si="3"/>
        <v>0.6356807414668688</v>
      </c>
      <c r="H53" s="11">
        <f>EXP((LN(H33/H16)/17))-1</f>
        <v>0.006476511732319112</v>
      </c>
      <c r="I53" s="11">
        <f>EXP((LN(I33/I16)/17))-1</f>
        <v>-0.006128259834110916</v>
      </c>
    </row>
    <row r="54" spans="1:9" ht="15">
      <c r="A54" s="8" t="s">
        <v>66</v>
      </c>
      <c r="B54" s="11">
        <f>EXP((LN(B36/B33)/3))-1</f>
        <v>0.020591857044174988</v>
      </c>
      <c r="C54" s="11">
        <f aca="true" t="shared" si="4" ref="C54:I54">EXP((LN(C36/C33)/3))-1</f>
        <v>0.01852134452599441</v>
      </c>
      <c r="D54" s="11">
        <f t="shared" si="4"/>
        <v>0.020493302489277276</v>
      </c>
      <c r="E54" s="11">
        <f t="shared" si="4"/>
        <v>0.5292289477194456</v>
      </c>
      <c r="F54" s="11">
        <f t="shared" si="4"/>
        <v>0.10090219420011648</v>
      </c>
      <c r="G54" s="11">
        <f t="shared" si="4"/>
        <v>0.12250133387839468</v>
      </c>
      <c r="H54" s="11">
        <f t="shared" si="4"/>
        <v>0.018521344525994188</v>
      </c>
      <c r="I54" s="11">
        <f t="shared" si="4"/>
        <v>0.0030435200202723056</v>
      </c>
    </row>
    <row r="55" spans="1:9" ht="15">
      <c r="A55" s="8" t="s">
        <v>67</v>
      </c>
      <c r="B55" s="11">
        <f>EXP((LN(B46/B33)/13))-1</f>
        <v>0.019861067017008738</v>
      </c>
      <c r="C55" s="11">
        <f aca="true" t="shared" si="5" ref="C55:I55">EXP((LN(C46/C33)/13))-1</f>
        <v>0.018283737777498255</v>
      </c>
      <c r="D55" s="11">
        <f t="shared" si="5"/>
        <v>0.01978650370721069</v>
      </c>
      <c r="E55" s="11">
        <f t="shared" si="5"/>
        <v>0.12135086291227593</v>
      </c>
      <c r="F55" s="11">
        <f t="shared" si="5"/>
        <v>0.0771054070815258</v>
      </c>
      <c r="G55" s="11">
        <f t="shared" si="5"/>
        <v>0.07911794200641098</v>
      </c>
      <c r="H55" s="11">
        <f t="shared" si="5"/>
        <v>0.018283737777498255</v>
      </c>
      <c r="I55" s="11">
        <f t="shared" si="5"/>
        <v>0.006884503826849464</v>
      </c>
    </row>
    <row r="56" ht="13.5" customHeight="1">
      <c r="A56" s="4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3" t="s">
        <v>72</v>
      </c>
      <c r="B1" s="23"/>
      <c r="C1" s="23"/>
      <c r="D1" s="23"/>
      <c r="E1" s="23"/>
      <c r="F1" s="23"/>
    </row>
    <row r="2" spans="1:9" ht="15.75" customHeight="1">
      <c r="A2" s="24" t="s">
        <v>56</v>
      </c>
      <c r="B2" s="23"/>
      <c r="C2" s="23"/>
      <c r="D2" s="23"/>
      <c r="E2" s="23"/>
      <c r="F2" s="23"/>
      <c r="G2" s="23"/>
      <c r="H2" s="23"/>
      <c r="I2" s="23"/>
    </row>
    <row r="3" spans="1:6" ht="15.75" customHeight="1">
      <c r="A3" s="23" t="s">
        <v>38</v>
      </c>
      <c r="B3" s="23"/>
      <c r="C3" s="23"/>
      <c r="D3" s="23"/>
      <c r="E3" s="23"/>
      <c r="F3" s="23"/>
    </row>
    <row r="4" ht="13.5" customHeight="1" thickBot="1">
      <c r="A4" s="4"/>
    </row>
    <row r="5" spans="1:5" ht="27" thickBot="1">
      <c r="A5" s="5" t="s">
        <v>11</v>
      </c>
      <c r="B5" s="5" t="s">
        <v>39</v>
      </c>
      <c r="C5" s="5" t="s">
        <v>40</v>
      </c>
      <c r="D5" s="5" t="s">
        <v>41</v>
      </c>
      <c r="E5" s="5" t="s">
        <v>42</v>
      </c>
    </row>
    <row r="6" spans="1:10" ht="15.75" thickBot="1">
      <c r="A6" s="6">
        <v>2017</v>
      </c>
      <c r="B6" s="7">
        <f>'Form 1.4'!H33</f>
        <v>617.1448113367784</v>
      </c>
      <c r="C6" s="19">
        <v>666</v>
      </c>
      <c r="D6" s="19">
        <v>686</v>
      </c>
      <c r="E6" s="19">
        <v>694</v>
      </c>
      <c r="F6" s="15"/>
      <c r="G6" s="15"/>
      <c r="H6" s="15"/>
      <c r="I6" s="15"/>
      <c r="J6" s="15"/>
    </row>
    <row r="7" spans="1:8" ht="15.75" thickBot="1">
      <c r="A7" s="6">
        <v>2018</v>
      </c>
      <c r="B7" s="7">
        <f>'Form 1.4'!H34</f>
        <v>629.1385857139595</v>
      </c>
      <c r="C7" s="19">
        <v>678</v>
      </c>
      <c r="D7" s="19">
        <v>698</v>
      </c>
      <c r="E7" s="19">
        <v>707</v>
      </c>
      <c r="F7" s="15"/>
      <c r="G7" s="15"/>
      <c r="H7" s="15"/>
    </row>
    <row r="8" spans="1:8" ht="15.75" thickBot="1">
      <c r="A8" s="6">
        <v>2019</v>
      </c>
      <c r="B8" s="7">
        <f>'Form 1.4'!H35</f>
        <v>641.5248116791242</v>
      </c>
      <c r="C8" s="19">
        <v>693</v>
      </c>
      <c r="D8" s="19">
        <v>712</v>
      </c>
      <c r="E8" s="19">
        <v>721</v>
      </c>
      <c r="F8" s="15"/>
      <c r="G8" s="15"/>
      <c r="H8" s="15"/>
    </row>
    <row r="9" spans="1:8" ht="15.75" thickBot="1">
      <c r="A9" s="6">
        <v>2020</v>
      </c>
      <c r="B9" s="7">
        <f>'Form 1.4'!H36</f>
        <v>652.0749038707097</v>
      </c>
      <c r="C9" s="19">
        <v>703</v>
      </c>
      <c r="D9" s="19">
        <v>725</v>
      </c>
      <c r="E9" s="19">
        <v>732</v>
      </c>
      <c r="F9" s="15"/>
      <c r="G9" s="15"/>
      <c r="H9" s="15"/>
    </row>
    <row r="10" spans="1:8" ht="15.75" thickBot="1">
      <c r="A10" s="6">
        <v>2021</v>
      </c>
      <c r="B10" s="7">
        <f>'Form 1.4'!H37</f>
        <v>660.9147525712405</v>
      </c>
      <c r="C10" s="19">
        <v>712</v>
      </c>
      <c r="D10" s="19">
        <v>734</v>
      </c>
      <c r="E10" s="19">
        <v>744</v>
      </c>
      <c r="F10" s="15"/>
      <c r="G10" s="15"/>
      <c r="H10" s="15"/>
    </row>
    <row r="11" spans="1:8" ht="15.75" thickBot="1">
      <c r="A11" s="6">
        <v>2022</v>
      </c>
      <c r="B11" s="7">
        <f>'Form 1.4'!H38</f>
        <v>674.6851954565446</v>
      </c>
      <c r="C11" s="19">
        <v>725</v>
      </c>
      <c r="D11" s="19">
        <v>749</v>
      </c>
      <c r="E11" s="19">
        <v>759</v>
      </c>
      <c r="F11" s="15"/>
      <c r="G11" s="15"/>
      <c r="H11" s="15"/>
    </row>
    <row r="12" spans="1:8" ht="15.75" thickBot="1">
      <c r="A12" s="6">
        <v>2023</v>
      </c>
      <c r="B12" s="7">
        <f>'Form 1.4'!H39</f>
        <v>687.5477513151052</v>
      </c>
      <c r="C12" s="19">
        <v>742</v>
      </c>
      <c r="D12" s="19">
        <v>763</v>
      </c>
      <c r="E12" s="19">
        <v>775</v>
      </c>
      <c r="F12" s="15"/>
      <c r="G12" s="15"/>
      <c r="H12" s="15"/>
    </row>
    <row r="13" spans="1:8" ht="15.75" thickBot="1">
      <c r="A13" s="6">
        <v>2024</v>
      </c>
      <c r="B13" s="7">
        <f>'Form 1.4'!H40</f>
        <v>702.441934210565</v>
      </c>
      <c r="C13" s="19">
        <v>757</v>
      </c>
      <c r="D13" s="19">
        <v>779</v>
      </c>
      <c r="E13" s="19">
        <v>789</v>
      </c>
      <c r="F13" s="15"/>
      <c r="G13" s="15"/>
      <c r="H13" s="15"/>
    </row>
    <row r="14" spans="1:8" ht="15.75" thickBot="1">
      <c r="A14" s="6">
        <v>2025</v>
      </c>
      <c r="B14" s="7">
        <f>'Form 1.4'!H41</f>
        <v>715.236317400383</v>
      </c>
      <c r="C14" s="19">
        <v>771</v>
      </c>
      <c r="D14" s="19">
        <v>796</v>
      </c>
      <c r="E14" s="19">
        <v>805</v>
      </c>
      <c r="F14" s="15"/>
      <c r="G14" s="15"/>
      <c r="H14" s="15"/>
    </row>
    <row r="15" spans="1:8" ht="15.75" thickBot="1">
      <c r="A15" s="6">
        <v>2026</v>
      </c>
      <c r="B15" s="7">
        <f>'Form 1.4'!H42</f>
        <v>727.2199460930151</v>
      </c>
      <c r="C15" s="19">
        <v>786</v>
      </c>
      <c r="D15" s="19">
        <v>807</v>
      </c>
      <c r="E15" s="19">
        <v>818</v>
      </c>
      <c r="F15" s="15"/>
      <c r="G15" s="15"/>
      <c r="H15" s="15"/>
    </row>
    <row r="16" spans="1:8" ht="15.75" thickBot="1">
      <c r="A16" s="6">
        <v>2027</v>
      </c>
      <c r="B16" s="7">
        <f>'Form 1.4'!H43</f>
        <v>737.6461870664259</v>
      </c>
      <c r="C16" s="19">
        <v>795</v>
      </c>
      <c r="D16" s="19">
        <v>819</v>
      </c>
      <c r="E16" s="19">
        <v>829</v>
      </c>
      <c r="F16" s="15"/>
      <c r="G16" s="15"/>
      <c r="H16" s="15"/>
    </row>
    <row r="17" spans="1:8" ht="15.75" thickBot="1">
      <c r="A17" s="6">
        <v>2028</v>
      </c>
      <c r="B17" s="7">
        <f>'Form 1.4'!H44</f>
        <v>751.9601167248288</v>
      </c>
      <c r="C17" s="19">
        <v>810</v>
      </c>
      <c r="D17" s="19">
        <v>836</v>
      </c>
      <c r="E17" s="19">
        <v>846</v>
      </c>
      <c r="F17" s="15"/>
      <c r="G17" s="15"/>
      <c r="H17" s="15"/>
    </row>
    <row r="18" spans="1:8" ht="16.5" customHeight="1" thickBot="1">
      <c r="A18" s="6">
        <v>2029</v>
      </c>
      <c r="B18" s="7">
        <f>'Form 1.4'!H45</f>
        <v>764.447499450088</v>
      </c>
      <c r="C18" s="19">
        <v>826</v>
      </c>
      <c r="D18" s="19">
        <v>848</v>
      </c>
      <c r="E18" s="19">
        <v>859</v>
      </c>
      <c r="G18" s="15"/>
      <c r="H18" s="15"/>
    </row>
    <row r="19" spans="1:8" ht="15.75" thickBot="1">
      <c r="A19" s="6">
        <v>2030</v>
      </c>
      <c r="B19" s="7">
        <f>'Form 1.4'!H46</f>
        <v>781.0549453634299</v>
      </c>
      <c r="C19" s="19">
        <v>844.3903711064661</v>
      </c>
      <c r="D19" s="19">
        <v>866.8842408251379</v>
      </c>
      <c r="E19" s="19">
        <v>878.1255045745811</v>
      </c>
      <c r="G19" s="15"/>
      <c r="H19" s="15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3" t="s">
        <v>73</v>
      </c>
      <c r="B1" s="23"/>
      <c r="C1" s="23"/>
      <c r="D1" s="23"/>
      <c r="E1" s="23"/>
      <c r="F1" s="23"/>
      <c r="G1" s="23"/>
      <c r="H1" s="23"/>
    </row>
    <row r="2" spans="1:9" ht="15.75" customHeight="1">
      <c r="A2" s="24" t="s">
        <v>56</v>
      </c>
      <c r="B2" s="23"/>
      <c r="C2" s="23"/>
      <c r="D2" s="23"/>
      <c r="E2" s="23"/>
      <c r="F2" s="23"/>
      <c r="G2" s="23"/>
      <c r="H2" s="23"/>
      <c r="I2" s="23"/>
    </row>
    <row r="3" spans="1:8" ht="15.75" customHeight="1">
      <c r="A3" s="23" t="s">
        <v>43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</v>
      </c>
    </row>
    <row r="9" spans="1:8" ht="15.75" thickBot="1">
      <c r="A9" s="6">
        <v>1993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</row>
    <row r="10" spans="1:8" ht="15.75" thickBot="1">
      <c r="A10" s="6">
        <v>1994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</row>
    <row r="11" spans="1:8" ht="15.75" thickBot="1">
      <c r="A11" s="6">
        <v>1995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0</v>
      </c>
    </row>
    <row r="12" spans="1:8" ht="15.75" thickBot="1">
      <c r="A12" s="6">
        <v>1996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0</v>
      </c>
    </row>
    <row r="13" spans="1:8" ht="15.75" thickBot="1">
      <c r="A13" s="6">
        <v>1997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</row>
    <row r="14" spans="1:8" ht="15.75" thickBot="1">
      <c r="A14" s="6">
        <v>1998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</row>
    <row r="15" spans="1:8" ht="15.75" thickBot="1">
      <c r="A15" s="6">
        <v>1999</v>
      </c>
      <c r="B15" s="7">
        <v>0.00131671967760912</v>
      </c>
      <c r="C15" s="7">
        <v>0.00307234591442129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0.00438906559203041</v>
      </c>
    </row>
    <row r="16" spans="1:8" ht="15.75" thickBot="1">
      <c r="A16" s="6">
        <v>2000</v>
      </c>
      <c r="B16" s="7">
        <v>0.00223739740086323</v>
      </c>
      <c r="C16" s="7">
        <v>0.00522059393534753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0.00745799133621076</v>
      </c>
    </row>
    <row r="17" spans="1:8" ht="15.75" thickBot="1">
      <c r="A17" s="6">
        <v>2001</v>
      </c>
      <c r="B17" s="7">
        <v>0.00222621041385891</v>
      </c>
      <c r="C17" s="7">
        <v>0.00519449096567079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0.0074207013795297</v>
      </c>
    </row>
    <row r="18" spans="1:8" ht="15.75" thickBot="1">
      <c r="A18" s="6">
        <v>2002</v>
      </c>
      <c r="B18" s="7">
        <v>0.0174329851969333</v>
      </c>
      <c r="C18" s="7">
        <v>0.0340869744303328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0.051519959627266104</v>
      </c>
    </row>
    <row r="19" spans="1:8" ht="15.75" thickBot="1">
      <c r="A19" s="6">
        <v>2003</v>
      </c>
      <c r="B19" s="7">
        <v>0.0342109613458922</v>
      </c>
      <c r="C19" s="7">
        <v>0.0601189735721473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0.09432993491803951</v>
      </c>
    </row>
    <row r="20" spans="1:8" ht="15.75" thickBot="1">
      <c r="A20" s="6">
        <v>2004</v>
      </c>
      <c r="B20" s="7">
        <v>0.0811297779519769</v>
      </c>
      <c r="C20" s="7">
        <v>0.169694745334186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0.2508245232861629</v>
      </c>
    </row>
    <row r="21" spans="1:8" ht="15.75" thickBot="1">
      <c r="A21" s="6">
        <v>2005</v>
      </c>
      <c r="B21" s="7">
        <v>0.119393288407495</v>
      </c>
      <c r="C21" s="7">
        <v>0.380539672956922</v>
      </c>
      <c r="D21" s="7">
        <v>0</v>
      </c>
      <c r="E21" s="7">
        <v>0.0703809649609929</v>
      </c>
      <c r="F21" s="7">
        <v>0</v>
      </c>
      <c r="G21" s="7">
        <v>0</v>
      </c>
      <c r="H21" s="7">
        <f t="shared" si="0"/>
        <v>0.5703139263254099</v>
      </c>
    </row>
    <row r="22" spans="1:8" ht="15.75" thickBot="1">
      <c r="A22" s="6">
        <v>2006</v>
      </c>
      <c r="B22" s="7">
        <v>0.145142738951663</v>
      </c>
      <c r="C22" s="7">
        <v>3.00488580911091</v>
      </c>
      <c r="D22" s="7">
        <v>0</v>
      </c>
      <c r="E22" s="7">
        <v>0.0798292762467751</v>
      </c>
      <c r="F22" s="7">
        <v>0</v>
      </c>
      <c r="G22" s="7">
        <v>0</v>
      </c>
      <c r="H22" s="7">
        <f t="shared" si="0"/>
        <v>3.229857824309348</v>
      </c>
    </row>
    <row r="23" spans="1:8" ht="15.75" thickBot="1">
      <c r="A23" s="6">
        <v>2007</v>
      </c>
      <c r="B23" s="7">
        <v>0.210113726969758</v>
      </c>
      <c r="C23" s="7">
        <v>3.222174211194909</v>
      </c>
      <c r="D23" s="7">
        <v>0</v>
      </c>
      <c r="E23" s="7">
        <v>0.0794301298655412</v>
      </c>
      <c r="F23" s="7">
        <v>0</v>
      </c>
      <c r="G23" s="7">
        <v>0</v>
      </c>
      <c r="H23" s="7">
        <f t="shared" si="0"/>
        <v>3.5117180680302083</v>
      </c>
    </row>
    <row r="24" spans="1:8" ht="15.75" thickBot="1">
      <c r="A24" s="6">
        <v>2008</v>
      </c>
      <c r="B24" s="7">
        <v>1.19697737138122</v>
      </c>
      <c r="C24" s="7">
        <v>3.6968543329964603</v>
      </c>
      <c r="D24" s="7">
        <v>0</v>
      </c>
      <c r="E24" s="7">
        <v>0.0790329792162135</v>
      </c>
      <c r="F24" s="7">
        <v>0</v>
      </c>
      <c r="G24" s="7">
        <v>0</v>
      </c>
      <c r="H24" s="7">
        <f t="shared" si="0"/>
        <v>4.972864683593894</v>
      </c>
    </row>
    <row r="25" spans="1:8" ht="15.75" thickBot="1">
      <c r="A25" s="6">
        <v>2009</v>
      </c>
      <c r="B25" s="7">
        <v>2.59083611822501</v>
      </c>
      <c r="C25" s="7">
        <v>4.2308139068359605</v>
      </c>
      <c r="D25" s="7">
        <v>0</v>
      </c>
      <c r="E25" s="7">
        <v>0.0786378143201324</v>
      </c>
      <c r="F25" s="7">
        <v>0</v>
      </c>
      <c r="G25" s="7">
        <v>0</v>
      </c>
      <c r="H25" s="7">
        <f t="shared" si="0"/>
        <v>6.900287839381103</v>
      </c>
    </row>
    <row r="26" spans="1:8" ht="15.75" thickBot="1">
      <c r="A26" s="6">
        <v>2010</v>
      </c>
      <c r="B26" s="7">
        <v>3.43998230167316</v>
      </c>
      <c r="C26" s="7">
        <v>4.79721698290281</v>
      </c>
      <c r="D26" s="7">
        <v>0</v>
      </c>
      <c r="E26" s="7">
        <v>0.0782446252485318</v>
      </c>
      <c r="F26" s="7">
        <v>0</v>
      </c>
      <c r="G26" s="7">
        <v>0</v>
      </c>
      <c r="H26" s="7">
        <f t="shared" si="0"/>
        <v>8.315443909824502</v>
      </c>
    </row>
    <row r="27" spans="1:8" ht="15.75" thickBot="1">
      <c r="A27" s="6">
        <v>2011</v>
      </c>
      <c r="B27" s="7">
        <v>4.14573072967427</v>
      </c>
      <c r="C27" s="7">
        <v>5.58645007062381</v>
      </c>
      <c r="D27" s="7">
        <v>0</v>
      </c>
      <c r="E27" s="7">
        <v>0.0778534021222891</v>
      </c>
      <c r="F27" s="7">
        <v>0</v>
      </c>
      <c r="G27" s="7">
        <v>0</v>
      </c>
      <c r="H27" s="7">
        <f t="shared" si="0"/>
        <v>9.810034202420368</v>
      </c>
    </row>
    <row r="28" spans="1:8" ht="15.75" thickBot="1">
      <c r="A28" s="6">
        <v>2012</v>
      </c>
      <c r="B28" s="7">
        <v>4.699772221582</v>
      </c>
      <c r="C28" s="7">
        <v>7.29571861884898</v>
      </c>
      <c r="D28" s="7">
        <v>0</v>
      </c>
      <c r="E28" s="7">
        <v>0.0774641351116777</v>
      </c>
      <c r="F28" s="7">
        <v>0</v>
      </c>
      <c r="G28" s="7">
        <v>0.41709996823583</v>
      </c>
      <c r="H28" s="7">
        <f t="shared" si="0"/>
        <v>12.490054943778487</v>
      </c>
    </row>
    <row r="29" spans="1:8" ht="15.75" thickBot="1">
      <c r="A29" s="6">
        <v>2013</v>
      </c>
      <c r="B29" s="7">
        <v>5.439894952603869</v>
      </c>
      <c r="C29" s="7">
        <v>9.15237178747622</v>
      </c>
      <c r="D29" s="7">
        <v>0</v>
      </c>
      <c r="E29" s="7">
        <v>0.0770768144361193</v>
      </c>
      <c r="F29" s="7">
        <v>0</v>
      </c>
      <c r="G29" s="7">
        <v>0.415014468394651</v>
      </c>
      <c r="H29" s="7">
        <f t="shared" si="0"/>
        <v>15.084358022910857</v>
      </c>
    </row>
    <row r="30" spans="1:8" ht="15.75" thickBot="1">
      <c r="A30" s="6">
        <v>2014</v>
      </c>
      <c r="B30" s="7">
        <v>7.05450876619595</v>
      </c>
      <c r="C30" s="7">
        <v>10.4984096198106</v>
      </c>
      <c r="D30" s="7">
        <v>0</v>
      </c>
      <c r="E30" s="7">
        <v>0.0766914303639387</v>
      </c>
      <c r="F30" s="7">
        <v>0</v>
      </c>
      <c r="G30" s="7">
        <v>0.412939396052678</v>
      </c>
      <c r="H30" s="7">
        <f t="shared" si="0"/>
        <v>18.042549212423168</v>
      </c>
    </row>
    <row r="31" spans="1:8" ht="15.75" thickBot="1">
      <c r="A31" s="6">
        <v>2015</v>
      </c>
      <c r="B31" s="7">
        <v>9.44963348504686</v>
      </c>
      <c r="C31" s="7">
        <v>10.76574561284968</v>
      </c>
      <c r="D31" s="7">
        <v>0</v>
      </c>
      <c r="E31" s="7">
        <v>0.076307973212119</v>
      </c>
      <c r="F31" s="7">
        <v>0</v>
      </c>
      <c r="G31" s="7">
        <v>0.410874699072414</v>
      </c>
      <c r="H31" s="7">
        <f t="shared" si="0"/>
        <v>20.702561770181074</v>
      </c>
    </row>
    <row r="32" spans="1:8" ht="15.75" thickBot="1">
      <c r="A32" s="6">
        <v>2016</v>
      </c>
      <c r="B32" s="7">
        <v>13.401548395426534</v>
      </c>
      <c r="C32" s="7">
        <v>11.869118667858851</v>
      </c>
      <c r="D32" s="7">
        <v>0</v>
      </c>
      <c r="E32" s="7">
        <v>0.0759264333460584</v>
      </c>
      <c r="F32" s="7">
        <v>0</v>
      </c>
      <c r="G32" s="7">
        <v>0.408820325577052</v>
      </c>
      <c r="H32" s="7">
        <f t="shared" si="0"/>
        <v>25.7554138222085</v>
      </c>
    </row>
    <row r="33" spans="1:8" ht="15.75" thickBot="1">
      <c r="A33" s="6">
        <v>2017</v>
      </c>
      <c r="B33" s="7">
        <v>16.751358069447534</v>
      </c>
      <c r="C33" s="7">
        <v>13.821679355473517</v>
      </c>
      <c r="D33" s="7">
        <v>0.0291773318021261</v>
      </c>
      <c r="E33" s="7">
        <v>0.0755468011793281</v>
      </c>
      <c r="F33" s="7">
        <v>0</v>
      </c>
      <c r="G33" s="7">
        <v>0.406776223949167</v>
      </c>
      <c r="H33" s="7">
        <f t="shared" si="0"/>
        <v>31.084537781851672</v>
      </c>
    </row>
    <row r="34" spans="1:8" ht="15.75" thickBot="1">
      <c r="A34" s="6">
        <v>2018</v>
      </c>
      <c r="B34" s="7">
        <v>19.13789927125573</v>
      </c>
      <c r="C34" s="7">
        <v>21.33738360271084</v>
      </c>
      <c r="D34" s="7">
        <v>0.083902469361949</v>
      </c>
      <c r="E34" s="7">
        <v>0.0751690671734315</v>
      </c>
      <c r="F34" s="7">
        <v>0</v>
      </c>
      <c r="G34" s="7">
        <v>0.404742342829421</v>
      </c>
      <c r="H34" s="7">
        <f t="shared" si="0"/>
        <v>41.03909675333138</v>
      </c>
    </row>
    <row r="35" spans="1:8" ht="15.75" thickBot="1">
      <c r="A35" s="6">
        <v>2019</v>
      </c>
      <c r="B35" s="7">
        <v>21.82390106394466</v>
      </c>
      <c r="C35" s="7">
        <v>22.41763418995601</v>
      </c>
      <c r="D35" s="7">
        <v>0.138353981233973</v>
      </c>
      <c r="E35" s="7">
        <v>0.0773336218375643</v>
      </c>
      <c r="F35" s="7">
        <v>0</v>
      </c>
      <c r="G35" s="7">
        <v>0.402718631115274</v>
      </c>
      <c r="H35" s="7">
        <f t="shared" si="0"/>
        <v>44.85994148808749</v>
      </c>
    </row>
    <row r="36" spans="1:8" ht="15.75" thickBot="1">
      <c r="A36" s="6">
        <v>2020</v>
      </c>
      <c r="B36" s="7">
        <v>24.600869785474746</v>
      </c>
      <c r="C36" s="7">
        <v>23.587233809801635</v>
      </c>
      <c r="D36" s="7">
        <v>0.192533235546636</v>
      </c>
      <c r="E36" s="7">
        <v>0.07693425172837651</v>
      </c>
      <c r="F36" s="7">
        <v>0</v>
      </c>
      <c r="G36" s="7">
        <v>0.400705037959698</v>
      </c>
      <c r="H36" s="7">
        <f t="shared" si="0"/>
        <v>48.858276120511086</v>
      </c>
    </row>
    <row r="37" spans="1:8" ht="15.75" thickBot="1">
      <c r="A37" s="6">
        <v>2021</v>
      </c>
      <c r="B37" s="7">
        <v>27.487495283007547</v>
      </c>
      <c r="C37" s="7">
        <v>24.84006888534193</v>
      </c>
      <c r="D37" s="7">
        <v>0.246441593587737</v>
      </c>
      <c r="E37" s="7">
        <v>0.07653700548973459</v>
      </c>
      <c r="F37" s="7">
        <v>0</v>
      </c>
      <c r="G37" s="7">
        <v>0.398701512769899</v>
      </c>
      <c r="H37" s="7">
        <f t="shared" si="0"/>
        <v>53.049244280196845</v>
      </c>
    </row>
    <row r="38" spans="1:8" ht="15.75" thickBot="1">
      <c r="A38" s="6">
        <v>2022</v>
      </c>
      <c r="B38" s="7">
        <v>29.96485657952535</v>
      </c>
      <c r="C38" s="7">
        <v>26.029554129421594</v>
      </c>
      <c r="D38" s="7">
        <v>0.300080409838631</v>
      </c>
      <c r="E38" s="7">
        <v>0.0761418712320859</v>
      </c>
      <c r="F38" s="7">
        <v>0</v>
      </c>
      <c r="G38" s="7">
        <v>0.39670800520605</v>
      </c>
      <c r="H38" s="7">
        <f t="shared" si="0"/>
        <v>56.76734099522371</v>
      </c>
    </row>
    <row r="39" spans="1:8" ht="15.75" thickBot="1">
      <c r="A39" s="6">
        <v>2023</v>
      </c>
      <c r="B39" s="7">
        <v>32.110870758653306</v>
      </c>
      <c r="C39" s="7">
        <v>27.23091256738603</v>
      </c>
      <c r="D39" s="7">
        <v>0.353451032008272</v>
      </c>
      <c r="E39" s="7">
        <v>0.0757488371380275</v>
      </c>
      <c r="F39" s="7">
        <v>0</v>
      </c>
      <c r="G39" s="7">
        <v>0.39472446518002</v>
      </c>
      <c r="H39" s="7">
        <f t="shared" si="0"/>
        <v>60.165707660365655</v>
      </c>
    </row>
    <row r="40" spans="1:8" ht="15.75" thickBot="1">
      <c r="A40" s="6">
        <v>2024</v>
      </c>
      <c r="B40" s="7">
        <v>34.33032677021491</v>
      </c>
      <c r="C40" s="7">
        <v>28.644850084114964</v>
      </c>
      <c r="D40" s="7">
        <v>0.406554801067064</v>
      </c>
      <c r="E40" s="7">
        <v>0.07535789146181837</v>
      </c>
      <c r="F40" s="7">
        <v>0</v>
      </c>
      <c r="G40" s="7">
        <v>0.392750842854119</v>
      </c>
      <c r="H40" s="7">
        <f t="shared" si="0"/>
        <v>63.84984038971288</v>
      </c>
    </row>
    <row r="41" spans="1:8" ht="15.75" thickBot="1">
      <c r="A41" s="6">
        <v>2025</v>
      </c>
      <c r="B41" s="7">
        <v>36.52442733957459</v>
      </c>
      <c r="C41" s="7">
        <v>30.286714167447535</v>
      </c>
      <c r="D41" s="7">
        <v>0.459393051280562</v>
      </c>
      <c r="E41" s="7">
        <v>0.0749690225288954</v>
      </c>
      <c r="F41" s="7">
        <v>0</v>
      </c>
      <c r="G41" s="7">
        <v>0.390787088639849</v>
      </c>
      <c r="H41" s="7">
        <f t="shared" si="0"/>
        <v>67.73629066947143</v>
      </c>
    </row>
    <row r="42" spans="1:8" ht="15.75" thickBot="1">
      <c r="A42" s="6">
        <v>2026</v>
      </c>
      <c r="B42" s="7">
        <v>38.60162030919089</v>
      </c>
      <c r="C42" s="7">
        <v>32.159992843136564</v>
      </c>
      <c r="D42" s="7">
        <v>0.511967110242993</v>
      </c>
      <c r="E42" s="7">
        <v>0.07458221873539322</v>
      </c>
      <c r="F42" s="7">
        <v>0</v>
      </c>
      <c r="G42" s="7">
        <v>0.38883315319665</v>
      </c>
      <c r="H42" s="7">
        <f t="shared" si="0"/>
        <v>71.73699563450248</v>
      </c>
    </row>
    <row r="43" spans="1:8" ht="15.75" thickBot="1">
      <c r="A43" s="6">
        <v>2027</v>
      </c>
      <c r="B43" s="7">
        <v>40.48734840927242</v>
      </c>
      <c r="C43" s="7">
        <v>34.25752899890657</v>
      </c>
      <c r="D43" s="7">
        <v>0.564278298910612</v>
      </c>
      <c r="E43" s="7">
        <v>0.07419746854766719</v>
      </c>
      <c r="F43" s="7">
        <v>0</v>
      </c>
      <c r="G43" s="7">
        <v>0.386888987430666</v>
      </c>
      <c r="H43" s="7">
        <f t="shared" si="0"/>
        <v>75.77024216306793</v>
      </c>
    </row>
    <row r="44" spans="1:8" ht="15.75" thickBot="1">
      <c r="A44" s="6">
        <v>2028</v>
      </c>
      <c r="B44" s="7">
        <v>42.1443221483858</v>
      </c>
      <c r="C44" s="7">
        <v>36.56654671211121</v>
      </c>
      <c r="D44" s="7">
        <v>0.616327931634892</v>
      </c>
      <c r="E44" s="7">
        <v>0.07381476050182025</v>
      </c>
      <c r="F44" s="7">
        <v>0</v>
      </c>
      <c r="G44" s="7">
        <v>0.384954542493513</v>
      </c>
      <c r="H44" s="7">
        <f t="shared" si="0"/>
        <v>79.78596609512724</v>
      </c>
    </row>
    <row r="45" spans="1:8" ht="15.75" thickBot="1">
      <c r="A45" s="6">
        <v>2029</v>
      </c>
      <c r="B45" s="7">
        <v>43.68620118582215</v>
      </c>
      <c r="C45" s="7">
        <v>39.02133462210786</v>
      </c>
      <c r="D45" s="7">
        <v>0.66811731619555</v>
      </c>
      <c r="E45" s="7">
        <v>0.07343205245597319</v>
      </c>
      <c r="F45" s="7">
        <v>0</v>
      </c>
      <c r="G45" s="7">
        <v>0.38302009755636</v>
      </c>
      <c r="H45" s="7">
        <f t="shared" si="0"/>
        <v>83.83210527413789</v>
      </c>
    </row>
    <row r="46" spans="1:8" ht="15.75" thickBot="1">
      <c r="A46" s="6">
        <v>2030</v>
      </c>
      <c r="B46" s="7">
        <v>45.21787421536151</v>
      </c>
      <c r="C46" s="7">
        <v>41.570411350474544</v>
      </c>
      <c r="D46" s="7">
        <v>0.719647753833406</v>
      </c>
      <c r="E46" s="7">
        <v>0.07304934441012625</v>
      </c>
      <c r="F46" s="7">
        <v>0</v>
      </c>
      <c r="G46" s="7">
        <v>0.381085652619206</v>
      </c>
      <c r="H46" s="7">
        <f t="shared" si="0"/>
        <v>87.96206831669878</v>
      </c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10" ht="13.5" customHeight="1">
      <c r="A49" s="4"/>
      <c r="J49" s="1" t="s">
        <v>0</v>
      </c>
    </row>
    <row r="50" spans="1:8" ht="15.75">
      <c r="A50" s="26" t="s">
        <v>23</v>
      </c>
      <c r="B50" s="26"/>
      <c r="C50" s="26"/>
      <c r="D50" s="26"/>
      <c r="E50" s="26"/>
      <c r="F50" s="26"/>
      <c r="G50" s="26"/>
      <c r="H50" s="26"/>
    </row>
    <row r="51" spans="1:8" ht="15">
      <c r="A51" s="8" t="s">
        <v>24</v>
      </c>
      <c r="B51" s="12" t="s">
        <v>47</v>
      </c>
      <c r="C51" s="12" t="s">
        <v>47</v>
      </c>
      <c r="D51" s="12" t="s">
        <v>47</v>
      </c>
      <c r="E51" s="12" t="s">
        <v>47</v>
      </c>
      <c r="F51" s="12" t="s">
        <v>47</v>
      </c>
      <c r="G51" s="12" t="s">
        <v>47</v>
      </c>
      <c r="H51" s="12" t="s">
        <v>47</v>
      </c>
    </row>
    <row r="52" spans="1:8" ht="15">
      <c r="A52" s="8" t="s">
        <v>36</v>
      </c>
      <c r="B52" s="11">
        <f>EXP((LN(B32/B16)/16))-1</f>
        <v>0.7222184623982655</v>
      </c>
      <c r="C52" s="11">
        <f>EXP((LN(C32/C16)/16))-1</f>
        <v>0.6210397328123216</v>
      </c>
      <c r="D52" s="12" t="s">
        <v>47</v>
      </c>
      <c r="E52" s="12" t="s">
        <v>47</v>
      </c>
      <c r="F52" s="12" t="s">
        <v>47</v>
      </c>
      <c r="G52" s="12" t="s">
        <v>47</v>
      </c>
      <c r="H52" s="11">
        <f>EXP((LN(H32/H16)/16))-1</f>
        <v>0.6639505519642468</v>
      </c>
    </row>
    <row r="53" spans="1:8" ht="15">
      <c r="A53" s="8" t="s">
        <v>37</v>
      </c>
      <c r="B53" s="11">
        <f>EXP((LN(B36/B32)/4))-1</f>
        <v>0.16398898571102816</v>
      </c>
      <c r="C53" s="11">
        <f>EXP((LN(C36/C32)/4))-1</f>
        <v>0.18731139264060226</v>
      </c>
      <c r="D53" s="11" t="e">
        <f>EXP((LN(D36/D32)/4))-1</f>
        <v>#DIV/0!</v>
      </c>
      <c r="E53" s="12" t="s">
        <v>47</v>
      </c>
      <c r="F53" s="11" t="e">
        <f>EXP((LN(F36/F32)/4))-1</f>
        <v>#DIV/0!</v>
      </c>
      <c r="G53" s="11">
        <f>EXP((LN(G36/G32)/4))-1</f>
        <v>-0.004999999999999671</v>
      </c>
      <c r="H53" s="11">
        <f>EXP((LN(H36/H32)/4))-1</f>
        <v>0.17359270647036795</v>
      </c>
    </row>
    <row r="54" spans="1:8" ht="15">
      <c r="A54" s="8" t="s">
        <v>58</v>
      </c>
      <c r="B54" s="11">
        <f>EXP((LN(B46/B32)/14))-1</f>
        <v>0.09075036940834891</v>
      </c>
      <c r="C54" s="11">
        <f>EXP((LN(C46/C32)/14))-1</f>
        <v>0.0936623839602333</v>
      </c>
      <c r="D54" s="11" t="e">
        <f>EXP((LN(D46/D32)/14))-1</f>
        <v>#DIV/0!</v>
      </c>
      <c r="E54" s="12" t="s">
        <v>47</v>
      </c>
      <c r="F54" s="11" t="e">
        <f>EXP((LN(F46/F32)/14))-1</f>
        <v>#DIV/0!</v>
      </c>
      <c r="G54" s="11">
        <f>EXP((LN(G46/G32)/14))-1</f>
        <v>-0.00500540229088553</v>
      </c>
      <c r="H54" s="11">
        <f>EXP((LN(H46/H32)/14))-1</f>
        <v>0.09169650881964175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3" t="s">
        <v>74</v>
      </c>
      <c r="C1" s="23"/>
      <c r="D1" s="23"/>
      <c r="E1" s="23"/>
      <c r="F1" s="23"/>
      <c r="G1" s="14"/>
      <c r="H1" s="14"/>
    </row>
    <row r="2" spans="2:10" ht="15.75" customHeight="1">
      <c r="B2" s="23" t="s">
        <v>56</v>
      </c>
      <c r="C2" s="23"/>
      <c r="D2" s="23"/>
      <c r="E2" s="23"/>
      <c r="F2" s="23"/>
      <c r="G2" s="23"/>
      <c r="H2" s="14"/>
      <c r="I2" s="14"/>
      <c r="J2" s="14"/>
    </row>
    <row r="3" spans="1:8" ht="15.75" customHeight="1">
      <c r="A3" s="23" t="s">
        <v>44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6" ht="39.75" thickBot="1">
      <c r="A5" s="5" t="s">
        <v>11</v>
      </c>
      <c r="B5" s="5" t="s">
        <v>45</v>
      </c>
      <c r="C5" s="5" t="s">
        <v>52</v>
      </c>
      <c r="D5" s="5" t="s">
        <v>53</v>
      </c>
      <c r="E5" s="5" t="s">
        <v>76</v>
      </c>
      <c r="F5" s="5" t="s">
        <v>54</v>
      </c>
    </row>
    <row r="6" spans="1:6" ht="15.75" thickBot="1">
      <c r="A6" s="6">
        <v>1990</v>
      </c>
      <c r="B6" s="7">
        <v>272.95642570053775</v>
      </c>
      <c r="C6" s="7">
        <v>92.09721642796491</v>
      </c>
      <c r="D6" s="7">
        <v>9835.174282591692</v>
      </c>
      <c r="E6" s="7">
        <v>129.0369239573569</v>
      </c>
      <c r="F6" s="7">
        <v>61.803478483991256</v>
      </c>
    </row>
    <row r="7" spans="1:6" ht="15.75" thickBot="1">
      <c r="A7" s="6">
        <v>1991</v>
      </c>
      <c r="B7" s="7">
        <v>277.65790738973766</v>
      </c>
      <c r="C7" s="7">
        <v>93.45833748302145</v>
      </c>
      <c r="D7" s="7">
        <v>9678.909672899976</v>
      </c>
      <c r="E7" s="7">
        <v>125.18919602755558</v>
      </c>
      <c r="F7" s="7">
        <v>63.123802678174656</v>
      </c>
    </row>
    <row r="8" spans="1:6" ht="15.75" thickBot="1">
      <c r="A8" s="6">
        <v>1992</v>
      </c>
      <c r="B8" s="7">
        <v>280.8193476021314</v>
      </c>
      <c r="C8" s="7">
        <v>94.16760772646536</v>
      </c>
      <c r="D8" s="7">
        <v>9877.098373613006</v>
      </c>
      <c r="E8" s="7">
        <v>120.09614814042867</v>
      </c>
      <c r="F8" s="7">
        <v>64.25481969365148</v>
      </c>
    </row>
    <row r="9" spans="1:6" ht="15.75" thickBot="1">
      <c r="A9" s="6">
        <v>1993</v>
      </c>
      <c r="B9" s="7">
        <v>282.1569325852605</v>
      </c>
      <c r="C9" s="7">
        <v>94.88514320671942</v>
      </c>
      <c r="D9" s="7">
        <v>9727.011569641061</v>
      </c>
      <c r="E9" s="7">
        <v>117.15286932145987</v>
      </c>
      <c r="F9" s="7">
        <v>64.86550389108055</v>
      </c>
    </row>
    <row r="10" spans="1:6" ht="15.75" thickBot="1">
      <c r="A10" s="6">
        <v>1994</v>
      </c>
      <c r="B10" s="7">
        <v>285.55399142404787</v>
      </c>
      <c r="C10" s="7">
        <v>96.13267556513325</v>
      </c>
      <c r="D10" s="7">
        <v>9839.627433723601</v>
      </c>
      <c r="E10" s="7">
        <v>118.4831258921319</v>
      </c>
      <c r="F10" s="7">
        <v>65.27504794066894</v>
      </c>
    </row>
    <row r="11" spans="1:6" ht="15.75" thickBot="1">
      <c r="A11" s="6">
        <v>1995</v>
      </c>
      <c r="B11" s="7">
        <v>286.01269831610625</v>
      </c>
      <c r="C11" s="7">
        <v>96.67049332703567</v>
      </c>
      <c r="D11" s="7">
        <v>10040.381683093452</v>
      </c>
      <c r="E11" s="7">
        <v>120.36557011231622</v>
      </c>
      <c r="F11" s="7">
        <v>65.48030698529755</v>
      </c>
    </row>
    <row r="12" spans="1:6" ht="15.75" thickBot="1">
      <c r="A12" s="6">
        <v>1996</v>
      </c>
      <c r="B12" s="7">
        <v>286.205268158204</v>
      </c>
      <c r="C12" s="7">
        <v>96.91316589234131</v>
      </c>
      <c r="D12" s="7">
        <v>10374.584306550809</v>
      </c>
      <c r="E12" s="7">
        <v>122.12372910972509</v>
      </c>
      <c r="F12" s="7">
        <v>65.68791174688975</v>
      </c>
    </row>
    <row r="13" spans="1:6" ht="15.75" thickBot="1">
      <c r="A13" s="6">
        <v>1997</v>
      </c>
      <c r="B13" s="7">
        <v>287.7053728504116</v>
      </c>
      <c r="C13" s="7">
        <v>96.9225136928644</v>
      </c>
      <c r="D13" s="7">
        <v>10636.290953842108</v>
      </c>
      <c r="E13" s="7">
        <v>124.03942345371266</v>
      </c>
      <c r="F13" s="7">
        <v>65.92016975143606</v>
      </c>
    </row>
    <row r="14" spans="1:6" ht="15.75" thickBot="1">
      <c r="A14" s="6">
        <v>1998</v>
      </c>
      <c r="B14" s="7">
        <v>289.3494492726918</v>
      </c>
      <c r="C14" s="7">
        <v>96.97086007717489</v>
      </c>
      <c r="D14" s="7">
        <v>11385.800792528144</v>
      </c>
      <c r="E14" s="7">
        <v>126.81489652149314</v>
      </c>
      <c r="F14" s="7">
        <v>66.23826330994146</v>
      </c>
    </row>
    <row r="15" spans="1:6" ht="15.75" thickBot="1">
      <c r="A15" s="6">
        <v>1999</v>
      </c>
      <c r="B15" s="7">
        <v>291.4103603590799</v>
      </c>
      <c r="C15" s="7">
        <v>96.68433001114575</v>
      </c>
      <c r="D15" s="7">
        <v>11608.683105881659</v>
      </c>
      <c r="E15" s="7">
        <v>127.80495371344118</v>
      </c>
      <c r="F15" s="7">
        <v>66.60574068758365</v>
      </c>
    </row>
    <row r="16" spans="1:6" ht="15.75" thickBot="1">
      <c r="A16" s="6">
        <v>2000</v>
      </c>
      <c r="B16" s="7">
        <v>297.83740020331595</v>
      </c>
      <c r="C16" s="7">
        <v>97.7950408621375</v>
      </c>
      <c r="D16" s="7">
        <v>12060.314511895178</v>
      </c>
      <c r="E16" s="7">
        <v>131.25988623253116</v>
      </c>
      <c r="F16" s="7">
        <v>67.32417996081188</v>
      </c>
    </row>
    <row r="17" spans="1:6" ht="15.75" thickBot="1">
      <c r="A17" s="6">
        <v>2001</v>
      </c>
      <c r="B17" s="7">
        <v>299.93007600692596</v>
      </c>
      <c r="C17" s="7">
        <v>97.67588222152897</v>
      </c>
      <c r="D17" s="7">
        <v>12251.069070257017</v>
      </c>
      <c r="E17" s="7">
        <v>131.1329212230634</v>
      </c>
      <c r="F17" s="7">
        <v>67.99921606566822</v>
      </c>
    </row>
    <row r="18" spans="1:6" ht="15.75" thickBot="1">
      <c r="A18" s="6">
        <v>2002</v>
      </c>
      <c r="B18" s="7">
        <v>301.5547838218206</v>
      </c>
      <c r="C18" s="7">
        <v>97.59280891938687</v>
      </c>
      <c r="D18" s="7">
        <v>12377.560440516816</v>
      </c>
      <c r="E18" s="7">
        <v>129.62083988418536</v>
      </c>
      <c r="F18" s="7">
        <v>68.69034956211539</v>
      </c>
    </row>
    <row r="19" spans="1:6" ht="15.75" thickBot="1">
      <c r="A19" s="6">
        <v>2003</v>
      </c>
      <c r="B19" s="7">
        <v>303.0906768283139</v>
      </c>
      <c r="C19" s="7">
        <v>97.73570452960277</v>
      </c>
      <c r="D19" s="7">
        <v>12756.065088463058</v>
      </c>
      <c r="E19" s="7">
        <v>128.3294375084822</v>
      </c>
      <c r="F19" s="7">
        <v>69.4133337599417</v>
      </c>
    </row>
    <row r="20" spans="1:6" ht="15.75" thickBot="1">
      <c r="A20" s="6">
        <v>2004</v>
      </c>
      <c r="B20" s="7">
        <v>303.70322207166146</v>
      </c>
      <c r="C20" s="7">
        <v>97.91059254260175</v>
      </c>
      <c r="D20" s="7">
        <v>13314.764227192018</v>
      </c>
      <c r="E20" s="7">
        <v>128.9411571571811</v>
      </c>
      <c r="F20" s="7">
        <v>69.91937387464299</v>
      </c>
    </row>
    <row r="21" spans="1:6" ht="15.75" thickBot="1">
      <c r="A21" s="6">
        <v>2005</v>
      </c>
      <c r="B21" s="7">
        <v>302.40371622013026</v>
      </c>
      <c r="C21" s="7">
        <v>97.99235371003113</v>
      </c>
      <c r="D21" s="7">
        <v>13697.506528683123</v>
      </c>
      <c r="E21" s="7">
        <v>130.13046791102732</v>
      </c>
      <c r="F21" s="7">
        <v>70.34571791511624</v>
      </c>
    </row>
    <row r="22" spans="1:6" ht="15.75" thickBot="1">
      <c r="A22" s="6">
        <v>2006</v>
      </c>
      <c r="B22" s="7">
        <v>300.67242256304837</v>
      </c>
      <c r="C22" s="7">
        <v>98.18781655929602</v>
      </c>
      <c r="D22" s="7">
        <v>14346.329208634406</v>
      </c>
      <c r="E22" s="7">
        <v>131.8163811552716</v>
      </c>
      <c r="F22" s="7">
        <v>70.83145457750496</v>
      </c>
    </row>
    <row r="23" spans="1:6" ht="15.75" thickBot="1">
      <c r="A23" s="6">
        <v>2007</v>
      </c>
      <c r="B23" s="7">
        <v>299.3885790156322</v>
      </c>
      <c r="C23" s="7">
        <v>98.2607709804226</v>
      </c>
      <c r="D23" s="7">
        <v>14458.344010009334</v>
      </c>
      <c r="E23" s="7">
        <v>132.67799228604508</v>
      </c>
      <c r="F23" s="7">
        <v>71.21793855852906</v>
      </c>
    </row>
    <row r="24" spans="1:6" ht="15.75" thickBot="1">
      <c r="A24" s="6">
        <v>2008</v>
      </c>
      <c r="B24" s="7">
        <v>299.16361862321764</v>
      </c>
      <c r="C24" s="7">
        <v>98.45237023156521</v>
      </c>
      <c r="D24" s="7">
        <v>14591.99921389591</v>
      </c>
      <c r="E24" s="7">
        <v>131.0965344131717</v>
      </c>
      <c r="F24" s="7">
        <v>71.62236530923953</v>
      </c>
    </row>
    <row r="25" spans="1:6" ht="15.75" thickBot="1">
      <c r="A25" s="6">
        <v>2009</v>
      </c>
      <c r="B25" s="7">
        <v>298.5302696515579</v>
      </c>
      <c r="C25" s="7">
        <v>98.44685415281272</v>
      </c>
      <c r="D25" s="7">
        <v>13961.833311459544</v>
      </c>
      <c r="E25" s="7">
        <v>123.45581367867538</v>
      </c>
      <c r="F25" s="7">
        <v>71.95770975270577</v>
      </c>
    </row>
    <row r="26" spans="1:6" ht="15.75" thickBot="1">
      <c r="A26" s="6">
        <v>2010</v>
      </c>
      <c r="B26" s="7">
        <v>298.94341629552</v>
      </c>
      <c r="C26" s="7">
        <v>98.44061672165986</v>
      </c>
      <c r="D26" s="7">
        <v>14213.995184361675</v>
      </c>
      <c r="E26" s="7">
        <v>121.77081541068955</v>
      </c>
      <c r="F26" s="7">
        <v>72.12983639605721</v>
      </c>
    </row>
    <row r="27" spans="1:6" ht="15.75" thickBot="1">
      <c r="A27" s="6">
        <v>2011</v>
      </c>
      <c r="B27" s="7">
        <v>301.38073558735374</v>
      </c>
      <c r="C27" s="7">
        <v>98.7550955344727</v>
      </c>
      <c r="D27" s="7">
        <v>14938.52393544592</v>
      </c>
      <c r="E27" s="7">
        <v>123.01825627797258</v>
      </c>
      <c r="F27" s="7">
        <v>72.15207692044581</v>
      </c>
    </row>
    <row r="28" spans="1:6" ht="15.75" thickBot="1">
      <c r="A28" s="6">
        <v>2012</v>
      </c>
      <c r="B28" s="7">
        <v>303.5839008787947</v>
      </c>
      <c r="C28" s="7">
        <v>98.79445058501894</v>
      </c>
      <c r="D28" s="7">
        <v>15669.514409698791</v>
      </c>
      <c r="E28" s="7">
        <v>125.19967826080266</v>
      </c>
      <c r="F28" s="7">
        <v>72.18177023671448</v>
      </c>
    </row>
    <row r="29" spans="1:6" ht="15.75" thickBot="1">
      <c r="A29" s="6">
        <v>2013</v>
      </c>
      <c r="B29" s="7">
        <v>305.0368036096018</v>
      </c>
      <c r="C29" s="7">
        <v>98.89385260949427</v>
      </c>
      <c r="D29" s="7">
        <v>15291.331166792117</v>
      </c>
      <c r="E29" s="7">
        <v>127.19867254367651</v>
      </c>
      <c r="F29" s="7">
        <v>72.11513512827298</v>
      </c>
    </row>
    <row r="30" spans="1:6" ht="15.75" thickBot="1">
      <c r="A30" s="6">
        <v>2014</v>
      </c>
      <c r="B30" s="7">
        <v>307.3633288169476</v>
      </c>
      <c r="C30" s="7">
        <v>99.3128133972767</v>
      </c>
      <c r="D30" s="7">
        <v>15943.530031231396</v>
      </c>
      <c r="E30" s="7">
        <v>129.81470222275232</v>
      </c>
      <c r="F30" s="7">
        <v>72.08300542136561</v>
      </c>
    </row>
    <row r="31" spans="1:6" ht="15.75" thickBot="1">
      <c r="A31" s="6">
        <v>2015</v>
      </c>
      <c r="B31" s="7">
        <v>309.4401362987529</v>
      </c>
      <c r="C31" s="7">
        <v>99.80478676799756</v>
      </c>
      <c r="D31" s="7">
        <v>16754.06340428009</v>
      </c>
      <c r="E31" s="7">
        <v>132.77784026700218</v>
      </c>
      <c r="F31" s="7">
        <v>72.11034263314852</v>
      </c>
    </row>
    <row r="32" spans="1:6" ht="15.75" thickBot="1">
      <c r="A32" s="6">
        <v>2016</v>
      </c>
      <c r="B32" s="7">
        <v>311.00398443398734</v>
      </c>
      <c r="C32" s="7">
        <v>100.2203589900274</v>
      </c>
      <c r="D32" s="7">
        <v>17328.03910335046</v>
      </c>
      <c r="E32" s="7">
        <v>136.14854446478435</v>
      </c>
      <c r="F32" s="7">
        <v>72.09145778897229</v>
      </c>
    </row>
    <row r="33" spans="1:6" ht="15.75" thickBot="1">
      <c r="A33" s="6">
        <v>2017</v>
      </c>
      <c r="B33" s="7">
        <v>313.0443328874614</v>
      </c>
      <c r="C33" s="7">
        <v>101.76208264067701</v>
      </c>
      <c r="D33" s="7">
        <v>17968.273660993513</v>
      </c>
      <c r="E33" s="7">
        <v>138.62077503658242</v>
      </c>
      <c r="F33" s="7">
        <v>72.90856814261946</v>
      </c>
    </row>
    <row r="34" spans="1:6" ht="15.75" thickBot="1">
      <c r="A34" s="6">
        <v>2018</v>
      </c>
      <c r="B34" s="7">
        <v>314.9910932616321</v>
      </c>
      <c r="C34" s="7">
        <v>103.10038915415898</v>
      </c>
      <c r="D34" s="7">
        <v>18791.633206504433</v>
      </c>
      <c r="E34" s="7">
        <v>141.5795279077339</v>
      </c>
      <c r="F34" s="7">
        <v>73.72934549443647</v>
      </c>
    </row>
    <row r="35" spans="1:6" ht="15.75" thickBot="1">
      <c r="A35" s="6">
        <v>2019</v>
      </c>
      <c r="B35" s="7">
        <v>316.88198935608057</v>
      </c>
      <c r="C35" s="7">
        <v>104.39799167760565</v>
      </c>
      <c r="D35" s="7">
        <v>19440.63577147956</v>
      </c>
      <c r="E35" s="7">
        <v>143.55302177083442</v>
      </c>
      <c r="F35" s="7">
        <v>74.50912496153661</v>
      </c>
    </row>
    <row r="36" spans="1:6" ht="15.75" thickBot="1">
      <c r="A36" s="6">
        <v>2020</v>
      </c>
      <c r="B36" s="7">
        <v>318.7530293220488</v>
      </c>
      <c r="C36" s="7">
        <v>105.69985975925555</v>
      </c>
      <c r="D36" s="7">
        <v>19979.699470216197</v>
      </c>
      <c r="E36" s="7">
        <v>144.31691762567647</v>
      </c>
      <c r="F36" s="7">
        <v>75.26278839096449</v>
      </c>
    </row>
    <row r="37" spans="1:6" ht="15.75" thickBot="1">
      <c r="A37" s="6">
        <v>2021</v>
      </c>
      <c r="B37" s="7">
        <v>320.2918136403127</v>
      </c>
      <c r="C37" s="7">
        <v>106.86300036667957</v>
      </c>
      <c r="D37" s="7">
        <v>20488.395758682913</v>
      </c>
      <c r="E37" s="7">
        <v>144.39589214050858</v>
      </c>
      <c r="F37" s="7">
        <v>75.99986208869288</v>
      </c>
    </row>
    <row r="38" spans="1:6" ht="15.75" thickBot="1">
      <c r="A38" s="6">
        <v>2022</v>
      </c>
      <c r="B38" s="7">
        <v>321.7980570740913</v>
      </c>
      <c r="C38" s="7">
        <v>108.0056144076009</v>
      </c>
      <c r="D38" s="7">
        <v>21206.538922805405</v>
      </c>
      <c r="E38" s="7">
        <v>145.88671428897553</v>
      </c>
      <c r="F38" s="7">
        <v>76.68461736202612</v>
      </c>
    </row>
    <row r="39" spans="1:6" ht="15.75" thickBot="1">
      <c r="A39" s="6">
        <v>2023</v>
      </c>
      <c r="B39" s="7">
        <v>323.23433913110415</v>
      </c>
      <c r="C39" s="7">
        <v>109.13632827694165</v>
      </c>
      <c r="D39" s="7">
        <v>21834.03700557241</v>
      </c>
      <c r="E39" s="7">
        <v>147.64275103079876</v>
      </c>
      <c r="F39" s="7">
        <v>77.35643689847991</v>
      </c>
    </row>
    <row r="40" spans="1:6" ht="15.75" thickBot="1">
      <c r="A40" s="6">
        <v>2024</v>
      </c>
      <c r="B40" s="7">
        <v>324.63326169093375</v>
      </c>
      <c r="C40" s="7">
        <v>110.25672687466333</v>
      </c>
      <c r="D40" s="7">
        <v>22350.618672170356</v>
      </c>
      <c r="E40" s="7">
        <v>148.45854679296014</v>
      </c>
      <c r="F40" s="7">
        <v>78.05583690911094</v>
      </c>
    </row>
    <row r="41" spans="1:6" ht="15.75" thickBot="1">
      <c r="A41" s="6">
        <v>2025</v>
      </c>
      <c r="B41" s="7">
        <v>325.97375094741403</v>
      </c>
      <c r="C41" s="7">
        <v>111.40915316926471</v>
      </c>
      <c r="D41" s="7">
        <v>22932.35267399911</v>
      </c>
      <c r="E41" s="7">
        <v>148.96658880070797</v>
      </c>
      <c r="F41" s="7">
        <v>78.77489170767026</v>
      </c>
    </row>
    <row r="42" spans="1:6" ht="15.75" thickBot="1">
      <c r="A42" s="6">
        <v>2026</v>
      </c>
      <c r="B42" s="7">
        <v>327.2640717362484</v>
      </c>
      <c r="C42" s="7">
        <v>112.55012199028198</v>
      </c>
      <c r="D42" s="7">
        <v>23524.90268179193</v>
      </c>
      <c r="E42" s="7">
        <v>149.50864341703436</v>
      </c>
      <c r="F42" s="7">
        <v>79.46530340856596</v>
      </c>
    </row>
    <row r="43" spans="1:6" ht="15.75" thickBot="1">
      <c r="A43" s="6">
        <v>2027</v>
      </c>
      <c r="B43" s="7">
        <v>328.4965081776104</v>
      </c>
      <c r="C43" s="7">
        <v>113.64583816096065</v>
      </c>
      <c r="D43" s="7">
        <v>24126.17332122409</v>
      </c>
      <c r="E43" s="7">
        <v>150.08833318097166</v>
      </c>
      <c r="F43" s="7">
        <v>80.13615076730778</v>
      </c>
    </row>
    <row r="44" spans="1:6" ht="15.75" thickBot="1">
      <c r="A44" s="6">
        <v>2028</v>
      </c>
      <c r="B44" s="7">
        <v>329.7069253887959</v>
      </c>
      <c r="C44" s="7">
        <v>114.7088435600969</v>
      </c>
      <c r="D44" s="7">
        <v>24741.10539233881</v>
      </c>
      <c r="E44" s="7">
        <v>150.8720608546861</v>
      </c>
      <c r="F44" s="7">
        <v>80.80965907291191</v>
      </c>
    </row>
    <row r="45" spans="1:6" ht="15.75" thickBot="1">
      <c r="A45" s="6">
        <v>2029</v>
      </c>
      <c r="B45" s="7">
        <v>330.8662897034225</v>
      </c>
      <c r="C45" s="7">
        <v>115.71578301937981</v>
      </c>
      <c r="D45" s="7">
        <v>25362.61155989126</v>
      </c>
      <c r="E45" s="7">
        <v>151.67560793592264</v>
      </c>
      <c r="F45" s="7">
        <v>81.48863675056562</v>
      </c>
    </row>
    <row r="46" spans="1:6" ht="17.25" customHeight="1" thickBot="1">
      <c r="A46" s="6">
        <v>2030</v>
      </c>
      <c r="B46" s="7">
        <v>331.9760955013776</v>
      </c>
      <c r="C46" s="7">
        <v>116.70130611395166</v>
      </c>
      <c r="D46" s="7">
        <v>25988.204461768753</v>
      </c>
      <c r="E46" s="7">
        <v>152.44536565657998</v>
      </c>
      <c r="F46" s="7">
        <v>82.17372393708041</v>
      </c>
    </row>
    <row r="47" spans="1:6" ht="13.5" customHeight="1">
      <c r="A47" s="25" t="s">
        <v>0</v>
      </c>
      <c r="B47" s="25"/>
      <c r="C47" s="25"/>
      <c r="D47" s="25"/>
      <c r="E47" s="25"/>
      <c r="F47" s="25"/>
    </row>
    <row r="48" spans="1:6" ht="15">
      <c r="A48" s="25" t="s">
        <v>61</v>
      </c>
      <c r="B48" s="25"/>
      <c r="C48" s="25"/>
      <c r="D48" s="25"/>
      <c r="E48" s="25"/>
      <c r="F48" s="25"/>
    </row>
    <row r="49" ht="15">
      <c r="A49" s="4"/>
    </row>
    <row r="50" spans="1:6" ht="15.75">
      <c r="A50" s="22" t="s">
        <v>23</v>
      </c>
      <c r="B50" s="22"/>
      <c r="C50" s="22"/>
      <c r="D50" s="22"/>
      <c r="E50" s="22"/>
      <c r="F50" s="22"/>
    </row>
    <row r="51" spans="1:6" ht="15">
      <c r="A51" s="8" t="s">
        <v>24</v>
      </c>
      <c r="B51" s="11">
        <f>EXP((LN(B16/B6)/10))-1</f>
        <v>0.008761714181692248</v>
      </c>
      <c r="C51" s="11">
        <f>EXP((LN(C16/C6)/10))-1</f>
        <v>0.006020968539122817</v>
      </c>
      <c r="D51" s="11">
        <f>EXP((LN(D16/D6)/10))-1</f>
        <v>0.020604919413845346</v>
      </c>
      <c r="E51" s="11">
        <f>EXP((LN(E16/E6)/10))-1</f>
        <v>0.001709522237818728</v>
      </c>
      <c r="F51" s="11">
        <f>EXP((LN(F16/F6)/10))-1</f>
        <v>0.008592687947107658</v>
      </c>
    </row>
    <row r="52" spans="1:6" ht="15">
      <c r="A52" s="8" t="s">
        <v>36</v>
      </c>
      <c r="B52" s="11">
        <f>EXP((LN(B32/B16)/16))-1</f>
        <v>0.0027072845371995946</v>
      </c>
      <c r="C52" s="11">
        <f>EXP((LN(C32/C16)/16))-1</f>
        <v>0.0015322653908811379</v>
      </c>
      <c r="D52" s="11">
        <f>EXP((LN(D32/D16)/16))-1</f>
        <v>0.02290882186844856</v>
      </c>
      <c r="E52" s="11">
        <f>EXP((LN(E32/E16)/16))-1</f>
        <v>0.0022880702765939454</v>
      </c>
      <c r="F52" s="11">
        <f>EXP((LN(F32/F16)/16))-1</f>
        <v>0.004285161515176883</v>
      </c>
    </row>
    <row r="53" spans="1:6" ht="13.5" customHeight="1">
      <c r="A53" s="8" t="s">
        <v>37</v>
      </c>
      <c r="B53" s="11">
        <f>EXP((LN(B36/B32)/4))-1</f>
        <v>0.0061716859556826265</v>
      </c>
      <c r="C53" s="11">
        <f>EXP((LN(C36/C32)/4))-1</f>
        <v>0.01339699991245591</v>
      </c>
      <c r="D53" s="11">
        <f>EXP((LN(D36/D32)/4))-1</f>
        <v>0.03623887974851914</v>
      </c>
      <c r="E53" s="11">
        <f>EXP((LN(E36/E32)/4))-1</f>
        <v>0.014672897869652646</v>
      </c>
      <c r="F53" s="11">
        <f>EXP((LN(F36/F32)/4))-1</f>
        <v>0.010820693423972738</v>
      </c>
    </row>
    <row r="54" spans="1:6" ht="15">
      <c r="A54" s="8" t="s">
        <v>58</v>
      </c>
      <c r="B54" s="11">
        <f>EXP((LN(B46/B32)/14))-1</f>
        <v>0.004672111941290691</v>
      </c>
      <c r="C54" s="11">
        <f>EXP((LN(C46/C32)/14))-1</f>
        <v>0.010934086336210402</v>
      </c>
      <c r="D54" s="11">
        <f>EXP((LN(D46/D32)/14))-1</f>
        <v>0.029374360782070674</v>
      </c>
      <c r="E54" s="11">
        <f>EXP((LN(E46/E32)/14))-1</f>
        <v>0.008108392495552064</v>
      </c>
      <c r="F54" s="11">
        <f>EXP((LN(F46/F32)/14))-1</f>
        <v>0.00939385002478077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3" t="s">
        <v>75</v>
      </c>
      <c r="B1" s="23"/>
      <c r="C1" s="23"/>
      <c r="D1" s="23"/>
      <c r="E1" s="23"/>
    </row>
    <row r="2" spans="1:6" ht="15.75" customHeight="1">
      <c r="A2" s="23" t="s">
        <v>56</v>
      </c>
      <c r="B2" s="23"/>
      <c r="C2" s="23"/>
      <c r="D2" s="23"/>
      <c r="E2" s="23"/>
      <c r="F2" s="23"/>
    </row>
    <row r="3" spans="1:5" ht="15.75" customHeight="1">
      <c r="A3" s="23" t="s">
        <v>55</v>
      </c>
      <c r="B3" s="23"/>
      <c r="C3" s="23"/>
      <c r="D3" s="23"/>
      <c r="E3" s="23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46</v>
      </c>
      <c r="E5" s="5" t="s">
        <v>18</v>
      </c>
    </row>
    <row r="6" spans="1:5" ht="15.75" thickBot="1">
      <c r="A6" s="6">
        <v>1990</v>
      </c>
      <c r="B6" s="9">
        <v>14.8037168369427</v>
      </c>
      <c r="C6" s="9">
        <v>14.749420364315249</v>
      </c>
      <c r="D6" s="9">
        <v>12.9988164350848</v>
      </c>
      <c r="E6" s="9">
        <v>16.2120138341814</v>
      </c>
    </row>
    <row r="7" spans="1:5" ht="15.75" thickBot="1">
      <c r="A7" s="6">
        <v>1991</v>
      </c>
      <c r="B7" s="9">
        <v>14.4231846117974</v>
      </c>
      <c r="C7" s="9">
        <v>14.419176828093153</v>
      </c>
      <c r="D7" s="9">
        <v>12.4978966397868</v>
      </c>
      <c r="E7" s="9">
        <v>16.3898271711992</v>
      </c>
    </row>
    <row r="8" spans="1:5" ht="15.75" thickBot="1">
      <c r="A8" s="6">
        <v>1992</v>
      </c>
      <c r="B8" s="9">
        <v>14.7072894674254</v>
      </c>
      <c r="C8" s="9">
        <v>14.780049644784883</v>
      </c>
      <c r="D8" s="9">
        <v>12.8621469036912</v>
      </c>
      <c r="E8" s="9">
        <v>16.5223650599651</v>
      </c>
    </row>
    <row r="9" spans="1:5" ht="15.75" thickBot="1">
      <c r="A9" s="6">
        <v>1993</v>
      </c>
      <c r="B9" s="9">
        <v>14.9421762573832</v>
      </c>
      <c r="C9" s="9">
        <v>15.078031162884521</v>
      </c>
      <c r="D9" s="9">
        <v>13.1980152448952</v>
      </c>
      <c r="E9" s="9">
        <v>17.011467796152</v>
      </c>
    </row>
    <row r="10" spans="1:5" ht="15.75" thickBot="1">
      <c r="A10" s="6">
        <v>1994</v>
      </c>
      <c r="B10" s="9">
        <v>15.0707166108898</v>
      </c>
      <c r="C10" s="9">
        <v>15.491389225341221</v>
      </c>
      <c r="D10" s="9">
        <v>13.6361156131165</v>
      </c>
      <c r="E10" s="9">
        <v>16.6154567819163</v>
      </c>
    </row>
    <row r="11" spans="1:5" ht="15.75" thickBot="1">
      <c r="A11" s="6">
        <v>1995</v>
      </c>
      <c r="B11" s="9">
        <v>14.7039733042918</v>
      </c>
      <c r="C11" s="9">
        <v>15.050842842725027</v>
      </c>
      <c r="D11" s="9">
        <v>12.9737124644278</v>
      </c>
      <c r="E11" s="9">
        <v>17.1883239219152</v>
      </c>
    </row>
    <row r="12" spans="1:5" ht="15.75" thickBot="1">
      <c r="A12" s="6">
        <v>1996</v>
      </c>
      <c r="B12" s="9">
        <v>14.1697516617496</v>
      </c>
      <c r="C12" s="9">
        <v>14.676164023889172</v>
      </c>
      <c r="D12" s="9">
        <v>13.0803987011155</v>
      </c>
      <c r="E12" s="9">
        <v>15.6184166191216</v>
      </c>
    </row>
    <row r="13" spans="1:5" ht="15.75" thickBot="1">
      <c r="A13" s="6">
        <v>1997</v>
      </c>
      <c r="B13" s="9">
        <v>14.2089635042464</v>
      </c>
      <c r="C13" s="9">
        <v>14.654164895520813</v>
      </c>
      <c r="D13" s="9">
        <v>12.4402376774799</v>
      </c>
      <c r="E13" s="9">
        <v>14.5210936624297</v>
      </c>
    </row>
    <row r="14" spans="1:5" ht="15.75" thickBot="1">
      <c r="A14" s="6">
        <v>1998</v>
      </c>
      <c r="B14" s="9">
        <v>14.4658225250317</v>
      </c>
      <c r="C14" s="9">
        <v>14.950436409551381</v>
      </c>
      <c r="D14" s="9">
        <v>12.6022593092407</v>
      </c>
      <c r="E14" s="9">
        <v>14.6345813129499</v>
      </c>
    </row>
    <row r="15" spans="1:5" ht="15.75" thickBot="1">
      <c r="A15" s="6">
        <v>1999</v>
      </c>
      <c r="B15" s="9">
        <v>15.31909833333</v>
      </c>
      <c r="C15" s="9">
        <v>15.773335790877113</v>
      </c>
      <c r="D15" s="9">
        <v>13.1984919862033</v>
      </c>
      <c r="E15" s="9">
        <v>13.3261769540747</v>
      </c>
    </row>
    <row r="16" spans="1:5" ht="15.75" thickBot="1">
      <c r="A16" s="6">
        <v>2000</v>
      </c>
      <c r="B16" s="9">
        <v>16.2874856613367</v>
      </c>
      <c r="C16" s="9">
        <v>16.502625650518716</v>
      </c>
      <c r="D16" s="9">
        <v>13.6098567769157</v>
      </c>
      <c r="E16" s="9">
        <v>12.7217586772987</v>
      </c>
    </row>
    <row r="17" spans="1:5" ht="15.75" thickBot="1">
      <c r="A17" s="6">
        <v>2001</v>
      </c>
      <c r="B17" s="9">
        <v>15.2251919985418</v>
      </c>
      <c r="C17" s="9">
        <v>15.44503057127532</v>
      </c>
      <c r="D17" s="9">
        <v>12.9159381098287</v>
      </c>
      <c r="E17" s="9">
        <v>15.4659473822436</v>
      </c>
    </row>
    <row r="18" spans="1:5" ht="15.75" thickBot="1">
      <c r="A18" s="6">
        <v>2002</v>
      </c>
      <c r="B18" s="9">
        <v>15.4658735795612</v>
      </c>
      <c r="C18" s="9">
        <v>15.584561065685556</v>
      </c>
      <c r="D18" s="9">
        <v>13.6312290275823</v>
      </c>
      <c r="E18" s="9">
        <v>16.1467796995193</v>
      </c>
    </row>
    <row r="19" spans="1:5" ht="15.75" thickBot="1">
      <c r="A19" s="6">
        <v>2003</v>
      </c>
      <c r="B19" s="9">
        <v>18.1164637347703</v>
      </c>
      <c r="C19" s="9">
        <v>17.59688450760691</v>
      </c>
      <c r="D19" s="9">
        <v>14.6335155413313</v>
      </c>
      <c r="E19" s="9">
        <v>15.6213996527068</v>
      </c>
    </row>
    <row r="20" spans="1:5" ht="15.75" thickBot="1">
      <c r="A20" s="6">
        <v>2004</v>
      </c>
      <c r="B20" s="9">
        <v>16.5794090818861</v>
      </c>
      <c r="C20" s="9">
        <v>16.43116520870839</v>
      </c>
      <c r="D20" s="9">
        <v>13.3956827975229</v>
      </c>
      <c r="E20" s="9">
        <v>13.4504712695568</v>
      </c>
    </row>
    <row r="21" spans="1:5" ht="15.75" thickBot="1">
      <c r="A21" s="6">
        <v>2005</v>
      </c>
      <c r="B21" s="9">
        <v>15.848652436294</v>
      </c>
      <c r="C21" s="9">
        <v>15.87812223258753</v>
      </c>
      <c r="D21" s="9">
        <v>13.6743859165755</v>
      </c>
      <c r="E21" s="9">
        <v>13.0599365168673</v>
      </c>
    </row>
    <row r="22" spans="1:5" ht="15.75" thickBot="1">
      <c r="A22" s="6">
        <v>2006</v>
      </c>
      <c r="B22" s="9">
        <v>16.2971184080136</v>
      </c>
      <c r="C22" s="9">
        <v>15.750297357313913</v>
      </c>
      <c r="D22" s="9">
        <v>14.26427244028</v>
      </c>
      <c r="E22" s="9">
        <v>15.0287123481296</v>
      </c>
    </row>
    <row r="23" spans="1:5" ht="15.75" thickBot="1">
      <c r="A23" s="6">
        <v>2007</v>
      </c>
      <c r="B23" s="9">
        <v>16.3069847776076</v>
      </c>
      <c r="C23" s="9">
        <v>16.3715483412511</v>
      </c>
      <c r="D23" s="9">
        <v>14.4843676239945</v>
      </c>
      <c r="E23" s="9">
        <v>14.2169336448518</v>
      </c>
    </row>
    <row r="24" spans="1:5" ht="15.75" thickBot="1">
      <c r="A24" s="6">
        <v>2008</v>
      </c>
      <c r="B24" s="9">
        <v>17.0689217941234</v>
      </c>
      <c r="C24" s="9">
        <v>17.0313344774005</v>
      </c>
      <c r="D24" s="9">
        <v>15.1967264851638</v>
      </c>
      <c r="E24" s="9">
        <v>17.2551607070868</v>
      </c>
    </row>
    <row r="25" spans="1:5" ht="15.75" thickBot="1">
      <c r="A25" s="6">
        <v>2009</v>
      </c>
      <c r="B25" s="9">
        <v>16.8692393213586</v>
      </c>
      <c r="C25" s="9">
        <v>16.169827158485848</v>
      </c>
      <c r="D25" s="9">
        <v>15.6011669066884</v>
      </c>
      <c r="E25" s="9">
        <v>17.9547254657044</v>
      </c>
    </row>
    <row r="26" spans="1:5" ht="15.75" thickBot="1">
      <c r="A26" s="6">
        <v>2010</v>
      </c>
      <c r="B26" s="9">
        <v>15.7318805375338</v>
      </c>
      <c r="C26" s="9">
        <v>15.527026138455943</v>
      </c>
      <c r="D26" s="9">
        <v>14.6347290306106</v>
      </c>
      <c r="E26" s="9">
        <v>16.0276702610166</v>
      </c>
    </row>
    <row r="27" spans="1:5" ht="15.75" thickBot="1">
      <c r="A27" s="6">
        <v>2011</v>
      </c>
      <c r="B27" s="9">
        <v>15.788721942191</v>
      </c>
      <c r="C27" s="9">
        <v>15.651682786321174</v>
      </c>
      <c r="D27" s="9">
        <v>14.4571170944083</v>
      </c>
      <c r="E27" s="9">
        <v>15.9547469458376</v>
      </c>
    </row>
    <row r="28" spans="1:5" ht="15.75" thickBot="1">
      <c r="A28" s="6">
        <v>2012</v>
      </c>
      <c r="B28" s="9">
        <v>15.7245793403767</v>
      </c>
      <c r="C28" s="9">
        <v>15.399511295740188</v>
      </c>
      <c r="D28" s="9">
        <v>14.1449106832167</v>
      </c>
      <c r="E28" s="9">
        <v>15.7681476188386</v>
      </c>
    </row>
    <row r="29" spans="1:5" ht="15.75" thickBot="1">
      <c r="A29" s="6">
        <v>2013</v>
      </c>
      <c r="B29" s="9">
        <v>15.625424130772</v>
      </c>
      <c r="C29" s="9">
        <v>14.870240180233127</v>
      </c>
      <c r="D29" s="9">
        <v>14.7027552872158</v>
      </c>
      <c r="E29" s="9">
        <v>16.5057891547685</v>
      </c>
    </row>
    <row r="30" spans="1:5" ht="15.75" thickBot="1">
      <c r="A30" s="6">
        <v>2014</v>
      </c>
      <c r="B30" s="9">
        <v>16.4247418807258</v>
      </c>
      <c r="C30" s="9">
        <v>14.953654583813842</v>
      </c>
      <c r="D30" s="9">
        <v>14.7075660668671</v>
      </c>
      <c r="E30" s="9">
        <v>16.2092422769102</v>
      </c>
    </row>
    <row r="31" spans="1:5" ht="15.75" thickBot="1">
      <c r="A31" s="6">
        <v>2015</v>
      </c>
      <c r="B31" s="9">
        <v>17.7664964095675</v>
      </c>
      <c r="C31" s="9">
        <v>17.06551628558444</v>
      </c>
      <c r="D31" s="9">
        <v>15.4699939004115</v>
      </c>
      <c r="E31" s="9">
        <v>16.45501069354707</v>
      </c>
    </row>
    <row r="32" spans="1:5" ht="15.75" thickBot="1">
      <c r="A32" s="6">
        <v>2016</v>
      </c>
      <c r="B32" s="9">
        <v>18.0827169238462</v>
      </c>
      <c r="C32" s="9">
        <v>16.681267884615682</v>
      </c>
      <c r="D32" s="9">
        <v>15.5504814853913</v>
      </c>
      <c r="E32" s="9">
        <v>15.66</v>
      </c>
    </row>
    <row r="33" spans="1:5" ht="15.75" thickBot="1">
      <c r="A33" s="6">
        <v>2017</v>
      </c>
      <c r="B33" s="9">
        <v>17.8807303845565</v>
      </c>
      <c r="C33" s="9">
        <v>16.48881470653838</v>
      </c>
      <c r="D33" s="9">
        <v>15.3368670311884</v>
      </c>
      <c r="E33" s="9">
        <v>15.444881107639011</v>
      </c>
    </row>
    <row r="34" spans="1:5" ht="15.75" thickBot="1">
      <c r="A34" s="6">
        <v>2018</v>
      </c>
      <c r="B34" s="9">
        <v>17.9891130409006</v>
      </c>
      <c r="C34" s="9">
        <v>16.51213908669655</v>
      </c>
      <c r="D34" s="9">
        <v>15.0991438850158</v>
      </c>
      <c r="E34" s="9">
        <v>15.20548373125808</v>
      </c>
    </row>
    <row r="35" spans="1:5" ht="15.75" thickBot="1">
      <c r="A35" s="6">
        <v>2019</v>
      </c>
      <c r="B35" s="9">
        <v>18.074532548757</v>
      </c>
      <c r="C35" s="9">
        <v>16.510828865715325</v>
      </c>
      <c r="D35" s="9">
        <v>15.2061188533461</v>
      </c>
      <c r="E35" s="9">
        <v>15.313212100030858</v>
      </c>
    </row>
    <row r="36" spans="1:6" ht="15.75" thickBot="1">
      <c r="A36" s="6">
        <v>2020</v>
      </c>
      <c r="B36" s="9">
        <v>17.8761329506497</v>
      </c>
      <c r="C36" s="9">
        <v>16.315316282618042</v>
      </c>
      <c r="D36" s="9">
        <v>15.1452917269947</v>
      </c>
      <c r="E36" s="9">
        <v>15.251956582022764</v>
      </c>
      <c r="F36" s="1" t="s">
        <v>0</v>
      </c>
    </row>
    <row r="37" spans="1:5" ht="15.75" thickBot="1">
      <c r="A37" s="6">
        <v>2021</v>
      </c>
      <c r="B37" s="9">
        <v>18.1344121774626</v>
      </c>
      <c r="C37" s="9">
        <v>16.573076931614757</v>
      </c>
      <c r="D37" s="9">
        <v>15.500754775111</v>
      </c>
      <c r="E37" s="9">
        <v>15.609923075776072</v>
      </c>
    </row>
    <row r="38" spans="1:5" ht="15.75" thickBot="1">
      <c r="A38" s="6">
        <v>2022</v>
      </c>
      <c r="B38" s="9">
        <v>17.8984228531888</v>
      </c>
      <c r="C38" s="9">
        <v>16.320931568402234</v>
      </c>
      <c r="D38" s="9">
        <v>15.1156204012122</v>
      </c>
      <c r="E38" s="9">
        <v>15.222076287821555</v>
      </c>
    </row>
    <row r="39" spans="1:5" ht="15.75" thickBot="1">
      <c r="A39" s="6">
        <v>2023</v>
      </c>
      <c r="B39" s="9">
        <v>17.9228921410698</v>
      </c>
      <c r="C39" s="9">
        <v>16.373773099626593</v>
      </c>
      <c r="D39" s="9">
        <v>15.1849812756</v>
      </c>
      <c r="E39" s="9">
        <v>15.291925655118213</v>
      </c>
    </row>
    <row r="40" spans="1:5" ht="15.75" thickBot="1">
      <c r="A40" s="6">
        <v>2024</v>
      </c>
      <c r="B40" s="9">
        <v>18.0964717795026</v>
      </c>
      <c r="C40" s="9">
        <v>16.56278913263857</v>
      </c>
      <c r="D40" s="9">
        <v>15.3721392435836</v>
      </c>
      <c r="E40" s="9">
        <v>15.480401734227181</v>
      </c>
    </row>
    <row r="41" spans="1:5" ht="15.75" thickBot="1">
      <c r="A41" s="6">
        <v>2025</v>
      </c>
      <c r="B41" s="9">
        <v>17.9956749382662</v>
      </c>
      <c r="C41" s="9">
        <v>16.474586922408452</v>
      </c>
      <c r="D41" s="9">
        <v>15.2915202640609</v>
      </c>
      <c r="E41" s="9">
        <v>15.399214973514239</v>
      </c>
    </row>
    <row r="42" spans="1:5" ht="15.75" thickBot="1">
      <c r="A42" s="6">
        <v>2026</v>
      </c>
      <c r="B42" s="9">
        <v>18.1756289299985</v>
      </c>
      <c r="C42" s="9">
        <v>16.65919153724626</v>
      </c>
      <c r="D42" s="9">
        <v>15.4822879778172</v>
      </c>
      <c r="E42" s="9">
        <v>15.591326221016777</v>
      </c>
    </row>
    <row r="43" spans="1:5" ht="15.75" thickBot="1">
      <c r="A43" s="6">
        <v>2027</v>
      </c>
      <c r="B43" s="9">
        <v>18.3537611049516</v>
      </c>
      <c r="C43" s="9">
        <v>16.8425415691235</v>
      </c>
      <c r="D43" s="9">
        <v>15.6723433275355</v>
      </c>
      <c r="E43" s="9">
        <v>15.782720087462947</v>
      </c>
    </row>
    <row r="44" spans="1:5" ht="15.75" thickBot="1">
      <c r="A44" s="6">
        <v>2028</v>
      </c>
      <c r="B44" s="9">
        <v>18.5322915591124</v>
      </c>
      <c r="C44" s="9">
        <v>17.02667149306247</v>
      </c>
      <c r="D44" s="9">
        <v>15.8635782567168</v>
      </c>
      <c r="E44" s="9">
        <v>15.975301840882768</v>
      </c>
    </row>
    <row r="45" spans="1:5" ht="15.75" thickBot="1">
      <c r="A45" s="6">
        <v>2029</v>
      </c>
      <c r="B45" s="9">
        <v>18.7123155188782</v>
      </c>
      <c r="C45" s="9">
        <v>17.212590794365333</v>
      </c>
      <c r="D45" s="9">
        <v>16.0569380495171</v>
      </c>
      <c r="E45" s="9">
        <v>16.170023422854193</v>
      </c>
    </row>
    <row r="46" spans="1:5" ht="15.75" customHeight="1" thickBot="1">
      <c r="A46" s="6">
        <v>2030</v>
      </c>
      <c r="B46" s="9">
        <v>18.8998368803645</v>
      </c>
      <c r="C46" s="9">
        <v>17.405834419781044</v>
      </c>
      <c r="D46" s="9">
        <v>16.2575996532039</v>
      </c>
      <c r="E46" s="9">
        <v>16.372098240710304</v>
      </c>
    </row>
    <row r="47" spans="1:5" ht="13.5" customHeight="1">
      <c r="A47" s="25" t="s">
        <v>0</v>
      </c>
      <c r="B47" s="25"/>
      <c r="C47" s="25"/>
      <c r="D47" s="25"/>
      <c r="E47" s="25"/>
    </row>
    <row r="48" spans="1:5" ht="15">
      <c r="A48" s="25" t="s">
        <v>61</v>
      </c>
      <c r="B48" s="25"/>
      <c r="C48" s="25"/>
      <c r="D48" s="25"/>
      <c r="E48" s="25"/>
    </row>
    <row r="49" ht="15">
      <c r="A49" s="4"/>
    </row>
    <row r="50" spans="1:5" ht="15.75">
      <c r="A50" s="22" t="s">
        <v>23</v>
      </c>
      <c r="B50" s="22"/>
      <c r="C50" s="22"/>
      <c r="D50" s="22"/>
      <c r="E50" s="22"/>
    </row>
    <row r="51" spans="1:5" ht="15">
      <c r="A51" s="8" t="s">
        <v>24</v>
      </c>
      <c r="B51" s="11">
        <f>EXP((LN(B16/B6)/10))-1</f>
        <v>0.009597642302368259</v>
      </c>
      <c r="C51" s="11">
        <f>EXP((LN(C16/C6)/10))-1</f>
        <v>0.0112948822931076</v>
      </c>
      <c r="D51" s="11">
        <f>EXP((LN(D16/D6)/10))-1</f>
        <v>0.004604165083926137</v>
      </c>
      <c r="E51" s="11">
        <f>EXP((LN(E16/E6)/10))-1</f>
        <v>-0.023952353177221997</v>
      </c>
    </row>
    <row r="52" spans="1:5" ht="15">
      <c r="A52" s="8" t="s">
        <v>36</v>
      </c>
      <c r="B52" s="11">
        <f>EXP((LN(B32/B16)/16))-1</f>
        <v>0.00655637163924383</v>
      </c>
      <c r="C52" s="11">
        <f>EXP((LN(C32/C16)/16))-1</f>
        <v>0.0006731582023444815</v>
      </c>
      <c r="D52" s="11">
        <f>EXP((LN(D32/D16)/16))-1</f>
        <v>0.00836588182289133</v>
      </c>
      <c r="E52" s="11">
        <f>EXP((LN(E32/E16)/16))-1</f>
        <v>0.013071943101579109</v>
      </c>
    </row>
    <row r="53" spans="1:5" ht="13.5" customHeight="1">
      <c r="A53" s="8" t="s">
        <v>37</v>
      </c>
      <c r="B53" s="11">
        <f>EXP((LN(B36/B32)/4))-1</f>
        <v>-0.0028684151097069233</v>
      </c>
      <c r="C53" s="11">
        <f>EXP((LN(C36/C32)/4))-1</f>
        <v>-0.0055301745859873686</v>
      </c>
      <c r="D53" s="11">
        <f>EXP((LN(D36/D32)/4))-1</f>
        <v>-0.006578738539650741</v>
      </c>
      <c r="E53" s="11">
        <f>EXP((LN(E36/E32)/4))-1</f>
        <v>-0.006578738539650741</v>
      </c>
    </row>
    <row r="54" spans="1:5" ht="15">
      <c r="A54" s="8" t="s">
        <v>58</v>
      </c>
      <c r="B54" s="11">
        <f>EXP((LN(B46/B32)/14))-1</f>
        <v>0.003161893655648562</v>
      </c>
      <c r="C54" s="11">
        <f>EXP((LN(C46/C32)/14))-1</f>
        <v>0.0030416919564943967</v>
      </c>
      <c r="D54" s="11">
        <f>EXP((LN(D46/D32)/14))-1</f>
        <v>0.0031813976937267174</v>
      </c>
      <c r="E54" s="11">
        <f>EXP((LN(E46/E32)/14))-1</f>
        <v>0.0031813976937267174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Baseline BUGL High Demand Case</dc:title>
  <dc:subject/>
  <dc:creator>Garcia, Cary@Energy</dc:creator>
  <cp:keywords/>
  <dc:description/>
  <cp:lastModifiedBy>chris</cp:lastModifiedBy>
  <dcterms:created xsi:type="dcterms:W3CDTF">2016-12-06T18:18:16Z</dcterms:created>
  <dcterms:modified xsi:type="dcterms:W3CDTF">2018-02-04T05:02:54Z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Z5JXHV6S7NA6-3-114261</vt:lpwstr>
  </property>
  <property fmtid="{D5CDD505-2E9C-101B-9397-08002B2CF9AE}" pid="4" name="_dlc_DocIdItemGu">
    <vt:lpwstr>1feb25b3-55d0-485b-b487-32168670ad54</vt:lpwstr>
  </property>
  <property fmtid="{D5CDD505-2E9C-101B-9397-08002B2CF9AE}" pid="5" name="_dlc_DocIdU">
    <vt:lpwstr>http://efilingspinternal/_layouts/DocIdRedir.aspx?ID=Z5JXHV6S7NA6-3-114261, Z5JXHV6S7NA6-3-114261</vt:lpwstr>
  </property>
  <property fmtid="{D5CDD505-2E9C-101B-9397-08002B2CF9AE}" pid="6" name="_CopySour">
    <vt:lpwstr>http://efilingspinternal/PendingDocuments/17-IEPR-03/20180205T113505_CED_2017_Revised_Baseline_BUGL_High_Demand_Case.xls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157;#CED 2018-2030 Revised Forecast Adoption 02-21-18 Business Meeting|9ba88596-079d-46b4-8c04-47f9248e8d9f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2593900.00000000</vt:lpwstr>
  </property>
  <property fmtid="{D5CDD505-2E9C-101B-9397-08002B2CF9AE}" pid="14" name="bfc617c42d804116a0a5feb0906d72">
    <vt:lpwstr>CED 2018-2030 Revised Forecast Adoption 02-21-18 Business Meeting|9ba88596-079d-46b4-8c04-47f9248e8d9f</vt:lpwstr>
  </property>
  <property fmtid="{D5CDD505-2E9C-101B-9397-08002B2CF9AE}" pid="15" name="TaxCatchA">
    <vt:lpwstr>157;#CED 2018-2030 Revised Forecast Adoption 02-21-18 Business Meeting|9ba88596-079d-46b4-8c04-47f9248e8d9f;#8;#Commission Staff|33d9c16f-f938-4210-84d3-7f3ed959b9d5;#6;#Document|6786e4f6-aafd-416d-a977-1b2d5f456edf;#3;#Document|f3c81208-9d0f-49cc-afc5-e2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k2a3b5fc29f742a38f72e68b777baa">
    <vt:lpwstr>Document|f3c81208-9d0f-49cc-afc5-e227f36ec0e7</vt:lpwstr>
  </property>
  <property fmtid="{D5CDD505-2E9C-101B-9397-08002B2CF9AE}" pid="18" name="Document Ty">
    <vt:lpwstr>3;#Document|f3c81208-9d0f-49cc-afc5-e227f36ec0e7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