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57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<sst xmlns="http://schemas.openxmlformats.org/spreadsheetml/2006/main" count="177" uniqueCount="78">
  <si>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</si>
  <si>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</si>
  <si>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</si>
  <si>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</si>
  <si>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</si>
  <si>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</si>
  <si>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</si>
  <si>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</si>
  <si>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</si>
  <si>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</si>
  <si>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</si>
  <si>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</si>
  <si>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</si>
  <si>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</si>
  <si>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</si>
  <si>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</si>
  <si>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</si>
  <si>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</si>
  <si>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</si>
  <si>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</si>
  <si>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</si>
  <si>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</si>
  <si>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</si>
  <si>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</si>
  <si>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</si>
  <si>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</si>
  <si>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</si>
  <si>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</si>
  <si>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</si>
  <si>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</si>
  <si>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</si>
  <si>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</si>
  <si>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</si>
  <si>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</si>
  <si>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</si>
  <si>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</si>
  <si>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</si>
  <si>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</si>
  <si>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</si>
  <si>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</si>
  <si>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</si>
  <si>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</si>
  <si>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</si>
  <si>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</si>
  <si>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</si>
  <si>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</si>
  <si>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</si>
  <si>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</si>
  <si>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</si>
  <si>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</si>
  <si>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</si>
  <si>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</si>
  <si>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Last historic year is 2016.</t>
  </si>
  <si>
    <t>Households (Thousands)</t>
  </si>
  <si>
    <t>Personal Income
(Millions 2016$)</t>
  </si>
  <si>
    <t>Commercial
Floor Space
(Million sq. ft.)</t>
  </si>
  <si>
    <t>Electricity Prices (2016 cents/kWh)</t>
  </si>
  <si>
    <t>Form 1.1 - NCNC Planning Area</t>
  </si>
  <si>
    <t>Form 1.1b - NCNC Planning Area</t>
  </si>
  <si>
    <t>Form 1.2 - NCNC Planning Area</t>
  </si>
  <si>
    <t>Form 1.4 - NCNC Planning Area</t>
  </si>
  <si>
    <t>Form 1.5 - NCNC Planning Area</t>
  </si>
  <si>
    <t>Form 1.7a - NCNC Planning Area</t>
  </si>
  <si>
    <t>Form 2.2 - NCNC Planning Area</t>
  </si>
  <si>
    <t>Form 2.3 - NCNC Planning Area</t>
  </si>
  <si>
    <t>California Energy Demand 2018-2030 Revised Baseline Forecast - Mid Demand Case</t>
  </si>
  <si>
    <t>Last historic year is 2016. Consumption includes self-generation.</t>
  </si>
  <si>
    <t>December 2017</t>
  </si>
  <si>
    <t>2016-2030</t>
  </si>
  <si>
    <t>Last historic year is 2016. Sales excludes self-generation.</t>
  </si>
  <si>
    <t>Peak  End Use  Load</t>
  </si>
  <si>
    <t xml:space="preserve">  </t>
  </si>
  <si>
    <t>Last historic year is weather normalized 2017. Net peak demand includes the impact of demand response programs.</t>
  </si>
  <si>
    <t>2000-2017</t>
  </si>
  <si>
    <t>2017-2020</t>
  </si>
  <si>
    <t>2017-2030</t>
  </si>
  <si>
    <t>Net Peak Demand</t>
  </si>
  <si>
    <t>Total Non-Agricultural Employment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</si>
</sst>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;[Black]\-#,##0;[Black]0"/>
    <numFmt numFmtId="178" formatCode="#,##0.00;[Black]\-#,##0.00;[Black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178" fontId="2" fillId="0" borderId="12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5">
      <c r="A2" s="11" t="s">
        <v>67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49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customHeight="1">
      <c r="A2" s="28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 customHeight="1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5168.955784</v>
      </c>
      <c r="C6" s="7">
        <v>0</v>
      </c>
      <c r="D6" s="7">
        <v>4290.588324574349</v>
      </c>
      <c r="E6" s="7">
        <v>0</v>
      </c>
      <c r="F6" s="7">
        <v>1523.9072170662625</v>
      </c>
      <c r="G6" s="7">
        <v>143.84251423725868</v>
      </c>
      <c r="H6" s="7">
        <v>711.7580770242713</v>
      </c>
      <c r="I6" s="7">
        <v>755.1201480915739</v>
      </c>
      <c r="J6" s="7">
        <v>77.68759899999999</v>
      </c>
      <c r="K6" s="7">
        <f>B6+D6+SUM(F6:J6)</f>
        <v>12671.859663993713</v>
      </c>
      <c r="L6" s="14"/>
    </row>
    <row r="7" spans="1:11" ht="15.75" thickBot="1">
      <c r="A7" s="6">
        <v>1991</v>
      </c>
      <c r="B7" s="7">
        <v>5252.20222</v>
      </c>
      <c r="C7" s="7">
        <v>0</v>
      </c>
      <c r="D7" s="7">
        <v>4268.750851844431</v>
      </c>
      <c r="E7" s="7">
        <v>0</v>
      </c>
      <c r="F7" s="7">
        <v>1583.5581945248964</v>
      </c>
      <c r="G7" s="7">
        <v>154.95826851808891</v>
      </c>
      <c r="H7" s="7">
        <v>587.032746036831</v>
      </c>
      <c r="I7" s="7">
        <v>794.6660013702551</v>
      </c>
      <c r="J7" s="7">
        <v>98.79002899999999</v>
      </c>
      <c r="K7" s="7">
        <f aca="true" t="shared" si="0" ref="K7:K46">B7+D7+SUM(F7:J7)</f>
        <v>12739.958311294502</v>
      </c>
    </row>
    <row r="8" spans="1:11" ht="15.75" thickBot="1">
      <c r="A8" s="6">
        <v>1992</v>
      </c>
      <c r="B8" s="7">
        <v>5269.463071489812</v>
      </c>
      <c r="C8" s="7">
        <v>0</v>
      </c>
      <c r="D8" s="7">
        <v>4433.032621796526</v>
      </c>
      <c r="E8" s="7">
        <v>0</v>
      </c>
      <c r="F8" s="7">
        <v>1659.6799552723437</v>
      </c>
      <c r="G8" s="7">
        <v>121.06150481638582</v>
      </c>
      <c r="H8" s="7">
        <v>712.3710769105958</v>
      </c>
      <c r="I8" s="7">
        <v>780.4292113897442</v>
      </c>
      <c r="J8" s="7">
        <v>91.32071997221595</v>
      </c>
      <c r="K8" s="7">
        <f t="shared" si="0"/>
        <v>13067.358161647624</v>
      </c>
    </row>
    <row r="9" spans="1:11" ht="15.75" thickBot="1">
      <c r="A9" s="6">
        <v>1993</v>
      </c>
      <c r="B9" s="7">
        <v>5256.706609658973</v>
      </c>
      <c r="C9" s="7">
        <v>0</v>
      </c>
      <c r="D9" s="7">
        <v>4451.837227413716</v>
      </c>
      <c r="E9" s="7">
        <v>0</v>
      </c>
      <c r="F9" s="7">
        <v>1622.6390800237655</v>
      </c>
      <c r="G9" s="7">
        <v>118.06496148586193</v>
      </c>
      <c r="H9" s="7">
        <v>1107.338554052277</v>
      </c>
      <c r="I9" s="7">
        <v>696.305907411895</v>
      </c>
      <c r="J9" s="7">
        <v>92.40830446227872</v>
      </c>
      <c r="K9" s="7">
        <f t="shared" si="0"/>
        <v>13345.300644508769</v>
      </c>
    </row>
    <row r="10" spans="1:11" ht="15.75" thickBot="1">
      <c r="A10" s="6">
        <v>1994</v>
      </c>
      <c r="B10" s="7">
        <v>5360.216131380675</v>
      </c>
      <c r="C10" s="7">
        <v>0</v>
      </c>
      <c r="D10" s="7">
        <v>4471.209789756992</v>
      </c>
      <c r="E10" s="7">
        <v>0</v>
      </c>
      <c r="F10" s="7">
        <v>1702.721348479807</v>
      </c>
      <c r="G10" s="7">
        <v>130.45984048592155</v>
      </c>
      <c r="H10" s="7">
        <v>699.6453246910474</v>
      </c>
      <c r="I10" s="7">
        <v>627.7016402855106</v>
      </c>
      <c r="J10" s="7">
        <v>99.73019955682918</v>
      </c>
      <c r="K10" s="7">
        <f t="shared" si="0"/>
        <v>13091.684274636782</v>
      </c>
    </row>
    <row r="11" spans="1:11" ht="15.75" thickBot="1">
      <c r="A11" s="6">
        <v>1995</v>
      </c>
      <c r="B11" s="7">
        <v>5247.758611880453</v>
      </c>
      <c r="C11" s="7">
        <v>0</v>
      </c>
      <c r="D11" s="7">
        <v>4612.2641422447905</v>
      </c>
      <c r="E11" s="7">
        <v>0</v>
      </c>
      <c r="F11" s="7">
        <v>1702.5812045223875</v>
      </c>
      <c r="G11" s="7">
        <v>135.08444972033755</v>
      </c>
      <c r="H11" s="7">
        <v>1003.5511911390682</v>
      </c>
      <c r="I11" s="7">
        <v>677.0844296240706</v>
      </c>
      <c r="J11" s="7">
        <v>104.96402891356541</v>
      </c>
      <c r="K11" s="7">
        <f t="shared" si="0"/>
        <v>13483.288058044673</v>
      </c>
    </row>
    <row r="12" spans="1:11" ht="15.75" thickBot="1">
      <c r="A12" s="6">
        <v>1996</v>
      </c>
      <c r="B12" s="7">
        <v>5665.731730589956</v>
      </c>
      <c r="C12" s="7">
        <v>0</v>
      </c>
      <c r="D12" s="7">
        <v>4743.951454538076</v>
      </c>
      <c r="E12" s="7">
        <v>0</v>
      </c>
      <c r="F12" s="7">
        <v>1894.1742298402505</v>
      </c>
      <c r="G12" s="7">
        <v>132.63327511930916</v>
      </c>
      <c r="H12" s="7">
        <v>992.1417110554494</v>
      </c>
      <c r="I12" s="7">
        <v>683.1014357400425</v>
      </c>
      <c r="J12" s="7">
        <v>105.05461481428588</v>
      </c>
      <c r="K12" s="7">
        <f t="shared" si="0"/>
        <v>14216.788451697372</v>
      </c>
    </row>
    <row r="13" spans="1:11" ht="15.75" thickBot="1">
      <c r="A13" s="6">
        <v>1997</v>
      </c>
      <c r="B13" s="7">
        <v>5618.216248134711</v>
      </c>
      <c r="C13" s="7">
        <v>0</v>
      </c>
      <c r="D13" s="7">
        <v>4922.114527710882</v>
      </c>
      <c r="E13" s="7">
        <v>0</v>
      </c>
      <c r="F13" s="7">
        <v>1976.7884057896135</v>
      </c>
      <c r="G13" s="7">
        <v>134.60406938698492</v>
      </c>
      <c r="H13" s="7">
        <v>1038.8087282758036</v>
      </c>
      <c r="I13" s="7">
        <v>711.1870397785383</v>
      </c>
      <c r="J13" s="7">
        <v>103.23825216173654</v>
      </c>
      <c r="K13" s="7">
        <f t="shared" si="0"/>
        <v>14504.957271238269</v>
      </c>
    </row>
    <row r="14" spans="1:11" ht="15.75" thickBot="1">
      <c r="A14" s="6">
        <v>1998</v>
      </c>
      <c r="B14" s="7">
        <v>5786.82268140622</v>
      </c>
      <c r="C14" s="7">
        <v>0</v>
      </c>
      <c r="D14" s="7">
        <v>4939.251917569602</v>
      </c>
      <c r="E14" s="7">
        <v>0</v>
      </c>
      <c r="F14" s="7">
        <v>2163.8497890461394</v>
      </c>
      <c r="G14" s="7">
        <v>156.19384746902261</v>
      </c>
      <c r="H14" s="7">
        <v>907.3531102001455</v>
      </c>
      <c r="I14" s="7">
        <v>701.1187398276123</v>
      </c>
      <c r="J14" s="7">
        <v>102.64501724839013</v>
      </c>
      <c r="K14" s="7">
        <f t="shared" si="0"/>
        <v>14757.235102767132</v>
      </c>
    </row>
    <row r="15" spans="1:11" ht="15.75" thickBot="1">
      <c r="A15" s="6">
        <v>1999</v>
      </c>
      <c r="B15" s="7">
        <v>5800.866656452874</v>
      </c>
      <c r="C15" s="7">
        <v>0</v>
      </c>
      <c r="D15" s="7">
        <v>5365.6820491173</v>
      </c>
      <c r="E15" s="7">
        <v>0</v>
      </c>
      <c r="F15" s="7">
        <v>1865.3030913224725</v>
      </c>
      <c r="G15" s="7">
        <v>198.78564641149939</v>
      </c>
      <c r="H15" s="7">
        <v>1601.9685773556384</v>
      </c>
      <c r="I15" s="7">
        <v>693.1127505853907</v>
      </c>
      <c r="J15" s="7">
        <v>116.26898690747568</v>
      </c>
      <c r="K15" s="7">
        <f t="shared" si="0"/>
        <v>15641.98775815265</v>
      </c>
    </row>
    <row r="16" spans="1:11" ht="15.75" thickBot="1">
      <c r="A16" s="6">
        <v>2000</v>
      </c>
      <c r="B16" s="7">
        <v>6069.974392799233</v>
      </c>
      <c r="C16" s="7">
        <v>0</v>
      </c>
      <c r="D16" s="7">
        <v>5572.241154902835</v>
      </c>
      <c r="E16" s="7">
        <v>0</v>
      </c>
      <c r="F16" s="7">
        <v>2060.9349532712413</v>
      </c>
      <c r="G16" s="7">
        <v>205.8453314865724</v>
      </c>
      <c r="H16" s="7">
        <v>1211.196474990691</v>
      </c>
      <c r="I16" s="7">
        <v>687.1865850548933</v>
      </c>
      <c r="J16" s="7">
        <v>109.5175797448033</v>
      </c>
      <c r="K16" s="7">
        <f t="shared" si="0"/>
        <v>15916.89647225027</v>
      </c>
    </row>
    <row r="17" spans="1:11" ht="15.75" thickBot="1">
      <c r="A17" s="6">
        <v>2001</v>
      </c>
      <c r="B17" s="7">
        <v>5984.178521112955</v>
      </c>
      <c r="C17" s="7">
        <v>0</v>
      </c>
      <c r="D17" s="7">
        <v>5730.953404280257</v>
      </c>
      <c r="E17" s="7">
        <v>0</v>
      </c>
      <c r="F17" s="7">
        <v>1973.0564525527684</v>
      </c>
      <c r="G17" s="7">
        <v>187.18568787330858</v>
      </c>
      <c r="H17" s="7">
        <v>958.2602729053046</v>
      </c>
      <c r="I17" s="7">
        <v>622.663272780461</v>
      </c>
      <c r="J17" s="7">
        <v>107.88144675695158</v>
      </c>
      <c r="K17" s="7">
        <f t="shared" si="0"/>
        <v>15564.179058262007</v>
      </c>
    </row>
    <row r="18" spans="1:11" ht="15.75" thickBot="1">
      <c r="A18" s="6">
        <v>2002</v>
      </c>
      <c r="B18" s="7">
        <v>6169.619764907293</v>
      </c>
      <c r="C18" s="7">
        <v>0</v>
      </c>
      <c r="D18" s="7">
        <v>5993.023418016879</v>
      </c>
      <c r="E18" s="7">
        <v>0</v>
      </c>
      <c r="F18" s="7">
        <v>2047.166986078748</v>
      </c>
      <c r="G18" s="7">
        <v>179.3721626247705</v>
      </c>
      <c r="H18" s="7">
        <v>1044.9205420242643</v>
      </c>
      <c r="I18" s="7">
        <v>659.4909463480172</v>
      </c>
      <c r="J18" s="7">
        <v>108.37006312055918</v>
      </c>
      <c r="K18" s="7">
        <f t="shared" si="0"/>
        <v>16201.96388312053</v>
      </c>
    </row>
    <row r="19" spans="1:11" ht="15.75" thickBot="1">
      <c r="A19" s="6">
        <v>2003</v>
      </c>
      <c r="B19" s="7">
        <v>6616.642666334252</v>
      </c>
      <c r="C19" s="7">
        <v>0</v>
      </c>
      <c r="D19" s="7">
        <v>6253.772260057702</v>
      </c>
      <c r="E19" s="7">
        <v>0</v>
      </c>
      <c r="F19" s="7">
        <v>2050.177228304583</v>
      </c>
      <c r="G19" s="7">
        <v>174.2379615407329</v>
      </c>
      <c r="H19" s="7">
        <v>859.6612575694096</v>
      </c>
      <c r="I19" s="7">
        <v>699.1071310676641</v>
      </c>
      <c r="J19" s="7">
        <v>111.5111210565026</v>
      </c>
      <c r="K19" s="7">
        <f t="shared" si="0"/>
        <v>16765.109625930847</v>
      </c>
    </row>
    <row r="20" spans="1:11" ht="15.75" thickBot="1">
      <c r="A20" s="6">
        <v>2004</v>
      </c>
      <c r="B20" s="7">
        <v>6734.573299362287</v>
      </c>
      <c r="C20" s="7">
        <v>0</v>
      </c>
      <c r="D20" s="7">
        <v>6331.4738551825</v>
      </c>
      <c r="E20" s="7">
        <v>0</v>
      </c>
      <c r="F20" s="7">
        <v>2321.2302552661486</v>
      </c>
      <c r="G20" s="7">
        <v>210.34051620095119</v>
      </c>
      <c r="H20" s="7">
        <v>1083.6992297371182</v>
      </c>
      <c r="I20" s="7">
        <v>697.9164176311298</v>
      </c>
      <c r="J20" s="7">
        <v>117.21059474982266</v>
      </c>
      <c r="K20" s="7">
        <f t="shared" si="0"/>
        <v>17496.444168129958</v>
      </c>
    </row>
    <row r="21" spans="1:11" ht="15.75" thickBot="1">
      <c r="A21" s="6">
        <v>2005</v>
      </c>
      <c r="B21" s="7">
        <v>6948.970817863385</v>
      </c>
      <c r="C21" s="7">
        <v>0</v>
      </c>
      <c r="D21" s="7">
        <v>6481.021504490458</v>
      </c>
      <c r="E21" s="7">
        <v>0</v>
      </c>
      <c r="F21" s="7">
        <v>2427.9786983138692</v>
      </c>
      <c r="G21" s="7">
        <v>196.62939429707168</v>
      </c>
      <c r="H21" s="7">
        <v>708.7421008544027</v>
      </c>
      <c r="I21" s="7">
        <v>679.1336211434855</v>
      </c>
      <c r="J21" s="7">
        <v>116.46202997374483</v>
      </c>
      <c r="K21" s="7">
        <f t="shared" si="0"/>
        <v>17558.938166936416</v>
      </c>
    </row>
    <row r="22" spans="1:11" ht="15.75" thickBot="1">
      <c r="A22" s="6">
        <v>2006</v>
      </c>
      <c r="B22" s="7">
        <v>7271.677675684345</v>
      </c>
      <c r="C22" s="7">
        <v>0</v>
      </c>
      <c r="D22" s="7">
        <v>6575.821777716548</v>
      </c>
      <c r="E22" s="7">
        <v>0</v>
      </c>
      <c r="F22" s="7">
        <v>2524.377281338185</v>
      </c>
      <c r="G22" s="7">
        <v>210.49144921752702</v>
      </c>
      <c r="H22" s="7">
        <v>735.0840142217585</v>
      </c>
      <c r="I22" s="7">
        <v>717.0481944852519</v>
      </c>
      <c r="J22" s="7">
        <v>112.7718669406045</v>
      </c>
      <c r="K22" s="7">
        <f t="shared" si="0"/>
        <v>18147.272259604222</v>
      </c>
    </row>
    <row r="23" spans="1:11" ht="15.75" thickBot="1">
      <c r="A23" s="6">
        <v>2007</v>
      </c>
      <c r="B23" s="7">
        <v>7096.828087073962</v>
      </c>
      <c r="C23" s="7">
        <v>0</v>
      </c>
      <c r="D23" s="7">
        <v>6667.494817439896</v>
      </c>
      <c r="E23" s="7">
        <v>0</v>
      </c>
      <c r="F23" s="7">
        <v>2695.0337568653185</v>
      </c>
      <c r="G23" s="7">
        <v>211.9248808598879</v>
      </c>
      <c r="H23" s="7">
        <v>620.1402263707116</v>
      </c>
      <c r="I23" s="7">
        <v>755.4586336097333</v>
      </c>
      <c r="J23" s="7">
        <v>109.59741344448157</v>
      </c>
      <c r="K23" s="7">
        <f t="shared" si="0"/>
        <v>18156.47781566399</v>
      </c>
    </row>
    <row r="24" spans="1:11" ht="15.75" thickBot="1">
      <c r="A24" s="6">
        <v>2008</v>
      </c>
      <c r="B24" s="7">
        <v>7212.6687892277305</v>
      </c>
      <c r="C24" s="7">
        <v>0</v>
      </c>
      <c r="D24" s="7">
        <v>6775.138605867879</v>
      </c>
      <c r="E24" s="7">
        <v>0</v>
      </c>
      <c r="F24" s="7">
        <v>2535.984124114465</v>
      </c>
      <c r="G24" s="7">
        <v>206.10938455360895</v>
      </c>
      <c r="H24" s="7">
        <v>628.0630983507257</v>
      </c>
      <c r="I24" s="7">
        <v>770.0271097888617</v>
      </c>
      <c r="J24" s="7">
        <v>115.16305153159641</v>
      </c>
      <c r="K24" s="7">
        <f t="shared" si="0"/>
        <v>18243.15416343487</v>
      </c>
    </row>
    <row r="25" spans="1:11" ht="15.75" thickBot="1">
      <c r="A25" s="6">
        <v>2009</v>
      </c>
      <c r="B25" s="7">
        <v>7248.947053045873</v>
      </c>
      <c r="C25" s="7">
        <v>0</v>
      </c>
      <c r="D25" s="7">
        <v>6614.594755964739</v>
      </c>
      <c r="E25" s="7">
        <v>0</v>
      </c>
      <c r="F25" s="7">
        <v>2396.9709119544636</v>
      </c>
      <c r="G25" s="7">
        <v>195.80797865945956</v>
      </c>
      <c r="H25" s="7">
        <v>610.442465278554</v>
      </c>
      <c r="I25" s="7">
        <v>745.4836647827201</v>
      </c>
      <c r="J25" s="7">
        <v>114.69702174326025</v>
      </c>
      <c r="K25" s="7">
        <f t="shared" si="0"/>
        <v>17926.94385142907</v>
      </c>
    </row>
    <row r="26" spans="1:11" ht="15.75" thickBot="1">
      <c r="A26" s="6">
        <v>2010</v>
      </c>
      <c r="B26" s="7">
        <v>6940.5850653019725</v>
      </c>
      <c r="C26" s="7">
        <v>0</v>
      </c>
      <c r="D26" s="7">
        <v>6385.872885465597</v>
      </c>
      <c r="E26" s="7">
        <v>0</v>
      </c>
      <c r="F26" s="7">
        <v>2395.148917012384</v>
      </c>
      <c r="G26" s="7">
        <v>180.18378858058122</v>
      </c>
      <c r="H26" s="7">
        <v>767.4044484144074</v>
      </c>
      <c r="I26" s="7">
        <v>916.7954950619252</v>
      </c>
      <c r="J26" s="7">
        <v>115.37494805026363</v>
      </c>
      <c r="K26" s="7">
        <f t="shared" si="0"/>
        <v>17701.36554788713</v>
      </c>
    </row>
    <row r="27" spans="1:11" ht="15.75" thickBot="1">
      <c r="A27" s="6">
        <v>2011</v>
      </c>
      <c r="B27" s="7">
        <v>7090.033525112836</v>
      </c>
      <c r="C27" s="7">
        <v>0</v>
      </c>
      <c r="D27" s="7">
        <v>6364.063045146249</v>
      </c>
      <c r="E27" s="7">
        <v>0</v>
      </c>
      <c r="F27" s="7">
        <v>2434.47203449509</v>
      </c>
      <c r="G27" s="7">
        <v>176.93115108238948</v>
      </c>
      <c r="H27" s="7">
        <v>624.8703998834293</v>
      </c>
      <c r="I27" s="7">
        <v>1182.0191305319327</v>
      </c>
      <c r="J27" s="7">
        <v>111.61076894817882</v>
      </c>
      <c r="K27" s="7">
        <f t="shared" si="0"/>
        <v>17984.000055200107</v>
      </c>
    </row>
    <row r="28" spans="1:11" ht="15.75" thickBot="1">
      <c r="A28" s="6">
        <v>2012</v>
      </c>
      <c r="B28" s="7">
        <v>7184.2410431778635</v>
      </c>
      <c r="C28" s="7">
        <v>0</v>
      </c>
      <c r="D28" s="7">
        <v>6457.529336827845</v>
      </c>
      <c r="E28" s="7">
        <v>0</v>
      </c>
      <c r="F28" s="7">
        <v>2450.974346690215</v>
      </c>
      <c r="G28" s="7">
        <v>177.88518669990953</v>
      </c>
      <c r="H28" s="7">
        <v>661.239592289372</v>
      </c>
      <c r="I28" s="7">
        <v>1017.3583019510074</v>
      </c>
      <c r="J28" s="7">
        <v>112.41188797828319</v>
      </c>
      <c r="K28" s="7">
        <f t="shared" si="0"/>
        <v>18061.639695614496</v>
      </c>
    </row>
    <row r="29" spans="1:11" ht="15.75" thickBot="1">
      <c r="A29" s="6">
        <v>2013</v>
      </c>
      <c r="B29" s="7">
        <v>7182.275404250409</v>
      </c>
      <c r="C29" s="7">
        <v>0</v>
      </c>
      <c r="D29" s="7">
        <v>6531.867573524943</v>
      </c>
      <c r="E29" s="7">
        <v>0</v>
      </c>
      <c r="F29" s="7">
        <v>2403.8762305581145</v>
      </c>
      <c r="G29" s="7">
        <v>188.61096388883988</v>
      </c>
      <c r="H29" s="7">
        <v>682.0894428210344</v>
      </c>
      <c r="I29" s="7">
        <v>911.2399594164089</v>
      </c>
      <c r="J29" s="7">
        <v>102.02791187567985</v>
      </c>
      <c r="K29" s="7">
        <f t="shared" si="0"/>
        <v>18001.987486335427</v>
      </c>
    </row>
    <row r="30" spans="1:11" ht="15.75" thickBot="1">
      <c r="A30" s="6">
        <v>2014</v>
      </c>
      <c r="B30" s="7">
        <v>7254.074624354938</v>
      </c>
      <c r="C30" s="7">
        <v>0</v>
      </c>
      <c r="D30" s="7">
        <v>6631.033479712143</v>
      </c>
      <c r="E30" s="7">
        <v>0</v>
      </c>
      <c r="F30" s="7">
        <v>2441.4896308246666</v>
      </c>
      <c r="G30" s="7">
        <v>199.82668207868448</v>
      </c>
      <c r="H30" s="7">
        <v>691.3973237585269</v>
      </c>
      <c r="I30" s="7">
        <v>891.0534912213864</v>
      </c>
      <c r="J30" s="7">
        <v>109.55961148494154</v>
      </c>
      <c r="K30" s="7">
        <f t="shared" si="0"/>
        <v>18218.434843435287</v>
      </c>
    </row>
    <row r="31" spans="1:11" ht="15.75" thickBot="1">
      <c r="A31" s="6">
        <v>2015</v>
      </c>
      <c r="B31" s="7">
        <v>7232.85466140936</v>
      </c>
      <c r="C31" s="7">
        <v>24.5812456572782</v>
      </c>
      <c r="D31" s="7">
        <v>6593.585093651028</v>
      </c>
      <c r="E31" s="7">
        <v>3.6721626374102714</v>
      </c>
      <c r="F31" s="7">
        <v>2453.3853430998442</v>
      </c>
      <c r="G31" s="7">
        <v>205.20978095087503</v>
      </c>
      <c r="H31" s="7">
        <v>695.5918226892254</v>
      </c>
      <c r="I31" s="7">
        <v>793.909255542815</v>
      </c>
      <c r="J31" s="7">
        <v>94.72186291877298</v>
      </c>
      <c r="K31" s="7">
        <f t="shared" si="0"/>
        <v>18069.25782026192</v>
      </c>
    </row>
    <row r="32" spans="1:11" ht="15.75" thickBot="1">
      <c r="A32" s="6">
        <v>2016</v>
      </c>
      <c r="B32" s="7">
        <v>7319.796574664344</v>
      </c>
      <c r="C32" s="7">
        <v>34.862493324579845</v>
      </c>
      <c r="D32" s="7">
        <v>6595.409992387952</v>
      </c>
      <c r="E32" s="7">
        <v>7.2928086957050295</v>
      </c>
      <c r="F32" s="7">
        <v>2493.956308542297</v>
      </c>
      <c r="G32" s="7">
        <v>208.50033134236295</v>
      </c>
      <c r="H32" s="7">
        <v>621.138887284096</v>
      </c>
      <c r="I32" s="7">
        <v>1047.1349750586637</v>
      </c>
      <c r="J32" s="7">
        <v>85.39868255903225</v>
      </c>
      <c r="K32" s="7">
        <f t="shared" si="0"/>
        <v>18371.33575183875</v>
      </c>
    </row>
    <row r="33" spans="1:11" ht="15.75" thickBot="1">
      <c r="A33" s="6">
        <v>2017</v>
      </c>
      <c r="B33" s="7">
        <v>7402.992123727727</v>
      </c>
      <c r="C33" s="7">
        <v>50.37686038406078</v>
      </c>
      <c r="D33" s="7">
        <v>6560.657823722959</v>
      </c>
      <c r="E33" s="7">
        <v>12.955744205364594</v>
      </c>
      <c r="F33" s="7">
        <v>2494.7541271776618</v>
      </c>
      <c r="G33" s="7">
        <v>209.45200338887932</v>
      </c>
      <c r="H33" s="7">
        <v>639.2205852212898</v>
      </c>
      <c r="I33" s="7">
        <v>1054.3569197304053</v>
      </c>
      <c r="J33" s="7">
        <v>85.39868255903225</v>
      </c>
      <c r="K33" s="7">
        <f t="shared" si="0"/>
        <v>18446.832265527955</v>
      </c>
    </row>
    <row r="34" spans="1:11" ht="15.75" thickBot="1">
      <c r="A34" s="6">
        <v>2018</v>
      </c>
      <c r="B34" s="7">
        <v>7506.93766373163</v>
      </c>
      <c r="C34" s="7">
        <v>67.01330367757822</v>
      </c>
      <c r="D34" s="7">
        <v>6683.207250129679</v>
      </c>
      <c r="E34" s="7">
        <v>20.621738354634942</v>
      </c>
      <c r="F34" s="7">
        <v>2527.586880256286</v>
      </c>
      <c r="G34" s="7">
        <v>211.93691644078518</v>
      </c>
      <c r="H34" s="7">
        <v>640.3034823361941</v>
      </c>
      <c r="I34" s="7">
        <v>1059.284336580679</v>
      </c>
      <c r="J34" s="7">
        <v>85.39868255903225</v>
      </c>
      <c r="K34" s="7">
        <f t="shared" si="0"/>
        <v>18714.655212034286</v>
      </c>
    </row>
    <row r="35" spans="1:11" ht="15.75" thickBot="1">
      <c r="A35" s="6">
        <v>2019</v>
      </c>
      <c r="B35" s="7">
        <v>7622.563854046761</v>
      </c>
      <c r="C35" s="7">
        <v>87.55956217553523</v>
      </c>
      <c r="D35" s="7">
        <v>6827.581868797519</v>
      </c>
      <c r="E35" s="7">
        <v>32.67213277462658</v>
      </c>
      <c r="F35" s="7">
        <v>2556.306019044239</v>
      </c>
      <c r="G35" s="7">
        <v>214.71502456356973</v>
      </c>
      <c r="H35" s="7">
        <v>644.0094139520406</v>
      </c>
      <c r="I35" s="7">
        <v>1064.2503370121344</v>
      </c>
      <c r="J35" s="7">
        <v>85.39868255903225</v>
      </c>
      <c r="K35" s="7">
        <f t="shared" si="0"/>
        <v>19014.825199975294</v>
      </c>
    </row>
    <row r="36" spans="1:11" ht="15.75" thickBot="1">
      <c r="A36" s="6">
        <v>2020</v>
      </c>
      <c r="B36" s="7">
        <v>7766.887540226283</v>
      </c>
      <c r="C36" s="7">
        <v>111.16596400856547</v>
      </c>
      <c r="D36" s="7">
        <v>6977.17300988997</v>
      </c>
      <c r="E36" s="7">
        <v>51.45126676303602</v>
      </c>
      <c r="F36" s="7">
        <v>2570.068422729713</v>
      </c>
      <c r="G36" s="7">
        <v>215.38535515336696</v>
      </c>
      <c r="H36" s="7">
        <v>648.985179005101</v>
      </c>
      <c r="I36" s="7">
        <v>1069.0765901240252</v>
      </c>
      <c r="J36" s="7">
        <v>85.39868255903225</v>
      </c>
      <c r="K36" s="7">
        <f t="shared" si="0"/>
        <v>19332.97477968749</v>
      </c>
    </row>
    <row r="37" spans="1:11" ht="15.75" thickBot="1">
      <c r="A37" s="6">
        <v>2021</v>
      </c>
      <c r="B37" s="7">
        <v>7929.410821657332</v>
      </c>
      <c r="C37" s="7">
        <v>136.64785220330154</v>
      </c>
      <c r="D37" s="7">
        <v>7132.44488334985</v>
      </c>
      <c r="E37" s="7">
        <v>73.59937591419232</v>
      </c>
      <c r="F37" s="7">
        <v>2603.0909923979216</v>
      </c>
      <c r="G37" s="7">
        <v>215.3107568307388</v>
      </c>
      <c r="H37" s="7">
        <v>654.3441469300021</v>
      </c>
      <c r="I37" s="7">
        <v>1073.6142205664871</v>
      </c>
      <c r="J37" s="7">
        <v>85.39868255903225</v>
      </c>
      <c r="K37" s="7">
        <f t="shared" si="0"/>
        <v>19693.614504291363</v>
      </c>
    </row>
    <row r="38" spans="1:11" ht="15.75" thickBot="1">
      <c r="A38" s="6">
        <v>2022</v>
      </c>
      <c r="B38" s="7">
        <v>8114.006825234037</v>
      </c>
      <c r="C38" s="7">
        <v>166.74841269079</v>
      </c>
      <c r="D38" s="7">
        <v>7289.576538202593</v>
      </c>
      <c r="E38" s="7">
        <v>102.46710772228163</v>
      </c>
      <c r="F38" s="7">
        <v>2640.4463078915755</v>
      </c>
      <c r="G38" s="7">
        <v>216.31631874409575</v>
      </c>
      <c r="H38" s="7">
        <v>660.0900482572758</v>
      </c>
      <c r="I38" s="7">
        <v>1078.444698700248</v>
      </c>
      <c r="J38" s="7">
        <v>85.39868255903225</v>
      </c>
      <c r="K38" s="7">
        <f t="shared" si="0"/>
        <v>20084.279419588856</v>
      </c>
    </row>
    <row r="39" spans="1:11" ht="15.75" thickBot="1">
      <c r="A39" s="6">
        <v>2023</v>
      </c>
      <c r="B39" s="7">
        <v>8309.092274757862</v>
      </c>
      <c r="C39" s="7">
        <v>199.80088103956942</v>
      </c>
      <c r="D39" s="7">
        <v>7422.654147810261</v>
      </c>
      <c r="E39" s="7">
        <v>132.47272342294804</v>
      </c>
      <c r="F39" s="7">
        <v>2674.1309014382664</v>
      </c>
      <c r="G39" s="7">
        <v>217.39999923013494</v>
      </c>
      <c r="H39" s="7">
        <v>665.5673734800562</v>
      </c>
      <c r="I39" s="7">
        <v>1083.3929390414094</v>
      </c>
      <c r="J39" s="7">
        <v>85.39868255903225</v>
      </c>
      <c r="K39" s="7">
        <f t="shared" si="0"/>
        <v>20457.63631831702</v>
      </c>
    </row>
    <row r="40" spans="1:11" ht="15.75" thickBot="1">
      <c r="A40" s="6">
        <v>2024</v>
      </c>
      <c r="B40" s="7">
        <v>8500.766266599825</v>
      </c>
      <c r="C40" s="7">
        <v>233.6236953764775</v>
      </c>
      <c r="D40" s="7">
        <v>7553.822870312361</v>
      </c>
      <c r="E40" s="7">
        <v>160.5082999988253</v>
      </c>
      <c r="F40" s="7">
        <v>2695.9948661101953</v>
      </c>
      <c r="G40" s="7">
        <v>217.5079577745546</v>
      </c>
      <c r="H40" s="7">
        <v>670.2708975107519</v>
      </c>
      <c r="I40" s="7">
        <v>1088.0771163931777</v>
      </c>
      <c r="J40" s="7">
        <v>85.39868255903225</v>
      </c>
      <c r="K40" s="7">
        <f t="shared" si="0"/>
        <v>20811.838657259897</v>
      </c>
    </row>
    <row r="41" spans="1:11" ht="15.75" thickBot="1">
      <c r="A41" s="6">
        <v>2025</v>
      </c>
      <c r="B41" s="7">
        <v>8679.062187525771</v>
      </c>
      <c r="C41" s="7">
        <v>269.78770327055787</v>
      </c>
      <c r="D41" s="7">
        <v>7684.435506896748</v>
      </c>
      <c r="E41" s="7">
        <v>190.32289879176233</v>
      </c>
      <c r="F41" s="7">
        <v>2721.7906609702563</v>
      </c>
      <c r="G41" s="7">
        <v>217.2673341113482</v>
      </c>
      <c r="H41" s="7">
        <v>675.0139308177314</v>
      </c>
      <c r="I41" s="7">
        <v>1092.5644069049379</v>
      </c>
      <c r="J41" s="7">
        <v>85.39868255903225</v>
      </c>
      <c r="K41" s="7">
        <f t="shared" si="0"/>
        <v>21155.532709785824</v>
      </c>
    </row>
    <row r="42" spans="1:11" ht="15.75" thickBot="1">
      <c r="A42" s="6">
        <v>2026</v>
      </c>
      <c r="B42" s="7">
        <v>8839.428929495592</v>
      </c>
      <c r="C42" s="7">
        <v>294.0128341049268</v>
      </c>
      <c r="D42" s="7">
        <v>7801.5609572944</v>
      </c>
      <c r="E42" s="7">
        <v>213.9376009599371</v>
      </c>
      <c r="F42" s="7">
        <v>2752.1145525585766</v>
      </c>
      <c r="G42" s="7">
        <v>216.78438412524997</v>
      </c>
      <c r="H42" s="7">
        <v>679.860319095014</v>
      </c>
      <c r="I42" s="7">
        <v>1097.0889265444755</v>
      </c>
      <c r="J42" s="7">
        <v>85.39868255903225</v>
      </c>
      <c r="K42" s="7">
        <f t="shared" si="0"/>
        <v>21472.236751672343</v>
      </c>
    </row>
    <row r="43" spans="1:11" ht="15.75" thickBot="1">
      <c r="A43" s="6">
        <v>2027</v>
      </c>
      <c r="B43" s="7">
        <v>8997.012919072926</v>
      </c>
      <c r="C43" s="7">
        <v>320.10191119572124</v>
      </c>
      <c r="D43" s="7">
        <v>7919.045199282381</v>
      </c>
      <c r="E43" s="7">
        <v>239.49921625275192</v>
      </c>
      <c r="F43" s="7">
        <v>2783.246826721251</v>
      </c>
      <c r="G43" s="7">
        <v>216.46572843276005</v>
      </c>
      <c r="H43" s="7">
        <v>684.6733255650271</v>
      </c>
      <c r="I43" s="7">
        <v>1101.1378844365126</v>
      </c>
      <c r="J43" s="7">
        <v>85.39868255903225</v>
      </c>
      <c r="K43" s="7">
        <f t="shared" si="0"/>
        <v>21786.98056606989</v>
      </c>
    </row>
    <row r="44" spans="1:11" ht="15.75" thickBot="1">
      <c r="A44" s="6">
        <v>2028</v>
      </c>
      <c r="B44" s="7">
        <v>9158.927591617032</v>
      </c>
      <c r="C44" s="7">
        <v>349.89942723377175</v>
      </c>
      <c r="D44" s="7">
        <v>8035.5133336137915</v>
      </c>
      <c r="E44" s="7">
        <v>267.17606017175393</v>
      </c>
      <c r="F44" s="7">
        <v>2818.8971030391767</v>
      </c>
      <c r="G44" s="7">
        <v>216.45442041527235</v>
      </c>
      <c r="H44" s="7">
        <v>689.6461739842373</v>
      </c>
      <c r="I44" s="7">
        <v>1105.0965563556217</v>
      </c>
      <c r="J44" s="7">
        <v>85.39868255903225</v>
      </c>
      <c r="K44" s="7">
        <f t="shared" si="0"/>
        <v>22109.933861584166</v>
      </c>
    </row>
    <row r="45" spans="1:11" ht="15.75" thickBot="1">
      <c r="A45" s="6"/>
      <c r="B45" s="7">
        <v>9314.324530109403</v>
      </c>
      <c r="C45" s="7">
        <v>383.01137999392756</v>
      </c>
      <c r="D45" s="7">
        <v>8148.6036185808825</v>
      </c>
      <c r="E45" s="7">
        <v>296.88007999554895</v>
      </c>
      <c r="F45" s="7">
        <v>2852.2744466716663</v>
      </c>
      <c r="G45" s="7">
        <v>216.5047780053883</v>
      </c>
      <c r="H45" s="7">
        <v>694.0940635573181</v>
      </c>
      <c r="I45" s="7">
        <v>1108.7036718796082</v>
      </c>
      <c r="J45" s="7">
        <v>85.39868255903225</v>
      </c>
      <c r="K45" s="7">
        <f t="shared" si="0"/>
        <v>22419.903791363296</v>
      </c>
    </row>
    <row r="46" spans="1:11" ht="15.75" thickBot="1">
      <c r="A46" s="6"/>
      <c r="B46" s="7">
        <v>9474.912687754711</v>
      </c>
      <c r="C46" s="7">
        <v>421.09101641465577</v>
      </c>
      <c r="D46" s="7">
        <v>8252.325453923722</v>
      </c>
      <c r="E46" s="7">
        <v>329.28936300320595</v>
      </c>
      <c r="F46" s="7">
        <v>2882.283553436713</v>
      </c>
      <c r="G46" s="7">
        <v>216.5845627234517</v>
      </c>
      <c r="H46" s="7">
        <v>698.3367246241521</v>
      </c>
      <c r="I46" s="7">
        <v>1112.2172658749043</v>
      </c>
      <c r="J46" s="7">
        <v>85.39868255903225</v>
      </c>
      <c r="K46" s="7">
        <f t="shared" si="0"/>
        <v>22722.05893089669</v>
      </c>
    </row>
    <row r="47" spans="1:11" ht="15">
      <c r="A47" s="29" t="s">
        <v>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3.5" customHeight="1">
      <c r="A48" s="29" t="s">
        <v>22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3.5" customHeight="1">
      <c r="A49" s="29" t="s">
        <v>66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ht="13.5" customHeight="1">
      <c r="A50" s="4"/>
    </row>
    <row r="51" spans="1:11" ht="15.75">
      <c r="A51" s="27" t="s">
        <v>23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">
      <c r="A52" s="19" t="s">
        <v>24</v>
      </c>
      <c r="B52" s="12">
        <f>EXP((LN(B16/B6)/10))-1</f>
        <v>0.01619815992090823</v>
      </c>
      <c r="C52" s="13" t="s">
        <v>47</v>
      </c>
      <c r="D52" s="12">
        <f>EXP((LN(D16/D6)/10))-1</f>
        <v>0.02648192327389909</v>
      </c>
      <c r="E52" s="13" t="s">
        <v>47</v>
      </c>
      <c r="F52" s="12">
        <f aca="true" t="shared" si="1" ref="F52:K52">EXP((LN(F16/F6)/10))-1</f>
        <v>0.030648500899797426</v>
      </c>
      <c r="G52" s="12">
        <f t="shared" si="1"/>
        <v>0.03649061866521852</v>
      </c>
      <c r="H52" s="12">
        <f t="shared" si="1"/>
        <v>0.05460109857512707</v>
      </c>
      <c r="I52" s="12">
        <f t="shared" si="1"/>
        <v>-0.009382806555337853</v>
      </c>
      <c r="J52" s="12">
        <f t="shared" si="1"/>
        <v>0.03493533224009426</v>
      </c>
      <c r="K52" s="12">
        <f t="shared" si="1"/>
        <v>0.023061646404258784</v>
      </c>
    </row>
    <row r="53" spans="1:11" ht="15">
      <c r="A53" s="19" t="s">
        <v>36</v>
      </c>
      <c r="B53" s="12">
        <f>EXP((LN(B32/B16)/16))-1</f>
        <v>0.011770492852581249</v>
      </c>
      <c r="C53" s="13" t="s">
        <v>47</v>
      </c>
      <c r="D53" s="12">
        <f>EXP((LN(D32/D16)/16))-1</f>
        <v>0.01059173803933433</v>
      </c>
      <c r="E53" s="13" t="s">
        <v>47</v>
      </c>
      <c r="F53" s="12">
        <f aca="true" t="shared" si="2" ref="F53:K53">EXP((LN(F32/F16)/16))-1</f>
        <v>0.011990731006880084</v>
      </c>
      <c r="G53" s="12">
        <f t="shared" si="2"/>
        <v>0.0008012934674290761</v>
      </c>
      <c r="H53" s="12">
        <f t="shared" si="2"/>
        <v>-0.040879038425500336</v>
      </c>
      <c r="I53" s="12">
        <f t="shared" si="2"/>
        <v>0.02667502993870463</v>
      </c>
      <c r="J53" s="12">
        <f t="shared" si="2"/>
        <v>-0.015426917457007416</v>
      </c>
      <c r="K53" s="12">
        <f t="shared" si="2"/>
        <v>0.00900343894285549</v>
      </c>
    </row>
    <row r="54" spans="1:11" ht="15">
      <c r="A54" s="19" t="s">
        <v>37</v>
      </c>
      <c r="B54" s="12">
        <f aca="true" t="shared" si="3" ref="B54:K54">EXP((LN(B36/B32)/4))-1</f>
        <v>0.014932129965071095</v>
      </c>
      <c r="C54" s="12">
        <f t="shared" si="3"/>
        <v>0.336298092837505</v>
      </c>
      <c r="D54" s="12">
        <f t="shared" si="3"/>
        <v>0.014166880044014452</v>
      </c>
      <c r="E54" s="12">
        <f t="shared" si="3"/>
        <v>0.6297662224062857</v>
      </c>
      <c r="F54" s="12">
        <f t="shared" si="3"/>
        <v>0.007543861044505773</v>
      </c>
      <c r="G54" s="12">
        <f t="shared" si="3"/>
        <v>0.00815510894390381</v>
      </c>
      <c r="H54" s="12">
        <f t="shared" si="3"/>
        <v>0.01102411558913663</v>
      </c>
      <c r="I54" s="12">
        <f t="shared" si="3"/>
        <v>0.005197821144897086</v>
      </c>
      <c r="J54" s="12">
        <f t="shared" si="3"/>
        <v>0</v>
      </c>
      <c r="K54" s="12">
        <f t="shared" si="3"/>
        <v>0.01283683515499523</v>
      </c>
    </row>
    <row r="55" spans="1:11" ht="15">
      <c r="A55" s="19" t="s">
        <v>68</v>
      </c>
      <c r="B55" s="12">
        <f>EXP((LN(B46/B32)/14))-1</f>
        <v>0.018604154595250222</v>
      </c>
      <c r="C55" s="12">
        <f aca="true" t="shared" si="4" ref="C55:K55">EXP((LN(C46/C32)/14))-1</f>
        <v>0.19477731069142057</v>
      </c>
      <c r="D55" s="12">
        <f t="shared" si="4"/>
        <v>0.016137473682608983</v>
      </c>
      <c r="E55" s="12">
        <f t="shared" si="4"/>
        <v>0.31277904070284346</v>
      </c>
      <c r="F55" s="12">
        <f t="shared" si="4"/>
        <v>0.010390218165219345</v>
      </c>
      <c r="G55" s="12">
        <f t="shared" si="4"/>
        <v>0.0027208684848181175</v>
      </c>
      <c r="H55" s="12">
        <f t="shared" si="4"/>
        <v>0.008402727246614727</v>
      </c>
      <c r="I55" s="12">
        <f t="shared" si="4"/>
        <v>0.004316268378471877</v>
      </c>
      <c r="J55" s="12">
        <f t="shared" si="4"/>
        <v>0</v>
      </c>
      <c r="K55" s="12">
        <f t="shared" si="4"/>
        <v>0.015297585533007751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0" t="s">
        <v>58</v>
      </c>
      <c r="B1" s="30"/>
      <c r="C1" s="30"/>
      <c r="D1" s="30"/>
      <c r="E1" s="30"/>
      <c r="F1" s="30"/>
      <c r="G1" s="30"/>
      <c r="H1" s="30"/>
      <c r="I1" s="30"/>
    </row>
    <row r="2" spans="1:11" ht="15.75" customHeight="1">
      <c r="A2" s="28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9" ht="15.7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</row>
    <row r="4" ht="13.5" customHeight="1" thickBot="1">
      <c r="A4" s="20"/>
    </row>
    <row r="5" spans="1:9" ht="27" thickBot="1">
      <c r="A5" s="21" t="s">
        <v>11</v>
      </c>
      <c r="B5" s="21" t="s">
        <v>12</v>
      </c>
      <c r="C5" s="21" t="s">
        <v>14</v>
      </c>
      <c r="D5" s="21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21" t="s">
        <v>26</v>
      </c>
    </row>
    <row r="6" spans="1:9" ht="15.75" thickBot="1">
      <c r="A6" s="22">
        <v>1990</v>
      </c>
      <c r="B6" s="23">
        <v>5168.955784</v>
      </c>
      <c r="C6" s="23">
        <v>4290.588324574349</v>
      </c>
      <c r="D6" s="23">
        <v>1523.9072170662625</v>
      </c>
      <c r="E6" s="23">
        <v>143.84251423725868</v>
      </c>
      <c r="F6" s="23">
        <v>711.7580770242713</v>
      </c>
      <c r="G6" s="23">
        <v>755.1201480915739</v>
      </c>
      <c r="H6" s="23">
        <v>77.68759899999999</v>
      </c>
      <c r="I6" s="23">
        <f>SUM(B6:H6)</f>
        <v>12671.859663993713</v>
      </c>
    </row>
    <row r="7" spans="1:9" ht="15.75" thickBot="1">
      <c r="A7" s="22">
        <v>1991</v>
      </c>
      <c r="B7" s="23">
        <v>5252.20222</v>
      </c>
      <c r="C7" s="23">
        <v>4268.750851844431</v>
      </c>
      <c r="D7" s="23">
        <v>1583.5581945248964</v>
      </c>
      <c r="E7" s="23">
        <v>154.95826851808891</v>
      </c>
      <c r="F7" s="23">
        <v>587.032746036831</v>
      </c>
      <c r="G7" s="23">
        <v>794.6660013702551</v>
      </c>
      <c r="H7" s="23">
        <v>98.79002899999999</v>
      </c>
      <c r="I7" s="23">
        <f aca="true" t="shared" si="0" ref="I7:I46">SUM(B7:H7)</f>
        <v>12739.958311294502</v>
      </c>
    </row>
    <row r="8" spans="1:9" ht="15.75" thickBot="1">
      <c r="A8" s="22">
        <v>1992</v>
      </c>
      <c r="B8" s="23">
        <v>5269.458999999999</v>
      </c>
      <c r="C8" s="23">
        <v>4433.023121653629</v>
      </c>
      <c r="D8" s="23">
        <v>1659.6799552723437</v>
      </c>
      <c r="E8" s="23">
        <v>121.06150481638582</v>
      </c>
      <c r="F8" s="23">
        <v>712.3710769105958</v>
      </c>
      <c r="G8" s="23">
        <v>780.4292113897442</v>
      </c>
      <c r="H8" s="23">
        <v>91.32071997221595</v>
      </c>
      <c r="I8" s="23">
        <f t="shared" si="0"/>
        <v>13067.344590014915</v>
      </c>
    </row>
    <row r="9" spans="1:9" ht="15.75" thickBot="1">
      <c r="A9" s="22">
        <v>1993</v>
      </c>
      <c r="B9" s="23">
        <v>5256.700000000001</v>
      </c>
      <c r="C9" s="23">
        <v>4451.821804876114</v>
      </c>
      <c r="D9" s="23">
        <v>1622.6390800237655</v>
      </c>
      <c r="E9" s="23">
        <v>118.06496148586193</v>
      </c>
      <c r="F9" s="23">
        <v>1107.338554052277</v>
      </c>
      <c r="G9" s="23">
        <v>696.305907411895</v>
      </c>
      <c r="H9" s="23">
        <v>92.40830446227872</v>
      </c>
      <c r="I9" s="23">
        <f t="shared" si="0"/>
        <v>13345.278612312193</v>
      </c>
    </row>
    <row r="10" spans="1:9" ht="15.75" thickBot="1">
      <c r="A10" s="22">
        <v>1994</v>
      </c>
      <c r="B10" s="23">
        <v>5359.941</v>
      </c>
      <c r="C10" s="23">
        <v>4470.567816535417</v>
      </c>
      <c r="D10" s="23">
        <v>1702.721348479807</v>
      </c>
      <c r="E10" s="23">
        <v>130.45984048592155</v>
      </c>
      <c r="F10" s="23">
        <v>699.6453246910474</v>
      </c>
      <c r="G10" s="23">
        <v>627.7016402855106</v>
      </c>
      <c r="H10" s="23">
        <v>99.73019955682918</v>
      </c>
      <c r="I10" s="23">
        <f t="shared" si="0"/>
        <v>13090.767170034533</v>
      </c>
    </row>
    <row r="11" spans="1:9" ht="15.75" thickBot="1">
      <c r="A11" s="22">
        <v>1995</v>
      </c>
      <c r="B11" s="23">
        <v>5247.195</v>
      </c>
      <c r="C11" s="23">
        <v>4610.949047857067</v>
      </c>
      <c r="D11" s="23">
        <v>1702.5812045223875</v>
      </c>
      <c r="E11" s="23">
        <v>135.08444972033755</v>
      </c>
      <c r="F11" s="23">
        <v>1003.5511911390682</v>
      </c>
      <c r="G11" s="23">
        <v>677.0844296240706</v>
      </c>
      <c r="H11" s="23">
        <v>104.96402891356541</v>
      </c>
      <c r="I11" s="23">
        <f t="shared" si="0"/>
        <v>13481.409351776494</v>
      </c>
    </row>
    <row r="12" spans="1:9" ht="15.75" thickBot="1">
      <c r="A12" s="22">
        <v>1996</v>
      </c>
      <c r="B12" s="23">
        <v>5664.934</v>
      </c>
      <c r="C12" s="23">
        <v>4742.090083161513</v>
      </c>
      <c r="D12" s="23">
        <v>1894.1742298402505</v>
      </c>
      <c r="E12" s="23">
        <v>132.63327511930916</v>
      </c>
      <c r="F12" s="23">
        <v>992.1417110554494</v>
      </c>
      <c r="G12" s="23">
        <v>683.1014357400425</v>
      </c>
      <c r="H12" s="23">
        <v>105.05461481428588</v>
      </c>
      <c r="I12" s="23">
        <f t="shared" si="0"/>
        <v>14214.129349730847</v>
      </c>
    </row>
    <row r="13" spans="1:9" ht="15.75" thickBot="1">
      <c r="A13" s="22">
        <v>1997</v>
      </c>
      <c r="B13" s="23">
        <v>5617.217</v>
      </c>
      <c r="C13" s="23">
        <v>4919.782948729888</v>
      </c>
      <c r="D13" s="23">
        <v>1976.7884057896135</v>
      </c>
      <c r="E13" s="23">
        <v>134.60406938698492</v>
      </c>
      <c r="F13" s="23">
        <v>1038.8087282758036</v>
      </c>
      <c r="G13" s="23">
        <v>711.1870397785383</v>
      </c>
      <c r="H13" s="23">
        <v>103.23825216173654</v>
      </c>
      <c r="I13" s="23">
        <f t="shared" si="0"/>
        <v>14501.626444122567</v>
      </c>
    </row>
    <row r="14" spans="1:9" ht="15.75" thickBot="1">
      <c r="A14" s="22">
        <v>1998</v>
      </c>
      <c r="B14" s="23">
        <v>5785.713</v>
      </c>
      <c r="C14" s="23">
        <v>4936.662660955088</v>
      </c>
      <c r="D14" s="23">
        <v>2163.8497890461394</v>
      </c>
      <c r="E14" s="23">
        <v>156.19384746902261</v>
      </c>
      <c r="F14" s="23">
        <v>907.3531102001455</v>
      </c>
      <c r="G14" s="23">
        <v>701.1187398276123</v>
      </c>
      <c r="H14" s="23">
        <v>102.64501724839013</v>
      </c>
      <c r="I14" s="23">
        <f t="shared" si="0"/>
        <v>14753.5361647464</v>
      </c>
    </row>
    <row r="15" spans="1:9" ht="15.75" thickBot="1">
      <c r="A15" s="22">
        <v>1999</v>
      </c>
      <c r="B15" s="23">
        <v>5799.655000000001</v>
      </c>
      <c r="C15" s="23">
        <v>5362.857728024692</v>
      </c>
      <c r="D15" s="23">
        <v>1865.3030913224725</v>
      </c>
      <c r="E15" s="23">
        <v>198.78564641149939</v>
      </c>
      <c r="F15" s="23">
        <v>1601.9685773556384</v>
      </c>
      <c r="G15" s="23">
        <v>693.1127505853907</v>
      </c>
      <c r="H15" s="23">
        <v>116.26898690747568</v>
      </c>
      <c r="I15" s="23">
        <f t="shared" si="0"/>
        <v>15637.951780607169</v>
      </c>
    </row>
    <row r="16" spans="1:9" ht="15.75" thickBot="1">
      <c r="A16" s="22">
        <v>2000</v>
      </c>
      <c r="B16" s="23">
        <v>6068.578907</v>
      </c>
      <c r="C16" s="23">
        <v>5568.988502341681</v>
      </c>
      <c r="D16" s="23">
        <v>2060.9349532712413</v>
      </c>
      <c r="E16" s="23">
        <v>205.8453314865724</v>
      </c>
      <c r="F16" s="23">
        <v>1211.196474990691</v>
      </c>
      <c r="G16" s="23">
        <v>687.1865850548933</v>
      </c>
      <c r="H16" s="23">
        <v>109.5175797448033</v>
      </c>
      <c r="I16" s="23">
        <f t="shared" si="0"/>
        <v>15912.248333889882</v>
      </c>
    </row>
    <row r="17" spans="1:9" ht="15.75" thickBot="1">
      <c r="A17" s="22">
        <v>2001</v>
      </c>
      <c r="B17" s="23">
        <v>5982.2520380000005</v>
      </c>
      <c r="C17" s="23">
        <v>5726.464833896483</v>
      </c>
      <c r="D17" s="23">
        <v>1973.0564525527684</v>
      </c>
      <c r="E17" s="23">
        <v>187.18568787330858</v>
      </c>
      <c r="F17" s="23">
        <v>958.2602729053046</v>
      </c>
      <c r="G17" s="23">
        <v>622.663272780461</v>
      </c>
      <c r="H17" s="23">
        <v>107.88144675695158</v>
      </c>
      <c r="I17" s="23">
        <f t="shared" si="0"/>
        <v>15557.764004765277</v>
      </c>
    </row>
    <row r="18" spans="1:9" ht="15.75" thickBot="1">
      <c r="A18" s="22">
        <v>2002</v>
      </c>
      <c r="B18" s="23">
        <v>6166.845196</v>
      </c>
      <c r="C18" s="23">
        <v>5986.5839870388745</v>
      </c>
      <c r="D18" s="23">
        <v>2047.166986078748</v>
      </c>
      <c r="E18" s="23">
        <v>179.3721626247705</v>
      </c>
      <c r="F18" s="23">
        <v>1044.9205420242643</v>
      </c>
      <c r="G18" s="23">
        <v>659.4909463480172</v>
      </c>
      <c r="H18" s="23">
        <v>108.37006312055918</v>
      </c>
      <c r="I18" s="23">
        <f t="shared" si="0"/>
        <v>16192.749883235234</v>
      </c>
    </row>
    <row r="19" spans="1:9" ht="15.75" thickBot="1">
      <c r="A19" s="22">
        <v>2003</v>
      </c>
      <c r="B19" s="23">
        <v>6612.960796430893</v>
      </c>
      <c r="C19" s="23">
        <v>6246.116604624484</v>
      </c>
      <c r="D19" s="23">
        <v>2050.177228304583</v>
      </c>
      <c r="E19" s="23">
        <v>174.2379615407329</v>
      </c>
      <c r="F19" s="23">
        <v>859.6612575694096</v>
      </c>
      <c r="G19" s="23">
        <v>699.1071310676641</v>
      </c>
      <c r="H19" s="23">
        <v>111.5111210565026</v>
      </c>
      <c r="I19" s="23">
        <f t="shared" si="0"/>
        <v>16753.77210059427</v>
      </c>
    </row>
    <row r="20" spans="1:9" ht="15.75" thickBot="1">
      <c r="A20" s="22">
        <v>2004</v>
      </c>
      <c r="B20" s="23">
        <v>6730.356666999999</v>
      </c>
      <c r="C20" s="23">
        <v>6322.383292405966</v>
      </c>
      <c r="D20" s="23">
        <v>2321.2302552661486</v>
      </c>
      <c r="E20" s="23">
        <v>210.34051620095119</v>
      </c>
      <c r="F20" s="23">
        <v>1083.6992297371182</v>
      </c>
      <c r="G20" s="23">
        <v>697.9164176311298</v>
      </c>
      <c r="H20" s="23">
        <v>117.21059474982266</v>
      </c>
      <c r="I20" s="23">
        <f t="shared" si="0"/>
        <v>17483.13697299114</v>
      </c>
    </row>
    <row r="21" spans="1:9" ht="15.75" thickBot="1">
      <c r="A21" s="22">
        <v>2005</v>
      </c>
      <c r="B21" s="23">
        <v>6944.238538</v>
      </c>
      <c r="C21" s="23">
        <v>6469.6059806633175</v>
      </c>
      <c r="D21" s="23">
        <v>2427.959302407891</v>
      </c>
      <c r="E21" s="23">
        <v>196.62939429707168</v>
      </c>
      <c r="F21" s="23">
        <v>708.7421008544027</v>
      </c>
      <c r="G21" s="23">
        <v>679.1336211434855</v>
      </c>
      <c r="H21" s="23">
        <v>116.46202997374483</v>
      </c>
      <c r="I21" s="23">
        <f t="shared" si="0"/>
        <v>17542.770967339915</v>
      </c>
    </row>
    <row r="22" spans="1:9" ht="15.75" thickBot="1">
      <c r="A22" s="22">
        <v>2006</v>
      </c>
      <c r="B22" s="23">
        <v>7266.657205</v>
      </c>
      <c r="C22" s="23">
        <v>6562.789216136105</v>
      </c>
      <c r="D22" s="23">
        <v>2524.264766879579</v>
      </c>
      <c r="E22" s="23">
        <v>210.49144921752702</v>
      </c>
      <c r="F22" s="23">
        <v>735.0840142217585</v>
      </c>
      <c r="G22" s="23">
        <v>716.5635389024254</v>
      </c>
      <c r="H22" s="23">
        <v>112.7718669406045</v>
      </c>
      <c r="I22" s="23">
        <f t="shared" si="0"/>
        <v>18128.622057298</v>
      </c>
    </row>
    <row r="23" spans="1:9" ht="15.75" thickBot="1">
      <c r="A23" s="22">
        <v>2007</v>
      </c>
      <c r="B23" s="23">
        <v>7091.483291</v>
      </c>
      <c r="C23" s="23">
        <v>6653.548225054966</v>
      </c>
      <c r="D23" s="23">
        <v>2694.921804979005</v>
      </c>
      <c r="E23" s="23">
        <v>211.9248808598879</v>
      </c>
      <c r="F23" s="23">
        <v>620.1402263707116</v>
      </c>
      <c r="G23" s="23">
        <v>755.317686304821</v>
      </c>
      <c r="H23" s="23">
        <v>109.59741344448157</v>
      </c>
      <c r="I23" s="23">
        <f t="shared" si="0"/>
        <v>18136.933528013877</v>
      </c>
    </row>
    <row r="24" spans="1:9" ht="15.75" thickBot="1">
      <c r="A24" s="22">
        <v>2008</v>
      </c>
      <c r="B24" s="23">
        <v>7203.049883</v>
      </c>
      <c r="C24" s="23">
        <v>6759.902681052599</v>
      </c>
      <c r="D24" s="23">
        <v>2535.8373175665643</v>
      </c>
      <c r="E24" s="23">
        <v>206.10938455360895</v>
      </c>
      <c r="F24" s="23">
        <v>628.0630983507257</v>
      </c>
      <c r="G24" s="23">
        <v>769.886867220474</v>
      </c>
      <c r="H24" s="23">
        <v>115.16305153159641</v>
      </c>
      <c r="I24" s="23">
        <f t="shared" si="0"/>
        <v>18218.012283275566</v>
      </c>
    </row>
    <row r="25" spans="1:9" ht="15.75" thickBot="1">
      <c r="A25" s="22">
        <v>2009</v>
      </c>
      <c r="B25" s="23">
        <v>7226.689581</v>
      </c>
      <c r="C25" s="23">
        <v>6598.660069782245</v>
      </c>
      <c r="D25" s="23">
        <v>2396.673683240702</v>
      </c>
      <c r="E25" s="23">
        <v>195.80797865945956</v>
      </c>
      <c r="F25" s="23">
        <v>610.3912498117713</v>
      </c>
      <c r="G25" s="23">
        <v>744.9911234271743</v>
      </c>
      <c r="H25" s="23">
        <v>114.69702174326025</v>
      </c>
      <c r="I25" s="23">
        <f t="shared" si="0"/>
        <v>17887.910707664614</v>
      </c>
    </row>
    <row r="26" spans="1:9" ht="15.75" thickBot="1">
      <c r="A26" s="22">
        <v>2010</v>
      </c>
      <c r="B26" s="23">
        <v>6907.959998000002</v>
      </c>
      <c r="C26" s="23">
        <v>6365.768642739203</v>
      </c>
      <c r="D26" s="23">
        <v>2374.4504006967727</v>
      </c>
      <c r="E26" s="23">
        <v>180.18378858058122</v>
      </c>
      <c r="F26" s="23">
        <v>766.9901990244908</v>
      </c>
      <c r="G26" s="23">
        <v>916.3136514131571</v>
      </c>
      <c r="H26" s="23">
        <v>115.37494805026363</v>
      </c>
      <c r="I26" s="23">
        <f t="shared" si="0"/>
        <v>17627.041628504474</v>
      </c>
    </row>
    <row r="27" spans="1:9" ht="15.75" thickBot="1">
      <c r="A27" s="22">
        <v>2011</v>
      </c>
      <c r="B27" s="23">
        <v>7050.385633999998</v>
      </c>
      <c r="C27" s="23">
        <v>6330.813681203201</v>
      </c>
      <c r="D27" s="23">
        <v>2401.750277959025</v>
      </c>
      <c r="E27" s="23">
        <v>176.93115108238948</v>
      </c>
      <c r="F27" s="23">
        <v>621.7075025449421</v>
      </c>
      <c r="G27" s="23">
        <v>1181.5299811014083</v>
      </c>
      <c r="H27" s="23">
        <v>111.61076894817882</v>
      </c>
      <c r="I27" s="23">
        <f t="shared" si="0"/>
        <v>17874.728996839145</v>
      </c>
    </row>
    <row r="28" spans="1:9" ht="15.75" thickBot="1">
      <c r="A28" s="22">
        <v>2012</v>
      </c>
      <c r="B28" s="23">
        <v>7134.709776999999</v>
      </c>
      <c r="C28" s="23">
        <v>6403.405879719116</v>
      </c>
      <c r="D28" s="23">
        <v>2415.116839192777</v>
      </c>
      <c r="E28" s="23">
        <v>177.88518669990953</v>
      </c>
      <c r="F28" s="23">
        <v>655.8854279729504</v>
      </c>
      <c r="G28" s="23">
        <v>1016.9311240231151</v>
      </c>
      <c r="H28" s="23">
        <v>112.41188797828319</v>
      </c>
      <c r="I28" s="23">
        <f t="shared" si="0"/>
        <v>17916.34612258615</v>
      </c>
    </row>
    <row r="29" spans="1:9" ht="15.75" thickBot="1">
      <c r="A29" s="22">
        <v>2013</v>
      </c>
      <c r="B29" s="23">
        <v>7117.673675000001</v>
      </c>
      <c r="C29" s="23">
        <v>6454.159520942182</v>
      </c>
      <c r="D29" s="23">
        <v>2363.0544586125584</v>
      </c>
      <c r="E29" s="23">
        <v>188.61096388883988</v>
      </c>
      <c r="F29" s="23">
        <v>675.7589461862626</v>
      </c>
      <c r="G29" s="23">
        <v>910.5330927872485</v>
      </c>
      <c r="H29" s="23">
        <v>102.02791187567985</v>
      </c>
      <c r="I29" s="23">
        <f t="shared" si="0"/>
        <v>17811.818569292773</v>
      </c>
    </row>
    <row r="30" spans="1:9" ht="15.75" thickBot="1">
      <c r="A30" s="22">
        <v>2014</v>
      </c>
      <c r="B30" s="23">
        <v>7155.951119000009</v>
      </c>
      <c r="C30" s="23">
        <v>6546.004751760476</v>
      </c>
      <c r="D30" s="23">
        <v>2395.8665361637245</v>
      </c>
      <c r="E30" s="23">
        <v>199.82668207868448</v>
      </c>
      <c r="F30" s="23">
        <v>682.8163297170091</v>
      </c>
      <c r="G30" s="23">
        <v>888.7305477951625</v>
      </c>
      <c r="H30" s="23">
        <v>109.55961148494154</v>
      </c>
      <c r="I30" s="23">
        <f t="shared" si="0"/>
        <v>17978.75557800001</v>
      </c>
    </row>
    <row r="31" spans="1:9" ht="15.75" thickBot="1">
      <c r="A31" s="22">
        <v>2015</v>
      </c>
      <c r="B31" s="23">
        <v>7087.345052247348</v>
      </c>
      <c r="C31" s="23">
        <v>6499.080341642254</v>
      </c>
      <c r="D31" s="23">
        <v>2404.682522335021</v>
      </c>
      <c r="E31" s="23">
        <v>205.20978095087503</v>
      </c>
      <c r="F31" s="23">
        <v>685.2940143334002</v>
      </c>
      <c r="G31" s="23">
        <v>790.0798007448371</v>
      </c>
      <c r="H31" s="23">
        <v>94.72186291877298</v>
      </c>
      <c r="I31" s="23">
        <f t="shared" si="0"/>
        <v>17766.41337517251</v>
      </c>
    </row>
    <row r="32" spans="1:9" ht="15.75" thickBot="1">
      <c r="A32" s="22">
        <v>2016</v>
      </c>
      <c r="B32" s="23">
        <v>7117.438934193286</v>
      </c>
      <c r="C32" s="23">
        <v>6481.0771392832685</v>
      </c>
      <c r="D32" s="23">
        <v>2444.6873006388537</v>
      </c>
      <c r="E32" s="23">
        <v>208.50033134236295</v>
      </c>
      <c r="F32" s="23">
        <v>610.547201348493</v>
      </c>
      <c r="G32" s="23">
        <v>1040.0782640994112</v>
      </c>
      <c r="H32" s="23">
        <v>85.39868255903225</v>
      </c>
      <c r="I32" s="23">
        <f t="shared" si="0"/>
        <v>17987.72785346471</v>
      </c>
    </row>
    <row r="33" spans="1:9" ht="15.75" thickBot="1">
      <c r="A33" s="22">
        <v>2017</v>
      </c>
      <c r="B33" s="23">
        <v>7155.884469231731</v>
      </c>
      <c r="C33" s="23">
        <v>6433.171717239994</v>
      </c>
      <c r="D33" s="23">
        <v>2442.902726955057</v>
      </c>
      <c r="E33" s="23">
        <v>209.45200338887932</v>
      </c>
      <c r="F33" s="23">
        <v>627.2989757288519</v>
      </c>
      <c r="G33" s="23">
        <v>1047.1940938516786</v>
      </c>
      <c r="H33" s="23">
        <v>85.39868255903225</v>
      </c>
      <c r="I33" s="23">
        <f t="shared" si="0"/>
        <v>18001.30266895522</v>
      </c>
    </row>
    <row r="34" spans="1:10" ht="15.75" thickBot="1">
      <c r="A34" s="22">
        <v>2018</v>
      </c>
      <c r="B34" s="23">
        <v>7207.756205472119</v>
      </c>
      <c r="C34" s="23">
        <v>6546.578865887631</v>
      </c>
      <c r="D34" s="23">
        <v>2455.9035199291043</v>
      </c>
      <c r="E34" s="23">
        <v>211.93691644078518</v>
      </c>
      <c r="F34" s="23">
        <v>626.0357905061892</v>
      </c>
      <c r="G34" s="23">
        <v>1051.483006831346</v>
      </c>
      <c r="H34" s="23">
        <v>85.39868255903225</v>
      </c>
      <c r="I34" s="23">
        <f t="shared" si="0"/>
        <v>18185.09298762621</v>
      </c>
      <c r="J34" s="14"/>
    </row>
    <row r="35" spans="1:9" ht="15.75" thickBot="1">
      <c r="A35" s="22">
        <v>2019</v>
      </c>
      <c r="B35" s="23">
        <v>7265.241608765541</v>
      </c>
      <c r="C35" s="23">
        <v>6682.259121329495</v>
      </c>
      <c r="D35" s="23">
        <v>2481.525078703003</v>
      </c>
      <c r="E35" s="23">
        <v>214.71502456356973</v>
      </c>
      <c r="F35" s="23">
        <v>627.4073701961565</v>
      </c>
      <c r="G35" s="23">
        <v>1056.489827751548</v>
      </c>
      <c r="H35" s="23">
        <v>85.39868255903225</v>
      </c>
      <c r="I35" s="23">
        <f t="shared" si="0"/>
        <v>18413.03671386835</v>
      </c>
    </row>
    <row r="36" spans="1:9" ht="15.75" thickBot="1">
      <c r="A36" s="22">
        <v>2020</v>
      </c>
      <c r="B36" s="23">
        <v>7348.338952283916</v>
      </c>
      <c r="C36" s="23">
        <v>6823.244893150256</v>
      </c>
      <c r="D36" s="23">
        <v>2492.2045626515937</v>
      </c>
      <c r="E36" s="23">
        <v>215.38535515336696</v>
      </c>
      <c r="F36" s="23">
        <v>630.0604550829672</v>
      </c>
      <c r="G36" s="23">
        <v>1061.3566636113417</v>
      </c>
      <c r="H36" s="23">
        <v>85.39868255903225</v>
      </c>
      <c r="I36" s="23">
        <f t="shared" si="0"/>
        <v>18655.989564492476</v>
      </c>
    </row>
    <row r="37" spans="1:9" ht="15.75" thickBot="1">
      <c r="A37" s="22">
        <v>2021</v>
      </c>
      <c r="B37" s="23">
        <v>7445.509302027815</v>
      </c>
      <c r="C37" s="23">
        <v>6969.738322769033</v>
      </c>
      <c r="D37" s="23">
        <v>2522.158807834932</v>
      </c>
      <c r="E37" s="23">
        <v>215.3107568307388</v>
      </c>
      <c r="F37" s="23">
        <v>633.1083562424498</v>
      </c>
      <c r="G37" s="23">
        <v>1065.934640585951</v>
      </c>
      <c r="H37" s="23">
        <v>85.39868255903225</v>
      </c>
      <c r="I37" s="23">
        <f t="shared" si="0"/>
        <v>18937.15886884995</v>
      </c>
    </row>
    <row r="38" spans="1:9" ht="15.75" thickBot="1">
      <c r="A38" s="22">
        <v>2022</v>
      </c>
      <c r="B38" s="23">
        <v>7563.421152967903</v>
      </c>
      <c r="C38" s="23">
        <v>7118.182338587227</v>
      </c>
      <c r="D38" s="23">
        <v>2556.4603293129358</v>
      </c>
      <c r="E38" s="23">
        <v>216.31631874409575</v>
      </c>
      <c r="F38" s="23">
        <v>636.5547461381321</v>
      </c>
      <c r="G38" s="23">
        <v>1070.8052305502029</v>
      </c>
      <c r="H38" s="23">
        <v>85.39868255903225</v>
      </c>
      <c r="I38" s="23">
        <f t="shared" si="0"/>
        <v>19247.138798859527</v>
      </c>
    </row>
    <row r="39" spans="1:9" ht="15.75" thickBot="1">
      <c r="A39" s="22">
        <v>2023</v>
      </c>
      <c r="B39" s="23">
        <v>7692.023484092029</v>
      </c>
      <c r="C39" s="23">
        <v>7242.484907326188</v>
      </c>
      <c r="D39" s="23">
        <v>2587.1055947723826</v>
      </c>
      <c r="E39" s="23">
        <v>217.39999923013494</v>
      </c>
      <c r="F39" s="23">
        <v>639.7440574864789</v>
      </c>
      <c r="G39" s="23">
        <v>1075.7933495233967</v>
      </c>
      <c r="H39" s="23">
        <v>85.39868255903225</v>
      </c>
      <c r="I39" s="23">
        <f t="shared" si="0"/>
        <v>19539.950074989643</v>
      </c>
    </row>
    <row r="40" spans="1:9" ht="15.75" thickBot="1">
      <c r="A40" s="22">
        <v>2024</v>
      </c>
      <c r="B40" s="23">
        <v>7817.374758772066</v>
      </c>
      <c r="C40" s="23">
        <v>7364.402584307401</v>
      </c>
      <c r="D40" s="23">
        <v>2605.944632986248</v>
      </c>
      <c r="E40" s="23">
        <v>217.5079577745546</v>
      </c>
      <c r="F40" s="23">
        <v>642.1710077121134</v>
      </c>
      <c r="G40" s="23">
        <v>1080.5171738011245</v>
      </c>
      <c r="H40" s="23">
        <v>85.39868255903225</v>
      </c>
      <c r="I40" s="23">
        <f t="shared" si="0"/>
        <v>19813.316797912543</v>
      </c>
    </row>
    <row r="41" spans="1:9" ht="15.75" thickBot="1">
      <c r="A41" s="22">
        <v>2025</v>
      </c>
      <c r="B41" s="23">
        <v>7931.835745286502</v>
      </c>
      <c r="C41" s="23">
        <v>7485.648629643275</v>
      </c>
      <c r="D41" s="23">
        <v>2628.729838959393</v>
      </c>
      <c r="E41" s="23">
        <v>217.2673341113482</v>
      </c>
      <c r="F41" s="23">
        <v>644.6488500830569</v>
      </c>
      <c r="G41" s="23">
        <v>1085.0438810144308</v>
      </c>
      <c r="H41" s="23">
        <v>85.39868255903225</v>
      </c>
      <c r="I41" s="23">
        <f t="shared" si="0"/>
        <v>20078.572961657035</v>
      </c>
    </row>
    <row r="42" spans="1:9" ht="15.75" thickBot="1">
      <c r="A42" s="22">
        <v>2026</v>
      </c>
      <c r="B42" s="23">
        <v>8032.805667395911</v>
      </c>
      <c r="C42" s="23">
        <v>7593.118617637134</v>
      </c>
      <c r="D42" s="23">
        <v>2656.0574154147002</v>
      </c>
      <c r="E42" s="23">
        <v>216.78438412524997</v>
      </c>
      <c r="F42" s="23">
        <v>647.2413733789837</v>
      </c>
      <c r="G42" s="23">
        <v>1089.6075886021208</v>
      </c>
      <c r="H42" s="23">
        <v>85.39868255903225</v>
      </c>
      <c r="I42" s="23">
        <f t="shared" si="0"/>
        <v>20321.013729113132</v>
      </c>
    </row>
    <row r="43" spans="1:9" ht="15.75" thickBot="1">
      <c r="A43" s="22">
        <v>2027</v>
      </c>
      <c r="B43" s="23">
        <v>8136.79973847606</v>
      </c>
      <c r="C43" s="23">
        <v>7700.526775967719</v>
      </c>
      <c r="D43" s="23">
        <v>2684.2075846214</v>
      </c>
      <c r="E43" s="23">
        <v>216.46572843276005</v>
      </c>
      <c r="F43" s="23">
        <v>649.8117841925477</v>
      </c>
      <c r="G43" s="23">
        <v>1093.6955071493826</v>
      </c>
      <c r="H43" s="23">
        <v>85.39868255903225</v>
      </c>
      <c r="I43" s="23">
        <f t="shared" si="0"/>
        <v>20566.9058013989</v>
      </c>
    </row>
    <row r="44" spans="1:11" ht="15.75" thickBot="1">
      <c r="A44" s="22">
        <v>2028</v>
      </c>
      <c r="B44" s="23">
        <v>8251.501942634226</v>
      </c>
      <c r="C44" s="23">
        <v>7806.646407436233</v>
      </c>
      <c r="D44" s="23">
        <v>2716.8899028234914</v>
      </c>
      <c r="E44" s="23">
        <v>216.45442041527235</v>
      </c>
      <c r="F44" s="23">
        <v>652.5532499335911</v>
      </c>
      <c r="G44" s="23">
        <v>1097.6929138807852</v>
      </c>
      <c r="H44" s="23">
        <v>85.39868255903225</v>
      </c>
      <c r="I44" s="23">
        <f t="shared" si="0"/>
        <v>20827.137519682634</v>
      </c>
      <c r="K44" s="1" t="s">
        <v>0</v>
      </c>
    </row>
    <row r="45" spans="1:9" ht="15.75" thickBot="1">
      <c r="A45" s="22">
        <v>2029</v>
      </c>
      <c r="B45" s="23">
        <v>8362.772029829383</v>
      </c>
      <c r="C45" s="23">
        <v>7908.818661660594</v>
      </c>
      <c r="D45" s="23">
        <v>2747.3158451522054</v>
      </c>
      <c r="E45" s="23">
        <v>216.5047780053883</v>
      </c>
      <c r="F45" s="23">
        <v>654.7811663475045</v>
      </c>
      <c r="G45" s="23">
        <v>1101.338764217065</v>
      </c>
      <c r="H45" s="23">
        <v>85.39868255903225</v>
      </c>
      <c r="I45" s="23">
        <f t="shared" si="0"/>
        <v>21076.929927771173</v>
      </c>
    </row>
    <row r="46" spans="1:9" ht="15.75" thickBot="1">
      <c r="A46" s="22">
        <v>2030</v>
      </c>
      <c r="B46" s="23">
        <v>8479.461098723039</v>
      </c>
      <c r="C46" s="23">
        <v>8000.697142262371</v>
      </c>
      <c r="D46" s="23">
        <v>2774.390024641474</v>
      </c>
      <c r="E46" s="23">
        <v>216.5845627234517</v>
      </c>
      <c r="F46" s="23">
        <v>656.8152067265755</v>
      </c>
      <c r="G46" s="23">
        <v>1104.8910930246545</v>
      </c>
      <c r="H46" s="23">
        <v>85.39868255903225</v>
      </c>
      <c r="I46" s="23">
        <f t="shared" si="0"/>
        <v>21318.237810660597</v>
      </c>
    </row>
    <row r="47" spans="1:9" ht="15">
      <c r="A47" s="31" t="s">
        <v>0</v>
      </c>
      <c r="B47" s="31"/>
      <c r="C47" s="31"/>
      <c r="D47" s="31"/>
      <c r="E47" s="31"/>
      <c r="F47" s="31"/>
      <c r="G47" s="31"/>
      <c r="H47" s="31"/>
      <c r="I47" s="31"/>
    </row>
    <row r="48" spans="1:9" ht="13.5" customHeight="1">
      <c r="A48" s="31" t="s">
        <v>69</v>
      </c>
      <c r="B48" s="31"/>
      <c r="C48" s="31"/>
      <c r="D48" s="31"/>
      <c r="E48" s="31"/>
      <c r="F48" s="31"/>
      <c r="G48" s="31"/>
      <c r="H48" s="31"/>
      <c r="I48" s="31"/>
    </row>
    <row r="49" ht="13.5" customHeight="1">
      <c r="A49" s="20"/>
    </row>
    <row r="50" spans="1:9" ht="15.75">
      <c r="A50" s="32" t="s">
        <v>23</v>
      </c>
      <c r="B50" s="32"/>
      <c r="C50" s="32"/>
      <c r="D50" s="32"/>
      <c r="E50" s="32"/>
      <c r="F50" s="32"/>
      <c r="G50" s="32"/>
      <c r="H50" s="32"/>
      <c r="I50" s="32"/>
    </row>
    <row r="51" spans="1:9" ht="15">
      <c r="A51" s="19" t="s">
        <v>24</v>
      </c>
      <c r="B51" s="12">
        <f>EXP((LN(B16/B6)/10))-1</f>
        <v>0.016174795129900277</v>
      </c>
      <c r="C51" s="12">
        <f aca="true" t="shared" si="1" ref="C51:I51">EXP((LN(C16/C6)/10))-1</f>
        <v>0.026421989284902914</v>
      </c>
      <c r="D51" s="12">
        <f t="shared" si="1"/>
        <v>0.030648500899797426</v>
      </c>
      <c r="E51" s="12">
        <f t="shared" si="1"/>
        <v>0.03649061866521852</v>
      </c>
      <c r="F51" s="12">
        <f t="shared" si="1"/>
        <v>0.05460109857512707</v>
      </c>
      <c r="G51" s="12">
        <f t="shared" si="1"/>
        <v>-0.009382806555337853</v>
      </c>
      <c r="H51" s="12">
        <f t="shared" si="1"/>
        <v>0.03493533224009426</v>
      </c>
      <c r="I51" s="12">
        <f t="shared" si="1"/>
        <v>0.023031766476895976</v>
      </c>
    </row>
    <row r="52" spans="1:9" ht="15">
      <c r="A52" s="19" t="s">
        <v>36</v>
      </c>
      <c r="B52" s="12">
        <f>EXP((LN(B32/B16)/16))-1</f>
        <v>0.010013774386377738</v>
      </c>
      <c r="C52" s="12">
        <f aca="true" t="shared" si="2" ref="C52:I52">EXP((LN(C32/C16)/16))-1</f>
        <v>0.009524653640805125</v>
      </c>
      <c r="D52" s="12">
        <f t="shared" si="2"/>
        <v>0.01072949512776633</v>
      </c>
      <c r="E52" s="12">
        <f t="shared" si="2"/>
        <v>0.0008012934674290761</v>
      </c>
      <c r="F52" s="12">
        <f t="shared" si="2"/>
        <v>-0.041909485662888546</v>
      </c>
      <c r="G52" s="12">
        <f t="shared" si="2"/>
        <v>0.02624123107628784</v>
      </c>
      <c r="H52" s="12">
        <f t="shared" si="2"/>
        <v>-0.015426917457007416</v>
      </c>
      <c r="I52" s="12">
        <f t="shared" si="2"/>
        <v>0.007691969321369507</v>
      </c>
    </row>
    <row r="53" spans="1:9" ht="15">
      <c r="A53" s="19" t="s">
        <v>37</v>
      </c>
      <c r="B53" s="12">
        <f>EXP((LN(B36/B32)/4))-1</f>
        <v>0.00801352133685862</v>
      </c>
      <c r="C53" s="12">
        <f aca="true" t="shared" si="3" ref="C53:I53">EXP((LN(C36/C32)/4))-1</f>
        <v>0.012945179613292446</v>
      </c>
      <c r="D53" s="12">
        <f t="shared" si="3"/>
        <v>0.00482421522367904</v>
      </c>
      <c r="E53" s="12">
        <f t="shared" si="3"/>
        <v>0.00815510894390381</v>
      </c>
      <c r="F53" s="12">
        <f t="shared" si="3"/>
        <v>0.007896052886846583</v>
      </c>
      <c r="G53" s="12">
        <f t="shared" si="3"/>
        <v>0.0050758378523882985</v>
      </c>
      <c r="H53" s="12">
        <f t="shared" si="3"/>
        <v>0</v>
      </c>
      <c r="I53" s="12">
        <f t="shared" si="3"/>
        <v>0.009161086050832656</v>
      </c>
    </row>
    <row r="54" spans="1:9" ht="15">
      <c r="A54" s="19" t="s">
        <v>68</v>
      </c>
      <c r="B54" s="12">
        <f>EXP((LN(B46/B32)/14))-1</f>
        <v>0.01258560743202164</v>
      </c>
      <c r="C54" s="12">
        <f aca="true" t="shared" si="4" ref="C54:I54">EXP((LN(C46/C32)/14))-1</f>
        <v>0.015159612888940854</v>
      </c>
      <c r="D54" s="12">
        <f t="shared" si="4"/>
        <v>0.009077646369666903</v>
      </c>
      <c r="E54" s="12">
        <f t="shared" si="4"/>
        <v>0.0027208684848181175</v>
      </c>
      <c r="F54" s="12">
        <f t="shared" si="4"/>
        <v>0.00523128594038047</v>
      </c>
      <c r="G54" s="12">
        <f t="shared" si="4"/>
        <v>0.00432725044762261</v>
      </c>
      <c r="H54" s="12">
        <f t="shared" si="4"/>
        <v>0</v>
      </c>
      <c r="I54" s="12">
        <f t="shared" si="4"/>
        <v>0.012207713352849314</v>
      </c>
    </row>
    <row r="55" ht="13.5" customHeight="1">
      <c r="A55" s="20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0" t="s">
        <v>59</v>
      </c>
      <c r="B1" s="30"/>
      <c r="C1" s="30"/>
      <c r="D1" s="30"/>
      <c r="E1" s="30"/>
      <c r="F1" s="30"/>
      <c r="G1" s="30"/>
      <c r="H1" s="30"/>
    </row>
    <row r="2" spans="1:11" ht="15.75" customHeight="1">
      <c r="A2" s="28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15.75" customHeight="1">
      <c r="A3" s="30" t="s">
        <v>48</v>
      </c>
      <c r="B3" s="30"/>
      <c r="C3" s="30"/>
      <c r="D3" s="30"/>
      <c r="E3" s="30"/>
      <c r="F3" s="30"/>
      <c r="G3" s="30"/>
      <c r="H3" s="30"/>
    </row>
    <row r="4" ht="13.5" customHeight="1" thickBot="1">
      <c r="A4" s="20"/>
    </row>
    <row r="5" spans="1:8" ht="27" thickBot="1">
      <c r="A5" s="21" t="s">
        <v>11</v>
      </c>
      <c r="B5" s="21" t="s">
        <v>21</v>
      </c>
      <c r="C5" s="21" t="s">
        <v>50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51</v>
      </c>
    </row>
    <row r="6" spans="1:9" ht="15.75" thickBot="1">
      <c r="A6" s="22">
        <v>1990</v>
      </c>
      <c r="B6" s="23">
        <f>'Form 1.1'!K6</f>
        <v>12671.859663993713</v>
      </c>
      <c r="C6" s="23">
        <v>810.9990184955986</v>
      </c>
      <c r="D6" s="23">
        <f>B6+C6</f>
        <v>13482.858682489312</v>
      </c>
      <c r="E6" s="23">
        <f>G6-F6</f>
        <v>0</v>
      </c>
      <c r="F6" s="23">
        <v>0</v>
      </c>
      <c r="G6" s="23">
        <v>0</v>
      </c>
      <c r="H6" s="23">
        <f>D6-G6</f>
        <v>13482.858682489312</v>
      </c>
      <c r="I6" s="14"/>
    </row>
    <row r="7" spans="1:9" ht="15.75" thickBot="1">
      <c r="A7" s="22">
        <v>1991</v>
      </c>
      <c r="B7" s="23">
        <f>'Form 1.1'!K7</f>
        <v>12739.958311294502</v>
      </c>
      <c r="C7" s="23">
        <v>815.3573319228489</v>
      </c>
      <c r="D7" s="23">
        <f aca="true" t="shared" si="0" ref="D7:D46">B7+C7</f>
        <v>13555.315643217351</v>
      </c>
      <c r="E7" s="23">
        <f aca="true" t="shared" si="1" ref="E7:E46">G7-F7</f>
        <v>0</v>
      </c>
      <c r="F7" s="23">
        <v>0</v>
      </c>
      <c r="G7" s="23">
        <v>0</v>
      </c>
      <c r="H7" s="23">
        <f aca="true" t="shared" si="2" ref="H7:H46">D7-G7</f>
        <v>13555.315643217351</v>
      </c>
      <c r="I7" s="14"/>
    </row>
    <row r="8" spans="1:9" ht="15.75" thickBot="1">
      <c r="A8" s="22">
        <v>1992</v>
      </c>
      <c r="B8" s="23">
        <f>'Form 1.1'!K8</f>
        <v>13067.358161647624</v>
      </c>
      <c r="C8" s="23">
        <v>836.3100537609553</v>
      </c>
      <c r="D8" s="23">
        <f t="shared" si="0"/>
        <v>13903.66821540858</v>
      </c>
      <c r="E8" s="23">
        <f t="shared" si="1"/>
        <v>0</v>
      </c>
      <c r="F8" s="23">
        <v>0.01357163270972386</v>
      </c>
      <c r="G8" s="23">
        <v>0.01357163270972386</v>
      </c>
      <c r="H8" s="23">
        <f t="shared" si="2"/>
        <v>13903.65464377587</v>
      </c>
      <c r="I8" s="14"/>
    </row>
    <row r="9" spans="1:9" ht="15.75" thickBot="1">
      <c r="A9" s="22">
        <v>1993</v>
      </c>
      <c r="B9" s="23">
        <f>'Form 1.1'!K9</f>
        <v>13345.300644508769</v>
      </c>
      <c r="C9" s="23">
        <v>854.0978311879811</v>
      </c>
      <c r="D9" s="23">
        <f t="shared" si="0"/>
        <v>14199.39847569675</v>
      </c>
      <c r="E9" s="23">
        <f t="shared" si="1"/>
        <v>0</v>
      </c>
      <c r="F9" s="23">
        <v>0.022032196574908562</v>
      </c>
      <c r="G9" s="23">
        <v>0.022032196574908562</v>
      </c>
      <c r="H9" s="23">
        <f t="shared" si="2"/>
        <v>14199.376443500174</v>
      </c>
      <c r="I9" s="14"/>
    </row>
    <row r="10" spans="1:9" ht="15.75" thickBot="1">
      <c r="A10" s="22">
        <v>1994</v>
      </c>
      <c r="B10" s="23">
        <f>'Form 1.1'!K10</f>
        <v>13091.684274636782</v>
      </c>
      <c r="C10" s="23">
        <v>837.8090988822106</v>
      </c>
      <c r="D10" s="23">
        <f t="shared" si="0"/>
        <v>13929.493373518993</v>
      </c>
      <c r="E10" s="23">
        <f t="shared" si="1"/>
        <v>0</v>
      </c>
      <c r="F10" s="23">
        <v>0.9171046022505931</v>
      </c>
      <c r="G10" s="23">
        <v>0.9171046022505931</v>
      </c>
      <c r="H10" s="23">
        <f t="shared" si="2"/>
        <v>13928.576268916742</v>
      </c>
      <c r="I10" s="14"/>
    </row>
    <row r="11" spans="1:9" ht="15.75" thickBot="1">
      <c r="A11" s="22">
        <v>1995</v>
      </c>
      <c r="B11" s="23">
        <f>'Form 1.1'!K11</f>
        <v>13483.288058044673</v>
      </c>
      <c r="C11" s="23">
        <v>862.8101985136965</v>
      </c>
      <c r="D11" s="23">
        <f t="shared" si="0"/>
        <v>14346.098256558369</v>
      </c>
      <c r="E11" s="23">
        <f t="shared" si="1"/>
        <v>0</v>
      </c>
      <c r="F11" s="23">
        <v>1.878706268177142</v>
      </c>
      <c r="G11" s="23">
        <v>1.878706268177142</v>
      </c>
      <c r="H11" s="23">
        <f t="shared" si="2"/>
        <v>14344.219550290192</v>
      </c>
      <c r="I11" s="14"/>
    </row>
    <row r="12" spans="1:9" ht="15.75" thickBot="1">
      <c r="A12" s="22">
        <v>1996</v>
      </c>
      <c r="B12" s="23">
        <f>'Form 1.1'!K12</f>
        <v>14216.788451697372</v>
      </c>
      <c r="C12" s="23">
        <v>909.7042783827751</v>
      </c>
      <c r="D12" s="23">
        <f t="shared" si="0"/>
        <v>15126.492730080146</v>
      </c>
      <c r="E12" s="23">
        <f t="shared" si="1"/>
        <v>0</v>
      </c>
      <c r="F12" s="23">
        <v>2.659101966519116</v>
      </c>
      <c r="G12" s="23">
        <v>2.659101966519116</v>
      </c>
      <c r="H12" s="23">
        <f t="shared" si="2"/>
        <v>15123.833628113627</v>
      </c>
      <c r="I12" s="14"/>
    </row>
    <row r="13" spans="1:9" ht="15.75" thickBot="1">
      <c r="A13" s="22">
        <v>1997</v>
      </c>
      <c r="B13" s="23">
        <f>'Form 1.1'!K13</f>
        <v>14504.957271238269</v>
      </c>
      <c r="C13" s="23">
        <v>928.1040924238448</v>
      </c>
      <c r="D13" s="23">
        <f t="shared" si="0"/>
        <v>15433.061363662113</v>
      </c>
      <c r="E13" s="23">
        <f t="shared" si="1"/>
        <v>0</v>
      </c>
      <c r="F13" s="23">
        <v>3.330827115706116</v>
      </c>
      <c r="G13" s="23">
        <v>3.330827115706116</v>
      </c>
      <c r="H13" s="23">
        <f t="shared" si="2"/>
        <v>15429.730536546407</v>
      </c>
      <c r="I13" s="14"/>
    </row>
    <row r="14" spans="1:9" ht="15.75" thickBot="1">
      <c r="A14" s="22">
        <v>1998</v>
      </c>
      <c r="B14" s="23">
        <f>'Form 1.1'!K14</f>
        <v>14757.235102767132</v>
      </c>
      <c r="C14" s="23">
        <v>944.2263145437703</v>
      </c>
      <c r="D14" s="23">
        <f t="shared" si="0"/>
        <v>15701.461417310902</v>
      </c>
      <c r="E14" s="23">
        <f t="shared" si="1"/>
        <v>0</v>
      </c>
      <c r="F14" s="23">
        <v>3.69893802073413</v>
      </c>
      <c r="G14" s="23">
        <v>3.69893802073413</v>
      </c>
      <c r="H14" s="23">
        <f t="shared" si="2"/>
        <v>15697.762479290168</v>
      </c>
      <c r="I14" s="14"/>
    </row>
    <row r="15" spans="1:9" ht="15.75" thickBot="1">
      <c r="A15" s="22">
        <v>1999</v>
      </c>
      <c r="B15" s="23">
        <f>'Form 1.1'!K15</f>
        <v>15641.98775815265</v>
      </c>
      <c r="C15" s="23">
        <v>1000.8289139588599</v>
      </c>
      <c r="D15" s="23">
        <f t="shared" si="0"/>
        <v>16642.816672111512</v>
      </c>
      <c r="E15" s="23">
        <f t="shared" si="1"/>
        <v>0</v>
      </c>
      <c r="F15" s="23">
        <v>4.035977545481484</v>
      </c>
      <c r="G15" s="23">
        <v>4.035977545481484</v>
      </c>
      <c r="H15" s="23">
        <f t="shared" si="2"/>
        <v>16638.78069456603</v>
      </c>
      <c r="I15" s="14"/>
    </row>
    <row r="16" spans="1:8" ht="15.75" thickBot="1">
      <c r="A16" s="22">
        <v>2000</v>
      </c>
      <c r="B16" s="23">
        <f>'Form 1.1'!K16</f>
        <v>15916.89647225027</v>
      </c>
      <c r="C16" s="23">
        <v>1018.3838933689533</v>
      </c>
      <c r="D16" s="23">
        <f t="shared" si="0"/>
        <v>16935.280365619223</v>
      </c>
      <c r="E16" s="23">
        <f t="shared" si="1"/>
        <v>0</v>
      </c>
      <c r="F16" s="23">
        <v>4.648138360387037</v>
      </c>
      <c r="G16" s="23">
        <v>4.648138360387037</v>
      </c>
      <c r="H16" s="23">
        <f t="shared" si="2"/>
        <v>16930.632227258837</v>
      </c>
    </row>
    <row r="17" spans="1:8" ht="15.75" thickBot="1">
      <c r="A17" s="22">
        <v>2001</v>
      </c>
      <c r="B17" s="23">
        <f>'Form 1.1'!K17</f>
        <v>15564.179058262007</v>
      </c>
      <c r="C17" s="23">
        <v>995.6968963049786</v>
      </c>
      <c r="D17" s="23">
        <f t="shared" si="0"/>
        <v>16559.875954566985</v>
      </c>
      <c r="E17" s="23">
        <f t="shared" si="1"/>
        <v>0</v>
      </c>
      <c r="F17" s="23">
        <v>6.415053496729684</v>
      </c>
      <c r="G17" s="23">
        <v>6.415053496729684</v>
      </c>
      <c r="H17" s="23">
        <f t="shared" si="2"/>
        <v>16553.460901070255</v>
      </c>
    </row>
    <row r="18" spans="1:8" ht="15.75" thickBot="1">
      <c r="A18" s="22">
        <v>2002</v>
      </c>
      <c r="B18" s="23">
        <f>'Form 1.1'!K18</f>
        <v>16201.96388312053</v>
      </c>
      <c r="C18" s="23">
        <v>1036.3359925270559</v>
      </c>
      <c r="D18" s="23">
        <f t="shared" si="0"/>
        <v>17238.299875647586</v>
      </c>
      <c r="E18" s="23">
        <f t="shared" si="1"/>
        <v>0</v>
      </c>
      <c r="F18" s="23">
        <v>9.213999885297424</v>
      </c>
      <c r="G18" s="23">
        <v>9.213999885297424</v>
      </c>
      <c r="H18" s="23">
        <f t="shared" si="2"/>
        <v>17229.08587576229</v>
      </c>
    </row>
    <row r="19" spans="1:8" ht="15.75" thickBot="1">
      <c r="A19" s="22">
        <v>2003</v>
      </c>
      <c r="B19" s="23">
        <f>'Form 1.1'!K19</f>
        <v>16765.109625930847</v>
      </c>
      <c r="C19" s="23">
        <v>1072.2414144380343</v>
      </c>
      <c r="D19" s="23">
        <f t="shared" si="0"/>
        <v>17837.35104036888</v>
      </c>
      <c r="E19" s="23">
        <f t="shared" si="1"/>
        <v>0</v>
      </c>
      <c r="F19" s="23">
        <v>11.337525336575109</v>
      </c>
      <c r="G19" s="23">
        <v>11.337525336575109</v>
      </c>
      <c r="H19" s="23">
        <f t="shared" si="2"/>
        <v>17826.013515032308</v>
      </c>
    </row>
    <row r="20" spans="1:8" ht="15.75" thickBot="1">
      <c r="A20" s="22">
        <v>2004</v>
      </c>
      <c r="B20" s="23">
        <f>'Form 1.1'!K20</f>
        <v>17496.444168129958</v>
      </c>
      <c r="C20" s="23">
        <v>1118.9207662714339</v>
      </c>
      <c r="D20" s="23">
        <f t="shared" si="0"/>
        <v>18615.36493440139</v>
      </c>
      <c r="E20" s="23">
        <f t="shared" si="1"/>
        <v>0</v>
      </c>
      <c r="F20" s="23">
        <v>13.307195138821466</v>
      </c>
      <c r="G20" s="23">
        <v>13.307195138821466</v>
      </c>
      <c r="H20" s="23">
        <f t="shared" si="2"/>
        <v>18602.057739262567</v>
      </c>
    </row>
    <row r="21" spans="1:8" ht="15.75" thickBot="1">
      <c r="A21" s="22">
        <v>2005</v>
      </c>
      <c r="B21" s="23">
        <f>'Form 1.1'!K21</f>
        <v>17558.938166936416</v>
      </c>
      <c r="C21" s="23">
        <v>1122.7373419097553</v>
      </c>
      <c r="D21" s="23">
        <f t="shared" si="0"/>
        <v>18681.675508846172</v>
      </c>
      <c r="E21" s="23">
        <f t="shared" si="1"/>
        <v>0</v>
      </c>
      <c r="F21" s="23">
        <v>16.167199596503643</v>
      </c>
      <c r="G21" s="23">
        <v>16.167199596503643</v>
      </c>
      <c r="H21" s="23">
        <f t="shared" si="2"/>
        <v>18665.508309249668</v>
      </c>
    </row>
    <row r="22" spans="1:8" ht="15.75" thickBot="1">
      <c r="A22" s="22">
        <v>2006</v>
      </c>
      <c r="B22" s="23">
        <f>'Form 1.1'!K22</f>
        <v>18147.272259604222</v>
      </c>
      <c r="C22" s="23">
        <v>1160.2318116670729</v>
      </c>
      <c r="D22" s="23">
        <f t="shared" si="0"/>
        <v>19307.504071271294</v>
      </c>
      <c r="E22" s="23">
        <f t="shared" si="1"/>
        <v>0.6031720000000007</v>
      </c>
      <c r="F22" s="23">
        <v>18.04703030622032</v>
      </c>
      <c r="G22" s="23">
        <v>18.650202306220322</v>
      </c>
      <c r="H22" s="23">
        <f t="shared" si="2"/>
        <v>19288.853868965074</v>
      </c>
    </row>
    <row r="23" spans="1:8" ht="15.75" thickBot="1">
      <c r="A23" s="22">
        <v>2007</v>
      </c>
      <c r="B23" s="23">
        <f>'Form 1.1'!K23</f>
        <v>18156.47781566399</v>
      </c>
      <c r="C23" s="23">
        <v>1160.7637457928888</v>
      </c>
      <c r="D23" s="23">
        <f t="shared" si="0"/>
        <v>19317.24156145688</v>
      </c>
      <c r="E23" s="23">
        <f t="shared" si="1"/>
        <v>0.2575702799999995</v>
      </c>
      <c r="F23" s="23">
        <v>19.286717370118133</v>
      </c>
      <c r="G23" s="23">
        <v>19.544287650118132</v>
      </c>
      <c r="H23" s="23">
        <f t="shared" si="2"/>
        <v>19297.697273806763</v>
      </c>
    </row>
    <row r="24" spans="1:8" ht="15.75" thickBot="1">
      <c r="A24" s="22">
        <v>2008</v>
      </c>
      <c r="B24" s="23">
        <f>'Form 1.1'!K24</f>
        <v>18243.15416343487</v>
      </c>
      <c r="C24" s="23">
        <v>1165.9527861296372</v>
      </c>
      <c r="D24" s="23">
        <f t="shared" si="0"/>
        <v>19409.106949564506</v>
      </c>
      <c r="E24" s="23">
        <f t="shared" si="1"/>
        <v>0.25499457719999796</v>
      </c>
      <c r="F24" s="23">
        <v>24.886885582098575</v>
      </c>
      <c r="G24" s="23">
        <v>25.141880159298573</v>
      </c>
      <c r="H24" s="23">
        <f t="shared" si="2"/>
        <v>19383.965069405207</v>
      </c>
    </row>
    <row r="25" spans="1:8" ht="15.75" thickBot="1">
      <c r="A25" s="22">
        <v>2009</v>
      </c>
      <c r="B25" s="23">
        <f>'Form 1.1'!K25</f>
        <v>17926.94385142907</v>
      </c>
      <c r="C25" s="23">
        <v>1144.8262852905364</v>
      </c>
      <c r="D25" s="23">
        <f t="shared" si="0"/>
        <v>19071.770136719606</v>
      </c>
      <c r="E25" s="23">
        <f t="shared" si="1"/>
        <v>0.605444631428</v>
      </c>
      <c r="F25" s="23">
        <v>38.42769913302933</v>
      </c>
      <c r="G25" s="23">
        <v>39.03314376445733</v>
      </c>
      <c r="H25" s="23">
        <f t="shared" si="2"/>
        <v>19032.73699295515</v>
      </c>
    </row>
    <row r="26" spans="1:8" ht="15.75" thickBot="1">
      <c r="A26" s="22">
        <v>2010</v>
      </c>
      <c r="B26" s="23">
        <f>'Form 1.1'!K26</f>
        <v>17701.36554788713</v>
      </c>
      <c r="C26" s="23">
        <v>1128.130664224287</v>
      </c>
      <c r="D26" s="23">
        <f t="shared" si="0"/>
        <v>18829.496212111415</v>
      </c>
      <c r="E26" s="23">
        <f t="shared" si="1"/>
        <v>0.5929201851137123</v>
      </c>
      <c r="F26" s="23">
        <v>73.73099919754695</v>
      </c>
      <c r="G26" s="23">
        <v>74.32391938266066</v>
      </c>
      <c r="H26" s="23">
        <f t="shared" si="2"/>
        <v>18755.172292728756</v>
      </c>
    </row>
    <row r="27" spans="1:8" ht="15.75" thickBot="1">
      <c r="A27" s="22">
        <v>2011</v>
      </c>
      <c r="B27" s="23">
        <f>'Form 1.1'!K27</f>
        <v>17984.000055200107</v>
      </c>
      <c r="C27" s="23">
        <v>1143.9826557977062</v>
      </c>
      <c r="D27" s="23">
        <f t="shared" si="0"/>
        <v>19127.982710997814</v>
      </c>
      <c r="E27" s="23">
        <f t="shared" si="1"/>
        <v>0.5984209832625851</v>
      </c>
      <c r="F27" s="23">
        <v>108.67263737770011</v>
      </c>
      <c r="G27" s="23">
        <v>109.2710583609627</v>
      </c>
      <c r="H27" s="23">
        <f t="shared" si="2"/>
        <v>19018.71165263685</v>
      </c>
    </row>
    <row r="28" spans="1:8" ht="15.75" thickBot="1">
      <c r="A28" s="22">
        <v>2012</v>
      </c>
      <c r="B28" s="23">
        <f>'Form 1.1'!K28</f>
        <v>18061.639695614496</v>
      </c>
      <c r="C28" s="23">
        <v>1146.6461518455146</v>
      </c>
      <c r="D28" s="23">
        <f t="shared" si="0"/>
        <v>19208.28584746001</v>
      </c>
      <c r="E28" s="23">
        <f t="shared" si="1"/>
        <v>0.5229467734299362</v>
      </c>
      <c r="F28" s="23">
        <v>144.77062625491584</v>
      </c>
      <c r="G28" s="23">
        <v>145.29357302834578</v>
      </c>
      <c r="H28" s="23">
        <f t="shared" si="2"/>
        <v>19062.992274431665</v>
      </c>
    </row>
    <row r="29" spans="1:8" ht="15.75" thickBot="1">
      <c r="A29" s="22">
        <v>2013</v>
      </c>
      <c r="B29" s="23">
        <f>'Form 1.1'!K29</f>
        <v>18001.987486335427</v>
      </c>
      <c r="C29" s="23">
        <v>1139.9563884347383</v>
      </c>
      <c r="D29" s="23">
        <f t="shared" si="0"/>
        <v>19141.943874770164</v>
      </c>
      <c r="E29" s="23">
        <f t="shared" si="1"/>
        <v>0.6302199856956463</v>
      </c>
      <c r="F29" s="23">
        <v>189.5386970569617</v>
      </c>
      <c r="G29" s="23">
        <v>190.16891704265734</v>
      </c>
      <c r="H29" s="23">
        <f t="shared" si="2"/>
        <v>18951.774957727506</v>
      </c>
    </row>
    <row r="30" spans="1:8" ht="15.75" thickBot="1">
      <c r="A30" s="22">
        <v>2014</v>
      </c>
      <c r="B30" s="23">
        <f>'Form 1.1'!K30</f>
        <v>18218.434843435287</v>
      </c>
      <c r="C30" s="23">
        <v>1150.6403569920017</v>
      </c>
      <c r="D30" s="23">
        <f t="shared" si="0"/>
        <v>19369.075200427287</v>
      </c>
      <c r="E30" s="23">
        <f t="shared" si="1"/>
        <v>0.6446432258387063</v>
      </c>
      <c r="F30" s="23">
        <v>239.03462220944093</v>
      </c>
      <c r="G30" s="23">
        <v>239.67926543527963</v>
      </c>
      <c r="H30" s="23">
        <f t="shared" si="2"/>
        <v>19129.395934992008</v>
      </c>
    </row>
    <row r="31" spans="1:8" ht="15.75" thickBot="1">
      <c r="A31" s="22">
        <v>2015</v>
      </c>
      <c r="B31" s="23">
        <f>'Form 1.1'!K31</f>
        <v>18069.25782026192</v>
      </c>
      <c r="C31" s="23">
        <v>1137.0504560110417</v>
      </c>
      <c r="D31" s="23">
        <f t="shared" si="0"/>
        <v>19206.30827627296</v>
      </c>
      <c r="E31" s="23">
        <f t="shared" si="1"/>
        <v>0.5858567935803194</v>
      </c>
      <c r="F31" s="23">
        <v>302.2585882958322</v>
      </c>
      <c r="G31" s="23">
        <v>302.84444508941255</v>
      </c>
      <c r="H31" s="23">
        <f t="shared" si="2"/>
        <v>18903.463831183548</v>
      </c>
    </row>
    <row r="32" spans="1:8" ht="15.75" thickBot="1">
      <c r="A32" s="22">
        <v>2016</v>
      </c>
      <c r="B32" s="23">
        <f>'Form 1.1'!K32</f>
        <v>18371.33575183875</v>
      </c>
      <c r="C32" s="23">
        <v>1149.9127176020052</v>
      </c>
      <c r="D32" s="23">
        <f t="shared" si="0"/>
        <v>19521.248469440754</v>
      </c>
      <c r="E32" s="23">
        <f t="shared" si="1"/>
        <v>0.5830982256445054</v>
      </c>
      <c r="F32" s="23">
        <v>383.0248001483959</v>
      </c>
      <c r="G32" s="23">
        <v>383.6078983740404</v>
      </c>
      <c r="H32" s="23">
        <f t="shared" si="2"/>
        <v>19137.640571066713</v>
      </c>
    </row>
    <row r="33" spans="1:8" ht="15.75" thickBot="1">
      <c r="A33" s="22">
        <v>2017</v>
      </c>
      <c r="B33" s="23">
        <f>'Form 1.1'!K33</f>
        <v>18446.832265527955</v>
      </c>
      <c r="C33" s="23">
        <v>1149.4689408145932</v>
      </c>
      <c r="D33" s="23">
        <f t="shared" si="0"/>
        <v>19596.30120634255</v>
      </c>
      <c r="E33" s="23">
        <f t="shared" si="1"/>
        <v>0.9179828774958878</v>
      </c>
      <c r="F33" s="23">
        <v>444.61161369523467</v>
      </c>
      <c r="G33" s="23">
        <v>445.52959657273055</v>
      </c>
      <c r="H33" s="23">
        <f t="shared" si="2"/>
        <v>19150.771609769818</v>
      </c>
    </row>
    <row r="34" spans="1:8" ht="15.75" thickBot="1">
      <c r="A34" s="22">
        <v>2018</v>
      </c>
      <c r="B34" s="23">
        <f>'Form 1.1'!K34</f>
        <v>18714.655212034286</v>
      </c>
      <c r="C34" s="23">
        <v>1159.8673692520197</v>
      </c>
      <c r="D34" s="23">
        <f t="shared" si="0"/>
        <v>19874.522581286306</v>
      </c>
      <c r="E34" s="23">
        <f t="shared" si="1"/>
        <v>18.98648229528993</v>
      </c>
      <c r="F34" s="23">
        <v>510.57574211278853</v>
      </c>
      <c r="G34" s="23">
        <v>529.5622244080785</v>
      </c>
      <c r="H34" s="23">
        <f t="shared" si="2"/>
        <v>19344.96035687823</v>
      </c>
    </row>
    <row r="35" spans="1:8" ht="15.75" thickBot="1">
      <c r="A35" s="22">
        <v>2019</v>
      </c>
      <c r="B35" s="23">
        <f>'Form 1.1'!K35</f>
        <v>19014.825199975294</v>
      </c>
      <c r="C35" s="23">
        <v>1173.0444888481347</v>
      </c>
      <c r="D35" s="23">
        <f t="shared" si="0"/>
        <v>20187.86968882343</v>
      </c>
      <c r="E35" s="23">
        <f t="shared" si="1"/>
        <v>19.328940663178287</v>
      </c>
      <c r="F35" s="23">
        <v>582.4595454437712</v>
      </c>
      <c r="G35" s="23">
        <v>601.7884861069494</v>
      </c>
      <c r="H35" s="23">
        <f t="shared" si="2"/>
        <v>19586.08120271648</v>
      </c>
    </row>
    <row r="36" spans="1:8" ht="15.75" thickBot="1">
      <c r="A36" s="22">
        <v>2020</v>
      </c>
      <c r="B36" s="23">
        <f>'Form 1.1'!K36</f>
        <v>19332.97477968749</v>
      </c>
      <c r="C36" s="23">
        <v>1187.1332794331709</v>
      </c>
      <c r="D36" s="23">
        <f t="shared" si="0"/>
        <v>20520.108059120663</v>
      </c>
      <c r="E36" s="23">
        <f t="shared" si="1"/>
        <v>19.537403444483743</v>
      </c>
      <c r="F36" s="23">
        <v>657.4478117505332</v>
      </c>
      <c r="G36" s="23">
        <v>676.985215195017</v>
      </c>
      <c r="H36" s="23">
        <f t="shared" si="2"/>
        <v>19843.122843925645</v>
      </c>
    </row>
    <row r="37" spans="1:8" ht="15.75" thickBot="1">
      <c r="A37" s="22">
        <v>2021</v>
      </c>
      <c r="B37" s="23">
        <f>'Form 1.1'!K37</f>
        <v>19693.614504291363</v>
      </c>
      <c r="C37" s="23">
        <v>1203.6047662876324</v>
      </c>
      <c r="D37" s="23">
        <f t="shared" si="0"/>
        <v>20897.219270578997</v>
      </c>
      <c r="E37" s="23">
        <f t="shared" si="1"/>
        <v>19.714127282107256</v>
      </c>
      <c r="F37" s="23">
        <v>736.741508159305</v>
      </c>
      <c r="G37" s="23">
        <v>756.4556354414123</v>
      </c>
      <c r="H37" s="23">
        <f t="shared" si="2"/>
        <v>20140.763635137584</v>
      </c>
    </row>
    <row r="38" spans="1:8" ht="15.75" thickBot="1">
      <c r="A38" s="22">
        <v>2022</v>
      </c>
      <c r="B38" s="23">
        <f>'Form 1.1'!K38</f>
        <v>20084.279419588856</v>
      </c>
      <c r="C38" s="23">
        <v>1221.8541265679196</v>
      </c>
      <c r="D38" s="23">
        <f t="shared" si="0"/>
        <v>21306.133546156776</v>
      </c>
      <c r="E38" s="23">
        <f t="shared" si="1"/>
        <v>19.845071175967064</v>
      </c>
      <c r="F38" s="23">
        <v>817.2955495533607</v>
      </c>
      <c r="G38" s="23">
        <v>837.1406207293278</v>
      </c>
      <c r="H38" s="23">
        <f t="shared" si="2"/>
        <v>20468.992925427447</v>
      </c>
    </row>
    <row r="39" spans="1:8" ht="15.75" thickBot="1">
      <c r="A39" s="22">
        <v>2023</v>
      </c>
      <c r="B39" s="23">
        <f>'Form 1.1'!K39</f>
        <v>20457.63631831702</v>
      </c>
      <c r="C39" s="23">
        <v>1238.9591370111798</v>
      </c>
      <c r="D39" s="23">
        <f t="shared" si="0"/>
        <v>21696.595455328203</v>
      </c>
      <c r="E39" s="23">
        <f t="shared" si="1"/>
        <v>19.926796747905883</v>
      </c>
      <c r="F39" s="23">
        <v>897.7594465794738</v>
      </c>
      <c r="G39" s="23">
        <v>917.6862433273797</v>
      </c>
      <c r="H39" s="23">
        <f t="shared" si="2"/>
        <v>20778.909212000824</v>
      </c>
    </row>
    <row r="40" spans="1:8" ht="15.75" thickBot="1">
      <c r="A40" s="22">
        <v>2024</v>
      </c>
      <c r="B40" s="23">
        <f>'Form 1.1'!K40</f>
        <v>20811.838657259897</v>
      </c>
      <c r="C40" s="23">
        <v>1254.7789972823282</v>
      </c>
      <c r="D40" s="23">
        <f t="shared" si="0"/>
        <v>22066.617654542224</v>
      </c>
      <c r="E40" s="23">
        <f t="shared" si="1"/>
        <v>19.964884861415612</v>
      </c>
      <c r="F40" s="23">
        <v>978.5569744859424</v>
      </c>
      <c r="G40" s="23">
        <v>998.521859347358</v>
      </c>
      <c r="H40" s="23">
        <f t="shared" si="2"/>
        <v>21068.095795194866</v>
      </c>
    </row>
    <row r="41" spans="1:8" ht="15.75" thickBot="1">
      <c r="A41" s="22">
        <v>2025</v>
      </c>
      <c r="B41" s="23">
        <f>'Form 1.1'!K41</f>
        <v>21155.532709785824</v>
      </c>
      <c r="C41" s="23">
        <v>1270.037028012302</v>
      </c>
      <c r="D41" s="23">
        <f t="shared" si="0"/>
        <v>22425.569737798127</v>
      </c>
      <c r="E41" s="23">
        <f t="shared" si="1"/>
        <v>19.967099279197555</v>
      </c>
      <c r="F41" s="23">
        <v>1056.9926488495898</v>
      </c>
      <c r="G41" s="23">
        <v>1076.9597481287874</v>
      </c>
      <c r="H41" s="23">
        <f t="shared" si="2"/>
        <v>21348.60998966934</v>
      </c>
    </row>
    <row r="42" spans="1:8" ht="15.75" thickBot="1">
      <c r="A42" s="22">
        <v>2026</v>
      </c>
      <c r="B42" s="23">
        <f>'Form 1.1'!K42</f>
        <v>21472.236751672343</v>
      </c>
      <c r="C42" s="23">
        <v>1283.8072011583888</v>
      </c>
      <c r="D42" s="23">
        <f t="shared" si="0"/>
        <v>22756.043952830732</v>
      </c>
      <c r="E42" s="23">
        <f t="shared" si="1"/>
        <v>19.947434656607356</v>
      </c>
      <c r="F42" s="23">
        <v>1131.2755879026024</v>
      </c>
      <c r="G42" s="23">
        <v>1151.2230225592098</v>
      </c>
      <c r="H42" s="23">
        <f t="shared" si="2"/>
        <v>21604.820930271522</v>
      </c>
    </row>
    <row r="43" spans="1:8" ht="15.75" thickBot="1">
      <c r="A43" s="22">
        <v>2027</v>
      </c>
      <c r="B43" s="23">
        <f>'Form 1.1'!K43</f>
        <v>21786.98056606989</v>
      </c>
      <c r="C43" s="23">
        <v>1297.600647838677</v>
      </c>
      <c r="D43" s="23">
        <f t="shared" si="0"/>
        <v>23084.58121390857</v>
      </c>
      <c r="E43" s="23">
        <f t="shared" si="1"/>
        <v>19.927373114473767</v>
      </c>
      <c r="F43" s="23">
        <v>1200.1473915565139</v>
      </c>
      <c r="G43" s="23">
        <v>1220.0747646709876</v>
      </c>
      <c r="H43" s="23">
        <f t="shared" si="2"/>
        <v>21864.506449237582</v>
      </c>
    </row>
    <row r="44" spans="1:8" ht="15.75" thickBot="1">
      <c r="A44" s="22">
        <v>2028</v>
      </c>
      <c r="B44" s="23">
        <f>'Form 1.1'!K44</f>
        <v>22109.933861584166</v>
      </c>
      <c r="C44" s="23">
        <v>1312.0827362752393</v>
      </c>
      <c r="D44" s="23">
        <f t="shared" si="0"/>
        <v>23422.016597859405</v>
      </c>
      <c r="E44" s="23">
        <f t="shared" si="1"/>
        <v>19.90697405852552</v>
      </c>
      <c r="F44" s="23">
        <v>1262.8893678430072</v>
      </c>
      <c r="G44" s="23">
        <v>1282.7963419015327</v>
      </c>
      <c r="H44" s="23">
        <f t="shared" si="2"/>
        <v>22139.220255957873</v>
      </c>
    </row>
    <row r="45" spans="1:8" ht="15.75" thickBot="1">
      <c r="A45" s="22">
        <v>2029</v>
      </c>
      <c r="B45" s="23">
        <f>'Form 1.1'!K45</f>
        <v>22419.903791363296</v>
      </c>
      <c r="C45" s="23">
        <v>1325.6624442728055</v>
      </c>
      <c r="D45" s="23">
        <f t="shared" si="0"/>
        <v>23745.566235636103</v>
      </c>
      <c r="E45" s="23">
        <f t="shared" si="1"/>
        <v>19.88433820290402</v>
      </c>
      <c r="F45" s="23">
        <v>1323.0895253892218</v>
      </c>
      <c r="G45" s="23">
        <v>1342.9738635921258</v>
      </c>
      <c r="H45" s="23">
        <f t="shared" si="2"/>
        <v>22402.592372043975</v>
      </c>
    </row>
    <row r="46" spans="1:8" ht="15.75" thickBot="1">
      <c r="A46" s="22">
        <v>2030</v>
      </c>
      <c r="B46" s="23">
        <f>'Form 1.1'!K46</f>
        <v>22722.05893089669</v>
      </c>
      <c r="C46" s="23">
        <v>1338.4352008742098</v>
      </c>
      <c r="D46" s="23">
        <f t="shared" si="0"/>
        <v>24060.494131770898</v>
      </c>
      <c r="E46" s="23">
        <f t="shared" si="1"/>
        <v>19.845433683870397</v>
      </c>
      <c r="F46" s="23">
        <v>1383.9756865522195</v>
      </c>
      <c r="G46" s="23">
        <v>1403.8211202360899</v>
      </c>
      <c r="H46" s="23">
        <f t="shared" si="2"/>
        <v>22656.673011534807</v>
      </c>
    </row>
    <row r="47" spans="1:5" ht="15">
      <c r="A47" s="31" t="s">
        <v>0</v>
      </c>
      <c r="B47" s="31"/>
      <c r="C47" s="31"/>
      <c r="D47" s="31"/>
      <c r="E47" s="31"/>
    </row>
    <row r="48" spans="1:5" ht="13.5" customHeight="1">
      <c r="A48" s="31" t="s">
        <v>52</v>
      </c>
      <c r="B48" s="31"/>
      <c r="C48" s="31"/>
      <c r="D48" s="31"/>
      <c r="E48" s="31"/>
    </row>
    <row r="49" ht="13.5" customHeight="1">
      <c r="A49" s="20"/>
    </row>
    <row r="50" spans="1:8" ht="15.75">
      <c r="A50" s="32" t="s">
        <v>23</v>
      </c>
      <c r="B50" s="32"/>
      <c r="C50" s="32"/>
      <c r="D50" s="32"/>
      <c r="E50" s="32"/>
      <c r="F50" s="32"/>
      <c r="G50" s="32"/>
      <c r="H50" s="32"/>
    </row>
    <row r="51" spans="1:9" ht="15">
      <c r="A51" s="19" t="s">
        <v>24</v>
      </c>
      <c r="B51" s="12">
        <f>EXP((LN(B16/B6)/10))-1</f>
        <v>0.023061646404258784</v>
      </c>
      <c r="C51" s="12">
        <f aca="true" t="shared" si="3" ref="C51:H51">EXP((LN(C16/C6)/10))-1</f>
        <v>0.023031766476895976</v>
      </c>
      <c r="D51" s="12">
        <f t="shared" si="3"/>
        <v>0.023059849337386806</v>
      </c>
      <c r="E51" s="13" t="s">
        <v>47</v>
      </c>
      <c r="F51" s="13" t="s">
        <v>47</v>
      </c>
      <c r="G51" s="13" t="s">
        <v>47</v>
      </c>
      <c r="H51" s="12">
        <f t="shared" si="3"/>
        <v>0.023031766476895976</v>
      </c>
      <c r="I51" s="12"/>
    </row>
    <row r="52" spans="1:9" ht="15">
      <c r="A52" s="19" t="s">
        <v>36</v>
      </c>
      <c r="B52" s="12">
        <f>EXP((LN(B32/B16)/16))-1</f>
        <v>0.00900343894285549</v>
      </c>
      <c r="C52" s="12">
        <f aca="true" t="shared" si="4" ref="C52:H52">EXP((LN(C32/C16)/16))-1</f>
        <v>0.0076207089939230865</v>
      </c>
      <c r="D52" s="12">
        <f t="shared" si="4"/>
        <v>0.008921088813945488</v>
      </c>
      <c r="E52" s="13" t="s">
        <v>47</v>
      </c>
      <c r="F52" s="12">
        <f t="shared" si="4"/>
        <v>0.31748821910469793</v>
      </c>
      <c r="G52" s="12">
        <f t="shared" si="4"/>
        <v>0.3176134847164105</v>
      </c>
      <c r="H52" s="12">
        <f t="shared" si="4"/>
        <v>0.007687685121885668</v>
      </c>
      <c r="I52" s="12"/>
    </row>
    <row r="53" spans="1:9" ht="15">
      <c r="A53" s="19" t="s">
        <v>37</v>
      </c>
      <c r="B53" s="12">
        <f>EXP((LN(B36/B32)/4))-1</f>
        <v>0.01283683515499523</v>
      </c>
      <c r="C53" s="12">
        <f aca="true" t="shared" si="5" ref="C53:H53">EXP((LN(C36/C32)/4))-1</f>
        <v>0.007995633242386058</v>
      </c>
      <c r="D53" s="12">
        <f t="shared" si="5"/>
        <v>0.012553580112601548</v>
      </c>
      <c r="E53" s="12">
        <f t="shared" si="5"/>
        <v>1.405920547488234</v>
      </c>
      <c r="F53" s="12">
        <f t="shared" si="5"/>
        <v>0.14461279776882052</v>
      </c>
      <c r="G53" s="12">
        <f t="shared" si="5"/>
        <v>0.15258486097413293</v>
      </c>
      <c r="H53" s="12">
        <f t="shared" si="5"/>
        <v>0.009091172090609279</v>
      </c>
      <c r="I53" s="12"/>
    </row>
    <row r="54" spans="1:9" ht="15">
      <c r="A54" s="19" t="s">
        <v>68</v>
      </c>
      <c r="B54" s="12">
        <f>EXP((LN(B46/B32)/14))-1</f>
        <v>0.015297585533007751</v>
      </c>
      <c r="C54" s="12">
        <f aca="true" t="shared" si="6" ref="C54:H54">EXP((LN(C46/C32)/14))-1</f>
        <v>0.010902946403033464</v>
      </c>
      <c r="D54" s="12">
        <f t="shared" si="6"/>
        <v>0.015045468341264412</v>
      </c>
      <c r="E54" s="12">
        <f t="shared" si="6"/>
        <v>0.2865384692158235</v>
      </c>
      <c r="F54" s="12">
        <f t="shared" si="6"/>
        <v>0.09609983368403685</v>
      </c>
      <c r="G54" s="12">
        <f t="shared" si="6"/>
        <v>0.09709588968520433</v>
      </c>
      <c r="H54" s="12">
        <f t="shared" si="6"/>
        <v>0.012129929213983148</v>
      </c>
      <c r="I54" s="12"/>
    </row>
    <row r="55" ht="13.5" customHeight="1">
      <c r="A55" s="20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17.140625" style="1" bestFit="1" customWidth="1"/>
    <col min="9" max="9" width="17.140625" style="1" customWidth="1"/>
    <col min="10" max="16384" width="9.140625" style="1" customWidth="1"/>
  </cols>
  <sheetData>
    <row r="1" spans="1:9" ht="15.75" customHeight="1">
      <c r="A1" s="30" t="s">
        <v>60</v>
      </c>
      <c r="B1" s="30"/>
      <c r="C1" s="30"/>
      <c r="D1" s="30"/>
      <c r="E1" s="30"/>
      <c r="F1" s="30"/>
      <c r="G1" s="30"/>
      <c r="H1" s="30"/>
      <c r="I1" s="30"/>
    </row>
    <row r="2" spans="1:10" ht="15.75" customHeight="1">
      <c r="A2" s="28" t="s">
        <v>65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5.75" customHeight="1">
      <c r="A3" s="30" t="s">
        <v>31</v>
      </c>
      <c r="B3" s="30"/>
      <c r="C3" s="30"/>
      <c r="D3" s="30"/>
      <c r="E3" s="30"/>
      <c r="F3" s="30"/>
      <c r="G3" s="30"/>
      <c r="H3" s="30"/>
      <c r="I3" s="30"/>
    </row>
    <row r="4" ht="13.5" customHeight="1" thickBot="1">
      <c r="A4" s="20"/>
    </row>
    <row r="5" spans="1:9" ht="27" thickBot="1">
      <c r="A5" s="21" t="s">
        <v>11</v>
      </c>
      <c r="B5" s="21" t="s">
        <v>70</v>
      </c>
      <c r="C5" s="21" t="s">
        <v>32</v>
      </c>
      <c r="D5" s="21" t="s">
        <v>27</v>
      </c>
      <c r="E5" s="21" t="s">
        <v>33</v>
      </c>
      <c r="F5" s="21" t="s">
        <v>29</v>
      </c>
      <c r="G5" s="21" t="s">
        <v>34</v>
      </c>
      <c r="H5" s="21" t="s">
        <v>76</v>
      </c>
      <c r="I5" s="21" t="s">
        <v>35</v>
      </c>
    </row>
    <row r="6" spans="1:9" ht="15.75" thickBot="1">
      <c r="A6" s="22">
        <v>1990</v>
      </c>
      <c r="B6" s="23">
        <v>3465.1498886181435</v>
      </c>
      <c r="C6" s="23">
        <v>265.4304814681498</v>
      </c>
      <c r="D6" s="23">
        <f>B6+C6</f>
        <v>3730.5803700862934</v>
      </c>
      <c r="E6" s="23">
        <v>0</v>
      </c>
      <c r="F6" s="23">
        <v>0</v>
      </c>
      <c r="G6" s="23">
        <f>E6+F6</f>
        <v>0</v>
      </c>
      <c r="H6" s="23">
        <f>D6-G6</f>
        <v>3730.5803700862934</v>
      </c>
      <c r="I6" s="25">
        <f>100*'Form 1.2'!H6/('Form 1.4'!H6*8.76)</f>
        <v>41.25736390367665</v>
      </c>
    </row>
    <row r="7" spans="1:9" ht="15.75" thickBot="1">
      <c r="A7" s="22">
        <v>1991</v>
      </c>
      <c r="B7" s="23">
        <v>3376.3977269262296</v>
      </c>
      <c r="C7" s="23">
        <v>258.63206588254917</v>
      </c>
      <c r="D7" s="23">
        <f aca="true" t="shared" si="0" ref="D7:D46">B7+C7</f>
        <v>3635.029792808779</v>
      </c>
      <c r="E7" s="23">
        <v>0</v>
      </c>
      <c r="F7" s="23">
        <v>0</v>
      </c>
      <c r="G7" s="23">
        <f aca="true" t="shared" si="1" ref="G7:G46">E7+F7</f>
        <v>0</v>
      </c>
      <c r="H7" s="23">
        <f aca="true" t="shared" si="2" ref="H7:H46">D7-G7</f>
        <v>3635.029792808779</v>
      </c>
      <c r="I7" s="25">
        <f>100*'Form 1.2'!H7/('Form 1.4'!H7*8.76)</f>
        <v>42.56940244659761</v>
      </c>
    </row>
    <row r="8" spans="1:9" ht="15.75" thickBot="1">
      <c r="A8" s="22">
        <v>1992</v>
      </c>
      <c r="B8" s="23">
        <v>3320.336731138759</v>
      </c>
      <c r="C8" s="23">
        <v>254.33743751294253</v>
      </c>
      <c r="D8" s="23">
        <f t="shared" si="0"/>
        <v>3574.6741686517016</v>
      </c>
      <c r="E8" s="23">
        <v>0</v>
      </c>
      <c r="F8" s="23">
        <v>0.00464872436597897</v>
      </c>
      <c r="G8" s="23">
        <f t="shared" si="1"/>
        <v>0.00464872436597897</v>
      </c>
      <c r="H8" s="23">
        <f t="shared" si="2"/>
        <v>3574.669519927336</v>
      </c>
      <c r="I8" s="25">
        <f>100*'Form 1.2'!H8/('Form 1.4'!H8*8.76)</f>
        <v>44.40061322586012</v>
      </c>
    </row>
    <row r="9" spans="1:9" ht="15.75" thickBot="1">
      <c r="A9" s="22">
        <v>1993</v>
      </c>
      <c r="B9" s="23">
        <v>3446.1580551289053</v>
      </c>
      <c r="C9" s="23">
        <v>263.97535271104914</v>
      </c>
      <c r="D9" s="23">
        <f t="shared" si="0"/>
        <v>3710.1334078399545</v>
      </c>
      <c r="E9" s="23">
        <v>0</v>
      </c>
      <c r="F9" s="23">
        <v>0.00462548074414908</v>
      </c>
      <c r="G9" s="23">
        <f t="shared" si="1"/>
        <v>0.00462548074414908</v>
      </c>
      <c r="H9" s="23">
        <f t="shared" si="2"/>
        <v>3710.1287823592106</v>
      </c>
      <c r="I9" s="25">
        <f>100*'Form 1.2'!H9/('Form 1.4'!H9*8.76)</f>
        <v>43.68941023471649</v>
      </c>
    </row>
    <row r="10" spans="1:9" ht="15.75" thickBot="1">
      <c r="A10" s="22">
        <v>1994</v>
      </c>
      <c r="B10" s="23">
        <v>3324.6232052439964</v>
      </c>
      <c r="C10" s="23">
        <v>254.64229719526355</v>
      </c>
      <c r="D10" s="23">
        <f t="shared" si="0"/>
        <v>3579.2655024392598</v>
      </c>
      <c r="E10" s="23">
        <v>0</v>
      </c>
      <c r="F10" s="23">
        <v>0.311231415490307</v>
      </c>
      <c r="G10" s="23">
        <f t="shared" si="1"/>
        <v>0.311231415490307</v>
      </c>
      <c r="H10" s="23">
        <f t="shared" si="2"/>
        <v>3578.9542710237693</v>
      </c>
      <c r="I10" s="25">
        <f>100*'Form 1.2'!H10/('Form 1.4'!H10*8.76)</f>
        <v>44.42694713636645</v>
      </c>
    </row>
    <row r="11" spans="1:9" ht="15.75" thickBot="1">
      <c r="A11" s="22">
        <v>1995</v>
      </c>
      <c r="B11" s="23">
        <v>3558.875349084937</v>
      </c>
      <c r="C11" s="23">
        <v>272.5755395495114</v>
      </c>
      <c r="D11" s="23">
        <f t="shared" si="0"/>
        <v>3831.4508886344483</v>
      </c>
      <c r="E11" s="23">
        <v>0</v>
      </c>
      <c r="F11" s="23">
        <v>0.447939822386692</v>
      </c>
      <c r="G11" s="23">
        <f t="shared" si="1"/>
        <v>0.447939822386692</v>
      </c>
      <c r="H11" s="23">
        <f t="shared" si="2"/>
        <v>3831.0029488120617</v>
      </c>
      <c r="I11" s="25">
        <f>100*'Form 1.2'!H11/('Form 1.4'!H11*8.76)</f>
        <v>42.74254045407873</v>
      </c>
    </row>
    <row r="12" spans="1:9" ht="15.75" thickBot="1">
      <c r="A12" s="22">
        <v>1996</v>
      </c>
      <c r="B12" s="23">
        <v>3790.3188551946228</v>
      </c>
      <c r="C12" s="23">
        <v>290.290216632922</v>
      </c>
      <c r="D12" s="23">
        <f t="shared" si="0"/>
        <v>4080.6090718275445</v>
      </c>
      <c r="E12" s="23">
        <v>0</v>
      </c>
      <c r="F12" s="23">
        <v>0.629343015484855</v>
      </c>
      <c r="G12" s="23">
        <f t="shared" si="1"/>
        <v>0.629343015484855</v>
      </c>
      <c r="H12" s="23">
        <f t="shared" si="2"/>
        <v>4079.97972881206</v>
      </c>
      <c r="I12" s="25">
        <f>100*'Form 1.2'!H12/('Form 1.4'!H12*8.76)</f>
        <v>42.31552950737457</v>
      </c>
    </row>
    <row r="13" spans="1:9" ht="15.75" thickBot="1">
      <c r="A13" s="22">
        <v>1997</v>
      </c>
      <c r="B13" s="23">
        <v>3885.1682204405183</v>
      </c>
      <c r="C13" s="23">
        <v>297.5467852275588</v>
      </c>
      <c r="D13" s="23">
        <f t="shared" si="0"/>
        <v>4182.7150056680775</v>
      </c>
      <c r="E13" s="23">
        <v>0</v>
      </c>
      <c r="F13" s="23">
        <v>0.745436790925496</v>
      </c>
      <c r="G13" s="23">
        <f t="shared" si="1"/>
        <v>0.745436790925496</v>
      </c>
      <c r="H13" s="23">
        <f t="shared" si="2"/>
        <v>4181.969568877152</v>
      </c>
      <c r="I13" s="25">
        <f>100*'Form 1.2'!H13/('Form 1.4'!H13*8.76)</f>
        <v>42.11854571000296</v>
      </c>
    </row>
    <row r="14" spans="1:9" ht="15.75" thickBot="1">
      <c r="A14" s="22">
        <v>1998</v>
      </c>
      <c r="B14" s="23">
        <v>4115.316094453367</v>
      </c>
      <c r="C14" s="23">
        <v>315.1720421190098</v>
      </c>
      <c r="D14" s="23">
        <f t="shared" si="0"/>
        <v>4430.488136572378</v>
      </c>
      <c r="E14" s="23">
        <v>0</v>
      </c>
      <c r="F14" s="23">
        <v>0.798573317469041</v>
      </c>
      <c r="G14" s="23">
        <f t="shared" si="1"/>
        <v>0.798573317469041</v>
      </c>
      <c r="H14" s="23">
        <f t="shared" si="2"/>
        <v>4429.6895632549085</v>
      </c>
      <c r="I14" s="25">
        <f>100*'Form 1.2'!H14/('Form 1.4'!H14*8.76)</f>
        <v>40.45389620637596</v>
      </c>
    </row>
    <row r="15" spans="1:9" ht="15.75" thickBot="1">
      <c r="A15" s="22">
        <v>1999</v>
      </c>
      <c r="B15" s="23">
        <v>4247.488708070144</v>
      </c>
      <c r="C15" s="23">
        <v>325.29018705452137</v>
      </c>
      <c r="D15" s="23">
        <f t="shared" si="0"/>
        <v>4572.778895124665</v>
      </c>
      <c r="E15" s="23">
        <v>0</v>
      </c>
      <c r="F15" s="23">
        <v>0.880521979786501</v>
      </c>
      <c r="G15" s="23">
        <f t="shared" si="1"/>
        <v>0.880521979786501</v>
      </c>
      <c r="H15" s="23">
        <f t="shared" si="2"/>
        <v>4571.898373144878</v>
      </c>
      <c r="I15" s="25">
        <f>100*'Form 1.2'!H15/('Form 1.4'!H15*8.76)</f>
        <v>41.54519706812414</v>
      </c>
    </row>
    <row r="16" spans="1:9" ht="15.75" thickBot="1">
      <c r="A16" s="22">
        <v>2000</v>
      </c>
      <c r="B16" s="23">
        <v>4195.810179339181</v>
      </c>
      <c r="C16" s="23">
        <v>321.31948626766075</v>
      </c>
      <c r="D16" s="23">
        <f t="shared" si="0"/>
        <v>4517.129665606842</v>
      </c>
      <c r="E16" s="23">
        <v>0</v>
      </c>
      <c r="F16" s="23">
        <v>1.03881814256466</v>
      </c>
      <c r="G16" s="23">
        <f t="shared" si="1"/>
        <v>1.03881814256466</v>
      </c>
      <c r="H16" s="23">
        <f t="shared" si="2"/>
        <v>4516.0908474642765</v>
      </c>
      <c r="I16" s="25">
        <f>100*'Form 1.2'!H16/('Form 1.4'!H16*8.76)</f>
        <v>42.79631741627145</v>
      </c>
    </row>
    <row r="17" spans="1:9" ht="15.75" thickBot="1">
      <c r="A17" s="22">
        <v>2001</v>
      </c>
      <c r="B17" s="23">
        <v>3911.4824277227044</v>
      </c>
      <c r="C17" s="23">
        <v>299.501245217052</v>
      </c>
      <c r="D17" s="23">
        <f t="shared" si="0"/>
        <v>4210.983672939757</v>
      </c>
      <c r="E17" s="23">
        <v>0</v>
      </c>
      <c r="F17" s="23">
        <v>1.54450060714313</v>
      </c>
      <c r="G17" s="23">
        <f t="shared" si="1"/>
        <v>1.54450060714313</v>
      </c>
      <c r="H17" s="23">
        <f t="shared" si="2"/>
        <v>4209.439172332613</v>
      </c>
      <c r="I17" s="25">
        <f>100*'Form 1.2'!H17/('Form 1.4'!H17*8.76)</f>
        <v>44.89112228640209</v>
      </c>
    </row>
    <row r="18" spans="1:9" ht="15.75" thickBot="1">
      <c r="A18" s="22">
        <v>2002</v>
      </c>
      <c r="B18" s="23">
        <v>4275.690557114962</v>
      </c>
      <c r="C18" s="23">
        <v>327.3507289300251</v>
      </c>
      <c r="D18" s="23">
        <f t="shared" si="0"/>
        <v>4603.041286044987</v>
      </c>
      <c r="E18" s="23">
        <v>0</v>
      </c>
      <c r="F18" s="23">
        <v>2.18234654022104</v>
      </c>
      <c r="G18" s="23">
        <f t="shared" si="1"/>
        <v>2.18234654022104</v>
      </c>
      <c r="H18" s="23">
        <f t="shared" si="2"/>
        <v>4600.858939504766</v>
      </c>
      <c r="I18" s="25">
        <f>100*'Form 1.2'!H18/('Form 1.4'!H18*8.76)</f>
        <v>42.748335711825234</v>
      </c>
    </row>
    <row r="19" spans="1:9" ht="15.75" thickBot="1">
      <c r="A19" s="22">
        <v>2003</v>
      </c>
      <c r="B19" s="23">
        <v>4297.984445892996</v>
      </c>
      <c r="C19" s="23">
        <v>329.0370405217978</v>
      </c>
      <c r="D19" s="23">
        <f t="shared" si="0"/>
        <v>4627.021486414794</v>
      </c>
      <c r="E19" s="23">
        <v>0</v>
      </c>
      <c r="F19" s="23">
        <v>2.46172367631418</v>
      </c>
      <c r="G19" s="23">
        <f t="shared" si="1"/>
        <v>2.46172367631418</v>
      </c>
      <c r="H19" s="23">
        <f t="shared" si="2"/>
        <v>4624.55976273848</v>
      </c>
      <c r="I19" s="25">
        <f>100*'Form 1.2'!H19/('Form 1.4'!H19*8.76)</f>
        <v>44.0027408891396</v>
      </c>
    </row>
    <row r="20" spans="1:9" ht="15.75" thickBot="1">
      <c r="A20" s="22">
        <v>2004</v>
      </c>
      <c r="B20" s="23">
        <v>4195.582211562623</v>
      </c>
      <c r="C20" s="23">
        <v>321.1536687736053</v>
      </c>
      <c r="D20" s="23">
        <f t="shared" si="0"/>
        <v>4516.735880336229</v>
      </c>
      <c r="E20" s="23">
        <v>0</v>
      </c>
      <c r="F20" s="23">
        <v>2.97556960955196</v>
      </c>
      <c r="G20" s="23">
        <f t="shared" si="1"/>
        <v>2.97556960955196</v>
      </c>
      <c r="H20" s="23">
        <f t="shared" si="2"/>
        <v>4513.760310726677</v>
      </c>
      <c r="I20" s="25">
        <f>100*'Form 1.2'!H20/('Form 1.4'!H20*8.76)</f>
        <v>47.04553247829214</v>
      </c>
    </row>
    <row r="21" spans="1:9" ht="15.75" thickBot="1">
      <c r="A21" s="22">
        <v>2005</v>
      </c>
      <c r="B21" s="23">
        <v>4518.620905460992</v>
      </c>
      <c r="C21" s="23">
        <v>345.85415613827325</v>
      </c>
      <c r="D21" s="23">
        <f t="shared" si="0"/>
        <v>4864.475061599265</v>
      </c>
      <c r="E21" s="23">
        <v>0</v>
      </c>
      <c r="F21" s="23">
        <v>3.55359295089718</v>
      </c>
      <c r="G21" s="23">
        <f t="shared" si="1"/>
        <v>3.55359295089718</v>
      </c>
      <c r="H21" s="23">
        <f t="shared" si="2"/>
        <v>4860.921468648368</v>
      </c>
      <c r="I21" s="25">
        <f>100*'Form 1.2'!H21/('Form 1.4'!H21*8.76)</f>
        <v>43.83460630808367</v>
      </c>
    </row>
    <row r="22" spans="1:9" ht="15.75" thickBot="1">
      <c r="A22" s="22">
        <v>2006</v>
      </c>
      <c r="B22" s="23">
        <v>5097.104209808943</v>
      </c>
      <c r="C22" s="23">
        <v>390.1367770691375</v>
      </c>
      <c r="D22" s="23">
        <f t="shared" si="0"/>
        <v>5487.240986878081</v>
      </c>
      <c r="E22" s="23">
        <v>0.08537756332831581</v>
      </c>
      <c r="F22" s="23">
        <v>3.84941881039942</v>
      </c>
      <c r="G22" s="23">
        <f t="shared" si="1"/>
        <v>3.934796373727736</v>
      </c>
      <c r="H22" s="23">
        <f t="shared" si="2"/>
        <v>5483.306190504353</v>
      </c>
      <c r="I22" s="25">
        <f>100*'Form 1.2'!H22/('Form 1.4'!H22*8.76)</f>
        <v>40.15686669946627</v>
      </c>
    </row>
    <row r="23" spans="1:9" ht="15.75" thickBot="1">
      <c r="A23" s="22">
        <v>2007</v>
      </c>
      <c r="B23" s="23">
        <v>4794.273917606574</v>
      </c>
      <c r="C23" s="23">
        <v>366.9193002997526</v>
      </c>
      <c r="D23" s="23">
        <f t="shared" si="0"/>
        <v>5161.193217906327</v>
      </c>
      <c r="E23" s="23">
        <v>0.03311549999999919</v>
      </c>
      <c r="F23" s="23">
        <v>4.17160759283317</v>
      </c>
      <c r="G23" s="23">
        <f t="shared" si="1"/>
        <v>4.204723092833169</v>
      </c>
      <c r="H23" s="23">
        <f t="shared" si="2"/>
        <v>5156.988494813494</v>
      </c>
      <c r="I23" s="25">
        <f>100*'Form 1.2'!H23/('Form 1.4'!H23*8.76)</f>
        <v>42.71744024561248</v>
      </c>
    </row>
    <row r="24" spans="1:9" ht="15.75" thickBot="1">
      <c r="A24" s="22">
        <v>2008</v>
      </c>
      <c r="B24" s="23">
        <v>4839.841221956168</v>
      </c>
      <c r="C24" s="23">
        <v>370.27953820927723</v>
      </c>
      <c r="D24" s="23">
        <f t="shared" si="0"/>
        <v>5210.120760165445</v>
      </c>
      <c r="E24" s="23">
        <v>0.03278434500000138</v>
      </c>
      <c r="F24" s="23">
        <v>5.87190746394502</v>
      </c>
      <c r="G24" s="23">
        <f t="shared" si="1"/>
        <v>5.904691808945022</v>
      </c>
      <c r="H24" s="23">
        <f t="shared" si="2"/>
        <v>5204.2160683565</v>
      </c>
      <c r="I24" s="25">
        <f>100*'Form 1.2'!H24/('Form 1.4'!H24*8.76)</f>
        <v>42.51901480554463</v>
      </c>
    </row>
    <row r="25" spans="1:9" ht="15.75" thickBot="1">
      <c r="A25" s="22">
        <v>2009</v>
      </c>
      <c r="B25" s="23">
        <v>4419.89246894835</v>
      </c>
      <c r="C25" s="23">
        <v>337.8316061471011</v>
      </c>
      <c r="D25" s="23">
        <f t="shared" si="0"/>
        <v>4757.724075095452</v>
      </c>
      <c r="E25" s="23">
        <v>0.0836126807736175</v>
      </c>
      <c r="F25" s="23">
        <v>9.47457236286182</v>
      </c>
      <c r="G25" s="23">
        <f t="shared" si="1"/>
        <v>9.558185043635438</v>
      </c>
      <c r="H25" s="23">
        <f t="shared" si="2"/>
        <v>4748.165890051816</v>
      </c>
      <c r="I25" s="25">
        <f>100*'Form 1.2'!H25/('Form 1.4'!H25*8.76)</f>
        <v>45.75844487434709</v>
      </c>
    </row>
    <row r="26" spans="1:9" ht="15.75" thickBot="1">
      <c r="A26" s="22">
        <v>2010</v>
      </c>
      <c r="B26" s="23">
        <v>4702.9787569592445</v>
      </c>
      <c r="C26" s="23">
        <v>358.82941076090634</v>
      </c>
      <c r="D26" s="23">
        <f t="shared" si="0"/>
        <v>5061.808167720151</v>
      </c>
      <c r="E26" s="23">
        <v>0.08405949986282124</v>
      </c>
      <c r="F26" s="23">
        <v>18.4376379175237</v>
      </c>
      <c r="G26" s="23">
        <f t="shared" si="1"/>
        <v>18.52169741738652</v>
      </c>
      <c r="H26" s="23">
        <f t="shared" si="2"/>
        <v>5043.286470302764</v>
      </c>
      <c r="I26" s="25">
        <f>100*'Form 1.2'!H26/('Form 1.4'!H26*8.76)</f>
        <v>42.45250425266854</v>
      </c>
    </row>
    <row r="27" spans="1:9" ht="15.75" thickBot="1">
      <c r="A27" s="22">
        <v>2011</v>
      </c>
      <c r="B27" s="23">
        <v>4425.524925794664</v>
      </c>
      <c r="C27" s="23">
        <v>337.00496976075465</v>
      </c>
      <c r="D27" s="23">
        <f t="shared" si="0"/>
        <v>4762.529895555419</v>
      </c>
      <c r="E27" s="23">
        <v>0.07861539142663787</v>
      </c>
      <c r="F27" s="23">
        <v>25.9036242315061</v>
      </c>
      <c r="G27" s="23">
        <f t="shared" si="1"/>
        <v>25.982239622932738</v>
      </c>
      <c r="H27" s="23">
        <f t="shared" si="2"/>
        <v>4736.547655932486</v>
      </c>
      <c r="I27" s="25">
        <f>100*'Form 1.2'!H27/('Form 1.4'!H27*8.76)</f>
        <v>45.83688295369021</v>
      </c>
    </row>
    <row r="28" spans="1:9" ht="15.75" thickBot="1">
      <c r="A28" s="22">
        <v>2012</v>
      </c>
      <c r="B28" s="23">
        <v>4628.403756196128</v>
      </c>
      <c r="C28" s="23">
        <v>352.0835219875535</v>
      </c>
      <c r="D28" s="23">
        <f t="shared" si="0"/>
        <v>4980.487278183681</v>
      </c>
      <c r="E28" s="23">
        <v>0.06829212906959015</v>
      </c>
      <c r="F28" s="23">
        <v>31.9448375976913</v>
      </c>
      <c r="G28" s="23">
        <f t="shared" si="1"/>
        <v>32.013129726760894</v>
      </c>
      <c r="H28" s="23">
        <f t="shared" si="2"/>
        <v>4948.47414845692</v>
      </c>
      <c r="I28" s="25">
        <f>100*'Form 1.2'!H28/('Form 1.4'!H28*8.76)</f>
        <v>43.97599351460301</v>
      </c>
    </row>
    <row r="29" spans="1:9" ht="15.75" thickBot="1">
      <c r="A29" s="22">
        <v>2013</v>
      </c>
      <c r="B29" s="23">
        <v>4775.672749441054</v>
      </c>
      <c r="C29" s="23">
        <v>362.66375300292043</v>
      </c>
      <c r="D29" s="23">
        <f t="shared" si="0"/>
        <v>5138.3365024439745</v>
      </c>
      <c r="E29" s="23">
        <v>0.07847942990417778</v>
      </c>
      <c r="F29" s="23">
        <v>41.0805232367321</v>
      </c>
      <c r="G29" s="23">
        <f t="shared" si="1"/>
        <v>41.159002666636276</v>
      </c>
      <c r="H29" s="23">
        <f t="shared" si="2"/>
        <v>5097.177499777338</v>
      </c>
      <c r="I29" s="25">
        <f>100*'Form 1.2'!H29/('Form 1.4'!H29*8.76)</f>
        <v>42.443972766733665</v>
      </c>
    </row>
    <row r="30" spans="1:9" ht="15.75" thickBot="1">
      <c r="A30" s="22">
        <v>2014</v>
      </c>
      <c r="B30" s="23">
        <v>4691.24178384576</v>
      </c>
      <c r="C30" s="23">
        <v>355.35694721239116</v>
      </c>
      <c r="D30" s="23">
        <f t="shared" si="0"/>
        <v>5046.598731058151</v>
      </c>
      <c r="E30" s="23">
        <v>0.18606679943887627</v>
      </c>
      <c r="F30" s="23">
        <v>51.9310798088387</v>
      </c>
      <c r="G30" s="23">
        <f t="shared" si="1"/>
        <v>52.11714660827758</v>
      </c>
      <c r="H30" s="23">
        <f t="shared" si="2"/>
        <v>4994.4815844498735</v>
      </c>
      <c r="I30" s="25">
        <f>100*'Form 1.2'!H30/('Form 1.4'!H30*8.76)</f>
        <v>43.72267592184418</v>
      </c>
    </row>
    <row r="31" spans="1:9" ht="15.75" thickBot="1">
      <c r="A31" s="22">
        <v>2015</v>
      </c>
      <c r="B31" s="23">
        <v>4802.775101318644</v>
      </c>
      <c r="C31" s="23">
        <v>362.8440978963961</v>
      </c>
      <c r="D31" s="23">
        <f t="shared" si="0"/>
        <v>5165.619199215041</v>
      </c>
      <c r="E31" s="23">
        <v>0.21496477327197283</v>
      </c>
      <c r="F31" s="23">
        <v>65.6920177934659</v>
      </c>
      <c r="G31" s="23">
        <f t="shared" si="1"/>
        <v>65.90698256673787</v>
      </c>
      <c r="H31" s="23">
        <f t="shared" si="2"/>
        <v>5099.712216648303</v>
      </c>
      <c r="I31" s="25">
        <f>100*'Form 1.2'!H31/('Form 1.4'!H31*8.76)</f>
        <v>42.314734036350664</v>
      </c>
    </row>
    <row r="32" spans="1:9" ht="15.75" thickBot="1">
      <c r="A32" s="22">
        <v>2016</v>
      </c>
      <c r="B32" s="23">
        <v>4747.830789291908</v>
      </c>
      <c r="C32" s="23">
        <v>357.25414505527493</v>
      </c>
      <c r="D32" s="23">
        <f t="shared" si="0"/>
        <v>5105.084934347184</v>
      </c>
      <c r="E32" s="23">
        <v>0.2133063964527082</v>
      </c>
      <c r="F32" s="23">
        <v>83.7252497978722</v>
      </c>
      <c r="G32" s="23">
        <f t="shared" si="1"/>
        <v>83.9385561943249</v>
      </c>
      <c r="H32" s="23">
        <f t="shared" si="2"/>
        <v>5021.146378152859</v>
      </c>
      <c r="I32" s="25">
        <f>100*'Form 1.2'!H32/('Form 1.4'!H32*8.76)</f>
        <v>43.509230783480206</v>
      </c>
    </row>
    <row r="33" spans="1:9" ht="15.75" thickBot="1">
      <c r="A33" s="22">
        <v>2017</v>
      </c>
      <c r="B33" s="23">
        <v>4847.92099187635</v>
      </c>
      <c r="C33" s="23">
        <v>364.02115072108404</v>
      </c>
      <c r="D33" s="23">
        <f t="shared" si="0"/>
        <v>5211.942142597434</v>
      </c>
      <c r="E33" s="23">
        <v>0.5496111423204582</v>
      </c>
      <c r="F33" s="23">
        <v>95.1370371167445</v>
      </c>
      <c r="G33" s="23">
        <f t="shared" si="1"/>
        <v>95.68664825906495</v>
      </c>
      <c r="H33" s="23">
        <f t="shared" si="2"/>
        <v>5116.255494338369</v>
      </c>
      <c r="I33" s="25">
        <f>100*'Form 1.2'!H33/('Form 1.4'!H33*8.76)</f>
        <v>42.72971013834211</v>
      </c>
    </row>
    <row r="34" spans="1:9" ht="15.75" thickBot="1">
      <c r="A34" s="22">
        <v>2018</v>
      </c>
      <c r="B34" s="23">
        <v>4914.465500624196</v>
      </c>
      <c r="C34" s="23">
        <v>367.8338898704224</v>
      </c>
      <c r="D34" s="23">
        <f t="shared" si="0"/>
        <v>5282.299390494618</v>
      </c>
      <c r="E34" s="23">
        <v>3.190099983398966</v>
      </c>
      <c r="F34" s="23">
        <v>109.266394499512</v>
      </c>
      <c r="G34" s="23">
        <f t="shared" si="1"/>
        <v>112.45649448291097</v>
      </c>
      <c r="H34" s="23">
        <f t="shared" si="2"/>
        <v>5169.842896011707</v>
      </c>
      <c r="I34" s="25">
        <f>100*'Form 1.2'!H34/('Form 1.4'!H34*8.76)</f>
        <v>42.71558831248884</v>
      </c>
    </row>
    <row r="35" spans="1:9" ht="15.75" thickBot="1">
      <c r="A35" s="22">
        <v>2019</v>
      </c>
      <c r="B35" s="23">
        <v>4988.217924595728</v>
      </c>
      <c r="C35" s="23">
        <v>372.29056470509676</v>
      </c>
      <c r="D35" s="23">
        <f t="shared" si="0"/>
        <v>5360.508489300824</v>
      </c>
      <c r="E35" s="23">
        <v>3.5646469465457926</v>
      </c>
      <c r="F35" s="23">
        <v>124.463137895961</v>
      </c>
      <c r="G35" s="23">
        <f t="shared" si="1"/>
        <v>128.02778484250678</v>
      </c>
      <c r="H35" s="23">
        <f t="shared" si="2"/>
        <v>5232.480704458318</v>
      </c>
      <c r="I35" s="25">
        <f>100*'Form 1.2'!H35/('Form 1.4'!H35*8.76)</f>
        <v>42.730286930057645</v>
      </c>
    </row>
    <row r="36" spans="1:9" ht="15.75" thickBot="1">
      <c r="A36" s="22">
        <v>2020</v>
      </c>
      <c r="B36" s="23">
        <v>5051.557465685607</v>
      </c>
      <c r="C36" s="23">
        <v>375.884247794436</v>
      </c>
      <c r="D36" s="23">
        <f t="shared" si="0"/>
        <v>5427.441713480043</v>
      </c>
      <c r="E36" s="23">
        <v>4.129085421574331</v>
      </c>
      <c r="F36" s="23">
        <v>140.323317673484</v>
      </c>
      <c r="G36" s="23">
        <f t="shared" si="1"/>
        <v>144.45240309505834</v>
      </c>
      <c r="H36" s="23">
        <f t="shared" si="2"/>
        <v>5282.9893103849845</v>
      </c>
      <c r="I36" s="25">
        <f>100*'Form 1.2'!H36/('Form 1.4'!H36*8.76)</f>
        <v>42.877176889762424</v>
      </c>
    </row>
    <row r="37" spans="1:9" ht="15.75" thickBot="1">
      <c r="A37" s="22">
        <v>2021</v>
      </c>
      <c r="B37" s="23">
        <v>5111.55182018428</v>
      </c>
      <c r="C37" s="23">
        <v>379.5605504409019</v>
      </c>
      <c r="D37" s="23">
        <f t="shared" si="0"/>
        <v>5491.112370625182</v>
      </c>
      <c r="E37" s="23">
        <v>4.418162987957686</v>
      </c>
      <c r="F37" s="23">
        <v>152.035087471754</v>
      </c>
      <c r="G37" s="23">
        <f t="shared" si="1"/>
        <v>156.45325045971168</v>
      </c>
      <c r="H37" s="23">
        <f t="shared" si="2"/>
        <v>5334.65912016547</v>
      </c>
      <c r="I37" s="25">
        <f>100*'Form 1.2'!H37/('Form 1.4'!H37*8.76)</f>
        <v>43.09879748943478</v>
      </c>
    </row>
    <row r="38" spans="1:9" ht="15.75" thickBot="1">
      <c r="A38" s="22">
        <v>2022</v>
      </c>
      <c r="B38" s="23">
        <v>5189.349200636832</v>
      </c>
      <c r="C38" s="23">
        <v>384.24697352569046</v>
      </c>
      <c r="D38" s="23">
        <f t="shared" si="0"/>
        <v>5573.596174162523</v>
      </c>
      <c r="E38" s="23">
        <v>4.695834761447884</v>
      </c>
      <c r="F38" s="23">
        <v>168.374338124856</v>
      </c>
      <c r="G38" s="23">
        <f t="shared" si="1"/>
        <v>173.07017288630388</v>
      </c>
      <c r="H38" s="23">
        <f t="shared" si="2"/>
        <v>5400.526001276219</v>
      </c>
      <c r="I38" s="25">
        <f>100*'Form 1.2'!H38/('Form 1.4'!H38*8.76)</f>
        <v>43.2669526535869</v>
      </c>
    </row>
    <row r="39" spans="1:11" ht="15.75" thickBot="1">
      <c r="A39" s="22">
        <v>2023</v>
      </c>
      <c r="B39" s="23">
        <v>5274.605347446119</v>
      </c>
      <c r="C39" s="23">
        <v>389.02422123107044</v>
      </c>
      <c r="D39" s="23">
        <f t="shared" si="0"/>
        <v>5663.629568677189</v>
      </c>
      <c r="E39" s="23">
        <v>4.9619071936143655</v>
      </c>
      <c r="F39" s="23">
        <v>190.998254468295</v>
      </c>
      <c r="G39" s="23">
        <f t="shared" si="1"/>
        <v>195.96016166190935</v>
      </c>
      <c r="H39" s="23">
        <f t="shared" si="2"/>
        <v>5467.66940701528</v>
      </c>
      <c r="I39" s="25">
        <f>100*'Form 1.2'!H39/('Form 1.4'!H39*8.76)</f>
        <v>43.3826814126702</v>
      </c>
      <c r="K39" s="1" t="s">
        <v>71</v>
      </c>
    </row>
    <row r="40" spans="1:9" ht="15.75" thickBot="1">
      <c r="A40" s="22">
        <v>2024</v>
      </c>
      <c r="B40" s="23">
        <v>5347.6601156097</v>
      </c>
      <c r="C40" s="23">
        <v>393.3004501711863</v>
      </c>
      <c r="D40" s="23">
        <f t="shared" si="0"/>
        <v>5740.960565780887</v>
      </c>
      <c r="E40" s="23">
        <v>5.217587321880046</v>
      </c>
      <c r="F40" s="23">
        <v>207.971899421158</v>
      </c>
      <c r="G40" s="23">
        <f t="shared" si="1"/>
        <v>213.18948674303806</v>
      </c>
      <c r="H40" s="23">
        <f t="shared" si="2"/>
        <v>5527.771079037849</v>
      </c>
      <c r="I40" s="25">
        <f>100*'Form 1.2'!H40/('Form 1.4'!H40*8.76)</f>
        <v>43.508201265696606</v>
      </c>
    </row>
    <row r="41" spans="1:9" ht="15.75" thickBot="1">
      <c r="A41" s="22">
        <v>2025</v>
      </c>
      <c r="B41" s="23">
        <v>5418.367156000056</v>
      </c>
      <c r="C41" s="23">
        <v>397.44170450948945</v>
      </c>
      <c r="D41" s="23">
        <f t="shared" si="0"/>
        <v>5815.808860509545</v>
      </c>
      <c r="E41" s="23">
        <v>5.464139132160028</v>
      </c>
      <c r="F41" s="23">
        <v>224.36901543853</v>
      </c>
      <c r="G41" s="23">
        <f t="shared" si="1"/>
        <v>229.83315457069003</v>
      </c>
      <c r="H41" s="23">
        <f t="shared" si="2"/>
        <v>5585.975705938856</v>
      </c>
      <c r="I41" s="25">
        <f>100*'Form 1.2'!H41/('Form 1.4'!H41*8.76)</f>
        <v>43.628115537680365</v>
      </c>
    </row>
    <row r="42" spans="1:9" ht="15.75" thickBot="1">
      <c r="A42" s="22">
        <v>2026</v>
      </c>
      <c r="B42" s="23">
        <v>5491.226286860241</v>
      </c>
      <c r="C42" s="23">
        <v>401.8168619454915</v>
      </c>
      <c r="D42" s="23">
        <f t="shared" si="0"/>
        <v>5893.043148805733</v>
      </c>
      <c r="E42" s="23">
        <v>5.703822379369683</v>
      </c>
      <c r="F42" s="23">
        <v>239.87152524469</v>
      </c>
      <c r="G42" s="23">
        <f t="shared" si="1"/>
        <v>245.57534762405967</v>
      </c>
      <c r="H42" s="23">
        <f t="shared" si="2"/>
        <v>5647.467801181673</v>
      </c>
      <c r="I42" s="25">
        <f>100*'Form 1.2'!H42/('Form 1.4'!H42*8.76)</f>
        <v>43.67096628062877</v>
      </c>
    </row>
    <row r="43" spans="1:9" ht="15.75" thickBot="1">
      <c r="A43" s="22">
        <v>2027</v>
      </c>
      <c r="B43" s="23">
        <v>5562.703062396027</v>
      </c>
      <c r="C43" s="23">
        <v>406.8098203940521</v>
      </c>
      <c r="D43" s="23">
        <f t="shared" si="0"/>
        <v>5969.512882790079</v>
      </c>
      <c r="E43" s="23">
        <v>5.939750524175793</v>
      </c>
      <c r="F43" s="23">
        <v>245.930147458638</v>
      </c>
      <c r="G43" s="23">
        <f t="shared" si="1"/>
        <v>251.8698979828138</v>
      </c>
      <c r="H43" s="23">
        <f t="shared" si="2"/>
        <v>5717.642984807265</v>
      </c>
      <c r="I43" s="25">
        <f>100*'Form 1.2'!H43/('Form 1.4'!H43*8.76)</f>
        <v>43.653446558852366</v>
      </c>
    </row>
    <row r="44" spans="1:10" ht="15.75" thickBot="1">
      <c r="A44" s="22">
        <v>2028</v>
      </c>
      <c r="B44" s="23">
        <v>5637.106176494896</v>
      </c>
      <c r="C44" s="23">
        <v>410.8602053139082</v>
      </c>
      <c r="D44" s="23">
        <f t="shared" si="0"/>
        <v>6047.966381808805</v>
      </c>
      <c r="E44" s="23">
        <v>6.172076815857167</v>
      </c>
      <c r="F44" s="23">
        <v>267.223847539245</v>
      </c>
      <c r="G44" s="23">
        <f t="shared" si="1"/>
        <v>273.3959243551022</v>
      </c>
      <c r="H44" s="23">
        <f t="shared" si="2"/>
        <v>5774.570457453702</v>
      </c>
      <c r="I44" s="25">
        <f>100*'Form 1.2'!H44/('Form 1.4'!H44*8.76)</f>
        <v>43.766168704978185</v>
      </c>
      <c r="J44" s="1" t="s">
        <v>0</v>
      </c>
    </row>
    <row r="45" spans="1:9" ht="15.75" thickBot="1">
      <c r="A45" s="22">
        <v>2029</v>
      </c>
      <c r="B45" s="23">
        <v>5707.747786594915</v>
      </c>
      <c r="C45" s="23">
        <v>415.28379186778756</v>
      </c>
      <c r="D45" s="23">
        <f t="shared" si="0"/>
        <v>6123.031578462703</v>
      </c>
      <c r="E45" s="23">
        <v>6.399969026813267</v>
      </c>
      <c r="F45" s="23">
        <v>279.888393706645</v>
      </c>
      <c r="G45" s="23">
        <f t="shared" si="1"/>
        <v>286.28836273345826</v>
      </c>
      <c r="H45" s="23">
        <f t="shared" si="2"/>
        <v>5836.743215729244</v>
      </c>
      <c r="I45" s="25">
        <f>100*'Form 1.2'!H45/('Form 1.4'!H45*8.76)</f>
        <v>43.81507741441714</v>
      </c>
    </row>
    <row r="46" spans="1:9" ht="15.75" thickBot="1">
      <c r="A46" s="22">
        <v>2030</v>
      </c>
      <c r="B46" s="23">
        <v>5777.323608775512</v>
      </c>
      <c r="C46" s="23">
        <v>419.615751708</v>
      </c>
      <c r="D46" s="23">
        <f t="shared" si="0"/>
        <v>6196.939360483512</v>
      </c>
      <c r="E46" s="23">
        <v>6.592387666763955</v>
      </c>
      <c r="F46" s="23">
        <v>292.718796722325</v>
      </c>
      <c r="G46" s="23">
        <f t="shared" si="1"/>
        <v>299.31118438908896</v>
      </c>
      <c r="H46" s="23">
        <f t="shared" si="2"/>
        <v>5897.628176094423</v>
      </c>
      <c r="I46" s="25">
        <f>100*'Form 1.2'!H46/('Form 1.4'!H46*8.76)</f>
        <v>43.85454831058142</v>
      </c>
    </row>
    <row r="47" spans="1:9" ht="15">
      <c r="A47" s="31" t="s">
        <v>0</v>
      </c>
      <c r="B47" s="31"/>
      <c r="C47" s="31"/>
      <c r="D47" s="31"/>
      <c r="E47" s="31"/>
      <c r="F47" s="31"/>
      <c r="G47" s="31"/>
      <c r="H47" s="31"/>
      <c r="I47" s="31"/>
    </row>
    <row r="48" spans="1:9" ht="13.5" customHeight="1">
      <c r="A48" s="31" t="s">
        <v>72</v>
      </c>
      <c r="B48" s="31"/>
      <c r="C48" s="31"/>
      <c r="D48" s="31"/>
      <c r="E48" s="31"/>
      <c r="F48" s="31"/>
      <c r="G48" s="31"/>
      <c r="H48" s="31"/>
      <c r="I48" s="31"/>
    </row>
    <row r="49" spans="1:9" ht="13.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ht="13.5" customHeight="1">
      <c r="A50" s="20"/>
    </row>
    <row r="51" spans="1:9" ht="15.75">
      <c r="A51" s="32" t="s">
        <v>23</v>
      </c>
      <c r="B51" s="32"/>
      <c r="C51" s="32"/>
      <c r="D51" s="32"/>
      <c r="E51" s="32"/>
      <c r="F51" s="32"/>
      <c r="G51" s="32"/>
      <c r="H51" s="32"/>
      <c r="I51" s="32"/>
    </row>
    <row r="52" spans="1:9" ht="15">
      <c r="A52" s="19" t="s">
        <v>24</v>
      </c>
      <c r="B52" s="12">
        <f>EXP((LN(B16/B6)/10))-1</f>
        <v>0.01931726601838002</v>
      </c>
      <c r="C52" s="12">
        <f>EXP((LN(C16/C6)/10))-1</f>
        <v>0.019292026476649404</v>
      </c>
      <c r="D52" s="12">
        <f>EXP((LN(D16/D6)/10))-1</f>
        <v>0.01931547041294568</v>
      </c>
      <c r="E52" s="13" t="s">
        <v>47</v>
      </c>
      <c r="F52" s="13" t="s">
        <v>47</v>
      </c>
      <c r="G52" s="13" t="s">
        <v>47</v>
      </c>
      <c r="H52" s="12">
        <f>EXP((LN(H16/H6)/10))-1</f>
        <v>0.019292026476649404</v>
      </c>
      <c r="I52" s="12">
        <f>EXP((LN(I16/I6)/10))-1</f>
        <v>0.003668958358453489</v>
      </c>
    </row>
    <row r="53" spans="1:9" ht="15">
      <c r="A53" s="19" t="s">
        <v>73</v>
      </c>
      <c r="B53" s="12">
        <f aca="true" t="shared" si="3" ref="B53:G53">EXP((LN(B33/B16)/17))-1</f>
        <v>0.008534062220265204</v>
      </c>
      <c r="C53" s="12">
        <f t="shared" si="3"/>
        <v>0.007366770347325247</v>
      </c>
      <c r="D53" s="12">
        <f t="shared" si="3"/>
        <v>0.008451739268273695</v>
      </c>
      <c r="E53" s="13" t="s">
        <v>47</v>
      </c>
      <c r="F53" s="12">
        <f t="shared" si="3"/>
        <v>0.30436937601902603</v>
      </c>
      <c r="G53" s="12">
        <f t="shared" si="3"/>
        <v>0.30481143447321424</v>
      </c>
      <c r="H53" s="12">
        <f>EXP((LN(H33/H16)/17))-1</f>
        <v>0.007366770347325247</v>
      </c>
      <c r="I53" s="12">
        <f>EXP((LN(I33/I16)/17))-1</f>
        <v>-9.161881099817304E-05</v>
      </c>
    </row>
    <row r="54" spans="1:9" ht="15">
      <c r="A54" s="19" t="s">
        <v>74</v>
      </c>
      <c r="B54" s="12">
        <f>EXP((LN(B36/B33)/3))-1</f>
        <v>0.013810040737860074</v>
      </c>
      <c r="C54" s="12">
        <f aca="true" t="shared" si="4" ref="C54:I54">EXP((LN(C36/C33)/3))-1</f>
        <v>0.01074709694211995</v>
      </c>
      <c r="D54" s="12">
        <f t="shared" si="4"/>
        <v>0.013596714297107404</v>
      </c>
      <c r="E54" s="12">
        <f t="shared" si="4"/>
        <v>0.9585415058129991</v>
      </c>
      <c r="F54" s="12">
        <f t="shared" si="4"/>
        <v>0.13830874967296802</v>
      </c>
      <c r="G54" s="12">
        <f t="shared" si="4"/>
        <v>0.1471612705144536</v>
      </c>
      <c r="H54" s="12">
        <f t="shared" si="4"/>
        <v>0.01074709694211995</v>
      </c>
      <c r="I54" s="12">
        <f t="shared" si="4"/>
        <v>0.0011490633568795872</v>
      </c>
    </row>
    <row r="55" spans="1:9" ht="15">
      <c r="A55" s="19" t="s">
        <v>75</v>
      </c>
      <c r="B55" s="12">
        <f>EXP((LN(B46/B33)/13))-1</f>
        <v>0.013583005195545228</v>
      </c>
      <c r="C55" s="12">
        <f aca="true" t="shared" si="5" ref="C55:I55">EXP((LN(C46/C33)/13))-1</f>
        <v>0.010992862583946383</v>
      </c>
      <c r="D55" s="12">
        <f t="shared" si="5"/>
        <v>0.013404659893610171</v>
      </c>
      <c r="E55" s="12">
        <f t="shared" si="5"/>
        <v>0.21059539098819902</v>
      </c>
      <c r="F55" s="12">
        <f t="shared" si="5"/>
        <v>0.09030054694187584</v>
      </c>
      <c r="G55" s="12">
        <f t="shared" si="5"/>
        <v>0.09168618794903183</v>
      </c>
      <c r="H55" s="12">
        <f t="shared" si="5"/>
        <v>0.010992862583946383</v>
      </c>
      <c r="I55" s="12">
        <f t="shared" si="5"/>
        <v>0.002000765917945957</v>
      </c>
    </row>
    <row r="56" ht="13.5" customHeight="1">
      <c r="A56" s="20"/>
    </row>
  </sheetData>
  <sheetProtection/>
  <mergeCells count="6">
    <mergeCell ref="A1:I1"/>
    <mergeCell ref="A2:J2"/>
    <mergeCell ref="A3:I3"/>
    <mergeCell ref="A47:I47"/>
    <mergeCell ref="A48:I48"/>
    <mergeCell ref="A51:I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8" t="s">
        <v>61</v>
      </c>
      <c r="B1" s="28"/>
      <c r="C1" s="28"/>
      <c r="D1" s="28"/>
      <c r="E1" s="28"/>
      <c r="F1" s="28"/>
    </row>
    <row r="2" spans="1:9" ht="15.75" customHeight="1">
      <c r="A2" s="28" t="s">
        <v>65</v>
      </c>
      <c r="B2" s="28"/>
      <c r="C2" s="28"/>
      <c r="D2" s="28"/>
      <c r="E2" s="28"/>
      <c r="F2" s="28"/>
      <c r="G2" s="28"/>
      <c r="H2" s="28"/>
      <c r="I2" s="28"/>
    </row>
    <row r="3" spans="1:6" ht="15.75" customHeight="1">
      <c r="A3" s="28" t="s">
        <v>38</v>
      </c>
      <c r="B3" s="28"/>
      <c r="C3" s="28"/>
      <c r="D3" s="28"/>
      <c r="E3" s="28"/>
      <c r="F3" s="28"/>
    </row>
    <row r="4" ht="13.5" customHeight="1" thickBot="1">
      <c r="A4" s="4"/>
    </row>
    <row r="5" spans="1:5" ht="27" thickBot="1">
      <c r="A5" s="5" t="s">
        <v>11</v>
      </c>
      <c r="B5" s="5" t="s">
        <v>39</v>
      </c>
      <c r="C5" s="5" t="s">
        <v>40</v>
      </c>
      <c r="D5" s="5" t="s">
        <v>41</v>
      </c>
      <c r="E5" s="5" t="s">
        <v>42</v>
      </c>
    </row>
    <row r="6" spans="1:10" ht="15.75" thickBot="1">
      <c r="A6" s="6">
        <v>2017</v>
      </c>
      <c r="B6" s="7">
        <f>'Form 1.4'!H33</f>
        <v>5116.255494338369</v>
      </c>
      <c r="C6" s="10">
        <v>5341.2667308954715</v>
      </c>
      <c r="D6" s="10">
        <v>5575.278416914857</v>
      </c>
      <c r="E6" s="10">
        <v>5777.288504846122</v>
      </c>
      <c r="F6" s="16"/>
      <c r="G6" s="16"/>
      <c r="H6" s="16"/>
      <c r="I6" s="16"/>
      <c r="J6" s="16"/>
    </row>
    <row r="7" spans="1:8" ht="15.75" thickBot="1">
      <c r="A7" s="6">
        <v>2018</v>
      </c>
      <c r="B7" s="7">
        <f>'Form 1.4'!H34</f>
        <v>5169.842896011707</v>
      </c>
      <c r="C7" s="10">
        <v>5397.210888897289</v>
      </c>
      <c r="D7" s="10">
        <v>5633.673601498293</v>
      </c>
      <c r="E7" s="10">
        <v>5837.799532888904</v>
      </c>
      <c r="F7" s="16"/>
      <c r="G7" s="16"/>
      <c r="H7" s="16"/>
    </row>
    <row r="8" spans="1:8" ht="15.75" thickBot="1">
      <c r="A8" s="6">
        <v>2019</v>
      </c>
      <c r="B8" s="7">
        <f>'Form 1.4'!H35</f>
        <v>5232.480704458318</v>
      </c>
      <c r="C8" s="10">
        <v>5462.603487590281</v>
      </c>
      <c r="D8" s="10">
        <v>5701.931182047521</v>
      </c>
      <c r="E8" s="10">
        <v>5908.530302903773</v>
      </c>
      <c r="F8" s="16"/>
      <c r="G8" s="16"/>
      <c r="H8" s="16"/>
    </row>
    <row r="9" spans="1:8" ht="15.75" thickBot="1">
      <c r="A9" s="6">
        <v>2020</v>
      </c>
      <c r="B9" s="7">
        <f>'Form 1.4'!H36</f>
        <v>5282.9893103849845</v>
      </c>
      <c r="C9" s="10">
        <v>5515.333445419508</v>
      </c>
      <c r="D9" s="10">
        <v>5756.971345855412</v>
      </c>
      <c r="E9" s="10">
        <v>5965.564747086407</v>
      </c>
      <c r="F9" s="16"/>
      <c r="G9" s="16"/>
      <c r="H9" s="16"/>
    </row>
    <row r="10" spans="1:8" ht="15.75" thickBot="1">
      <c r="A10" s="6">
        <v>2021</v>
      </c>
      <c r="B10" s="7">
        <f>'Form 1.4'!H37</f>
        <v>5334.65912016547</v>
      </c>
      <c r="C10" s="10">
        <v>5569.275676466727</v>
      </c>
      <c r="D10" s="10">
        <v>5813.276895020034</v>
      </c>
      <c r="E10" s="10">
        <v>6023.910425566052</v>
      </c>
      <c r="F10" s="16"/>
      <c r="G10" s="16"/>
      <c r="H10" s="16"/>
    </row>
    <row r="11" spans="1:8" ht="15.75" thickBot="1">
      <c r="A11" s="6">
        <v>2022</v>
      </c>
      <c r="B11" s="7">
        <f>'Form 1.4'!H38</f>
        <v>5400.526001276219</v>
      </c>
      <c r="C11" s="10">
        <v>5638.0393613792585</v>
      </c>
      <c r="D11" s="10">
        <v>5885.05325588642</v>
      </c>
      <c r="E11" s="10">
        <v>6098.287472512259</v>
      </c>
      <c r="F11" s="16"/>
      <c r="G11" s="16"/>
      <c r="H11" s="16"/>
    </row>
    <row r="12" spans="1:8" ht="15.75" thickBot="1">
      <c r="A12" s="6">
        <v>2023</v>
      </c>
      <c r="B12" s="7">
        <f>'Form 1.4'!H39</f>
        <v>5467.66940701528</v>
      </c>
      <c r="C12" s="10">
        <v>5708.135712054068</v>
      </c>
      <c r="D12" s="10">
        <v>5958.220669294406</v>
      </c>
      <c r="E12" s="10">
        <v>6174.105974262563</v>
      </c>
      <c r="F12" s="16"/>
      <c r="G12" s="16"/>
      <c r="H12" s="16"/>
    </row>
    <row r="13" spans="1:8" ht="15.75" thickBot="1">
      <c r="A13" s="6">
        <v>2024</v>
      </c>
      <c r="B13" s="7">
        <f>'Form 1.4'!H40</f>
        <v>5527.771079037849</v>
      </c>
      <c r="C13" s="10">
        <v>5770.880635875909</v>
      </c>
      <c r="D13" s="10">
        <v>6023.714574987492</v>
      </c>
      <c r="E13" s="10">
        <v>6241.972932682106</v>
      </c>
      <c r="F13" s="16"/>
      <c r="G13" s="16"/>
      <c r="H13" s="16"/>
    </row>
    <row r="14" spans="1:8" ht="15.75" thickBot="1">
      <c r="A14" s="6">
        <v>2025</v>
      </c>
      <c r="B14" s="7">
        <f>'Form 1.4'!H41</f>
        <v>5585.975705938856</v>
      </c>
      <c r="C14" s="10">
        <v>5831.645083154697</v>
      </c>
      <c r="D14" s="10">
        <v>6087.141235459171</v>
      </c>
      <c r="E14" s="10">
        <v>6307.69774300406</v>
      </c>
      <c r="F14" s="16"/>
      <c r="G14" s="16"/>
      <c r="H14" s="16"/>
    </row>
    <row r="15" spans="1:8" ht="15.75" thickBot="1">
      <c r="A15" s="6">
        <v>2026</v>
      </c>
      <c r="B15" s="7">
        <f>'Form 1.4'!H42</f>
        <v>5647.467801181673</v>
      </c>
      <c r="C15" s="10">
        <v>5895.841580553424</v>
      </c>
      <c r="D15" s="10">
        <v>6154.150311100045</v>
      </c>
      <c r="E15" s="10">
        <v>6377.134770802683</v>
      </c>
      <c r="F15" s="16"/>
      <c r="G15" s="16"/>
      <c r="H15" s="16"/>
    </row>
    <row r="16" spans="1:8" ht="15.75" thickBot="1">
      <c r="A16" s="6">
        <v>2027</v>
      </c>
      <c r="B16" s="7">
        <f>'Form 1.4'!H43</f>
        <v>5717.642984807265</v>
      </c>
      <c r="C16" s="10">
        <v>5969.1030457106335</v>
      </c>
      <c r="D16" s="10">
        <v>6230.621509050137</v>
      </c>
      <c r="E16" s="10">
        <v>6456.376763727829</v>
      </c>
      <c r="F16" s="16"/>
      <c r="G16" s="16"/>
      <c r="H16" s="16"/>
    </row>
    <row r="17" spans="1:8" ht="15.75" thickBot="1">
      <c r="A17" s="6">
        <v>2028</v>
      </c>
      <c r="B17" s="7">
        <f>'Form 1.4'!H44</f>
        <v>5774.570457453702</v>
      </c>
      <c r="C17" s="10">
        <v>6028.53416991013</v>
      </c>
      <c r="D17" s="10">
        <v>6292.656430864814</v>
      </c>
      <c r="E17" s="10">
        <v>6520.65940827014</v>
      </c>
      <c r="F17" s="16"/>
      <c r="G17" s="16"/>
      <c r="H17" s="16"/>
    </row>
    <row r="18" spans="1:8" ht="15.75" thickBot="1">
      <c r="A18" s="6">
        <v>2029</v>
      </c>
      <c r="B18" s="7">
        <f>'Form 1.4'!H45</f>
        <v>5836.743215729244</v>
      </c>
      <c r="C18" s="10">
        <v>6093.441265678243</v>
      </c>
      <c r="D18" s="10">
        <v>6360.4072376252025</v>
      </c>
      <c r="E18" s="10">
        <v>6590.865042468305</v>
      </c>
      <c r="G18" s="16"/>
      <c r="H18" s="16"/>
    </row>
    <row r="19" spans="1:8" ht="17.25" customHeight="1" thickBot="1">
      <c r="A19" s="6">
        <v>2030</v>
      </c>
      <c r="B19" s="7">
        <f>'Form 1.4'!H46</f>
        <v>5897.628176094423</v>
      </c>
      <c r="C19" s="10">
        <v>6157.003926606785</v>
      </c>
      <c r="D19" s="10">
        <v>6426.754707139642</v>
      </c>
      <c r="E19" s="10">
        <v>6659.616492044074</v>
      </c>
      <c r="G19" s="16"/>
      <c r="H19" s="16"/>
    </row>
    <row r="20" spans="7:8" ht="15">
      <c r="G20" s="16"/>
      <c r="H20" s="16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8" t="s">
        <v>62</v>
      </c>
      <c r="B1" s="28"/>
      <c r="C1" s="28"/>
      <c r="D1" s="28"/>
      <c r="E1" s="28"/>
      <c r="F1" s="28"/>
      <c r="G1" s="28"/>
      <c r="H1" s="28"/>
    </row>
    <row r="2" spans="1:9" ht="15.75" customHeight="1">
      <c r="A2" s="28" t="s">
        <v>65</v>
      </c>
      <c r="B2" s="30"/>
      <c r="C2" s="30"/>
      <c r="D2" s="30"/>
      <c r="E2" s="30"/>
      <c r="F2" s="30"/>
      <c r="G2" s="30"/>
      <c r="H2" s="30"/>
      <c r="I2" s="30"/>
    </row>
    <row r="3" spans="1:8" ht="15.75" customHeight="1">
      <c r="A3" s="30" t="s">
        <v>43</v>
      </c>
      <c r="B3" s="30"/>
      <c r="C3" s="30"/>
      <c r="D3" s="30"/>
      <c r="E3" s="30"/>
      <c r="F3" s="30"/>
      <c r="G3" s="30"/>
      <c r="H3" s="30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>SUM(B6:G6)</f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aca="true" t="shared" si="0" ref="H7:H46">SUM(B7:G7)</f>
        <v>0</v>
      </c>
    </row>
    <row r="8" spans="1:8" ht="15.75" thickBot="1">
      <c r="A8" s="6">
        <v>1992</v>
      </c>
      <c r="B8" s="7">
        <v>0.00407148981291716</v>
      </c>
      <c r="C8" s="7">
        <v>0.0095001428968067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0.01357163270972386</v>
      </c>
    </row>
    <row r="9" spans="1:8" ht="15.75" thickBot="1">
      <c r="A9" s="6">
        <v>1993</v>
      </c>
      <c r="B9" s="7">
        <v>0.00660965897247256</v>
      </c>
      <c r="C9" s="7">
        <v>0.015422537602436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0.022032196574908562</v>
      </c>
    </row>
    <row r="10" spans="1:8" ht="15.75" thickBot="1">
      <c r="A10" s="6">
        <v>1994</v>
      </c>
      <c r="B10" s="7">
        <v>0.275131380675178</v>
      </c>
      <c r="C10" s="7">
        <v>0.641973221575415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0.9171046022505931</v>
      </c>
    </row>
    <row r="11" spans="1:8" ht="15.75" thickBot="1">
      <c r="A11" s="6">
        <v>1995</v>
      </c>
      <c r="B11" s="7">
        <v>0.563611880453142</v>
      </c>
      <c r="C11" s="7">
        <v>1.315094387724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1.878706268177142</v>
      </c>
    </row>
    <row r="12" spans="1:8" ht="15.75" thickBot="1">
      <c r="A12" s="6">
        <v>1996</v>
      </c>
      <c r="B12" s="7">
        <v>0.797730589955736</v>
      </c>
      <c r="C12" s="7">
        <v>1.86137137656338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2.659101966519116</v>
      </c>
    </row>
    <row r="13" spans="1:8" ht="15.75" thickBot="1">
      <c r="A13" s="6">
        <v>1997</v>
      </c>
      <c r="B13" s="7">
        <v>0.999248134711836</v>
      </c>
      <c r="C13" s="7">
        <v>2.33157898099428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3.330827115706116</v>
      </c>
    </row>
    <row r="14" spans="1:8" ht="15.75" thickBot="1">
      <c r="A14" s="6">
        <v>1998</v>
      </c>
      <c r="B14" s="7">
        <v>1.10968140622024</v>
      </c>
      <c r="C14" s="7">
        <v>2.58925661451389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3.69893802073413</v>
      </c>
    </row>
    <row r="15" spans="1:8" ht="15.75" thickBot="1">
      <c r="A15" s="6">
        <v>1999</v>
      </c>
      <c r="B15" s="7">
        <v>1.211656452873363</v>
      </c>
      <c r="C15" s="7">
        <v>2.8243210926081206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4.035977545481484</v>
      </c>
    </row>
    <row r="16" spans="1:8" ht="15.75" thickBot="1">
      <c r="A16" s="6">
        <v>2000</v>
      </c>
      <c r="B16" s="7">
        <v>1.3954857992329148</v>
      </c>
      <c r="C16" s="7">
        <v>3.2526525611541217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4.648138360387037</v>
      </c>
    </row>
    <row r="17" spans="1:8" ht="15.75" thickBot="1">
      <c r="A17" s="6">
        <v>2001</v>
      </c>
      <c r="B17" s="7">
        <v>1.9264831129552153</v>
      </c>
      <c r="C17" s="7">
        <v>4.488570383774469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6.415053496729684</v>
      </c>
    </row>
    <row r="18" spans="1:8" ht="15.75" thickBot="1">
      <c r="A18" s="6">
        <v>2002</v>
      </c>
      <c r="B18" s="7">
        <v>2.774568907293069</v>
      </c>
      <c r="C18" s="7">
        <v>6.439430978004355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9.213999885297424</v>
      </c>
    </row>
    <row r="19" spans="1:8" ht="15.75" thickBot="1">
      <c r="A19" s="6">
        <v>2003</v>
      </c>
      <c r="B19" s="7">
        <v>3.6818699033579554</v>
      </c>
      <c r="C19" s="7">
        <v>7.655655433217153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11.337525336575109</v>
      </c>
    </row>
    <row r="20" spans="1:8" ht="15.75" thickBot="1">
      <c r="A20" s="6">
        <v>2004</v>
      </c>
      <c r="B20" s="7">
        <v>4.2166323622873945</v>
      </c>
      <c r="C20" s="7">
        <v>9.090562776534073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13.307195138821466</v>
      </c>
    </row>
    <row r="21" spans="1:8" ht="15.75" thickBot="1">
      <c r="A21" s="6">
        <v>2005</v>
      </c>
      <c r="B21" s="7">
        <v>4.732279863384907</v>
      </c>
      <c r="C21" s="7">
        <v>11.415523827140243</v>
      </c>
      <c r="D21" s="7">
        <v>0.0193959059784909</v>
      </c>
      <c r="E21" s="7">
        <v>0</v>
      </c>
      <c r="F21" s="7">
        <v>0</v>
      </c>
      <c r="G21" s="7">
        <v>0</v>
      </c>
      <c r="H21" s="7">
        <f t="shared" si="0"/>
        <v>16.167199596503643</v>
      </c>
    </row>
    <row r="22" spans="1:8" ht="15.75" thickBot="1">
      <c r="A22" s="6">
        <v>2006</v>
      </c>
      <c r="B22" s="7">
        <v>5.020470684344387</v>
      </c>
      <c r="C22" s="7">
        <v>13.032561580443135</v>
      </c>
      <c r="D22" s="7">
        <v>0.112514458606387</v>
      </c>
      <c r="E22" s="7">
        <v>0</v>
      </c>
      <c r="F22" s="7">
        <v>0</v>
      </c>
      <c r="G22" s="7">
        <v>0.484655582826414</v>
      </c>
      <c r="H22" s="7">
        <f t="shared" si="0"/>
        <v>18.650202306220322</v>
      </c>
    </row>
    <row r="23" spans="1:8" ht="15.75" thickBot="1">
      <c r="A23" s="6">
        <v>2007</v>
      </c>
      <c r="B23" s="7">
        <v>5.34479607396191</v>
      </c>
      <c r="C23" s="7">
        <v>13.946592384930588</v>
      </c>
      <c r="D23" s="7">
        <v>0.111951886313355</v>
      </c>
      <c r="E23" s="7">
        <v>0</v>
      </c>
      <c r="F23" s="7">
        <v>0</v>
      </c>
      <c r="G23" s="7">
        <v>0.140947304912282</v>
      </c>
      <c r="H23" s="7">
        <f t="shared" si="0"/>
        <v>19.544287650118136</v>
      </c>
    </row>
    <row r="24" spans="1:8" ht="15.75" thickBot="1">
      <c r="A24" s="6">
        <v>2008</v>
      </c>
      <c r="B24" s="7">
        <v>9.618906227730758</v>
      </c>
      <c r="C24" s="7">
        <v>15.235924815279438</v>
      </c>
      <c r="D24" s="7">
        <v>0.1468065479006591</v>
      </c>
      <c r="E24" s="7">
        <v>0</v>
      </c>
      <c r="F24" s="7">
        <v>0</v>
      </c>
      <c r="G24" s="7">
        <v>0.14024256838772</v>
      </c>
      <c r="H24" s="7">
        <f t="shared" si="0"/>
        <v>25.141880159298573</v>
      </c>
    </row>
    <row r="25" spans="1:8" ht="15.75" thickBot="1">
      <c r="A25" s="6">
        <v>2009</v>
      </c>
      <c r="B25" s="7">
        <v>22.25747204587296</v>
      </c>
      <c r="C25" s="7">
        <v>15.93468618249402</v>
      </c>
      <c r="D25" s="7">
        <v>0.29722871376193305</v>
      </c>
      <c r="E25" s="7">
        <v>0</v>
      </c>
      <c r="F25" s="7">
        <v>0.0512154667826339</v>
      </c>
      <c r="G25" s="7">
        <v>0.492541355545782</v>
      </c>
      <c r="H25" s="7">
        <f t="shared" si="0"/>
        <v>39.03314376445733</v>
      </c>
    </row>
    <row r="26" spans="1:8" ht="15.75" thickBot="1">
      <c r="A26" s="6">
        <v>2010</v>
      </c>
      <c r="B26" s="7">
        <v>32.625067301970155</v>
      </c>
      <c r="C26" s="7">
        <v>20.104242726394546</v>
      </c>
      <c r="D26" s="7">
        <v>20.698516315611332</v>
      </c>
      <c r="E26" s="7">
        <v>0</v>
      </c>
      <c r="F26" s="7">
        <v>0.4142493899165893</v>
      </c>
      <c r="G26" s="7">
        <v>0.481843648768053</v>
      </c>
      <c r="H26" s="7">
        <f t="shared" si="0"/>
        <v>74.32391938266068</v>
      </c>
    </row>
    <row r="27" spans="1:8" ht="15.75" thickBot="1">
      <c r="A27" s="6">
        <v>2011</v>
      </c>
      <c r="B27" s="7">
        <v>39.647891112837556</v>
      </c>
      <c r="C27" s="7">
        <v>33.249363943048536</v>
      </c>
      <c r="D27" s="7">
        <v>32.721756536065215</v>
      </c>
      <c r="E27" s="7">
        <v>0</v>
      </c>
      <c r="F27" s="7">
        <v>3.1628973384871837</v>
      </c>
      <c r="G27" s="7">
        <v>0.489149430524213</v>
      </c>
      <c r="H27" s="7">
        <f t="shared" si="0"/>
        <v>109.2710583609627</v>
      </c>
    </row>
    <row r="28" spans="1:8" ht="15.75" thickBot="1">
      <c r="A28" s="6">
        <v>2012</v>
      </c>
      <c r="B28" s="7">
        <v>49.53126617786424</v>
      </c>
      <c r="C28" s="7">
        <v>54.12345710872985</v>
      </c>
      <c r="D28" s="7">
        <v>35.85750749743776</v>
      </c>
      <c r="E28" s="7">
        <v>0</v>
      </c>
      <c r="F28" s="7">
        <v>5.354164316421603</v>
      </c>
      <c r="G28" s="7">
        <v>0.42717792789233083</v>
      </c>
      <c r="H28" s="7">
        <f t="shared" si="0"/>
        <v>145.2935730283458</v>
      </c>
    </row>
    <row r="29" spans="1:8" ht="15.75" thickBot="1">
      <c r="A29" s="6">
        <v>2013</v>
      </c>
      <c r="B29" s="7">
        <v>64.60172925040881</v>
      </c>
      <c r="C29" s="7">
        <v>77.70805258276019</v>
      </c>
      <c r="D29" s="7">
        <v>40.82177194555621</v>
      </c>
      <c r="E29" s="7">
        <v>0</v>
      </c>
      <c r="F29" s="7">
        <v>6.330496634771771</v>
      </c>
      <c r="G29" s="7">
        <v>0.70686662916036</v>
      </c>
      <c r="H29" s="7">
        <f t="shared" si="0"/>
        <v>190.16891704265734</v>
      </c>
    </row>
    <row r="30" spans="1:8" ht="15.75" thickBot="1">
      <c r="A30" s="6">
        <v>2014</v>
      </c>
      <c r="B30" s="7">
        <v>98.123505354929</v>
      </c>
      <c r="C30" s="7">
        <v>85.02872795166678</v>
      </c>
      <c r="D30" s="7">
        <v>45.62309466094216</v>
      </c>
      <c r="E30" s="7">
        <v>0</v>
      </c>
      <c r="F30" s="7">
        <v>8.580994041517805</v>
      </c>
      <c r="G30" s="7">
        <v>2.3229434262239</v>
      </c>
      <c r="H30" s="7">
        <f t="shared" si="0"/>
        <v>239.67926543527963</v>
      </c>
    </row>
    <row r="31" spans="1:8" ht="15.75" thickBot="1">
      <c r="A31" s="6">
        <v>2015</v>
      </c>
      <c r="B31" s="7">
        <v>145.5096091620128</v>
      </c>
      <c r="C31" s="7">
        <v>94.50475200877361</v>
      </c>
      <c r="D31" s="7">
        <v>48.70282076482318</v>
      </c>
      <c r="E31" s="7">
        <v>0</v>
      </c>
      <c r="F31" s="7">
        <v>10.297808355825175</v>
      </c>
      <c r="G31" s="7">
        <v>3.829454797977805</v>
      </c>
      <c r="H31" s="7">
        <f t="shared" si="0"/>
        <v>302.84444508941255</v>
      </c>
    </row>
    <row r="32" spans="1:8" ht="15.75" thickBot="1">
      <c r="A32" s="6">
        <v>2016</v>
      </c>
      <c r="B32" s="7">
        <v>202.35764047105832</v>
      </c>
      <c r="C32" s="7">
        <v>114.33285310468321</v>
      </c>
      <c r="D32" s="7">
        <v>49.26900790344338</v>
      </c>
      <c r="E32" s="7">
        <v>0</v>
      </c>
      <c r="F32" s="7">
        <v>10.591685935602927</v>
      </c>
      <c r="G32" s="7">
        <v>7.056710959252595</v>
      </c>
      <c r="H32" s="7">
        <f t="shared" si="0"/>
        <v>383.6078983740404</v>
      </c>
    </row>
    <row r="33" spans="1:8" ht="15.75" thickBot="1">
      <c r="A33" s="6">
        <v>2017</v>
      </c>
      <c r="B33" s="7">
        <v>247.10765449599614</v>
      </c>
      <c r="C33" s="7">
        <v>127.48610648296507</v>
      </c>
      <c r="D33" s="7">
        <v>51.85140022260484</v>
      </c>
      <c r="E33" s="7">
        <v>0</v>
      </c>
      <c r="F33" s="7">
        <v>11.921609492437879</v>
      </c>
      <c r="G33" s="7">
        <v>7.16282587872667</v>
      </c>
      <c r="H33" s="7">
        <f t="shared" si="0"/>
        <v>445.5295965727306</v>
      </c>
    </row>
    <row r="34" spans="1:8" ht="15.75" thickBot="1">
      <c r="A34" s="6">
        <v>2018</v>
      </c>
      <c r="B34" s="7">
        <v>299.1814582595108</v>
      </c>
      <c r="C34" s="7">
        <v>136.6283842420481</v>
      </c>
      <c r="D34" s="7">
        <v>71.68336032718172</v>
      </c>
      <c r="E34" s="7">
        <v>0</v>
      </c>
      <c r="F34" s="7">
        <v>14.26769183000485</v>
      </c>
      <c r="G34" s="7">
        <v>7.801329749333041</v>
      </c>
      <c r="H34" s="7">
        <f t="shared" si="0"/>
        <v>529.5622244080786</v>
      </c>
    </row>
    <row r="35" spans="1:8" ht="15.75" thickBot="1">
      <c r="A35" s="6">
        <v>2019</v>
      </c>
      <c r="B35" s="7">
        <v>357.32224528122</v>
      </c>
      <c r="C35" s="7">
        <v>145.32274746802335</v>
      </c>
      <c r="D35" s="7">
        <v>74.7809403412357</v>
      </c>
      <c r="E35" s="7">
        <v>0</v>
      </c>
      <c r="F35" s="7">
        <v>16.60204375588407</v>
      </c>
      <c r="G35" s="7">
        <v>7.760509260586369</v>
      </c>
      <c r="H35" s="7">
        <f t="shared" si="0"/>
        <v>601.7884861069494</v>
      </c>
    </row>
    <row r="36" spans="1:8" ht="15.75" thickBot="1">
      <c r="A36" s="6">
        <v>2020</v>
      </c>
      <c r="B36" s="7">
        <v>418.54858794236657</v>
      </c>
      <c r="C36" s="7">
        <v>153.9281167397139</v>
      </c>
      <c r="D36" s="7">
        <v>77.8638600781193</v>
      </c>
      <c r="E36" s="7">
        <v>0</v>
      </c>
      <c r="F36" s="7">
        <v>18.92472392213385</v>
      </c>
      <c r="G36" s="7">
        <v>7.719926512683446</v>
      </c>
      <c r="H36" s="7">
        <f t="shared" si="0"/>
        <v>676.985215195017</v>
      </c>
    </row>
    <row r="37" spans="1:8" ht="15.75" thickBot="1">
      <c r="A37" s="6">
        <v>2021</v>
      </c>
      <c r="B37" s="7">
        <v>483.90151962951745</v>
      </c>
      <c r="C37" s="7">
        <v>162.70656058081687</v>
      </c>
      <c r="D37" s="7">
        <v>80.93218456298959</v>
      </c>
      <c r="E37" s="7">
        <v>0</v>
      </c>
      <c r="F37" s="7">
        <v>21.235790687552353</v>
      </c>
      <c r="G37" s="7">
        <v>7.679579980536026</v>
      </c>
      <c r="H37" s="7">
        <f t="shared" si="0"/>
        <v>756.4556354414123</v>
      </c>
    </row>
    <row r="38" spans="1:8" ht="15.75" thickBot="1">
      <c r="A38" s="6">
        <v>2022</v>
      </c>
      <c r="B38" s="7">
        <v>550.5856722661333</v>
      </c>
      <c r="C38" s="7">
        <v>171.39419961536586</v>
      </c>
      <c r="D38" s="7">
        <v>83.9859785786397</v>
      </c>
      <c r="E38" s="7">
        <v>0</v>
      </c>
      <c r="F38" s="7">
        <v>23.53530211914371</v>
      </c>
      <c r="G38" s="7">
        <v>7.639468150045178</v>
      </c>
      <c r="H38" s="7">
        <f t="shared" si="0"/>
        <v>837.1406207293278</v>
      </c>
    </row>
    <row r="39" spans="1:8" ht="15.75" thickBot="1">
      <c r="A39" s="6">
        <v>2023</v>
      </c>
      <c r="B39" s="7">
        <v>617.0687906658331</v>
      </c>
      <c r="C39" s="7">
        <v>180.16924048407284</v>
      </c>
      <c r="D39" s="7">
        <v>87.02530666588382</v>
      </c>
      <c r="E39" s="7">
        <v>0</v>
      </c>
      <c r="F39" s="7">
        <v>25.82331599357721</v>
      </c>
      <c r="G39" s="7">
        <v>7.599589518012675</v>
      </c>
      <c r="H39" s="7">
        <f t="shared" si="0"/>
        <v>917.6862433273797</v>
      </c>
    </row>
    <row r="40" spans="1:8" ht="15.75" thickBot="1">
      <c r="A40" s="6">
        <v>2024</v>
      </c>
      <c r="B40" s="7">
        <v>683.391507827759</v>
      </c>
      <c r="C40" s="7">
        <v>189.42028600496005</v>
      </c>
      <c r="D40" s="7">
        <v>90.05023312394731</v>
      </c>
      <c r="E40" s="7">
        <v>0</v>
      </c>
      <c r="F40" s="7">
        <v>28.09988979863855</v>
      </c>
      <c r="G40" s="7">
        <v>7.559942592053163</v>
      </c>
      <c r="H40" s="7">
        <f t="shared" si="0"/>
        <v>998.5218593473581</v>
      </c>
    </row>
    <row r="41" spans="1:8" ht="15.75" thickBot="1">
      <c r="A41" s="6">
        <v>2025</v>
      </c>
      <c r="B41" s="7">
        <v>747.2264422392695</v>
      </c>
      <c r="C41" s="7">
        <v>198.7868772534726</v>
      </c>
      <c r="D41" s="7">
        <v>93.06082201086355</v>
      </c>
      <c r="E41" s="7">
        <v>0</v>
      </c>
      <c r="F41" s="7">
        <v>30.365080734674482</v>
      </c>
      <c r="G41" s="7">
        <v>7.520525890507137</v>
      </c>
      <c r="H41" s="7">
        <f t="shared" si="0"/>
        <v>1076.9597481287872</v>
      </c>
    </row>
    <row r="42" spans="1:8" ht="15.75" thickBot="1">
      <c r="A42" s="6">
        <v>2026</v>
      </c>
      <c r="B42" s="7">
        <v>806.6232620996815</v>
      </c>
      <c r="C42" s="7">
        <v>208.44233965726673</v>
      </c>
      <c r="D42" s="7">
        <v>96.05713714387652</v>
      </c>
      <c r="E42" s="7">
        <v>0</v>
      </c>
      <c r="F42" s="7">
        <v>32.61894571603034</v>
      </c>
      <c r="G42" s="7">
        <v>7.481337942354696</v>
      </c>
      <c r="H42" s="7">
        <f t="shared" si="0"/>
        <v>1151.2230225592098</v>
      </c>
    </row>
    <row r="43" spans="1:8" ht="15.75" thickBot="1">
      <c r="A43" s="6">
        <v>2027</v>
      </c>
      <c r="B43" s="7">
        <v>860.2131805968656</v>
      </c>
      <c r="C43" s="7">
        <v>218.51842331466176</v>
      </c>
      <c r="D43" s="7">
        <v>99.03924209985084</v>
      </c>
      <c r="E43" s="7">
        <v>0</v>
      </c>
      <c r="F43" s="7">
        <v>34.861541372479316</v>
      </c>
      <c r="G43" s="7">
        <v>7.442377287130016</v>
      </c>
      <c r="H43" s="7">
        <f t="shared" si="0"/>
        <v>1220.0747646709874</v>
      </c>
    </row>
    <row r="44" spans="1:8" ht="15.75" thickBot="1">
      <c r="A44" s="6">
        <v>2028</v>
      </c>
      <c r="B44" s="7">
        <v>907.4256489828067</v>
      </c>
      <c r="C44" s="7">
        <v>228.86692617755838</v>
      </c>
      <c r="D44" s="7">
        <v>102.00720021568512</v>
      </c>
      <c r="E44" s="7">
        <v>0</v>
      </c>
      <c r="F44" s="7">
        <v>37.092924050646104</v>
      </c>
      <c r="G44" s="7">
        <v>7.4036424748365945</v>
      </c>
      <c r="H44" s="7">
        <f t="shared" si="0"/>
        <v>1282.7963419015327</v>
      </c>
    </row>
    <row r="45" spans="1:8" ht="15.75" thickBot="1">
      <c r="A45" s="6">
        <v>2029</v>
      </c>
      <c r="B45" s="7">
        <v>951.5525002800201</v>
      </c>
      <c r="C45" s="7">
        <v>239.78495692028784</v>
      </c>
      <c r="D45" s="7">
        <v>104.9586015194611</v>
      </c>
      <c r="E45" s="7">
        <v>0</v>
      </c>
      <c r="F45" s="7">
        <v>39.3128972098136</v>
      </c>
      <c r="G45" s="7">
        <v>7.364907662543174</v>
      </c>
      <c r="H45" s="7">
        <f t="shared" si="0"/>
        <v>1342.9738635921258</v>
      </c>
    </row>
    <row r="46" spans="1:8" ht="15.75" thickBot="1">
      <c r="A46" s="6">
        <v>2030</v>
      </c>
      <c r="B46" s="7">
        <v>995.4515890316732</v>
      </c>
      <c r="C46" s="7">
        <v>251.6283116613511</v>
      </c>
      <c r="D46" s="7">
        <v>107.89352879523906</v>
      </c>
      <c r="E46" s="7">
        <v>0</v>
      </c>
      <c r="F46" s="7">
        <v>41.52151789757663</v>
      </c>
      <c r="G46" s="7">
        <v>7.326172850249742</v>
      </c>
      <c r="H46" s="7">
        <f t="shared" si="0"/>
        <v>1403.8211202360897</v>
      </c>
    </row>
    <row r="47" spans="1:8" ht="15">
      <c r="A47" s="17"/>
      <c r="B47" s="18"/>
      <c r="C47" s="18"/>
      <c r="D47" s="18"/>
      <c r="E47" s="18"/>
      <c r="F47" s="18"/>
      <c r="G47" s="18"/>
      <c r="H47" s="18"/>
    </row>
    <row r="48" spans="1:8" ht="15">
      <c r="A48" s="17"/>
      <c r="B48" s="18"/>
      <c r="C48" s="18"/>
      <c r="D48" s="18"/>
      <c r="E48" s="18"/>
      <c r="F48" s="18"/>
      <c r="G48" s="18"/>
      <c r="H48" s="18"/>
    </row>
    <row r="49" spans="1:10" ht="13.5" customHeight="1">
      <c r="A49" s="4"/>
      <c r="J49" s="1" t="s">
        <v>0</v>
      </c>
    </row>
    <row r="50" spans="1:8" ht="15.75">
      <c r="A50" s="33" t="s">
        <v>23</v>
      </c>
      <c r="B50" s="33"/>
      <c r="C50" s="33"/>
      <c r="D50" s="33"/>
      <c r="E50" s="33"/>
      <c r="F50" s="33"/>
      <c r="G50" s="33"/>
      <c r="H50" s="33"/>
    </row>
    <row r="51" spans="1:8" ht="15">
      <c r="A51" s="19" t="s">
        <v>24</v>
      </c>
      <c r="B51" s="13" t="s">
        <v>47</v>
      </c>
      <c r="C51" s="13" t="s">
        <v>47</v>
      </c>
      <c r="D51" s="13" t="s">
        <v>47</v>
      </c>
      <c r="E51" s="13" t="s">
        <v>47</v>
      </c>
      <c r="F51" s="13" t="s">
        <v>47</v>
      </c>
      <c r="G51" s="13" t="s">
        <v>47</v>
      </c>
      <c r="H51" s="13" t="s">
        <v>47</v>
      </c>
    </row>
    <row r="52" spans="1:8" ht="15">
      <c r="A52" s="19" t="s">
        <v>36</v>
      </c>
      <c r="B52" s="12">
        <f>EXP((LN(B32/B16)/16))-1</f>
        <v>0.36485695321639255</v>
      </c>
      <c r="C52" s="12">
        <f>EXP((LN(C32/C16)/16))-1</f>
        <v>0.24916795681429127</v>
      </c>
      <c r="D52" s="13" t="s">
        <v>47</v>
      </c>
      <c r="E52" s="13" t="s">
        <v>47</v>
      </c>
      <c r="F52" s="13" t="s">
        <v>47</v>
      </c>
      <c r="G52" s="13" t="s">
        <v>47</v>
      </c>
      <c r="H52" s="12">
        <f>EXP((LN(H32/H16)/16))-1</f>
        <v>0.3176134847164105</v>
      </c>
    </row>
    <row r="53" spans="1:8" ht="15">
      <c r="A53" s="19" t="s">
        <v>37</v>
      </c>
      <c r="B53" s="12">
        <f>EXP((LN(B36/B32)/4))-1</f>
        <v>0.19924127803975367</v>
      </c>
      <c r="C53" s="12">
        <f>EXP((LN(C36/C32)/4))-1</f>
        <v>0.07717614916110627</v>
      </c>
      <c r="D53" s="12">
        <f>EXP((LN(D36/D32)/4))-1</f>
        <v>0.12121920532470432</v>
      </c>
      <c r="E53" s="13" t="s">
        <v>47</v>
      </c>
      <c r="F53" s="12">
        <f>EXP((LN(F36/F32)/4))-1</f>
        <v>0.1561551405686208</v>
      </c>
      <c r="G53" s="12">
        <f>EXP((LN(G36/G32)/4))-1</f>
        <v>0.02271048692944322</v>
      </c>
      <c r="H53" s="12">
        <f>EXP((LN(H36/H32)/4))-1</f>
        <v>0.15258486097413293</v>
      </c>
    </row>
    <row r="54" spans="1:8" ht="15">
      <c r="A54" s="19" t="s">
        <v>68</v>
      </c>
      <c r="B54" s="12">
        <f>EXP((LN(B46/B32)/14))-1</f>
        <v>0.1205247844211792</v>
      </c>
      <c r="C54" s="12">
        <f>EXP((LN(C46/C32)/14))-1</f>
        <v>0.057963304558389384</v>
      </c>
      <c r="D54" s="12">
        <f>EXP((LN(D46/D32)/14))-1</f>
        <v>0.057586326402149446</v>
      </c>
      <c r="E54" s="13" t="s">
        <v>47</v>
      </c>
      <c r="F54" s="12">
        <f>EXP((LN(F46/F32)/14))-1</f>
        <v>0.10250140584683654</v>
      </c>
      <c r="G54" s="12">
        <f>EXP((LN(G46/G32)/14))-1</f>
        <v>0.0026803131336756714</v>
      </c>
      <c r="H54" s="12">
        <f>EXP((LN(H46/H32)/14))-1</f>
        <v>0.09709588968520433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8" t="s">
        <v>63</v>
      </c>
      <c r="C1" s="28"/>
      <c r="D1" s="28"/>
      <c r="E1" s="28"/>
      <c r="F1" s="28"/>
      <c r="G1" s="15"/>
      <c r="H1" s="15"/>
    </row>
    <row r="2" spans="2:10" ht="15.75" customHeight="1">
      <c r="B2" s="28" t="s">
        <v>65</v>
      </c>
      <c r="C2" s="28"/>
      <c r="D2" s="28"/>
      <c r="E2" s="28"/>
      <c r="F2" s="28"/>
      <c r="G2" s="28"/>
      <c r="H2" s="15"/>
      <c r="I2" s="15"/>
      <c r="J2" s="15"/>
    </row>
    <row r="3" spans="1:8" ht="15.75" customHeight="1">
      <c r="A3" s="28" t="s">
        <v>44</v>
      </c>
      <c r="B3" s="28"/>
      <c r="C3" s="28"/>
      <c r="D3" s="28"/>
      <c r="E3" s="28"/>
      <c r="F3" s="28"/>
      <c r="G3" s="28"/>
      <c r="H3" s="28"/>
    </row>
    <row r="4" ht="13.5" customHeight="1" thickBot="1">
      <c r="A4" s="4"/>
    </row>
    <row r="5" spans="1:6" ht="39.75" thickBot="1">
      <c r="A5" s="5" t="s">
        <v>11</v>
      </c>
      <c r="B5" s="5" t="s">
        <v>45</v>
      </c>
      <c r="C5" s="5" t="s">
        <v>53</v>
      </c>
      <c r="D5" s="5" t="s">
        <v>54</v>
      </c>
      <c r="E5" s="5" t="s">
        <v>77</v>
      </c>
      <c r="F5" s="5" t="s">
        <v>55</v>
      </c>
    </row>
    <row r="6" spans="1:6" ht="15.75" thickBot="1">
      <c r="A6" s="6">
        <v>1990</v>
      </c>
      <c r="B6" s="7">
        <v>1510.75732</v>
      </c>
      <c r="C6" s="7">
        <v>554.0485337</v>
      </c>
      <c r="D6" s="7">
        <v>49216.133430063885</v>
      </c>
      <c r="E6" s="7">
        <v>620.4529730676678</v>
      </c>
      <c r="F6" s="7">
        <v>255.07715598956705</v>
      </c>
    </row>
    <row r="7" spans="1:6" ht="15.75" thickBot="1">
      <c r="A7" s="6">
        <v>1991</v>
      </c>
      <c r="B7" s="7">
        <v>1564.7141364599997</v>
      </c>
      <c r="C7" s="7">
        <v>571.09684701</v>
      </c>
      <c r="D7" s="7">
        <v>50270.9237758633</v>
      </c>
      <c r="E7" s="7">
        <v>629.4349348296142</v>
      </c>
      <c r="F7" s="7">
        <v>263.3999505682408</v>
      </c>
    </row>
    <row r="8" spans="1:6" ht="15.75" thickBot="1">
      <c r="A8" s="6">
        <v>1992</v>
      </c>
      <c r="B8" s="7">
        <v>1594.9927034444445</v>
      </c>
      <c r="C8" s="7">
        <v>582.6549412911111</v>
      </c>
      <c r="D8" s="7">
        <v>52064.876995163446</v>
      </c>
      <c r="E8" s="7">
        <v>628.9125024866056</v>
      </c>
      <c r="F8" s="7">
        <v>271.71088672991317</v>
      </c>
    </row>
    <row r="9" spans="1:6" ht="15.75" thickBot="1">
      <c r="A9" s="6">
        <v>1993</v>
      </c>
      <c r="B9" s="7">
        <v>1621.9961159544446</v>
      </c>
      <c r="C9" s="7">
        <v>592.3697240022221</v>
      </c>
      <c r="D9" s="7">
        <v>52086.418595867864</v>
      </c>
      <c r="E9" s="7">
        <v>629.0309663639549</v>
      </c>
      <c r="F9" s="7">
        <v>277.78737150446165</v>
      </c>
    </row>
    <row r="10" spans="1:6" ht="15.75" thickBot="1">
      <c r="A10" s="6">
        <v>1994</v>
      </c>
      <c r="B10" s="7">
        <v>1636.0699387199998</v>
      </c>
      <c r="C10" s="7">
        <v>600.7215274266666</v>
      </c>
      <c r="D10" s="7">
        <v>53215.104623870706</v>
      </c>
      <c r="E10" s="7">
        <v>646.2152763707045</v>
      </c>
      <c r="F10" s="7">
        <v>282.925662172234</v>
      </c>
    </row>
    <row r="11" spans="1:6" ht="15.75" thickBot="1">
      <c r="A11" s="6">
        <v>1995</v>
      </c>
      <c r="B11" s="7">
        <v>1649.5107590444445</v>
      </c>
      <c r="C11" s="7">
        <v>609.9027220444444</v>
      </c>
      <c r="D11" s="7">
        <v>54979.551288283255</v>
      </c>
      <c r="E11" s="7">
        <v>660.996548318589</v>
      </c>
      <c r="F11" s="7">
        <v>288.3104614226788</v>
      </c>
    </row>
    <row r="12" spans="1:6" ht="15.75" thickBot="1">
      <c r="A12" s="6">
        <v>1996</v>
      </c>
      <c r="B12" s="7">
        <v>1671.4077986911109</v>
      </c>
      <c r="C12" s="7">
        <v>617.4049739444445</v>
      </c>
      <c r="D12" s="7">
        <v>56457.032787665434</v>
      </c>
      <c r="E12" s="7">
        <v>680.2145934905277</v>
      </c>
      <c r="F12" s="7">
        <v>292.96719003794936</v>
      </c>
    </row>
    <row r="13" spans="1:6" ht="15.75" thickBot="1">
      <c r="A13" s="6">
        <v>1997</v>
      </c>
      <c r="B13" s="7">
        <v>1697.5659816866664</v>
      </c>
      <c r="C13" s="7">
        <v>624.7777172466666</v>
      </c>
      <c r="D13" s="7">
        <v>58886.15902871723</v>
      </c>
      <c r="E13" s="7">
        <v>698.8210183957652</v>
      </c>
      <c r="F13" s="7">
        <v>297.4052323928884</v>
      </c>
    </row>
    <row r="14" spans="1:6" ht="15.75" thickBot="1">
      <c r="A14" s="6">
        <v>1998</v>
      </c>
      <c r="B14" s="7">
        <v>1723.2859312622222</v>
      </c>
      <c r="C14" s="7">
        <v>627.4844009488888</v>
      </c>
      <c r="D14" s="7">
        <v>62713.82995707429</v>
      </c>
      <c r="E14" s="7">
        <v>728.1351098144596</v>
      </c>
      <c r="F14" s="7">
        <v>304.0325602700105</v>
      </c>
    </row>
    <row r="15" spans="1:6" ht="15.75" thickBot="1">
      <c r="A15" s="6">
        <v>1999</v>
      </c>
      <c r="B15" s="7">
        <v>1776.275420891111</v>
      </c>
      <c r="C15" s="7">
        <v>636.8578218288889</v>
      </c>
      <c r="D15" s="7">
        <v>65582.30232821118</v>
      </c>
      <c r="E15" s="7">
        <v>761.5794488813935</v>
      </c>
      <c r="F15" s="7">
        <v>312.180972975897</v>
      </c>
    </row>
    <row r="16" spans="1:6" ht="15.75" thickBot="1">
      <c r="A16" s="6">
        <v>2000</v>
      </c>
      <c r="B16" s="7">
        <v>1816.3420565000001</v>
      </c>
      <c r="C16" s="7">
        <v>651.4726029</v>
      </c>
      <c r="D16" s="7">
        <v>69924.95616723524</v>
      </c>
      <c r="E16" s="7">
        <v>784.101896877369</v>
      </c>
      <c r="F16" s="7">
        <v>320.2807685626187</v>
      </c>
    </row>
    <row r="17" spans="1:6" ht="15.75" thickBot="1">
      <c r="A17" s="6">
        <v>2001</v>
      </c>
      <c r="B17" s="7">
        <v>1871.3764134900002</v>
      </c>
      <c r="C17" s="7">
        <v>659.16544264</v>
      </c>
      <c r="D17" s="7">
        <v>74329.87426732336</v>
      </c>
      <c r="E17" s="7">
        <v>802.7572163658558</v>
      </c>
      <c r="F17" s="7">
        <v>328.97765582157</v>
      </c>
    </row>
    <row r="18" spans="1:6" ht="15.75" thickBot="1">
      <c r="A18" s="6">
        <v>2002</v>
      </c>
      <c r="B18" s="7">
        <v>1915.7393099599997</v>
      </c>
      <c r="C18" s="7">
        <v>671.5317685799998</v>
      </c>
      <c r="D18" s="7">
        <v>76377.84612432338</v>
      </c>
      <c r="E18" s="7">
        <v>817.9253489147163</v>
      </c>
      <c r="F18" s="7">
        <v>337.43795302261765</v>
      </c>
    </row>
    <row r="19" spans="1:6" ht="15.75" thickBot="1">
      <c r="A19" s="6">
        <v>2003</v>
      </c>
      <c r="B19" s="7">
        <v>1959.7734706</v>
      </c>
      <c r="C19" s="7">
        <v>685.91579603</v>
      </c>
      <c r="D19" s="7">
        <v>79477.33789788935</v>
      </c>
      <c r="E19" s="7">
        <v>824.3876007054702</v>
      </c>
      <c r="F19" s="7">
        <v>346.0546274322844</v>
      </c>
    </row>
    <row r="20" spans="1:6" ht="15.75" thickBot="1">
      <c r="A20" s="6">
        <v>2004</v>
      </c>
      <c r="B20" s="7">
        <v>1995.44830138</v>
      </c>
      <c r="C20" s="7">
        <v>699.77672034</v>
      </c>
      <c r="D20" s="7">
        <v>82886.87480377991</v>
      </c>
      <c r="E20" s="7">
        <v>836.0408387690225</v>
      </c>
      <c r="F20" s="7">
        <v>354.79062301046514</v>
      </c>
    </row>
    <row r="21" spans="1:6" ht="15.75" thickBot="1">
      <c r="A21" s="6">
        <v>2005</v>
      </c>
      <c r="B21" s="7">
        <v>2023.6441072999999</v>
      </c>
      <c r="C21" s="7">
        <v>715.1251835</v>
      </c>
      <c r="D21" s="7">
        <v>83850.97772426077</v>
      </c>
      <c r="E21" s="7">
        <v>861.067638930678</v>
      </c>
      <c r="F21" s="7">
        <v>364.56242555601324</v>
      </c>
    </row>
    <row r="22" spans="1:6" ht="15.75" thickBot="1">
      <c r="A22" s="6">
        <v>2006</v>
      </c>
      <c r="B22" s="7">
        <v>2048.8787969</v>
      </c>
      <c r="C22" s="7">
        <v>730.56468362</v>
      </c>
      <c r="D22" s="7">
        <v>86010.31280938511</v>
      </c>
      <c r="E22" s="7">
        <v>876.2714353343326</v>
      </c>
      <c r="F22" s="7">
        <v>370.45371225094857</v>
      </c>
    </row>
    <row r="23" spans="1:6" ht="15.75" thickBot="1">
      <c r="A23" s="6">
        <v>2007</v>
      </c>
      <c r="B23" s="7">
        <v>2074.17576993</v>
      </c>
      <c r="C23" s="7">
        <v>742.32607127</v>
      </c>
      <c r="D23" s="7">
        <v>87008.36242414039</v>
      </c>
      <c r="E23" s="7">
        <v>879.0645299566014</v>
      </c>
      <c r="F23" s="7">
        <v>379.0433596532607</v>
      </c>
    </row>
    <row r="24" spans="1:6" ht="15.75" thickBot="1">
      <c r="A24" s="6">
        <v>2008</v>
      </c>
      <c r="B24" s="7">
        <v>2094.2401401600005</v>
      </c>
      <c r="C24" s="7">
        <v>749.35715344</v>
      </c>
      <c r="D24" s="7">
        <v>88084.85280146966</v>
      </c>
      <c r="E24" s="7">
        <v>861.73065884692</v>
      </c>
      <c r="F24" s="7">
        <v>384.25205465905117</v>
      </c>
    </row>
    <row r="25" spans="1:6" ht="15.75" thickBot="1">
      <c r="A25" s="6">
        <v>2009</v>
      </c>
      <c r="B25" s="7">
        <v>2110.6437667000005</v>
      </c>
      <c r="C25" s="7">
        <v>752.4456304600001</v>
      </c>
      <c r="D25" s="7">
        <v>86096.09304879194</v>
      </c>
      <c r="E25" s="7">
        <v>816.6291342371198</v>
      </c>
      <c r="F25" s="7">
        <v>391.98460878301654</v>
      </c>
    </row>
    <row r="26" spans="1:6" ht="15.75" thickBot="1">
      <c r="A26" s="6">
        <v>2010</v>
      </c>
      <c r="B26" s="7">
        <v>2128.7334914000003</v>
      </c>
      <c r="C26" s="7">
        <v>753.5971744000001</v>
      </c>
      <c r="D26" s="7">
        <v>87067.11953427148</v>
      </c>
      <c r="E26" s="7">
        <v>801.1523969220802</v>
      </c>
      <c r="F26" s="7">
        <v>394.6852972682487</v>
      </c>
    </row>
    <row r="27" spans="1:6" ht="15.75" thickBot="1">
      <c r="A27" s="6">
        <v>2011</v>
      </c>
      <c r="B27" s="7">
        <v>2147.341911128611</v>
      </c>
      <c r="C27" s="7">
        <v>755.6831192322222</v>
      </c>
      <c r="D27" s="7">
        <v>89768.42468881997</v>
      </c>
      <c r="E27" s="7">
        <v>799.7033315506435</v>
      </c>
      <c r="F27" s="7">
        <v>396.23965920517645</v>
      </c>
    </row>
    <row r="28" spans="1:6" ht="15.75" thickBot="1">
      <c r="A28" s="6">
        <v>2012</v>
      </c>
      <c r="B28" s="7">
        <v>2166.508462332778</v>
      </c>
      <c r="C28" s="7">
        <v>758.0300726044444</v>
      </c>
      <c r="D28" s="7">
        <v>91816.11737857737</v>
      </c>
      <c r="E28" s="7">
        <v>816.1641503707929</v>
      </c>
      <c r="F28" s="7">
        <v>396.98769015536516</v>
      </c>
    </row>
    <row r="29" spans="1:6" ht="15.75" thickBot="1">
      <c r="A29" s="6">
        <v>2013</v>
      </c>
      <c r="B29" s="7">
        <v>2183.9819007</v>
      </c>
      <c r="C29" s="7">
        <v>761.0272494991666</v>
      </c>
      <c r="D29" s="7">
        <v>93177.06201431817</v>
      </c>
      <c r="E29" s="7">
        <v>839.4216006933898</v>
      </c>
      <c r="F29" s="7">
        <v>397.3531998574614</v>
      </c>
    </row>
    <row r="30" spans="1:6" ht="15.75" thickBot="1">
      <c r="A30" s="6">
        <v>2014</v>
      </c>
      <c r="B30" s="7">
        <v>2209.1682365877778</v>
      </c>
      <c r="C30" s="7">
        <v>764.3476976211113</v>
      </c>
      <c r="D30" s="7">
        <v>97400.76110176714</v>
      </c>
      <c r="E30" s="7">
        <v>864.0181235894192</v>
      </c>
      <c r="F30" s="7">
        <v>397.63214287422716</v>
      </c>
    </row>
    <row r="31" spans="1:6" ht="15.75" thickBot="1">
      <c r="A31" s="6">
        <v>2015</v>
      </c>
      <c r="B31" s="7">
        <v>2233.3207745333334</v>
      </c>
      <c r="C31" s="7">
        <v>767.5261480027777</v>
      </c>
      <c r="D31" s="7">
        <v>102927.18857968935</v>
      </c>
      <c r="E31" s="7">
        <v>890.6147211175877</v>
      </c>
      <c r="F31" s="7">
        <v>398.09211241280633</v>
      </c>
    </row>
    <row r="32" spans="1:6" ht="15.75" thickBot="1">
      <c r="A32" s="6">
        <v>2016</v>
      </c>
      <c r="B32" s="7">
        <v>2259.171875335</v>
      </c>
      <c r="C32" s="7">
        <v>783.330207195</v>
      </c>
      <c r="D32" s="7">
        <v>105760.69927912312</v>
      </c>
      <c r="E32" s="7">
        <v>919.716670887736</v>
      </c>
      <c r="F32" s="7">
        <v>398.3020801711782</v>
      </c>
    </row>
    <row r="33" spans="1:6" ht="15.75" thickBot="1">
      <c r="A33" s="6">
        <v>2017</v>
      </c>
      <c r="B33" s="7">
        <v>2286.5602769280554</v>
      </c>
      <c r="C33" s="7">
        <v>792.2810906041666</v>
      </c>
      <c r="D33" s="7">
        <v>109358.39521816385</v>
      </c>
      <c r="E33" s="7">
        <v>934.1898384906196</v>
      </c>
      <c r="F33" s="7">
        <v>405.682694990242</v>
      </c>
    </row>
    <row r="34" spans="1:6" ht="15.75" thickBot="1">
      <c r="A34" s="6">
        <v>2018</v>
      </c>
      <c r="B34" s="7">
        <v>2314.2092552488893</v>
      </c>
      <c r="C34" s="7">
        <v>801.8944059666667</v>
      </c>
      <c r="D34" s="7">
        <v>112678.21190080732</v>
      </c>
      <c r="E34" s="7">
        <v>948.1694591068238</v>
      </c>
      <c r="F34" s="7">
        <v>412.6578730744686</v>
      </c>
    </row>
    <row r="35" spans="1:6" ht="15.75" thickBot="1">
      <c r="A35" s="6">
        <v>2019</v>
      </c>
      <c r="B35" s="7">
        <v>2342.1502621775</v>
      </c>
      <c r="C35" s="7">
        <v>811.4866431199999</v>
      </c>
      <c r="D35" s="7">
        <v>116059.4410216206</v>
      </c>
      <c r="E35" s="7">
        <v>962.183599888537</v>
      </c>
      <c r="F35" s="7">
        <v>419.16697564269197</v>
      </c>
    </row>
    <row r="36" spans="1:6" ht="15.75" thickBot="1">
      <c r="A36" s="6">
        <v>2020</v>
      </c>
      <c r="B36" s="7">
        <v>2370.3549060638893</v>
      </c>
      <c r="C36" s="7">
        <v>821.0539040527779</v>
      </c>
      <c r="D36" s="7">
        <v>119279.32870821867</v>
      </c>
      <c r="E36" s="7">
        <v>970.4706868200026</v>
      </c>
      <c r="F36" s="7">
        <v>425.638593794261</v>
      </c>
    </row>
    <row r="37" spans="1:6" ht="15.75" thickBot="1">
      <c r="A37" s="6">
        <v>2021</v>
      </c>
      <c r="B37" s="7">
        <v>2398.9294947555554</v>
      </c>
      <c r="C37" s="7">
        <v>830.8245444224999</v>
      </c>
      <c r="D37" s="7">
        <v>122733.50501615964</v>
      </c>
      <c r="E37" s="7">
        <v>976.1668859535913</v>
      </c>
      <c r="F37" s="7">
        <v>431.95278935500465</v>
      </c>
    </row>
    <row r="38" spans="1:6" ht="15.75" thickBot="1">
      <c r="A38" s="6">
        <v>2022</v>
      </c>
      <c r="B38" s="7">
        <v>2427.7208646833337</v>
      </c>
      <c r="C38" s="7">
        <v>840.86126357</v>
      </c>
      <c r="D38" s="7">
        <v>127249.54835673183</v>
      </c>
      <c r="E38" s="7">
        <v>989.1225766772251</v>
      </c>
      <c r="F38" s="7">
        <v>438.1973495638766</v>
      </c>
    </row>
    <row r="39" spans="1:6" ht="15.75" thickBot="1">
      <c r="A39" s="6">
        <v>2023</v>
      </c>
      <c r="B39" s="7">
        <v>2456.7139042119447</v>
      </c>
      <c r="C39" s="7">
        <v>850.5843263891668</v>
      </c>
      <c r="D39" s="7">
        <v>131456.67753164674</v>
      </c>
      <c r="E39" s="7">
        <v>1002.7301661161839</v>
      </c>
      <c r="F39" s="7">
        <v>444.4965923432245</v>
      </c>
    </row>
    <row r="40" spans="1:6" ht="15.75" thickBot="1">
      <c r="A40" s="6">
        <v>2024</v>
      </c>
      <c r="B40" s="7">
        <v>2485.792133914445</v>
      </c>
      <c r="C40" s="7">
        <v>860.3515511711112</v>
      </c>
      <c r="D40" s="7">
        <v>135203.31987731188</v>
      </c>
      <c r="E40" s="7">
        <v>1011.099808081723</v>
      </c>
      <c r="F40" s="7">
        <v>451.16233590965425</v>
      </c>
    </row>
    <row r="41" spans="1:6" ht="15.75" thickBot="1">
      <c r="A41" s="6">
        <v>2025</v>
      </c>
      <c r="B41" s="7">
        <v>2514.807676641667</v>
      </c>
      <c r="C41" s="7">
        <v>870.1849630750002</v>
      </c>
      <c r="D41" s="7">
        <v>139259.7969946391</v>
      </c>
      <c r="E41" s="7">
        <v>1018.238565625737</v>
      </c>
      <c r="F41" s="7">
        <v>458.03678117559963</v>
      </c>
    </row>
    <row r="42" spans="1:6" ht="15.75" thickBot="1">
      <c r="A42" s="6">
        <v>2026</v>
      </c>
      <c r="B42" s="7">
        <v>2544.174393946667</v>
      </c>
      <c r="C42" s="7">
        <v>879.7956273622223</v>
      </c>
      <c r="D42" s="7">
        <v>143438.25057982962</v>
      </c>
      <c r="E42" s="7">
        <v>1025.6089903524262</v>
      </c>
      <c r="F42" s="7">
        <v>464.7279308390684</v>
      </c>
    </row>
    <row r="43" spans="1:6" ht="15.75" thickBot="1">
      <c r="A43" s="6">
        <v>2027</v>
      </c>
      <c r="B43" s="7">
        <v>2573.768600458334</v>
      </c>
      <c r="C43" s="7">
        <v>889.149644105278</v>
      </c>
      <c r="D43" s="7">
        <v>147673.86248977922</v>
      </c>
      <c r="E43" s="7">
        <v>1032.9470414598907</v>
      </c>
      <c r="F43" s="7">
        <v>471.2973091739062</v>
      </c>
    </row>
    <row r="44" spans="1:6" ht="15.75" thickBot="1">
      <c r="A44" s="6">
        <v>2028</v>
      </c>
      <c r="B44" s="7">
        <v>2602.993792695</v>
      </c>
      <c r="C44" s="7">
        <v>898.4864837600002</v>
      </c>
      <c r="D44" s="7">
        <v>152067.34385871646</v>
      </c>
      <c r="E44" s="7">
        <v>1041.477465900598</v>
      </c>
      <c r="F44" s="7">
        <v>477.9168059358977</v>
      </c>
    </row>
    <row r="45" spans="1:6" ht="15.75" thickBot="1">
      <c r="A45" s="6">
        <v>2029</v>
      </c>
      <c r="B45" s="7">
        <v>2630.9992937550005</v>
      </c>
      <c r="C45" s="7">
        <v>906.8248995900001</v>
      </c>
      <c r="D45" s="7">
        <v>156384.21029513094</v>
      </c>
      <c r="E45" s="7">
        <v>1049.4017679701083</v>
      </c>
      <c r="F45" s="7">
        <v>484.5835566706561</v>
      </c>
    </row>
    <row r="46" spans="1:6" ht="13.5" customHeight="1" thickBot="1">
      <c r="A46" s="6">
        <v>2030</v>
      </c>
      <c r="B46" s="7">
        <v>2658.7999985500005</v>
      </c>
      <c r="C46" s="7">
        <v>914.992693745</v>
      </c>
      <c r="D46" s="7">
        <v>160798.18495856907</v>
      </c>
      <c r="E46" s="7">
        <v>1057.2674982177623</v>
      </c>
      <c r="F46" s="7">
        <v>491.3005599660984</v>
      </c>
    </row>
    <row r="47" spans="1:6" ht="13.5" customHeight="1">
      <c r="A47" s="29" t="s">
        <v>0</v>
      </c>
      <c r="B47" s="29"/>
      <c r="C47" s="29"/>
      <c r="D47" s="29"/>
      <c r="E47" s="29"/>
      <c r="F47" s="29"/>
    </row>
    <row r="48" spans="1:6" ht="15">
      <c r="A48" s="29" t="s">
        <v>52</v>
      </c>
      <c r="B48" s="29"/>
      <c r="C48" s="29"/>
      <c r="D48" s="29"/>
      <c r="E48" s="29"/>
      <c r="F48" s="29"/>
    </row>
    <row r="49" ht="15">
      <c r="A49" s="4"/>
    </row>
    <row r="50" spans="1:6" ht="15.75">
      <c r="A50" s="27" t="s">
        <v>23</v>
      </c>
      <c r="B50" s="27"/>
      <c r="C50" s="27"/>
      <c r="D50" s="27"/>
      <c r="E50" s="27"/>
      <c r="F50" s="27"/>
    </row>
    <row r="51" spans="1:6" ht="15">
      <c r="A51" s="8" t="s">
        <v>24</v>
      </c>
      <c r="B51" s="12">
        <f>EXP((LN(B16/B6)/10))-1</f>
        <v>0.018592075662900776</v>
      </c>
      <c r="C51" s="12">
        <f>EXP((LN(C16/C6)/10))-1</f>
        <v>0.01633020924055928</v>
      </c>
      <c r="D51" s="12">
        <f>EXP((LN(D16/D6)/10))-1</f>
        <v>0.035744107374945155</v>
      </c>
      <c r="E51" s="12">
        <f>EXP((LN(E16/E6)/10))-1</f>
        <v>0.023685056133841975</v>
      </c>
      <c r="F51" s="12">
        <f>EXP((LN(F16/F6)/10))-1</f>
        <v>0.023024252677831702</v>
      </c>
    </row>
    <row r="52" spans="1:6" ht="15">
      <c r="A52" s="8" t="s">
        <v>36</v>
      </c>
      <c r="B52" s="12">
        <f>EXP((LN(B32/B16)/16))-1</f>
        <v>0.013729248533530303</v>
      </c>
      <c r="C52" s="12">
        <f>EXP((LN(C32/C16)/16))-1</f>
        <v>0.011586546523179475</v>
      </c>
      <c r="D52" s="12">
        <f>EXP((LN(D32/D16)/16))-1</f>
        <v>0.026197038351265745</v>
      </c>
      <c r="E52" s="12">
        <f>EXP((LN(E32/E16)/16))-1</f>
        <v>0.0100202873239994</v>
      </c>
      <c r="F52" s="12">
        <f>EXP((LN(F32/F16)/16))-1</f>
        <v>0.013719047946524343</v>
      </c>
    </row>
    <row r="53" spans="1:6" ht="13.5" customHeight="1">
      <c r="A53" s="8" t="s">
        <v>37</v>
      </c>
      <c r="B53" s="12">
        <f>EXP((LN(B36/B32)/4))-1</f>
        <v>0.012082757299858748</v>
      </c>
      <c r="C53" s="12">
        <f>EXP((LN(C36/C32)/4))-1</f>
        <v>0.011828013266691695</v>
      </c>
      <c r="D53" s="12">
        <f>EXP((LN(D36/D32)/4))-1</f>
        <v>0.030529001037136405</v>
      </c>
      <c r="E53" s="12">
        <f>EXP((LN(E36/E32)/4))-1</f>
        <v>0.013519457897926301</v>
      </c>
      <c r="F53" s="12">
        <f>EXP((LN(F36/F32)/4))-1</f>
        <v>0.01673343697362717</v>
      </c>
    </row>
    <row r="54" spans="1:6" ht="15">
      <c r="A54" s="8" t="s">
        <v>68</v>
      </c>
      <c r="B54" s="12">
        <f>EXP((LN(B46/B32)/14))-1</f>
        <v>0.011701979619424652</v>
      </c>
      <c r="C54" s="12">
        <f>EXP((LN(C46/C32)/14))-1</f>
        <v>0.011159071126734643</v>
      </c>
      <c r="D54" s="12">
        <f>EXP((LN(D46/D32)/14))-1</f>
        <v>0.030378804296341766</v>
      </c>
      <c r="E54" s="12">
        <f>EXP((LN(E46/E32)/14))-1</f>
        <v>0.010005247596807543</v>
      </c>
      <c r="F54" s="12">
        <f>EXP((LN(F46/F32)/14))-1</f>
        <v>0.015101852473958788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8" t="s">
        <v>64</v>
      </c>
      <c r="B1" s="28"/>
      <c r="C1" s="28"/>
      <c r="D1" s="28"/>
      <c r="E1" s="28"/>
    </row>
    <row r="2" spans="1:6" ht="15.75" customHeight="1">
      <c r="A2" s="28" t="s">
        <v>65</v>
      </c>
      <c r="B2" s="28"/>
      <c r="C2" s="28"/>
      <c r="D2" s="28"/>
      <c r="E2" s="28"/>
      <c r="F2" s="28"/>
    </row>
    <row r="3" spans="1:5" ht="15.75" customHeight="1">
      <c r="A3" s="28" t="s">
        <v>56</v>
      </c>
      <c r="B3" s="28"/>
      <c r="C3" s="28"/>
      <c r="D3" s="28"/>
      <c r="E3" s="28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46</v>
      </c>
      <c r="E5" s="5" t="s">
        <v>18</v>
      </c>
    </row>
    <row r="6" spans="1:5" ht="15.75" thickBot="1">
      <c r="A6" s="6">
        <v>1990</v>
      </c>
      <c r="B6" s="9">
        <v>12.6835043983281</v>
      </c>
      <c r="C6" s="9">
        <v>12.830751389512601</v>
      </c>
      <c r="D6" s="9">
        <v>11.7784511775752</v>
      </c>
      <c r="E6" s="9">
        <v>14.7468391708624</v>
      </c>
    </row>
    <row r="7" spans="1:5" ht="15.75" thickBot="1">
      <c r="A7" s="6">
        <v>1991</v>
      </c>
      <c r="B7" s="9">
        <v>12.5635545501668</v>
      </c>
      <c r="C7" s="9">
        <v>12.993764590954585</v>
      </c>
      <c r="D7" s="9">
        <v>11.6413893429167</v>
      </c>
      <c r="E7" s="9">
        <v>15.2543911715039</v>
      </c>
    </row>
    <row r="8" spans="1:5" ht="15.75" thickBot="1">
      <c r="A8" s="6">
        <v>1992</v>
      </c>
      <c r="B8" s="9">
        <v>12.4756282259334</v>
      </c>
      <c r="C8" s="9">
        <v>12.924721992878</v>
      </c>
      <c r="D8" s="9">
        <v>11.3668635292172</v>
      </c>
      <c r="E8" s="9">
        <v>15.6281567518234</v>
      </c>
    </row>
    <row r="9" spans="1:5" ht="15.75" thickBot="1">
      <c r="A9" s="6">
        <v>1993</v>
      </c>
      <c r="B9" s="9">
        <v>11.7790099157263</v>
      </c>
      <c r="C9" s="9">
        <v>12.77795982157613</v>
      </c>
      <c r="D9" s="9">
        <v>10.572548851816</v>
      </c>
      <c r="E9" s="9">
        <v>17.0601270014897</v>
      </c>
    </row>
    <row r="10" spans="1:5" ht="15.75" thickBot="1">
      <c r="A10" s="6">
        <v>1994</v>
      </c>
      <c r="B10" s="9">
        <v>11.976987809774</v>
      </c>
      <c r="C10" s="9">
        <v>12.16367349117042</v>
      </c>
      <c r="D10" s="9">
        <v>10.6324123712044</v>
      </c>
      <c r="E10" s="9">
        <v>12.5737421996114</v>
      </c>
    </row>
    <row r="11" spans="1:5" ht="15.75" thickBot="1">
      <c r="A11" s="6">
        <v>1995</v>
      </c>
      <c r="B11" s="9">
        <v>11.9510556003982</v>
      </c>
      <c r="C11" s="9">
        <v>11.76126596104536</v>
      </c>
      <c r="D11" s="9">
        <v>10.1770963623844</v>
      </c>
      <c r="E11" s="9">
        <v>12.4044084324795</v>
      </c>
    </row>
    <row r="12" spans="1:5" ht="15.75" thickBot="1">
      <c r="A12" s="6">
        <v>1996</v>
      </c>
      <c r="B12" s="9">
        <v>11.9150013391102</v>
      </c>
      <c r="C12" s="9">
        <v>11.660710444302952</v>
      </c>
      <c r="D12" s="9">
        <v>9.84623046065333</v>
      </c>
      <c r="E12" s="9">
        <v>11.998788794398</v>
      </c>
    </row>
    <row r="13" spans="1:5" ht="15.75" thickBot="1">
      <c r="A13" s="6">
        <v>1997</v>
      </c>
      <c r="B13" s="9">
        <v>11.9069194035652</v>
      </c>
      <c r="C13" s="9">
        <v>11.714284551166728</v>
      </c>
      <c r="D13" s="9">
        <v>9.52606620020916</v>
      </c>
      <c r="E13" s="9">
        <v>12.07348139484</v>
      </c>
    </row>
    <row r="14" spans="1:5" ht="15.75" thickBot="1">
      <c r="A14" s="6">
        <v>1998</v>
      </c>
      <c r="B14" s="9">
        <v>12.0645410852067</v>
      </c>
      <c r="C14" s="9">
        <v>11.517881180103672</v>
      </c>
      <c r="D14" s="9">
        <v>9.28914026048743</v>
      </c>
      <c r="E14" s="9">
        <v>11.8872494338294</v>
      </c>
    </row>
    <row r="15" spans="1:5" ht="15.75" thickBot="1">
      <c r="A15" s="6">
        <v>1999</v>
      </c>
      <c r="B15" s="9">
        <v>11.7965988677446</v>
      </c>
      <c r="C15" s="9">
        <v>11.002661490643321</v>
      </c>
      <c r="D15" s="9">
        <v>9.26722757035846</v>
      </c>
      <c r="E15" s="9">
        <v>11.6751141792543</v>
      </c>
    </row>
    <row r="16" spans="1:5" ht="15.75" thickBot="1">
      <c r="A16" s="6">
        <v>2000</v>
      </c>
      <c r="B16" s="9">
        <v>11.6996461424679</v>
      </c>
      <c r="C16" s="9">
        <v>10.777754718581887</v>
      </c>
      <c r="D16" s="9">
        <v>9.19238025957567</v>
      </c>
      <c r="E16" s="9">
        <v>11.5034049235709</v>
      </c>
    </row>
    <row r="17" spans="1:5" ht="15.75" thickBot="1">
      <c r="A17" s="6">
        <v>2001</v>
      </c>
      <c r="B17" s="9">
        <v>12.4634852900594</v>
      </c>
      <c r="C17" s="9">
        <v>11.497493029953379</v>
      </c>
      <c r="D17" s="9">
        <v>10.4126862129011</v>
      </c>
      <c r="E17" s="9">
        <v>12.6662081938166</v>
      </c>
    </row>
    <row r="18" spans="1:5" ht="15.75" thickBot="1">
      <c r="A18" s="6">
        <v>2002</v>
      </c>
      <c r="B18" s="9">
        <v>12.6911613285362</v>
      </c>
      <c r="C18" s="9">
        <v>11.76795398962414</v>
      </c>
      <c r="D18" s="9">
        <v>10.694471491433</v>
      </c>
      <c r="E18" s="9">
        <v>12.6431293616594</v>
      </c>
    </row>
    <row r="19" spans="1:5" ht="15.75" thickBot="1">
      <c r="A19" s="6">
        <v>2003</v>
      </c>
      <c r="B19" s="9">
        <v>12.7222653223631</v>
      </c>
      <c r="C19" s="9">
        <v>11.229962306961227</v>
      </c>
      <c r="D19" s="9">
        <v>10.4992080747622</v>
      </c>
      <c r="E19" s="9">
        <v>12.4108719956038</v>
      </c>
    </row>
    <row r="20" spans="1:5" ht="15.75" thickBot="1">
      <c r="A20" s="6">
        <v>2004</v>
      </c>
      <c r="B20" s="9">
        <v>12.4122336805997</v>
      </c>
      <c r="C20" s="9">
        <v>11.40147325071943</v>
      </c>
      <c r="D20" s="9">
        <v>10.0938797474157</v>
      </c>
      <c r="E20" s="9">
        <v>11.56822419847</v>
      </c>
    </row>
    <row r="21" spans="1:5" ht="15.75" thickBot="1">
      <c r="A21" s="6">
        <v>2005</v>
      </c>
      <c r="B21" s="9">
        <v>12.6564935181378</v>
      </c>
      <c r="C21" s="9">
        <v>11.351932179109129</v>
      </c>
      <c r="D21" s="9">
        <v>10.1604785964851</v>
      </c>
      <c r="E21" s="9">
        <v>11.8564900395368</v>
      </c>
    </row>
    <row r="22" spans="1:5" ht="15.75" thickBot="1">
      <c r="A22" s="6">
        <v>2006</v>
      </c>
      <c r="B22" s="9">
        <v>12.7643997484318</v>
      </c>
      <c r="C22" s="9">
        <v>11.824065923895605</v>
      </c>
      <c r="D22" s="9">
        <v>10.292445032078</v>
      </c>
      <c r="E22" s="9">
        <v>11.5170136373781</v>
      </c>
    </row>
    <row r="23" spans="1:5" ht="15.75" thickBot="1">
      <c r="A23" s="6">
        <v>2007</v>
      </c>
      <c r="B23" s="9">
        <v>12.4927985397271</v>
      </c>
      <c r="C23" s="9">
        <v>11.766500233503644</v>
      </c>
      <c r="D23" s="9">
        <v>10.1223627520651</v>
      </c>
      <c r="E23" s="9">
        <v>11.1720898208558</v>
      </c>
    </row>
    <row r="24" spans="1:5" ht="15.75" thickBot="1">
      <c r="A24" s="6">
        <v>2008</v>
      </c>
      <c r="B24" s="9">
        <v>13.0978681924318</v>
      </c>
      <c r="C24" s="9">
        <v>12.315800512153242</v>
      </c>
      <c r="D24" s="9">
        <v>10.6748362628896</v>
      </c>
      <c r="E24" s="9">
        <v>11.8350611977075</v>
      </c>
    </row>
    <row r="25" spans="1:5" ht="15.75" thickBot="1">
      <c r="A25" s="6">
        <v>2009</v>
      </c>
      <c r="B25" s="9">
        <v>13.387308983715</v>
      </c>
      <c r="C25" s="9">
        <v>12.995853229216868</v>
      </c>
      <c r="D25" s="9">
        <v>10.9612107557532</v>
      </c>
      <c r="E25" s="9">
        <v>12.8063779867331</v>
      </c>
    </row>
    <row r="26" spans="1:5" ht="15.75" thickBot="1">
      <c r="A26" s="6">
        <v>2010</v>
      </c>
      <c r="B26" s="9">
        <v>14.1170149587253</v>
      </c>
      <c r="C26" s="9">
        <v>13.70919818867531</v>
      </c>
      <c r="D26" s="9">
        <v>11.6561241882381</v>
      </c>
      <c r="E26" s="9">
        <v>13.274846958298</v>
      </c>
    </row>
    <row r="27" spans="1:5" ht="15.75" thickBot="1">
      <c r="A27" s="6">
        <v>2011</v>
      </c>
      <c r="B27" s="9">
        <v>14.4208445620101</v>
      </c>
      <c r="C27" s="9">
        <v>14.207738631974003</v>
      </c>
      <c r="D27" s="9">
        <v>11.7550577083907</v>
      </c>
      <c r="E27" s="9">
        <v>13.7292744821185</v>
      </c>
    </row>
    <row r="28" spans="1:5" ht="15.75" thickBot="1">
      <c r="A28" s="6">
        <v>2012</v>
      </c>
      <c r="B28" s="9">
        <v>14.3849809405728</v>
      </c>
      <c r="C28" s="9">
        <v>14.304659866379065</v>
      </c>
      <c r="D28" s="9">
        <v>11.5730933568926</v>
      </c>
      <c r="E28" s="9">
        <v>13.3891965302214</v>
      </c>
    </row>
    <row r="29" spans="1:5" ht="15.75" thickBot="1">
      <c r="A29" s="6">
        <v>2013</v>
      </c>
      <c r="B29" s="9">
        <v>14.3537687147569</v>
      </c>
      <c r="C29" s="9">
        <v>14.254569354177901</v>
      </c>
      <c r="D29" s="9">
        <v>11.5243974384308</v>
      </c>
      <c r="E29" s="9">
        <v>13.4270457982796</v>
      </c>
    </row>
    <row r="30" spans="1:5" ht="15.75" thickBot="1">
      <c r="A30" s="6">
        <v>2014</v>
      </c>
      <c r="B30" s="9">
        <v>14.5545294395332</v>
      </c>
      <c r="C30" s="9">
        <v>13.509288265869401</v>
      </c>
      <c r="D30" s="9">
        <v>10.7167671782972</v>
      </c>
      <c r="E30" s="9">
        <v>13.3988421976246</v>
      </c>
    </row>
    <row r="31" spans="1:5" ht="15.75" thickBot="1">
      <c r="A31" s="6">
        <v>2015</v>
      </c>
      <c r="B31" s="9">
        <v>14.8015892402179</v>
      </c>
      <c r="C31" s="9">
        <v>13.770975641561916</v>
      </c>
      <c r="D31" s="9">
        <v>10.8484175327539</v>
      </c>
      <c r="E31" s="9">
        <v>13.381738643839562</v>
      </c>
    </row>
    <row r="32" spans="1:5" ht="15.75" thickBot="1">
      <c r="A32" s="6">
        <v>2016</v>
      </c>
      <c r="B32" s="9">
        <v>15.1225316538018</v>
      </c>
      <c r="C32" s="9">
        <v>13.265632333346598</v>
      </c>
      <c r="D32" s="9">
        <v>10.7399837559885</v>
      </c>
      <c r="E32" s="9">
        <v>13.247983425029261</v>
      </c>
    </row>
    <row r="33" spans="1:5" ht="15.75" thickBot="1">
      <c r="A33" s="6">
        <v>2017</v>
      </c>
      <c r="B33" s="9">
        <v>14.7845202448919</v>
      </c>
      <c r="C33" s="9">
        <v>13.287609456521068</v>
      </c>
      <c r="D33" s="9">
        <v>10.6681172475844</v>
      </c>
      <c r="E33" s="9">
        <v>13.15933465853356</v>
      </c>
    </row>
    <row r="34" spans="1:5" ht="15.75" thickBot="1">
      <c r="A34" s="6">
        <v>2018</v>
      </c>
      <c r="B34" s="9">
        <v>14.7482613258757</v>
      </c>
      <c r="C34" s="9">
        <v>13.170879531148517</v>
      </c>
      <c r="D34" s="9">
        <v>10.5836711756359</v>
      </c>
      <c r="E34" s="9">
        <v>13.055168750381346</v>
      </c>
    </row>
    <row r="35" spans="1:5" ht="15.75" thickBot="1">
      <c r="A35" s="6">
        <v>2019</v>
      </c>
      <c r="B35" s="9">
        <v>14.5544630583137</v>
      </c>
      <c r="C35" s="9">
        <v>13.029729881216808</v>
      </c>
      <c r="D35" s="9">
        <v>10.4968081342371</v>
      </c>
      <c r="E35" s="9">
        <v>12.948021462373832</v>
      </c>
    </row>
    <row r="36" spans="1:6" ht="15.75" thickBot="1">
      <c r="A36" s="6">
        <v>2020</v>
      </c>
      <c r="B36" s="9">
        <v>14.5001563362775</v>
      </c>
      <c r="C36" s="9">
        <v>12.937864190752029</v>
      </c>
      <c r="D36" s="9">
        <v>10.4527696750804</v>
      </c>
      <c r="E36" s="9">
        <v>12.893699147719822</v>
      </c>
      <c r="F36" s="1" t="s">
        <v>0</v>
      </c>
    </row>
    <row r="37" spans="1:5" ht="15.75" thickBot="1">
      <c r="A37" s="6">
        <v>2021</v>
      </c>
      <c r="B37" s="9">
        <v>14.5073714634841</v>
      </c>
      <c r="C37" s="9">
        <v>12.837373375448173</v>
      </c>
      <c r="D37" s="9">
        <v>10.4115513895744</v>
      </c>
      <c r="E37" s="9">
        <v>12.842855573316172</v>
      </c>
    </row>
    <row r="38" spans="1:5" ht="15.75" thickBot="1">
      <c r="A38" s="6">
        <v>2022</v>
      </c>
      <c r="B38" s="9">
        <v>14.5764299547567</v>
      </c>
      <c r="C38" s="9">
        <v>12.863614721445737</v>
      </c>
      <c r="D38" s="9">
        <v>10.4512306381029</v>
      </c>
      <c r="E38" s="9">
        <v>12.891800715019023</v>
      </c>
    </row>
    <row r="39" spans="1:5" ht="15.75" thickBot="1">
      <c r="A39" s="6">
        <v>2023</v>
      </c>
      <c r="B39" s="9">
        <v>14.6385892489342</v>
      </c>
      <c r="C39" s="9">
        <v>12.8824727996866</v>
      </c>
      <c r="D39" s="9">
        <v>10.4805121273296</v>
      </c>
      <c r="E39" s="9">
        <v>12.927920013962954</v>
      </c>
    </row>
    <row r="40" spans="1:5" ht="15.75" thickBot="1">
      <c r="A40" s="6">
        <v>2024</v>
      </c>
      <c r="B40" s="9">
        <v>14.69566969348</v>
      </c>
      <c r="C40" s="9">
        <v>12.894610523451872</v>
      </c>
      <c r="D40" s="9">
        <v>10.5073786383414</v>
      </c>
      <c r="E40" s="9">
        <v>12.961060389280023</v>
      </c>
    </row>
    <row r="41" spans="1:5" ht="15.75" thickBot="1">
      <c r="A41" s="6">
        <v>2025</v>
      </c>
      <c r="B41" s="9">
        <v>14.7753561642673</v>
      </c>
      <c r="C41" s="9">
        <v>12.927159925277799</v>
      </c>
      <c r="D41" s="9">
        <v>10.5488286341042</v>
      </c>
      <c r="E41" s="9">
        <v>13.012189782890784</v>
      </c>
    </row>
    <row r="42" spans="1:5" ht="15.75" thickBot="1">
      <c r="A42" s="6">
        <v>2026</v>
      </c>
      <c r="B42" s="9">
        <v>14.8718822753274</v>
      </c>
      <c r="C42" s="9">
        <v>12.975994851556253</v>
      </c>
      <c r="D42" s="9">
        <v>10.5962253447648</v>
      </c>
      <c r="E42" s="9">
        <v>13.07065456752162</v>
      </c>
    </row>
    <row r="43" spans="1:5" ht="15.75" thickBot="1">
      <c r="A43" s="6">
        <v>2027</v>
      </c>
      <c r="B43" s="9">
        <v>14.9488776298632</v>
      </c>
      <c r="C43" s="9">
        <v>13.013466227641677</v>
      </c>
      <c r="D43" s="9">
        <v>10.6338649571928</v>
      </c>
      <c r="E43" s="9">
        <v>13.11708377755582</v>
      </c>
    </row>
    <row r="44" spans="1:5" ht="15.75" thickBot="1">
      <c r="A44" s="6">
        <v>2028</v>
      </c>
      <c r="B44" s="9">
        <v>15.0320308256189</v>
      </c>
      <c r="C44" s="9">
        <v>13.056128621703829</v>
      </c>
      <c r="D44" s="9">
        <v>10.6722359151942</v>
      </c>
      <c r="E44" s="9">
        <v>13.16441511689063</v>
      </c>
    </row>
    <row r="45" spans="1:5" ht="15.75" thickBot="1">
      <c r="A45" s="6">
        <v>2029</v>
      </c>
      <c r="B45" s="9">
        <v>15.1287855771871</v>
      </c>
      <c r="C45" s="9">
        <v>13.083422274485375</v>
      </c>
      <c r="D45" s="9">
        <v>10.7058368603835</v>
      </c>
      <c r="E45" s="9">
        <v>13.205862550615558</v>
      </c>
    </row>
    <row r="46" spans="1:5" ht="16.5" customHeight="1" thickBot="1">
      <c r="A46" s="6">
        <v>2030</v>
      </c>
      <c r="B46" s="9">
        <v>15.2395401173708</v>
      </c>
      <c r="C46" s="9">
        <v>13.123877551255221</v>
      </c>
      <c r="D46" s="9">
        <v>10.747537837596</v>
      </c>
      <c r="E46" s="9">
        <v>13.257301534832893</v>
      </c>
    </row>
    <row r="47" spans="1:5" ht="13.5" customHeight="1">
      <c r="A47" s="29" t="s">
        <v>0</v>
      </c>
      <c r="B47" s="29"/>
      <c r="C47" s="29"/>
      <c r="D47" s="29"/>
      <c r="E47" s="29"/>
    </row>
    <row r="48" spans="1:5" ht="15">
      <c r="A48" s="29" t="s">
        <v>52</v>
      </c>
      <c r="B48" s="29"/>
      <c r="C48" s="29"/>
      <c r="D48" s="29"/>
      <c r="E48" s="29"/>
    </row>
    <row r="49" ht="15">
      <c r="A49" s="4"/>
    </row>
    <row r="50" spans="1:5" ht="15.75">
      <c r="A50" s="27" t="s">
        <v>23</v>
      </c>
      <c r="B50" s="27"/>
      <c r="C50" s="27"/>
      <c r="D50" s="27"/>
      <c r="E50" s="27"/>
    </row>
    <row r="51" spans="1:5" ht="15">
      <c r="A51" s="8" t="s">
        <v>24</v>
      </c>
      <c r="B51" s="12">
        <f>EXP((LN(B16/B6)/10))-1</f>
        <v>-0.008041858426544368</v>
      </c>
      <c r="C51" s="12">
        <f>EXP((LN(C16/C6)/10))-1</f>
        <v>-0.017284919779595564</v>
      </c>
      <c r="D51" s="12">
        <f>EXP((LN(D16/D6)/10))-1</f>
        <v>-0.024484937498438053</v>
      </c>
      <c r="E51" s="12">
        <f>EXP((LN(E16/E6)/10))-1</f>
        <v>-0.024532630443775294</v>
      </c>
    </row>
    <row r="52" spans="1:5" ht="15">
      <c r="A52" s="8" t="s">
        <v>36</v>
      </c>
      <c r="B52" s="12">
        <f>EXP((LN(B32/B16)/16))-1</f>
        <v>0.016168518243498742</v>
      </c>
      <c r="C52" s="12">
        <f>EXP((LN(C32/C16)/16))-1</f>
        <v>0.01306539061738321</v>
      </c>
      <c r="D52" s="12">
        <f>EXP((LN(D32/D16)/16))-1</f>
        <v>0.009772357437404011</v>
      </c>
      <c r="E52" s="12">
        <f>EXP((LN(E32/E16)/16))-1</f>
        <v>0.008864198541236101</v>
      </c>
    </row>
    <row r="53" spans="1:5" ht="13.5" customHeight="1">
      <c r="A53" s="8" t="s">
        <v>37</v>
      </c>
      <c r="B53" s="12">
        <f>EXP((LN(B36/B32)/4))-1</f>
        <v>-0.010451589313698162</v>
      </c>
      <c r="C53" s="12">
        <f>EXP((LN(C36/C32)/4))-1</f>
        <v>-0.006235089431139262</v>
      </c>
      <c r="D53" s="12">
        <f>EXP((LN(D36/D32)/4))-1</f>
        <v>-0.006753738457033642</v>
      </c>
      <c r="E53" s="12">
        <f>EXP((LN(E36/E32)/4))-1</f>
        <v>-0.006753738457033642</v>
      </c>
    </row>
    <row r="54" spans="1:5" ht="15">
      <c r="A54" s="8" t="s">
        <v>68</v>
      </c>
      <c r="B54" s="12">
        <f>EXP((LN(B46/B32)/14))-1</f>
        <v>0.0005506929772749469</v>
      </c>
      <c r="C54" s="12">
        <f>EXP((LN(C46/C32)/14))-1</f>
        <v>-0.0007670892681579389</v>
      </c>
      <c r="D54" s="12">
        <f>EXP((LN(D46/D32)/14))-1</f>
        <v>5.022364512474731E-05</v>
      </c>
      <c r="E54" s="12">
        <f>EXP((LN(E46/E32)/14))-1</f>
        <v>5.022364512474731E-05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Baseline NCNC Mid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2018-01-21T06:03:50Z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Z5JXHV6S7NA6-3-114133</vt:lpwstr>
  </property>
  <property fmtid="{D5CDD505-2E9C-101B-9397-08002B2CF9AE}" pid="4" name="_dlc_DocIdItemGu">
    <vt:lpwstr>823a07c0-4a45-4957-be02-cd906c490f30</vt:lpwstr>
  </property>
  <property fmtid="{D5CDD505-2E9C-101B-9397-08002B2CF9AE}" pid="5" name="_dlc_DocIdU">
    <vt:lpwstr>http://efilingspinternal/_layouts/DocIdRedir.aspx?ID=Z5JXHV6S7NA6-3-114133, Z5JXHV6S7NA6-3-114133</vt:lpwstr>
  </property>
  <property fmtid="{D5CDD505-2E9C-101B-9397-08002B2CF9AE}" pid="6" name="_CopySour">
    <vt:lpwstr>http://efilingspinternal/PendingDocuments/17-IEPR-03/20180122T141707_CED_2017_Revised_Baseline_NCNC_Mid_Demand_Case.xls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157;#CED 2018-2030 Revised Forecast Adoption 02-21-18 Business Meeting|9ba88596-079d-46b4-8c04-47f9248e8d9f;#87;#IEPR Reports|1a96db64-c85f-491f-ba69-812585a0c007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2575000.00000000</vt:lpwstr>
  </property>
  <property fmtid="{D5CDD505-2E9C-101B-9397-08002B2CF9AE}" pid="14" name="bfc617c42d804116a0a5feb0906d72">
    <vt:lpwstr>CED 2018-2030 Revised Forecast Adoption 02-21-18 Business Meeting|9ba88596-079d-46b4-8c04-47f9248e8d9f;IEPR Reports|1a96db64-c85f-491f-ba69-812585a0c007</vt:lpwstr>
  </property>
  <property fmtid="{D5CDD505-2E9C-101B-9397-08002B2CF9AE}" pid="15" name="TaxCatchA">
    <vt:lpwstr>87;#IEPR Reports|1a96db64-c85f-491f-ba69-812585a0c007;#157;#CED 2018-2030 Revised Forecast Adoption 02-21-18 Business Meeting|9ba88596-079d-46b4-8c04-47f9248e8d9f;#8;#Commission Staff|33d9c16f-f938-4210-84d3-7f3ed959b9d5;#6;#Document|6786e4f6-aafd-416d-a9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k2a3b5fc29f742a38f72e68b777baa">
    <vt:lpwstr>Document|f3c81208-9d0f-49cc-afc5-e227f36ec0e7</vt:lpwstr>
  </property>
  <property fmtid="{D5CDD505-2E9C-101B-9397-08002B2CF9AE}" pid="18" name="Document Ty">
    <vt:lpwstr>3;#Document|f3c81208-9d0f-49cc-afc5-e227f36ec0e7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