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575" activeTab="0"/>
  </bookViews>
  <sheets>
    <sheet name="List of Forms" sheetId="1" r:id="rId1"/>
    <sheet name="Form 1.1" sheetId="2" r:id="rId2"/>
    <sheet name="Form 1.1b" sheetId="3" r:id="rId3"/>
    <sheet name="Form 1.2" sheetId="4" r:id="rId4"/>
    <sheet name="Form 1.4" sheetId="5" r:id="rId5"/>
    <sheet name="Form 1.5" sheetId="6" r:id="rId6"/>
    <sheet name="Form 1.7a" sheetId="7" r:id="rId7"/>
    <sheet name="Form 2.2" sheetId="8" r:id="rId8"/>
    <sheet name="Form 2.3" sheetId="9" r:id="rId9"/>
  </sheets>
  <definedNames/>
  <calcPr fullCalcOnLoad="1"/>
</workbook>
</file>

<file path=xl/sharedStrings.xml><?xml version="1.0" encoding="utf-8"?>
<sst xmlns="http://schemas.openxmlformats.org/spreadsheetml/2006/main" count="165" uniqueCount="80">
  <si>
    <t xml:space="preserve"> </t>
  </si>
  <si>
    <t>List of Forms</t>
  </si>
  <si>
    <t>Form 1.1:  Total Electricity Consumption by Sector</t>
  </si>
  <si>
    <t>Form 1.1b: Electricity Sales by Sector (equals consumption minus self-generation)</t>
  </si>
  <si>
    <t>Form 1.4:  Net Peak Demand (equals total end use load plus losses minus self-generation)</t>
  </si>
  <si>
    <t>Form 1.5:  Extreme Temperature Peak Demand</t>
  </si>
  <si>
    <t>Form 1.7a: Private Supply by Sector</t>
  </si>
  <si>
    <t>Form 2.2:  Economic and Demographic Assumptions</t>
  </si>
  <si>
    <t>Form 2.3:  Electricity Prices by Sector</t>
  </si>
  <si>
    <t/>
  </si>
  <si>
    <t>Electricity Consumption by Sector (GWh)</t>
  </si>
  <si>
    <t>Year</t>
  </si>
  <si>
    <t>Residential</t>
  </si>
  <si>
    <t>Residential
Electric Vehicles*</t>
  </si>
  <si>
    <t>Commercial</t>
  </si>
  <si>
    <t>Commercial
Electric Vehicles*</t>
  </si>
  <si>
    <t>Manufacturing</t>
  </si>
  <si>
    <t>Mining</t>
  </si>
  <si>
    <t>Agricultural</t>
  </si>
  <si>
    <t>TCU</t>
  </si>
  <si>
    <t>Street
Lighting</t>
  </si>
  <si>
    <t>Total
Consumption</t>
  </si>
  <si>
    <t>* Residential and commercial electric vehicle consumption included in residential and commercial totals.</t>
  </si>
  <si>
    <t>Annual Growth Rates (%)</t>
  </si>
  <si>
    <t>1990-2000</t>
  </si>
  <si>
    <t>Electricity Sales by Sector (GWh)</t>
  </si>
  <si>
    <t>Total Sales</t>
  </si>
  <si>
    <t>Gross
Generation</t>
  </si>
  <si>
    <t>Non-PV
Self Generation</t>
  </si>
  <si>
    <t>PV</t>
  </si>
  <si>
    <t>Total
Private Supply</t>
  </si>
  <si>
    <t>Peak Demand (MW)</t>
  </si>
  <si>
    <t>Net Losses</t>
  </si>
  <si>
    <t>Non-PV Self
Generation</t>
  </si>
  <si>
    <t>Total Private
Supply</t>
  </si>
  <si>
    <t>2000-2016</t>
  </si>
  <si>
    <t>2016-2020</t>
  </si>
  <si>
    <t>Extreme Temperature Peak Demand (MW)</t>
  </si>
  <si>
    <t>1-in-2
Temperatures</t>
  </si>
  <si>
    <t>1-in-5
Temperatures</t>
  </si>
  <si>
    <t>1-in-10
Temperatures</t>
  </si>
  <si>
    <t>1-in-20
Temperatures</t>
  </si>
  <si>
    <t>Private Supply by Sector (GWh)</t>
  </si>
  <si>
    <t>Planning Area Economic and Demographic Assumptions</t>
  </si>
  <si>
    <t>Population
(Thousands)</t>
  </si>
  <si>
    <t>Industrial</t>
  </si>
  <si>
    <t>--</t>
  </si>
  <si>
    <t>Total Energy to Serve Load (GWh)</t>
  </si>
  <si>
    <t>Form 1.2:  Total Energy to Serve Load (equals sales plus line losses)</t>
  </si>
  <si>
    <t>Line
Losses</t>
  </si>
  <si>
    <t>Total Energy
to Serve Load</t>
  </si>
  <si>
    <t>Last historic year is 2016.</t>
  </si>
  <si>
    <t>Load-Modifying Demand Response</t>
  </si>
  <si>
    <t>Households (Thousands)</t>
  </si>
  <si>
    <t>Personal Income
(Millions 2016$)</t>
  </si>
  <si>
    <t>Commercial
Floor Space
(Million sq. ft.)</t>
  </si>
  <si>
    <t>Electricity Prices (2016 cents/kWh)</t>
  </si>
  <si>
    <t>Form 1.1 - SCE Planning Area</t>
  </si>
  <si>
    <t>Form 1.1b - SCE Planning Area</t>
  </si>
  <si>
    <t>Form 1.2 - SCE Planning Area</t>
  </si>
  <si>
    <t>Form 1.4 - SCE Planning Area</t>
  </si>
  <si>
    <t>Form 1.5 - SCE Planning Area</t>
  </si>
  <si>
    <t>Form 1.7a - SCE Planning Area</t>
  </si>
  <si>
    <t>Form 2.2 - SCE Planning Area</t>
  </si>
  <si>
    <t>Form 2.3 - SCE Planning Area</t>
  </si>
  <si>
    <t>December 2017</t>
  </si>
  <si>
    <t>Last historic year is 2016. Consumption includes self-generation.</t>
  </si>
  <si>
    <t>2016-2030</t>
  </si>
  <si>
    <t>California Energy Demand 2018-2030 Revised Baseline Forecast - Low Demand Case</t>
  </si>
  <si>
    <t>Last historic year is 2016. Sales excludes self-generation.</t>
  </si>
  <si>
    <t>Peak  End Use  Load</t>
  </si>
  <si>
    <t>Peak Shift Impact*</t>
  </si>
  <si>
    <t>Last historic year is weather normalized 2017. Net peak demand includes the impact of demand response programs.</t>
  </si>
  <si>
    <t>2000-2017</t>
  </si>
  <si>
    <t>2017-2020</t>
  </si>
  <si>
    <t>2017-2030</t>
  </si>
  <si>
    <t>Unadjusted  Net Peak Demand</t>
  </si>
  <si>
    <t>Final Net Peak Demand</t>
  </si>
  <si>
    <t>Total Non-Agricultural Employment</t>
  </si>
  <si>
    <t>*Peak shift impact accounts for utility peaks occurring later in the day compared to the end use peak due to demand modifiers. Unadjusted net peak measures utility demand at "traditional" peak hour.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</si>
</sst>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Black]\-#,##0;[Black]0;"/>
    <numFmt numFmtId="169" formatCode="#0.00%;[Black]\-##0.00%;[Black]\-\-;"/>
    <numFmt numFmtId="170" formatCode="##0.00%;[Black]\-##0.00%;[Black]\-\-;"/>
    <numFmt numFmtId="171" formatCode="#,##0.00;[Black]\-#,##0.00;[Black]0;"/>
    <numFmt numFmtId="172" formatCode="#,###.###;[Black]\-#,###.###;[Black]0;"/>
    <numFmt numFmtId="173" formatCode="_(* #,##0.0_);_(* \(#,##0.0\);_(* &quot;-&quot;??_);_(@_)"/>
    <numFmt numFmtId="174" formatCode="_(* #,##0_);_(* \(#,##0\);_(* &quot;-&quot;??_);_(@_)"/>
    <numFmt numFmtId="175" formatCode="_(* #,##0.000_);_(* \(#,##0.000\);_(* &quot;-&quot;??_);_(@_)"/>
    <numFmt numFmtId="176" formatCode="_(* #,##0.000_);_(* \(#,##0.000\);_(* &quot;-&quot;???_);_(@_)"/>
    <numFmt numFmtId="177" formatCode="#,##0;[Black]\-#,##0;[Black]0"/>
  </numFmts>
  <fonts count="40">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FFFFFF"/>
      </top>
      <bottom style="medium">
        <color rgb="FFFFFFFF"/>
      </bottom>
    </border>
    <border>
      <left>
        <color indexed="63"/>
      </left>
      <right>
        <color indexed="63"/>
      </right>
      <top>
        <color indexed="63"/>
      </top>
      <bottom style="thin">
        <color rgb="FFFFFFF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4">
    <xf numFmtId="0" fontId="0" fillId="0" borderId="0" xfId="0" applyFont="1" applyAlignment="1">
      <alignment/>
    </xf>
    <xf numFmtId="0"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4" fontId="2" fillId="0" borderId="12" xfId="0" applyNumberFormat="1" applyFont="1" applyFill="1" applyBorder="1" applyAlignment="1" applyProtection="1">
      <alignment horizontal="right" wrapText="1"/>
      <protection/>
    </xf>
    <xf numFmtId="174" fontId="2" fillId="0" borderId="12" xfId="42" applyNumberFormat="1" applyFont="1" applyFill="1" applyBorder="1" applyAlignment="1" applyProtection="1">
      <alignment horizontal="right" wrapText="1"/>
      <protection/>
    </xf>
    <xf numFmtId="17" fontId="2" fillId="0" borderId="0" xfId="0" applyNumberFormat="1" applyFont="1" applyFill="1" applyBorder="1" applyAlignment="1" applyProtection="1" quotePrefix="1">
      <alignment/>
      <protection/>
    </xf>
    <xf numFmtId="10" fontId="0" fillId="0" borderId="0" xfId="0" applyNumberFormat="1" applyAlignment="1">
      <alignment/>
    </xf>
    <xf numFmtId="10" fontId="0" fillId="0" borderId="0" xfId="0" applyNumberFormat="1" applyAlignment="1" quotePrefix="1">
      <alignment horizontal="center"/>
    </xf>
    <xf numFmtId="168"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175"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right" wrapText="1"/>
      <protection/>
    </xf>
    <xf numFmtId="168" fontId="2" fillId="0" borderId="0"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protection/>
    </xf>
    <xf numFmtId="177" fontId="2" fillId="0" borderId="12" xfId="0" applyNumberFormat="1" applyFont="1" applyFill="1" applyBorder="1" applyAlignment="1" applyProtection="1">
      <alignment horizontal="right" wrapText="1"/>
      <protection/>
    </xf>
    <xf numFmtId="0" fontId="3" fillId="33"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tabSelected="1" zoomScale="80" zoomScaleNormal="80" zoomScalePageLayoutView="0" workbookViewId="0" topLeftCell="A1">
      <selection activeCell="A3" sqref="A3"/>
    </sheetView>
  </sheetViews>
  <sheetFormatPr defaultColWidth="9.140625" defaultRowHeight="15"/>
  <cols>
    <col min="1" max="1" width="107.140625" style="1" bestFit="1" customWidth="1"/>
    <col min="2" max="16384" width="9.140625" style="1" customWidth="1"/>
  </cols>
  <sheetData>
    <row r="1" spans="1:11" ht="15.75">
      <c r="A1" s="26" t="s">
        <v>68</v>
      </c>
      <c r="B1" s="26"/>
      <c r="C1" s="26"/>
      <c r="D1" s="26"/>
      <c r="E1" s="26"/>
      <c r="F1" s="26"/>
      <c r="G1" s="26"/>
      <c r="H1" s="26"/>
      <c r="I1" s="26"/>
      <c r="J1" s="26"/>
      <c r="K1" s="26"/>
    </row>
    <row r="2" ht="15">
      <c r="A2" s="11" t="s">
        <v>65</v>
      </c>
    </row>
    <row r="3" ht="15">
      <c r="A3" s="2" t="s">
        <v>0</v>
      </c>
    </row>
    <row r="4" ht="15">
      <c r="A4" s="2" t="s">
        <v>1</v>
      </c>
    </row>
    <row r="5" ht="15">
      <c r="A5" s="2" t="s">
        <v>0</v>
      </c>
    </row>
    <row r="6" ht="15">
      <c r="A6" s="2" t="s">
        <v>2</v>
      </c>
    </row>
    <row r="7" ht="15">
      <c r="A7" s="2" t="s">
        <v>3</v>
      </c>
    </row>
    <row r="8" ht="15">
      <c r="A8" s="2" t="s">
        <v>48</v>
      </c>
    </row>
    <row r="9" ht="15">
      <c r="A9" s="2" t="s">
        <v>4</v>
      </c>
    </row>
    <row r="10" ht="15">
      <c r="A10" s="2" t="s">
        <v>5</v>
      </c>
    </row>
    <row r="11" ht="15">
      <c r="A11" s="2" t="s">
        <v>6</v>
      </c>
    </row>
    <row r="12" ht="15">
      <c r="A12" s="2" t="s">
        <v>7</v>
      </c>
    </row>
    <row r="13" ht="15">
      <c r="A13" s="2" t="s">
        <v>8</v>
      </c>
    </row>
    <row r="14" ht="15">
      <c r="A14" s="3" t="s">
        <v>9</v>
      </c>
    </row>
  </sheetData>
  <sheetProtection/>
  <mergeCells count="1">
    <mergeCell ref="A1:K1"/>
  </mergeCells>
  <printOptions horizontalCentered="1"/>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1">
      <selection activeCell="A1" sqref="A1:K1"/>
    </sheetView>
  </sheetViews>
  <sheetFormatPr defaultColWidth="9.140625" defaultRowHeight="15"/>
  <cols>
    <col min="1" max="2" width="14.28125" style="1" bestFit="1" customWidth="1"/>
    <col min="3" max="3" width="22.8515625" style="1" bestFit="1" customWidth="1"/>
    <col min="4" max="4" width="14.28125" style="1" bestFit="1" customWidth="1"/>
    <col min="5" max="5" width="22.8515625" style="1" bestFit="1" customWidth="1"/>
    <col min="6" max="6" width="17.140625" style="1" bestFit="1" customWidth="1"/>
    <col min="7" max="8" width="14.28125" style="1" bestFit="1" customWidth="1"/>
    <col min="9" max="9" width="11.421875" style="1" bestFit="1" customWidth="1"/>
    <col min="10" max="10" width="14.28125" style="1" bestFit="1" customWidth="1"/>
    <col min="11" max="11" width="17.140625" style="1" bestFit="1" customWidth="1"/>
    <col min="12" max="16384" width="9.140625" style="1" customWidth="1"/>
  </cols>
  <sheetData>
    <row r="1" spans="1:11" ht="15.75" customHeight="1">
      <c r="A1" s="28" t="s">
        <v>57</v>
      </c>
      <c r="B1" s="28"/>
      <c r="C1" s="28"/>
      <c r="D1" s="28"/>
      <c r="E1" s="28"/>
      <c r="F1" s="28"/>
      <c r="G1" s="28"/>
      <c r="H1" s="28"/>
      <c r="I1" s="28"/>
      <c r="J1" s="28"/>
      <c r="K1" s="28"/>
    </row>
    <row r="2" spans="1:11" ht="15.75" customHeight="1">
      <c r="A2" s="28" t="s">
        <v>68</v>
      </c>
      <c r="B2" s="28"/>
      <c r="C2" s="28"/>
      <c r="D2" s="28"/>
      <c r="E2" s="28"/>
      <c r="F2" s="28"/>
      <c r="G2" s="28"/>
      <c r="H2" s="28"/>
      <c r="I2" s="28"/>
      <c r="J2" s="28"/>
      <c r="K2" s="28"/>
    </row>
    <row r="3" spans="1:11" ht="15.75" customHeight="1">
      <c r="A3" s="28" t="s">
        <v>10</v>
      </c>
      <c r="B3" s="28"/>
      <c r="C3" s="28"/>
      <c r="D3" s="28"/>
      <c r="E3" s="28"/>
      <c r="F3" s="28"/>
      <c r="G3" s="28"/>
      <c r="H3" s="28"/>
      <c r="I3" s="28"/>
      <c r="J3" s="28"/>
      <c r="K3" s="28"/>
    </row>
    <row r="4" ht="13.5" customHeight="1" thickBot="1">
      <c r="A4" s="4"/>
    </row>
    <row r="5" spans="1:11" ht="27" thickBot="1">
      <c r="A5" s="5" t="s">
        <v>11</v>
      </c>
      <c r="B5" s="5" t="s">
        <v>12</v>
      </c>
      <c r="C5" s="5" t="s">
        <v>13</v>
      </c>
      <c r="D5" s="5" t="s">
        <v>14</v>
      </c>
      <c r="E5" s="5" t="s">
        <v>15</v>
      </c>
      <c r="F5" s="5" t="s">
        <v>16</v>
      </c>
      <c r="G5" s="5" t="s">
        <v>17</v>
      </c>
      <c r="H5" s="5" t="s">
        <v>18</v>
      </c>
      <c r="I5" s="5" t="s">
        <v>19</v>
      </c>
      <c r="J5" s="5" t="s">
        <v>20</v>
      </c>
      <c r="K5" s="5" t="s">
        <v>21</v>
      </c>
    </row>
    <row r="6" spans="1:12" ht="15.75" thickBot="1">
      <c r="A6" s="6">
        <v>1990</v>
      </c>
      <c r="B6" s="7">
        <v>23960.495708</v>
      </c>
      <c r="C6" s="7">
        <v>0</v>
      </c>
      <c r="D6" s="7">
        <v>25501.83767361502</v>
      </c>
      <c r="E6" s="7">
        <v>0</v>
      </c>
      <c r="F6" s="7">
        <v>19975.17439902199</v>
      </c>
      <c r="G6" s="7">
        <v>3368.05912263327</v>
      </c>
      <c r="H6" s="7">
        <v>11654.588696000003</v>
      </c>
      <c r="I6" s="7">
        <v>3936.4619099324877</v>
      </c>
      <c r="J6" s="7">
        <v>644.659905</v>
      </c>
      <c r="K6" s="7">
        <v>89041.27741420278</v>
      </c>
      <c r="L6" s="14"/>
    </row>
    <row r="7" spans="1:11" ht="15.75" thickBot="1">
      <c r="A7" s="6">
        <v>1991</v>
      </c>
      <c r="B7" s="7">
        <v>23294.746205999996</v>
      </c>
      <c r="C7" s="7">
        <v>0</v>
      </c>
      <c r="D7" s="7">
        <v>25375.22884009262</v>
      </c>
      <c r="E7" s="7">
        <v>0</v>
      </c>
      <c r="F7" s="7">
        <v>19400.161063069703</v>
      </c>
      <c r="G7" s="7">
        <v>3247.253385792423</v>
      </c>
      <c r="H7" s="7">
        <v>8299.553618000002</v>
      </c>
      <c r="I7" s="7">
        <v>3954.7081942149416</v>
      </c>
      <c r="J7" s="7">
        <v>645.100792</v>
      </c>
      <c r="K7" s="7">
        <v>84216.75209916968</v>
      </c>
    </row>
    <row r="8" spans="1:11" ht="15.75" thickBot="1">
      <c r="A8" s="6">
        <v>1992</v>
      </c>
      <c r="B8" s="7">
        <v>24434.351000000002</v>
      </c>
      <c r="C8" s="7">
        <v>0</v>
      </c>
      <c r="D8" s="7">
        <v>26531.176340103237</v>
      </c>
      <c r="E8" s="7">
        <v>0</v>
      </c>
      <c r="F8" s="7">
        <v>19277.000208315156</v>
      </c>
      <c r="G8" s="7">
        <v>2987.4791214622933</v>
      </c>
      <c r="H8" s="7">
        <v>7399.0442072266</v>
      </c>
      <c r="I8" s="7">
        <v>4097.419610484817</v>
      </c>
      <c r="J8" s="7">
        <v>686.8992132698664</v>
      </c>
      <c r="K8" s="7">
        <v>85413.36970086198</v>
      </c>
    </row>
    <row r="9" spans="1:11" ht="15.75" thickBot="1">
      <c r="A9" s="6">
        <v>1993</v>
      </c>
      <c r="B9" s="7">
        <v>23538.103000000003</v>
      </c>
      <c r="C9" s="7">
        <v>0</v>
      </c>
      <c r="D9" s="7">
        <v>26456.03817431476</v>
      </c>
      <c r="E9" s="7">
        <v>0</v>
      </c>
      <c r="F9" s="7">
        <v>18856.150932079192</v>
      </c>
      <c r="G9" s="7">
        <v>2831.395553081585</v>
      </c>
      <c r="H9" s="7">
        <v>7401.251797633993</v>
      </c>
      <c r="I9" s="7">
        <v>4028.764736254405</v>
      </c>
      <c r="J9" s="7">
        <v>671.7934945442671</v>
      </c>
      <c r="K9" s="7">
        <v>83783.49768790821</v>
      </c>
    </row>
    <row r="10" spans="1:11" ht="15.75" thickBot="1">
      <c r="A10" s="6">
        <v>1994</v>
      </c>
      <c r="B10" s="7">
        <v>24457.802</v>
      </c>
      <c r="C10" s="7">
        <v>0</v>
      </c>
      <c r="D10" s="7">
        <v>27488.50518653498</v>
      </c>
      <c r="E10" s="7">
        <v>0</v>
      </c>
      <c r="F10" s="7">
        <v>19240.996065966385</v>
      </c>
      <c r="G10" s="7">
        <v>2758.7435582785724</v>
      </c>
      <c r="H10" s="7">
        <v>8953.902287725497</v>
      </c>
      <c r="I10" s="7">
        <v>4037.915540068993</v>
      </c>
      <c r="J10" s="7">
        <v>677.1666450729907</v>
      </c>
      <c r="K10" s="7">
        <v>87615.03128364742</v>
      </c>
    </row>
    <row r="11" spans="1:11" ht="15.75" thickBot="1">
      <c r="A11" s="6">
        <v>1995</v>
      </c>
      <c r="B11" s="7">
        <v>24386.110583598387</v>
      </c>
      <c r="C11" s="7">
        <v>0</v>
      </c>
      <c r="D11" s="7">
        <v>27330.42537055242</v>
      </c>
      <c r="E11" s="7">
        <v>0</v>
      </c>
      <c r="F11" s="7">
        <v>19329.50772509735</v>
      </c>
      <c r="G11" s="7">
        <v>2993.961482720211</v>
      </c>
      <c r="H11" s="7">
        <v>6701.359711057574</v>
      </c>
      <c r="I11" s="7">
        <v>4126.091291824636</v>
      </c>
      <c r="J11" s="7">
        <v>622.1026622438346</v>
      </c>
      <c r="K11" s="7">
        <v>85489.55882709441</v>
      </c>
    </row>
    <row r="12" spans="1:11" ht="15.75" thickBot="1">
      <c r="A12" s="6">
        <v>1996</v>
      </c>
      <c r="B12" s="7">
        <v>25115.49218698701</v>
      </c>
      <c r="C12" s="7">
        <v>0</v>
      </c>
      <c r="D12" s="7">
        <v>28324.988459056527</v>
      </c>
      <c r="E12" s="7">
        <v>0</v>
      </c>
      <c r="F12" s="7">
        <v>19794.94975728415</v>
      </c>
      <c r="G12" s="7">
        <v>3076.3567598963086</v>
      </c>
      <c r="H12" s="7">
        <v>8340.246998787796</v>
      </c>
      <c r="I12" s="7">
        <v>4130.874878021178</v>
      </c>
      <c r="J12" s="7">
        <v>634.4551708968381</v>
      </c>
      <c r="K12" s="7">
        <v>89417.36421092981</v>
      </c>
    </row>
    <row r="13" spans="1:11" ht="15.75" thickBot="1">
      <c r="A13" s="6">
        <v>1997</v>
      </c>
      <c r="B13" s="7">
        <v>25616.824131052068</v>
      </c>
      <c r="C13" s="7">
        <v>0</v>
      </c>
      <c r="D13" s="7">
        <v>29288.16098770619</v>
      </c>
      <c r="E13" s="7">
        <v>0</v>
      </c>
      <c r="F13" s="7">
        <v>20325.788232518327</v>
      </c>
      <c r="G13" s="7">
        <v>3121.4874269002</v>
      </c>
      <c r="H13" s="7">
        <v>9027.47486596342</v>
      </c>
      <c r="I13" s="7">
        <v>4692.82271078199</v>
      </c>
      <c r="J13" s="7">
        <v>650.2692246121494</v>
      </c>
      <c r="K13" s="7">
        <v>92722.82757953435</v>
      </c>
    </row>
    <row r="14" spans="1:11" ht="15.75" thickBot="1">
      <c r="A14" s="6">
        <v>1998</v>
      </c>
      <c r="B14" s="7">
        <v>26041.597918017418</v>
      </c>
      <c r="C14" s="7">
        <v>0</v>
      </c>
      <c r="D14" s="7">
        <v>31747.194726788555</v>
      </c>
      <c r="E14" s="7">
        <v>0</v>
      </c>
      <c r="F14" s="7">
        <v>19329.03633241828</v>
      </c>
      <c r="G14" s="7">
        <v>2856.1363114982387</v>
      </c>
      <c r="H14" s="7">
        <v>6591.382778658829</v>
      </c>
      <c r="I14" s="7">
        <v>4712.401467180454</v>
      </c>
      <c r="J14" s="7">
        <v>694.119402705824</v>
      </c>
      <c r="K14" s="7">
        <v>91971.8689372676</v>
      </c>
    </row>
    <row r="15" spans="1:11" ht="15.75" thickBot="1">
      <c r="A15" s="6">
        <v>1999</v>
      </c>
      <c r="B15" s="7">
        <v>26005.298660068</v>
      </c>
      <c r="C15" s="7">
        <v>0</v>
      </c>
      <c r="D15" s="7">
        <v>32262.398360708718</v>
      </c>
      <c r="E15" s="7">
        <v>0</v>
      </c>
      <c r="F15" s="7">
        <v>21075.8606401731</v>
      </c>
      <c r="G15" s="7">
        <v>2479.2941106120143</v>
      </c>
      <c r="H15" s="7">
        <v>8562.535413685142</v>
      </c>
      <c r="I15" s="7">
        <v>4785.755744309094</v>
      </c>
      <c r="J15" s="7">
        <v>665.4925795254495</v>
      </c>
      <c r="K15" s="7">
        <v>95836.63550908152</v>
      </c>
    </row>
    <row r="16" spans="1:11" ht="15.75" thickBot="1">
      <c r="A16" s="6">
        <v>2000</v>
      </c>
      <c r="B16" s="7">
        <v>28252.0944552848</v>
      </c>
      <c r="C16" s="7">
        <v>0</v>
      </c>
      <c r="D16" s="7">
        <v>33872.85595198887</v>
      </c>
      <c r="E16" s="7">
        <v>0</v>
      </c>
      <c r="F16" s="7">
        <v>21164.57920789978</v>
      </c>
      <c r="G16" s="7">
        <v>2885.076035662968</v>
      </c>
      <c r="H16" s="7">
        <v>9228.463569134125</v>
      </c>
      <c r="I16" s="7">
        <v>4927.9054397455</v>
      </c>
      <c r="J16" s="7">
        <v>484.85613942478574</v>
      </c>
      <c r="K16" s="7">
        <v>100815.83079914085</v>
      </c>
    </row>
    <row r="17" spans="1:11" ht="15.75" thickBot="1">
      <c r="A17" s="6">
        <v>2001</v>
      </c>
      <c r="B17" s="7">
        <v>26420.280033371273</v>
      </c>
      <c r="C17" s="7">
        <v>0</v>
      </c>
      <c r="D17" s="7">
        <v>33677.3299300544</v>
      </c>
      <c r="E17" s="7">
        <v>0</v>
      </c>
      <c r="F17" s="7">
        <v>19704.877301807162</v>
      </c>
      <c r="G17" s="7">
        <v>2283.644638799706</v>
      </c>
      <c r="H17" s="7">
        <v>10227.194748592094</v>
      </c>
      <c r="I17" s="7">
        <v>4235.74165667119</v>
      </c>
      <c r="J17" s="7">
        <v>517.4646236858015</v>
      </c>
      <c r="K17" s="7">
        <v>97066.53293298163</v>
      </c>
    </row>
    <row r="18" spans="1:11" ht="15.75" thickBot="1">
      <c r="A18" s="6">
        <v>2002</v>
      </c>
      <c r="B18" s="7">
        <v>26812.109406159634</v>
      </c>
      <c r="C18" s="7">
        <v>0</v>
      </c>
      <c r="D18" s="7">
        <v>34182.848845844164</v>
      </c>
      <c r="E18" s="7">
        <v>0</v>
      </c>
      <c r="F18" s="7">
        <v>20679.835867360624</v>
      </c>
      <c r="G18" s="7">
        <v>2346.219832444529</v>
      </c>
      <c r="H18" s="7">
        <v>12037.134736142008</v>
      </c>
      <c r="I18" s="7">
        <v>4175.395314027869</v>
      </c>
      <c r="J18" s="7">
        <v>516.0627101326816</v>
      </c>
      <c r="K18" s="7">
        <v>100749.6067121115</v>
      </c>
    </row>
    <row r="19" spans="1:11" ht="15.75" thickBot="1">
      <c r="A19" s="6">
        <v>2003</v>
      </c>
      <c r="B19" s="7">
        <v>29068.96544270414</v>
      </c>
      <c r="C19" s="7">
        <v>0</v>
      </c>
      <c r="D19" s="7">
        <v>36825.11039307177</v>
      </c>
      <c r="E19" s="7">
        <v>0</v>
      </c>
      <c r="F19" s="7">
        <v>18812.848412395662</v>
      </c>
      <c r="G19" s="7">
        <v>2736.2403718928945</v>
      </c>
      <c r="H19" s="7">
        <v>10984.755349408386</v>
      </c>
      <c r="I19" s="7">
        <v>4431.243933144425</v>
      </c>
      <c r="J19" s="7">
        <v>519.5477522024844</v>
      </c>
      <c r="K19" s="7">
        <v>103378.71165481975</v>
      </c>
    </row>
    <row r="20" spans="1:11" ht="15.75" thickBot="1">
      <c r="A20" s="6">
        <v>2004</v>
      </c>
      <c r="B20" s="7">
        <v>29923.59851553352</v>
      </c>
      <c r="C20" s="7">
        <v>0</v>
      </c>
      <c r="D20" s="7">
        <v>36906.82209221261</v>
      </c>
      <c r="E20" s="7">
        <v>0</v>
      </c>
      <c r="F20" s="7">
        <v>19502.588526471256</v>
      </c>
      <c r="G20" s="7">
        <v>3181.3881586572093</v>
      </c>
      <c r="H20" s="7">
        <v>12320.338995470218</v>
      </c>
      <c r="I20" s="7">
        <v>4546.04306088083</v>
      </c>
      <c r="J20" s="7">
        <v>520.429419579811</v>
      </c>
      <c r="K20" s="7">
        <v>106901.20876880546</v>
      </c>
    </row>
    <row r="21" spans="1:11" ht="15.75" thickBot="1">
      <c r="A21" s="6">
        <v>2005</v>
      </c>
      <c r="B21" s="7">
        <v>30844.724629293443</v>
      </c>
      <c r="C21" s="7">
        <v>0</v>
      </c>
      <c r="D21" s="7">
        <v>37277.771258984314</v>
      </c>
      <c r="E21" s="7">
        <v>0</v>
      </c>
      <c r="F21" s="7">
        <v>19534.708779051165</v>
      </c>
      <c r="G21" s="7">
        <v>3287.8747181467925</v>
      </c>
      <c r="H21" s="7">
        <v>10707.997038343226</v>
      </c>
      <c r="I21" s="7">
        <v>5091.987278126737</v>
      </c>
      <c r="J21" s="7">
        <v>519.5432166705983</v>
      </c>
      <c r="K21" s="7">
        <v>107264.60691861628</v>
      </c>
    </row>
    <row r="22" spans="1:11" ht="15.75" thickBot="1">
      <c r="A22" s="6">
        <v>2006</v>
      </c>
      <c r="B22" s="7">
        <v>32267.64781163808</v>
      </c>
      <c r="C22" s="7">
        <v>0</v>
      </c>
      <c r="D22" s="7">
        <v>38830.734538339915</v>
      </c>
      <c r="E22" s="7">
        <v>0</v>
      </c>
      <c r="F22" s="7">
        <v>18990.533127621362</v>
      </c>
      <c r="G22" s="7">
        <v>3366.031569834336</v>
      </c>
      <c r="H22" s="7">
        <v>11536.05537139625</v>
      </c>
      <c r="I22" s="7">
        <v>5096.605556409804</v>
      </c>
      <c r="J22" s="7">
        <v>523.8828906295929</v>
      </c>
      <c r="K22" s="7">
        <v>110611.49086586933</v>
      </c>
    </row>
    <row r="23" spans="1:11" ht="15.75" thickBot="1">
      <c r="A23" s="6">
        <v>2007</v>
      </c>
      <c r="B23" s="7">
        <v>32077.52173025832</v>
      </c>
      <c r="C23" s="7">
        <v>0</v>
      </c>
      <c r="D23" s="7">
        <v>38379.62664668409</v>
      </c>
      <c r="E23" s="7">
        <v>0</v>
      </c>
      <c r="F23" s="7">
        <v>19519.833212926125</v>
      </c>
      <c r="G23" s="7">
        <v>3358.6078344048365</v>
      </c>
      <c r="H23" s="7">
        <v>12000.28306669581</v>
      </c>
      <c r="I23" s="7">
        <v>5189.2566163232505</v>
      </c>
      <c r="J23" s="7">
        <v>523.1500924619845</v>
      </c>
      <c r="K23" s="7">
        <v>111048.27919975441</v>
      </c>
    </row>
    <row r="24" spans="1:11" ht="15.75" thickBot="1">
      <c r="A24" s="6">
        <v>2008</v>
      </c>
      <c r="B24" s="7">
        <v>32934.9918115248</v>
      </c>
      <c r="C24" s="7">
        <v>0</v>
      </c>
      <c r="D24" s="7">
        <v>39307.6857478979</v>
      </c>
      <c r="E24" s="7">
        <v>0</v>
      </c>
      <c r="F24" s="7">
        <v>18694.566308443475</v>
      </c>
      <c r="G24" s="7">
        <v>3429.9206007881867</v>
      </c>
      <c r="H24" s="7">
        <v>10115.921957501312</v>
      </c>
      <c r="I24" s="7">
        <v>5236.039377467153</v>
      </c>
      <c r="J24" s="7">
        <v>526.1466084175556</v>
      </c>
      <c r="K24" s="7">
        <v>110245.27241204039</v>
      </c>
    </row>
    <row r="25" spans="1:11" ht="15.75" thickBot="1">
      <c r="A25" s="6">
        <v>2009</v>
      </c>
      <c r="B25" s="7">
        <v>32212.02063036241</v>
      </c>
      <c r="C25" s="7">
        <v>0</v>
      </c>
      <c r="D25" s="7">
        <v>38055.82508001927</v>
      </c>
      <c r="E25" s="7">
        <v>0</v>
      </c>
      <c r="F25" s="7">
        <v>16669.819012135933</v>
      </c>
      <c r="G25" s="7">
        <v>3351.4395134215815</v>
      </c>
      <c r="H25" s="7">
        <v>10138.038696892563</v>
      </c>
      <c r="I25" s="7">
        <v>5009.715022664592</v>
      </c>
      <c r="J25" s="7">
        <v>526.0364663093997</v>
      </c>
      <c r="K25" s="7">
        <v>105962.89442180574</v>
      </c>
    </row>
    <row r="26" spans="1:11" ht="15.75" thickBot="1">
      <c r="A26" s="6">
        <v>2010</v>
      </c>
      <c r="B26" s="7">
        <v>30892.741225546702</v>
      </c>
      <c r="C26" s="7">
        <v>0</v>
      </c>
      <c r="D26" s="7">
        <v>36938.039157354</v>
      </c>
      <c r="E26" s="7">
        <v>0</v>
      </c>
      <c r="F26" s="7">
        <v>16925.711264060224</v>
      </c>
      <c r="G26" s="7">
        <v>3126.172603142223</v>
      </c>
      <c r="H26" s="7">
        <v>10821.614712087186</v>
      </c>
      <c r="I26" s="7">
        <v>4962.24947579503</v>
      </c>
      <c r="J26" s="7">
        <v>528.1782794481355</v>
      </c>
      <c r="K26" s="7">
        <v>104194.7067174335</v>
      </c>
    </row>
    <row r="27" spans="1:11" ht="15.75" thickBot="1">
      <c r="A27" s="6">
        <v>2011</v>
      </c>
      <c r="B27" s="7">
        <v>31527.508425650747</v>
      </c>
      <c r="C27" s="7">
        <v>0</v>
      </c>
      <c r="D27" s="7">
        <v>37004.00301174937</v>
      </c>
      <c r="E27" s="7">
        <v>0</v>
      </c>
      <c r="F27" s="7">
        <v>17194.998996846716</v>
      </c>
      <c r="G27" s="7">
        <v>3170.2424344089427</v>
      </c>
      <c r="H27" s="7">
        <v>10929.322424974569</v>
      </c>
      <c r="I27" s="7">
        <v>5210.156919373533</v>
      </c>
      <c r="J27" s="7">
        <v>528.5967801752903</v>
      </c>
      <c r="K27" s="7">
        <v>105564.82899317918</v>
      </c>
    </row>
    <row r="28" spans="1:11" ht="15.75" thickBot="1">
      <c r="A28" s="6">
        <v>2012</v>
      </c>
      <c r="B28" s="7">
        <v>32898.13667124313</v>
      </c>
      <c r="C28" s="7">
        <v>0</v>
      </c>
      <c r="D28" s="7">
        <v>38190.58816213775</v>
      </c>
      <c r="E28" s="7">
        <v>0</v>
      </c>
      <c r="F28" s="7">
        <v>17371.683623866556</v>
      </c>
      <c r="G28" s="7">
        <v>3002.4835481688397</v>
      </c>
      <c r="H28" s="7">
        <v>10820.222934842452</v>
      </c>
      <c r="I28" s="7">
        <v>5290.640843280549</v>
      </c>
      <c r="J28" s="7">
        <v>529.0461547379645</v>
      </c>
      <c r="K28" s="7">
        <v>108102.80193827725</v>
      </c>
    </row>
    <row r="29" spans="1:11" ht="15.75" thickBot="1">
      <c r="A29" s="6">
        <v>2013</v>
      </c>
      <c r="B29" s="7">
        <v>32304.676671943405</v>
      </c>
      <c r="C29" s="7">
        <v>0</v>
      </c>
      <c r="D29" s="7">
        <v>38042.13089113379</v>
      </c>
      <c r="E29" s="7">
        <v>0</v>
      </c>
      <c r="F29" s="7">
        <v>17280.878717704967</v>
      </c>
      <c r="G29" s="7">
        <v>3159.4971156630363</v>
      </c>
      <c r="H29" s="7">
        <v>10078.373569637659</v>
      </c>
      <c r="I29" s="7">
        <v>5397.525673873606</v>
      </c>
      <c r="J29" s="7">
        <v>528.8471960752953</v>
      </c>
      <c r="K29" s="7">
        <v>106791.92983603175</v>
      </c>
    </row>
    <row r="30" spans="1:11" ht="15.75" thickBot="1">
      <c r="A30" s="6">
        <v>2014</v>
      </c>
      <c r="B30" s="7">
        <v>32832.12845678845</v>
      </c>
      <c r="C30" s="7">
        <v>0</v>
      </c>
      <c r="D30" s="7">
        <v>39043.07193563523</v>
      </c>
      <c r="E30" s="7">
        <v>0</v>
      </c>
      <c r="F30" s="7">
        <v>17422.936555789813</v>
      </c>
      <c r="G30" s="7">
        <v>3294.21937158692</v>
      </c>
      <c r="H30" s="7">
        <v>8204.988481858523</v>
      </c>
      <c r="I30" s="7">
        <v>5353.903931617577</v>
      </c>
      <c r="J30" s="7">
        <v>530.3751934346868</v>
      </c>
      <c r="K30" s="7">
        <v>106681.62392671121</v>
      </c>
    </row>
    <row r="31" spans="1:11" ht="15.75" thickBot="1">
      <c r="A31" s="6">
        <v>2015</v>
      </c>
      <c r="B31" s="7">
        <v>33434.23659319443</v>
      </c>
      <c r="C31" s="7">
        <v>186.64570369717566</v>
      </c>
      <c r="D31" s="7">
        <v>38682.62016534874</v>
      </c>
      <c r="E31" s="7">
        <v>27.80800007563155</v>
      </c>
      <c r="F31" s="7">
        <v>17635.951309511704</v>
      </c>
      <c r="G31" s="7">
        <v>3322.7607090797374</v>
      </c>
      <c r="H31" s="7">
        <v>8620.937130462884</v>
      </c>
      <c r="I31" s="7">
        <v>5199.657524363887</v>
      </c>
      <c r="J31" s="7">
        <v>586.8061376352174</v>
      </c>
      <c r="K31" s="7">
        <v>107482.96956959661</v>
      </c>
    </row>
    <row r="32" spans="1:11" ht="15.75" thickBot="1">
      <c r="A32" s="6">
        <v>2016</v>
      </c>
      <c r="B32" s="7">
        <v>33477.3802036</v>
      </c>
      <c r="C32" s="7">
        <v>255.14461740164225</v>
      </c>
      <c r="D32" s="7">
        <v>37789.88079559176</v>
      </c>
      <c r="E32" s="7">
        <v>52.80887378822754</v>
      </c>
      <c r="F32" s="7">
        <v>17867.998975397015</v>
      </c>
      <c r="G32" s="7">
        <v>3212.8537961889365</v>
      </c>
      <c r="H32" s="7">
        <v>10503.037982739133</v>
      </c>
      <c r="I32" s="7">
        <v>5129.006913022098</v>
      </c>
      <c r="J32" s="7">
        <v>584.6483403599999</v>
      </c>
      <c r="K32" s="7">
        <v>108564.80700689895</v>
      </c>
    </row>
    <row r="33" spans="1:11" ht="15.75" thickBot="1">
      <c r="A33" s="6">
        <v>2017</v>
      </c>
      <c r="B33" s="7">
        <v>33631.89294938262</v>
      </c>
      <c r="C33" s="7">
        <v>351.945657612208</v>
      </c>
      <c r="D33" s="7">
        <v>37789.27919688464</v>
      </c>
      <c r="E33" s="7">
        <v>90.09775229749131</v>
      </c>
      <c r="F33" s="7">
        <v>17643.792120420956</v>
      </c>
      <c r="G33" s="7">
        <v>3161.5380054324714</v>
      </c>
      <c r="H33" s="7">
        <v>10274.36979873324</v>
      </c>
      <c r="I33" s="7">
        <v>5161.27967129104</v>
      </c>
      <c r="J33" s="7">
        <v>584.6483403599999</v>
      </c>
      <c r="K33" s="7">
        <v>108246.80008250497</v>
      </c>
    </row>
    <row r="34" spans="1:11" ht="15.75" thickBot="1">
      <c r="A34" s="6">
        <v>2018</v>
      </c>
      <c r="B34" s="7">
        <v>34098.75220070153</v>
      </c>
      <c r="C34" s="7">
        <v>452.23598142888324</v>
      </c>
      <c r="D34" s="7">
        <v>38016.38895853468</v>
      </c>
      <c r="E34" s="7">
        <v>134.11193329509607</v>
      </c>
      <c r="F34" s="7">
        <v>17380.922801800232</v>
      </c>
      <c r="G34" s="7">
        <v>3177.0583851150627</v>
      </c>
      <c r="H34" s="7">
        <v>10267.42027055299</v>
      </c>
      <c r="I34" s="7">
        <v>5180.689479802318</v>
      </c>
      <c r="J34" s="7">
        <v>584.6483403599999</v>
      </c>
      <c r="K34" s="7">
        <v>108705.8804368668</v>
      </c>
    </row>
    <row r="35" spans="1:11" ht="15.75" thickBot="1">
      <c r="A35" s="6">
        <v>2019</v>
      </c>
      <c r="B35" s="7">
        <v>34619.57885702361</v>
      </c>
      <c r="C35" s="7">
        <v>570.5152862937932</v>
      </c>
      <c r="D35" s="7">
        <v>38452.91374953934</v>
      </c>
      <c r="E35" s="7">
        <v>207.4180398611631</v>
      </c>
      <c r="F35" s="7">
        <v>17256.69932893562</v>
      </c>
      <c r="G35" s="7">
        <v>3188.790684476996</v>
      </c>
      <c r="H35" s="7">
        <v>10283.746872451211</v>
      </c>
      <c r="I35" s="7">
        <v>5212.832340223375</v>
      </c>
      <c r="J35" s="7">
        <v>584.6483403599999</v>
      </c>
      <c r="K35" s="7">
        <v>109599.21017301014</v>
      </c>
    </row>
    <row r="36" spans="1:11" ht="15.75" thickBot="1">
      <c r="A36" s="6">
        <v>2020</v>
      </c>
      <c r="B36" s="7">
        <v>35336.00295050535</v>
      </c>
      <c r="C36" s="7">
        <v>660.906836140558</v>
      </c>
      <c r="D36" s="7">
        <v>39077.86082049893</v>
      </c>
      <c r="E36" s="7">
        <v>299.14340736530346</v>
      </c>
      <c r="F36" s="7">
        <v>17112.23635622473</v>
      </c>
      <c r="G36" s="7">
        <v>3196.6330552560667</v>
      </c>
      <c r="H36" s="7">
        <v>10317.251810101057</v>
      </c>
      <c r="I36" s="7">
        <v>5243.5486824044765</v>
      </c>
      <c r="J36" s="7">
        <v>584.6483403599999</v>
      </c>
      <c r="K36" s="7">
        <v>110868.18201535061</v>
      </c>
    </row>
    <row r="37" spans="1:11" ht="15.75" thickBot="1">
      <c r="A37" s="6">
        <v>2021</v>
      </c>
      <c r="B37" s="7">
        <v>36125.26163284998</v>
      </c>
      <c r="C37" s="7">
        <v>752.7834362625979</v>
      </c>
      <c r="D37" s="7">
        <v>39625.470514141074</v>
      </c>
      <c r="E37" s="7">
        <v>400.15735301884274</v>
      </c>
      <c r="F37" s="7">
        <v>17274.974537969072</v>
      </c>
      <c r="G37" s="7">
        <v>3201.994131825758</v>
      </c>
      <c r="H37" s="7">
        <v>10351.578217015292</v>
      </c>
      <c r="I37" s="7">
        <v>5264.368997607714</v>
      </c>
      <c r="J37" s="7">
        <v>584.6483403599999</v>
      </c>
      <c r="K37" s="7">
        <v>112428.2963717689</v>
      </c>
    </row>
    <row r="38" spans="1:11" ht="15.75" thickBot="1">
      <c r="A38" s="6">
        <v>2022</v>
      </c>
      <c r="B38" s="7">
        <v>37005.2152858082</v>
      </c>
      <c r="C38" s="7">
        <v>837.5854330983266</v>
      </c>
      <c r="D38" s="7">
        <v>40193.756943845</v>
      </c>
      <c r="E38" s="7">
        <v>494.8027395378348</v>
      </c>
      <c r="F38" s="7">
        <v>17317.09730917105</v>
      </c>
      <c r="G38" s="7">
        <v>3210.5107715613085</v>
      </c>
      <c r="H38" s="7">
        <v>10391.270475054334</v>
      </c>
      <c r="I38" s="7">
        <v>5292.374589014252</v>
      </c>
      <c r="J38" s="7">
        <v>584.6483403599999</v>
      </c>
      <c r="K38" s="7">
        <v>113994.87371481414</v>
      </c>
    </row>
    <row r="39" spans="1:11" ht="15.75" thickBot="1">
      <c r="A39" s="6">
        <v>2023</v>
      </c>
      <c r="B39" s="7">
        <v>37925.77649487109</v>
      </c>
      <c r="C39" s="7">
        <v>929.9749370091132</v>
      </c>
      <c r="D39" s="7">
        <v>40922.6298050732</v>
      </c>
      <c r="E39" s="7">
        <v>584.0186920538463</v>
      </c>
      <c r="F39" s="7">
        <v>17363.467267448672</v>
      </c>
      <c r="G39" s="7">
        <v>3224.284713543703</v>
      </c>
      <c r="H39" s="7">
        <v>10448.242220557106</v>
      </c>
      <c r="I39" s="7">
        <v>5320.112909120148</v>
      </c>
      <c r="J39" s="7">
        <v>584.6483403599999</v>
      </c>
      <c r="K39" s="7">
        <v>115789.16175097393</v>
      </c>
    </row>
    <row r="40" spans="1:11" ht="15.75" thickBot="1">
      <c r="A40" s="6">
        <v>2024</v>
      </c>
      <c r="B40" s="7">
        <v>38760.437876018805</v>
      </c>
      <c r="C40" s="7">
        <v>1026.1895904857238</v>
      </c>
      <c r="D40" s="7">
        <v>41301.817021171126</v>
      </c>
      <c r="E40" s="7">
        <v>665.3696900306934</v>
      </c>
      <c r="F40" s="7">
        <v>17294.28088256504</v>
      </c>
      <c r="G40" s="7">
        <v>3217.5240795992268</v>
      </c>
      <c r="H40" s="7">
        <v>10487.455918265787</v>
      </c>
      <c r="I40" s="7">
        <v>5346.071797653638</v>
      </c>
      <c r="J40" s="7">
        <v>584.6483403599999</v>
      </c>
      <c r="K40" s="7">
        <v>116992.23591563362</v>
      </c>
    </row>
    <row r="41" spans="1:11" ht="15.75" thickBot="1">
      <c r="A41" s="6">
        <v>2025</v>
      </c>
      <c r="B41" s="7">
        <v>39551.76100758206</v>
      </c>
      <c r="C41" s="7">
        <v>1129.7071098537679</v>
      </c>
      <c r="D41" s="7">
        <v>41578.28582168217</v>
      </c>
      <c r="E41" s="7">
        <v>751.1189925357805</v>
      </c>
      <c r="F41" s="7">
        <v>17265.371847806793</v>
      </c>
      <c r="G41" s="7">
        <v>3203.8814427054044</v>
      </c>
      <c r="H41" s="7">
        <v>10529.473479858307</v>
      </c>
      <c r="I41" s="7">
        <v>5365.715708011022</v>
      </c>
      <c r="J41" s="7">
        <v>584.6483403599999</v>
      </c>
      <c r="K41" s="7">
        <v>118079.13764800577</v>
      </c>
    </row>
    <row r="42" spans="1:11" ht="15.75" thickBot="1">
      <c r="A42" s="6">
        <v>2026</v>
      </c>
      <c r="B42" s="7">
        <v>40314.63996915089</v>
      </c>
      <c r="C42" s="7">
        <v>1241.3414350610892</v>
      </c>
      <c r="D42" s="7">
        <v>41808.090055135086</v>
      </c>
      <c r="E42" s="7">
        <v>839.529580902398</v>
      </c>
      <c r="F42" s="7">
        <v>17253.04090698882</v>
      </c>
      <c r="G42" s="7">
        <v>3184.945878936194</v>
      </c>
      <c r="H42" s="7">
        <v>10576.520691565598</v>
      </c>
      <c r="I42" s="7">
        <v>5387.467623238969</v>
      </c>
      <c r="J42" s="7">
        <v>584.6483403599999</v>
      </c>
      <c r="K42" s="7">
        <v>119109.35346537555</v>
      </c>
    </row>
    <row r="43" spans="1:11" ht="15.75" thickBot="1">
      <c r="A43" s="6">
        <v>2027</v>
      </c>
      <c r="B43" s="7">
        <v>41080.85176454477</v>
      </c>
      <c r="C43" s="7">
        <v>1364.4553264722526</v>
      </c>
      <c r="D43" s="7">
        <v>42060.08100643311</v>
      </c>
      <c r="E43" s="7">
        <v>930.7294978078975</v>
      </c>
      <c r="F43" s="7">
        <v>17238.965185034824</v>
      </c>
      <c r="G43" s="7">
        <v>3167.2393469619565</v>
      </c>
      <c r="H43" s="7">
        <v>10628.991082481502</v>
      </c>
      <c r="I43" s="7">
        <v>5407.753640674602</v>
      </c>
      <c r="J43" s="7">
        <v>584.6483403599999</v>
      </c>
      <c r="K43" s="7">
        <v>120168.53036649076</v>
      </c>
    </row>
    <row r="44" spans="1:11" ht="15.75" thickBot="1">
      <c r="A44" s="6">
        <v>2028</v>
      </c>
      <c r="B44" s="7">
        <v>41838.45655556856</v>
      </c>
      <c r="C44" s="7">
        <v>1504.8757543060833</v>
      </c>
      <c r="D44" s="7">
        <v>42263.05811194193</v>
      </c>
      <c r="E44" s="7">
        <v>1022.6646297142211</v>
      </c>
      <c r="F44" s="7">
        <v>17223.62481586507</v>
      </c>
      <c r="G44" s="7">
        <v>3149.636812675145</v>
      </c>
      <c r="H44" s="7">
        <v>10692.651449186305</v>
      </c>
      <c r="I44" s="7">
        <v>5428.985239969808</v>
      </c>
      <c r="J44" s="7">
        <v>584.6483403599999</v>
      </c>
      <c r="K44" s="7">
        <v>121181.06132556681</v>
      </c>
    </row>
    <row r="45" spans="1:11" ht="15.75" thickBot="1">
      <c r="A45" s="6">
        <v>2029</v>
      </c>
      <c r="B45" s="7">
        <v>42627.11818304578</v>
      </c>
      <c r="C45" s="7">
        <v>1661.8869600997957</v>
      </c>
      <c r="D45" s="7">
        <v>42397.930742904966</v>
      </c>
      <c r="E45" s="7">
        <v>1115.1253582502814</v>
      </c>
      <c r="F45" s="7">
        <v>17189.526554023323</v>
      </c>
      <c r="G45" s="7">
        <v>3134.715622544035</v>
      </c>
      <c r="H45" s="7">
        <v>10743.148782541946</v>
      </c>
      <c r="I45" s="7">
        <v>5460.340867889278</v>
      </c>
      <c r="J45" s="7">
        <v>584.6483403599999</v>
      </c>
      <c r="K45" s="7">
        <v>122137.42909330933</v>
      </c>
    </row>
    <row r="46" spans="1:11" ht="15.75" thickBot="1">
      <c r="A46" s="6">
        <v>2030</v>
      </c>
      <c r="B46" s="7">
        <v>43441.05602469969</v>
      </c>
      <c r="C46" s="7">
        <v>1837.428085656432</v>
      </c>
      <c r="D46" s="7">
        <v>42534.5925577484</v>
      </c>
      <c r="E46" s="7">
        <v>1206.6352077733063</v>
      </c>
      <c r="F46" s="7">
        <v>17133.568632300226</v>
      </c>
      <c r="G46" s="7">
        <v>3118.6929648176692</v>
      </c>
      <c r="H46" s="7">
        <v>10788.65401396343</v>
      </c>
      <c r="I46" s="7">
        <v>5480.607865491831</v>
      </c>
      <c r="J46" s="7">
        <v>584.6483403599999</v>
      </c>
      <c r="K46" s="7">
        <v>123081.82039938125</v>
      </c>
    </row>
    <row r="47" spans="1:11" ht="15">
      <c r="A47" s="29" t="s">
        <v>0</v>
      </c>
      <c r="B47" s="29"/>
      <c r="C47" s="29"/>
      <c r="D47" s="29"/>
      <c r="E47" s="29"/>
      <c r="F47" s="29"/>
      <c r="G47" s="29"/>
      <c r="H47" s="29"/>
      <c r="I47" s="29"/>
      <c r="J47" s="29"/>
      <c r="K47" s="29"/>
    </row>
    <row r="48" spans="1:11" ht="13.5" customHeight="1">
      <c r="A48" s="29" t="s">
        <v>22</v>
      </c>
      <c r="B48" s="29"/>
      <c r="C48" s="29"/>
      <c r="D48" s="29"/>
      <c r="E48" s="29"/>
      <c r="F48" s="29"/>
      <c r="G48" s="29"/>
      <c r="H48" s="29"/>
      <c r="I48" s="29"/>
      <c r="J48" s="29"/>
      <c r="K48" s="29"/>
    </row>
    <row r="49" spans="1:11" ht="13.5" customHeight="1">
      <c r="A49" s="29" t="s">
        <v>66</v>
      </c>
      <c r="B49" s="29"/>
      <c r="C49" s="29"/>
      <c r="D49" s="29"/>
      <c r="E49" s="29"/>
      <c r="F49" s="29"/>
      <c r="G49" s="29"/>
      <c r="H49" s="29"/>
      <c r="I49" s="29"/>
      <c r="J49" s="29"/>
      <c r="K49" s="29"/>
    </row>
    <row r="50" ht="13.5" customHeight="1">
      <c r="A50" s="4"/>
    </row>
    <row r="51" spans="1:11" ht="15.75">
      <c r="A51" s="27" t="s">
        <v>23</v>
      </c>
      <c r="B51" s="27"/>
      <c r="C51" s="27"/>
      <c r="D51" s="27"/>
      <c r="E51" s="27"/>
      <c r="F51" s="27"/>
      <c r="G51" s="27"/>
      <c r="H51" s="27"/>
      <c r="I51" s="27"/>
      <c r="J51" s="27"/>
      <c r="K51" s="27"/>
    </row>
    <row r="52" spans="1:11" ht="15">
      <c r="A52" s="19" t="s">
        <v>24</v>
      </c>
      <c r="B52" s="12">
        <f>EXP((LN(B16/B6)/10))-1</f>
        <v>0.016612592959677874</v>
      </c>
      <c r="C52" s="13" t="s">
        <v>46</v>
      </c>
      <c r="D52" s="12">
        <f>EXP((LN(D16/D6)/10))-1</f>
        <v>0.02879307867402403</v>
      </c>
      <c r="E52" s="13" t="s">
        <v>46</v>
      </c>
      <c r="F52" s="12">
        <f aca="true" t="shared" si="0" ref="F52:K52">EXP((LN(F16/F6)/10))-1</f>
        <v>0.005800635890280903</v>
      </c>
      <c r="G52" s="12">
        <f t="shared" si="0"/>
        <v>-0.015359362626460538</v>
      </c>
      <c r="H52" s="12">
        <f t="shared" si="0"/>
        <v>-0.02307045268555985</v>
      </c>
      <c r="I52" s="12">
        <f t="shared" si="0"/>
        <v>0.022717367834747648</v>
      </c>
      <c r="J52" s="12">
        <f t="shared" si="0"/>
        <v>-0.02808513630318754</v>
      </c>
      <c r="K52" s="12">
        <f t="shared" si="0"/>
        <v>0.012496976832815143</v>
      </c>
    </row>
    <row r="53" spans="1:11" ht="15">
      <c r="A53" s="19" t="s">
        <v>35</v>
      </c>
      <c r="B53" s="12">
        <f>EXP((LN(B32/B16)/16))-1</f>
        <v>0.010662847132052233</v>
      </c>
      <c r="C53" s="13" t="s">
        <v>46</v>
      </c>
      <c r="D53" s="12">
        <f>EXP((LN(D32/D16)/16))-1</f>
        <v>0.0068626519818493215</v>
      </c>
      <c r="E53" s="13" t="s">
        <v>46</v>
      </c>
      <c r="F53" s="12">
        <f aca="true" t="shared" si="1" ref="F53:K53">EXP((LN(F32/F16)/16))-1</f>
        <v>-0.010526556777768259</v>
      </c>
      <c r="G53" s="12">
        <f t="shared" si="1"/>
        <v>0.006748187105844572</v>
      </c>
      <c r="H53" s="12">
        <f t="shared" si="1"/>
        <v>0.008118526253941827</v>
      </c>
      <c r="I53" s="12">
        <f t="shared" si="1"/>
        <v>0.0025030034553663594</v>
      </c>
      <c r="J53" s="12">
        <f t="shared" si="1"/>
        <v>0.011766076539076131</v>
      </c>
      <c r="K53" s="12">
        <f t="shared" si="1"/>
        <v>0.004638970574019741</v>
      </c>
    </row>
    <row r="54" spans="1:11" ht="15">
      <c r="A54" s="19" t="s">
        <v>36</v>
      </c>
      <c r="B54" s="12">
        <f aca="true" t="shared" si="2" ref="B54:K54">EXP((LN(B36/B32)/4))-1</f>
        <v>0.013599737662056466</v>
      </c>
      <c r="C54" s="12">
        <f t="shared" si="2"/>
        <v>0.26864016887847986</v>
      </c>
      <c r="D54" s="12">
        <f t="shared" si="2"/>
        <v>0.008413880447073918</v>
      </c>
      <c r="E54" s="12">
        <f t="shared" si="2"/>
        <v>0.5427413945897164</v>
      </c>
      <c r="F54" s="12">
        <f t="shared" si="2"/>
        <v>-0.010746232752552598</v>
      </c>
      <c r="G54" s="12">
        <f t="shared" si="2"/>
        <v>-0.0012645721572189794</v>
      </c>
      <c r="H54" s="12">
        <f t="shared" si="2"/>
        <v>-0.0044518410184091195</v>
      </c>
      <c r="I54" s="12">
        <f t="shared" si="2"/>
        <v>0.005536882774431762</v>
      </c>
      <c r="J54" s="12">
        <f t="shared" si="2"/>
        <v>0</v>
      </c>
      <c r="K54" s="12">
        <f t="shared" si="2"/>
        <v>0.0052624613456442315</v>
      </c>
    </row>
    <row r="55" spans="1:11" ht="15">
      <c r="A55" s="19" t="s">
        <v>67</v>
      </c>
      <c r="B55" s="12">
        <f>EXP((LN(B46/B32)/14))-1</f>
        <v>0.01878388086318994</v>
      </c>
      <c r="C55" s="12">
        <f aca="true" t="shared" si="3" ref="C55:K55">EXP((LN(C46/C32)/14))-1</f>
        <v>0.15144862926777702</v>
      </c>
      <c r="D55" s="12">
        <f t="shared" si="3"/>
        <v>0.008484096560014143</v>
      </c>
      <c r="E55" s="12">
        <f t="shared" si="3"/>
        <v>0.2504377539321563</v>
      </c>
      <c r="F55" s="12">
        <f t="shared" si="3"/>
        <v>-0.0029934911896867256</v>
      </c>
      <c r="G55" s="12">
        <f t="shared" si="3"/>
        <v>-0.0021224289378124483</v>
      </c>
      <c r="H55" s="12">
        <f t="shared" si="3"/>
        <v>0.001918300491877245</v>
      </c>
      <c r="I55" s="12">
        <f t="shared" si="3"/>
        <v>0.004747229913167672</v>
      </c>
      <c r="J55" s="12">
        <f t="shared" si="3"/>
        <v>0</v>
      </c>
      <c r="K55" s="12">
        <f t="shared" si="3"/>
        <v>0.009004732743488342</v>
      </c>
    </row>
    <row r="56" ht="13.5" customHeight="1">
      <c r="A56" s="4"/>
    </row>
  </sheetData>
  <sheetProtection/>
  <mergeCells count="7">
    <mergeCell ref="A51:K51"/>
    <mergeCell ref="A1:K1"/>
    <mergeCell ref="A2:K2"/>
    <mergeCell ref="A3:K3"/>
    <mergeCell ref="A47:K47"/>
    <mergeCell ref="A48:K48"/>
    <mergeCell ref="A49:K49"/>
  </mergeCells>
  <printOptions horizontalCentered="1"/>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B6" sqref="B6"/>
    </sheetView>
  </sheetViews>
  <sheetFormatPr defaultColWidth="9.140625" defaultRowHeight="15"/>
  <cols>
    <col min="1" max="6" width="14.28125" style="1" bestFit="1" customWidth="1"/>
    <col min="7" max="7" width="11.421875" style="1" bestFit="1" customWidth="1"/>
    <col min="8" max="9" width="14.28125" style="1" bestFit="1" customWidth="1"/>
    <col min="10" max="16384" width="9.140625" style="1" customWidth="1"/>
  </cols>
  <sheetData>
    <row r="1" spans="1:9" ht="15.75" customHeight="1">
      <c r="A1" s="30" t="s">
        <v>58</v>
      </c>
      <c r="B1" s="30"/>
      <c r="C1" s="30"/>
      <c r="D1" s="30"/>
      <c r="E1" s="30"/>
      <c r="F1" s="30"/>
      <c r="G1" s="30"/>
      <c r="H1" s="30"/>
      <c r="I1" s="30"/>
    </row>
    <row r="2" spans="1:11" ht="15.75" customHeight="1">
      <c r="A2" s="28" t="s">
        <v>68</v>
      </c>
      <c r="B2" s="30"/>
      <c r="C2" s="30"/>
      <c r="D2" s="30"/>
      <c r="E2" s="30"/>
      <c r="F2" s="30"/>
      <c r="G2" s="30"/>
      <c r="H2" s="30"/>
      <c r="I2" s="30"/>
      <c r="J2" s="30"/>
      <c r="K2" s="30"/>
    </row>
    <row r="3" spans="1:9" ht="15.75" customHeight="1">
      <c r="A3" s="30" t="s">
        <v>25</v>
      </c>
      <c r="B3" s="30"/>
      <c r="C3" s="30"/>
      <c r="D3" s="30"/>
      <c r="E3" s="30"/>
      <c r="F3" s="30"/>
      <c r="G3" s="30"/>
      <c r="H3" s="30"/>
      <c r="I3" s="30"/>
    </row>
    <row r="4" ht="13.5" customHeight="1" thickBot="1">
      <c r="A4" s="20"/>
    </row>
    <row r="5" spans="1:9" ht="27" thickBot="1">
      <c r="A5" s="21" t="s">
        <v>11</v>
      </c>
      <c r="B5" s="21" t="s">
        <v>12</v>
      </c>
      <c r="C5" s="21" t="s">
        <v>14</v>
      </c>
      <c r="D5" s="21" t="s">
        <v>16</v>
      </c>
      <c r="E5" s="21" t="s">
        <v>17</v>
      </c>
      <c r="F5" s="21" t="s">
        <v>18</v>
      </c>
      <c r="G5" s="21" t="s">
        <v>19</v>
      </c>
      <c r="H5" s="21" t="s">
        <v>20</v>
      </c>
      <c r="I5" s="21" t="s">
        <v>26</v>
      </c>
    </row>
    <row r="6" spans="1:9" ht="15.75" thickBot="1">
      <c r="A6" s="22">
        <v>1990</v>
      </c>
      <c r="B6" s="23">
        <v>23960.495708</v>
      </c>
      <c r="C6" s="23">
        <v>25316.87467361502</v>
      </c>
      <c r="D6" s="23">
        <v>17631.679399021992</v>
      </c>
      <c r="E6" s="23">
        <v>3111.603423367902</v>
      </c>
      <c r="F6" s="23">
        <v>11654.588696000003</v>
      </c>
      <c r="G6" s="23">
        <v>3745.1109099324876</v>
      </c>
      <c r="H6" s="23">
        <v>644.659905</v>
      </c>
      <c r="I6" s="23">
        <f>SUM(B6:H6)</f>
        <v>86065.0127149374</v>
      </c>
    </row>
    <row r="7" spans="1:9" ht="15.75" thickBot="1">
      <c r="A7" s="22">
        <v>1991</v>
      </c>
      <c r="B7" s="23">
        <v>23294.746205999996</v>
      </c>
      <c r="C7" s="23">
        <v>25220.455840092618</v>
      </c>
      <c r="D7" s="23">
        <v>17048.702063069704</v>
      </c>
      <c r="E7" s="23">
        <v>2969.386018511829</v>
      </c>
      <c r="F7" s="23">
        <v>8299.553618000002</v>
      </c>
      <c r="G7" s="23">
        <v>3723.7631942149414</v>
      </c>
      <c r="H7" s="23">
        <v>645.100792</v>
      </c>
      <c r="I7" s="23">
        <f aca="true" t="shared" si="0" ref="I7:I46">SUM(B7:H7)</f>
        <v>81201.7077318891</v>
      </c>
    </row>
    <row r="8" spans="1:9" ht="15.75" thickBot="1">
      <c r="A8" s="22">
        <v>1992</v>
      </c>
      <c r="B8" s="23">
        <v>24434.351000000002</v>
      </c>
      <c r="C8" s="23">
        <v>26324.656340103236</v>
      </c>
      <c r="D8" s="23">
        <v>16957.837208315155</v>
      </c>
      <c r="E8" s="23">
        <v>2708.248853362083</v>
      </c>
      <c r="F8" s="23">
        <v>7399.0442072266</v>
      </c>
      <c r="G8" s="23">
        <v>3892.683610484817</v>
      </c>
      <c r="H8" s="23">
        <v>686.8992132698664</v>
      </c>
      <c r="I8" s="23">
        <f t="shared" si="0"/>
        <v>82403.72043276175</v>
      </c>
    </row>
    <row r="9" spans="1:9" ht="15.75" thickBot="1">
      <c r="A9" s="22">
        <v>1993</v>
      </c>
      <c r="B9" s="23">
        <v>23538.103000000003</v>
      </c>
      <c r="C9" s="23">
        <v>26252.05317431476</v>
      </c>
      <c r="D9" s="23">
        <v>16472.53993207919</v>
      </c>
      <c r="E9" s="23">
        <v>2624.451690453196</v>
      </c>
      <c r="F9" s="23">
        <v>7401.251797633993</v>
      </c>
      <c r="G9" s="23">
        <v>3759.905736254405</v>
      </c>
      <c r="H9" s="23">
        <v>671.7934945442671</v>
      </c>
      <c r="I9" s="23">
        <f t="shared" si="0"/>
        <v>80720.09882527981</v>
      </c>
    </row>
    <row r="10" spans="1:9" ht="15.75" thickBot="1">
      <c r="A10" s="22">
        <v>1994</v>
      </c>
      <c r="B10" s="23">
        <v>24457.802</v>
      </c>
      <c r="C10" s="23">
        <v>27319.615186534982</v>
      </c>
      <c r="D10" s="23">
        <v>16834.082065966384</v>
      </c>
      <c r="E10" s="23">
        <v>2543.2825734349044</v>
      </c>
      <c r="F10" s="23">
        <v>8953.902287725497</v>
      </c>
      <c r="G10" s="23">
        <v>3735.295540068993</v>
      </c>
      <c r="H10" s="23">
        <v>677.1666450729907</v>
      </c>
      <c r="I10" s="23">
        <f t="shared" si="0"/>
        <v>84521.14629880375</v>
      </c>
    </row>
    <row r="11" spans="1:9" ht="15.75" thickBot="1">
      <c r="A11" s="22">
        <v>1995</v>
      </c>
      <c r="B11" s="23">
        <v>24386.104</v>
      </c>
      <c r="C11" s="23">
        <v>27174.61600882285</v>
      </c>
      <c r="D11" s="23">
        <v>16941.422725097353</v>
      </c>
      <c r="E11" s="23">
        <v>2819.087991648077</v>
      </c>
      <c r="F11" s="23">
        <v>6701.359711057574</v>
      </c>
      <c r="G11" s="23">
        <v>3823.471291824636</v>
      </c>
      <c r="H11" s="23">
        <v>622.1026622438346</v>
      </c>
      <c r="I11" s="23">
        <f t="shared" si="0"/>
        <v>82468.16439069434</v>
      </c>
    </row>
    <row r="12" spans="1:9" ht="15.75" thickBot="1">
      <c r="A12" s="22">
        <v>1996</v>
      </c>
      <c r="B12" s="23">
        <v>25115.481000000003</v>
      </c>
      <c r="C12" s="23">
        <v>28170.68535608685</v>
      </c>
      <c r="D12" s="23">
        <v>17414.05775728415</v>
      </c>
      <c r="E12" s="23">
        <v>2901.584564528655</v>
      </c>
      <c r="F12" s="23">
        <v>8340.246998787796</v>
      </c>
      <c r="G12" s="23">
        <v>3828.2548780211782</v>
      </c>
      <c r="H12" s="23">
        <v>634.4551708968381</v>
      </c>
      <c r="I12" s="23">
        <f t="shared" si="0"/>
        <v>86404.76572560548</v>
      </c>
    </row>
    <row r="13" spans="1:9" ht="15.75" thickBot="1">
      <c r="A13" s="22">
        <v>1997</v>
      </c>
      <c r="B13" s="23">
        <v>25616.813</v>
      </c>
      <c r="C13" s="23">
        <v>29124.261015251363</v>
      </c>
      <c r="D13" s="23">
        <v>17789.746232518326</v>
      </c>
      <c r="E13" s="23">
        <v>2932.5044854570347</v>
      </c>
      <c r="F13" s="23">
        <v>9027.47486596342</v>
      </c>
      <c r="G13" s="23">
        <v>4387.27871078199</v>
      </c>
      <c r="H13" s="23">
        <v>650.2692246121494</v>
      </c>
      <c r="I13" s="23">
        <f t="shared" si="0"/>
        <v>89528.34753458427</v>
      </c>
    </row>
    <row r="14" spans="1:9" ht="15.75" thickBot="1">
      <c r="A14" s="22">
        <v>1998</v>
      </c>
      <c r="B14" s="23">
        <v>26041.575987</v>
      </c>
      <c r="C14" s="23">
        <v>31586.141439360996</v>
      </c>
      <c r="D14" s="23">
        <v>16793.89233241828</v>
      </c>
      <c r="E14" s="23">
        <v>2651.6956445015876</v>
      </c>
      <c r="F14" s="23">
        <v>6591.382778658829</v>
      </c>
      <c r="G14" s="23">
        <v>4415.484467180454</v>
      </c>
      <c r="H14" s="23">
        <v>694.119402705824</v>
      </c>
      <c r="I14" s="23">
        <f t="shared" si="0"/>
        <v>88774.29205182596</v>
      </c>
    </row>
    <row r="15" spans="1:9" ht="15.75" thickBot="1">
      <c r="A15" s="22">
        <v>1999</v>
      </c>
      <c r="B15" s="23">
        <v>26005.173989000003</v>
      </c>
      <c r="C15" s="23">
        <v>32084.70647453337</v>
      </c>
      <c r="D15" s="23">
        <v>18512.811640173102</v>
      </c>
      <c r="E15" s="23">
        <v>2258.608452230995</v>
      </c>
      <c r="F15" s="23">
        <v>8562.535413685142</v>
      </c>
      <c r="G15" s="23">
        <v>4456.889744309094</v>
      </c>
      <c r="H15" s="23">
        <v>665.4925795254495</v>
      </c>
      <c r="I15" s="23">
        <f t="shared" si="0"/>
        <v>92546.21829345716</v>
      </c>
    </row>
    <row r="16" spans="1:9" ht="15.75" thickBot="1">
      <c r="A16" s="22">
        <v>2000</v>
      </c>
      <c r="B16" s="23">
        <v>28251.775132</v>
      </c>
      <c r="C16" s="23">
        <v>33702.23251689469</v>
      </c>
      <c r="D16" s="23">
        <v>18695.40220789978</v>
      </c>
      <c r="E16" s="23">
        <v>2693.9619367529913</v>
      </c>
      <c r="F16" s="23">
        <v>9228.463569134125</v>
      </c>
      <c r="G16" s="23">
        <v>4602.3694397455</v>
      </c>
      <c r="H16" s="23">
        <v>484.85613942478574</v>
      </c>
      <c r="I16" s="23">
        <f t="shared" si="0"/>
        <v>97659.06094185187</v>
      </c>
    </row>
    <row r="17" spans="1:9" ht="15.75" thickBot="1">
      <c r="A17" s="22">
        <v>2001</v>
      </c>
      <c r="B17" s="23">
        <v>26419.392852</v>
      </c>
      <c r="C17" s="23">
        <v>33600.742522391636</v>
      </c>
      <c r="D17" s="23">
        <v>16921.03430180716</v>
      </c>
      <c r="E17" s="23">
        <v>1638.5596387997061</v>
      </c>
      <c r="F17" s="23">
        <v>10227.194748592094</v>
      </c>
      <c r="G17" s="23">
        <v>4042.3476566711897</v>
      </c>
      <c r="H17" s="23">
        <v>517.4646236858015</v>
      </c>
      <c r="I17" s="23">
        <f t="shared" si="0"/>
        <v>93366.73634394759</v>
      </c>
    </row>
    <row r="18" spans="1:9" ht="15.75" thickBot="1">
      <c r="A18" s="22">
        <v>2002</v>
      </c>
      <c r="B18" s="23">
        <v>26808.08422234003</v>
      </c>
      <c r="C18" s="23">
        <v>34025.52552195821</v>
      </c>
      <c r="D18" s="23">
        <v>17472.346867360622</v>
      </c>
      <c r="E18" s="23">
        <v>1547.8804252445289</v>
      </c>
      <c r="F18" s="23">
        <v>12037.134736142008</v>
      </c>
      <c r="G18" s="23">
        <v>3893.2914636278692</v>
      </c>
      <c r="H18" s="23">
        <v>516.0627101326816</v>
      </c>
      <c r="I18" s="23">
        <f t="shared" si="0"/>
        <v>96300.32594680596</v>
      </c>
    </row>
    <row r="19" spans="1:9" ht="15.75" thickBot="1">
      <c r="A19" s="22">
        <v>2003</v>
      </c>
      <c r="B19" s="23">
        <v>29060.82462536999</v>
      </c>
      <c r="C19" s="23">
        <v>36618.57105900509</v>
      </c>
      <c r="D19" s="23">
        <v>15531.288275257135</v>
      </c>
      <c r="E19" s="23">
        <v>1551.2934685054852</v>
      </c>
      <c r="F19" s="23">
        <v>10981.608546683405</v>
      </c>
      <c r="G19" s="23">
        <v>4138.514913749033</v>
      </c>
      <c r="H19" s="23">
        <v>519.5477522024844</v>
      </c>
      <c r="I19" s="23">
        <f t="shared" si="0"/>
        <v>98401.64864077262</v>
      </c>
    </row>
    <row r="20" spans="1:9" ht="15.75" thickBot="1">
      <c r="A20" s="22">
        <v>2004</v>
      </c>
      <c r="B20" s="23">
        <v>29908.104988580013</v>
      </c>
      <c r="C20" s="23">
        <v>36622.72951931343</v>
      </c>
      <c r="D20" s="23">
        <v>16343.709647922946</v>
      </c>
      <c r="E20" s="23">
        <v>2076.657929414679</v>
      </c>
      <c r="F20" s="23">
        <v>12317.01997307486</v>
      </c>
      <c r="G20" s="23">
        <v>4200.623122988099</v>
      </c>
      <c r="H20" s="23">
        <v>520.429419579811</v>
      </c>
      <c r="I20" s="23">
        <f t="shared" si="0"/>
        <v>101989.27460087383</v>
      </c>
    </row>
    <row r="21" spans="1:9" ht="15.75" thickBot="1">
      <c r="A21" s="22">
        <v>2005</v>
      </c>
      <c r="B21" s="23">
        <v>30823.01973249998</v>
      </c>
      <c r="C21" s="23">
        <v>36990.07885170922</v>
      </c>
      <c r="D21" s="23">
        <v>16395.9186418684</v>
      </c>
      <c r="E21" s="23">
        <v>2080.5503878919435</v>
      </c>
      <c r="F21" s="23">
        <v>10699.522078286027</v>
      </c>
      <c r="G21" s="23">
        <v>4775.519597296696</v>
      </c>
      <c r="H21" s="23">
        <v>519.5432166705983</v>
      </c>
      <c r="I21" s="23">
        <f t="shared" si="0"/>
        <v>102284.15250622286</v>
      </c>
    </row>
    <row r="22" spans="1:9" ht="15.75" thickBot="1">
      <c r="A22" s="22">
        <v>2006</v>
      </c>
      <c r="B22" s="23">
        <v>32238.408042520034</v>
      </c>
      <c r="C22" s="23">
        <v>38488.68784333824</v>
      </c>
      <c r="D22" s="23">
        <v>16010.845310461213</v>
      </c>
      <c r="E22" s="23">
        <v>2066.815502133197</v>
      </c>
      <c r="F22" s="23">
        <v>11524.977515811604</v>
      </c>
      <c r="G22" s="23">
        <v>4796.74122431531</v>
      </c>
      <c r="H22" s="23">
        <v>523.8828906295929</v>
      </c>
      <c r="I22" s="23">
        <f t="shared" si="0"/>
        <v>105650.3583292092</v>
      </c>
    </row>
    <row r="23" spans="1:9" ht="15.75" thickBot="1">
      <c r="A23" s="22">
        <v>2007</v>
      </c>
      <c r="B23" s="23">
        <v>32035.56531492972</v>
      </c>
      <c r="C23" s="23">
        <v>37957.83655252884</v>
      </c>
      <c r="D23" s="23">
        <v>16518.88362523837</v>
      </c>
      <c r="E23" s="23">
        <v>2100.3639430039757</v>
      </c>
      <c r="F23" s="23">
        <v>11988.206368877607</v>
      </c>
      <c r="G23" s="23">
        <v>4896.102467398149</v>
      </c>
      <c r="H23" s="23">
        <v>523.1500924619845</v>
      </c>
      <c r="I23" s="23">
        <f t="shared" si="0"/>
        <v>106020.10836443867</v>
      </c>
    </row>
    <row r="24" spans="1:9" ht="15.75" thickBot="1">
      <c r="A24" s="22">
        <v>2008</v>
      </c>
      <c r="B24" s="23">
        <v>32874.9932151603</v>
      </c>
      <c r="C24" s="23">
        <v>38754.95822736148</v>
      </c>
      <c r="D24" s="23">
        <v>15777.630108007686</v>
      </c>
      <c r="E24" s="23">
        <v>2153.281373120424</v>
      </c>
      <c r="F24" s="23">
        <v>10100.647238287398</v>
      </c>
      <c r="G24" s="23">
        <v>4951.413415805136</v>
      </c>
      <c r="H24" s="23">
        <v>526.1466084175556</v>
      </c>
      <c r="I24" s="23">
        <f t="shared" si="0"/>
        <v>105139.07018615997</v>
      </c>
    </row>
    <row r="25" spans="1:9" ht="15.75" thickBot="1">
      <c r="A25" s="22">
        <v>2009</v>
      </c>
      <c r="B25" s="23">
        <v>32126.10302326815</v>
      </c>
      <c r="C25" s="23">
        <v>37374.11867686476</v>
      </c>
      <c r="D25" s="23">
        <v>13753.2268624992</v>
      </c>
      <c r="E25" s="23">
        <v>2119.140521524299</v>
      </c>
      <c r="F25" s="23">
        <v>10114.08730917822</v>
      </c>
      <c r="G25" s="23">
        <v>4689.221688705795</v>
      </c>
      <c r="H25" s="23">
        <v>526.0364663093997</v>
      </c>
      <c r="I25" s="23">
        <f t="shared" si="0"/>
        <v>100701.93454834982</v>
      </c>
    </row>
    <row r="26" spans="1:9" ht="15.75" thickBot="1">
      <c r="A26" s="22">
        <v>2010</v>
      </c>
      <c r="B26" s="23">
        <v>30765.286442308778</v>
      </c>
      <c r="C26" s="23">
        <v>36235.92351828223</v>
      </c>
      <c r="D26" s="23">
        <v>13883.2185319287</v>
      </c>
      <c r="E26" s="23">
        <v>1919.527359101817</v>
      </c>
      <c r="F26" s="23">
        <v>10796.052130626442</v>
      </c>
      <c r="G26" s="23">
        <v>4635.805855573133</v>
      </c>
      <c r="H26" s="23">
        <v>528.1782794481355</v>
      </c>
      <c r="I26" s="23">
        <f t="shared" si="0"/>
        <v>98763.99211726924</v>
      </c>
    </row>
    <row r="27" spans="1:9" ht="15.75" thickBot="1">
      <c r="A27" s="22">
        <v>2011</v>
      </c>
      <c r="B27" s="23">
        <v>31337.1970550932</v>
      </c>
      <c r="C27" s="23">
        <v>36208.033256850984</v>
      </c>
      <c r="D27" s="23">
        <v>14100.528111205891</v>
      </c>
      <c r="E27" s="23">
        <v>1940.2265080481552</v>
      </c>
      <c r="F27" s="23">
        <v>10902.096243200878</v>
      </c>
      <c r="G27" s="23">
        <v>4741.143839786948</v>
      </c>
      <c r="H27" s="23">
        <v>528.5967801752903</v>
      </c>
      <c r="I27" s="23">
        <f t="shared" si="0"/>
        <v>99757.82179436134</v>
      </c>
    </row>
    <row r="28" spans="1:9" ht="15.75" thickBot="1">
      <c r="A28" s="22">
        <v>2012</v>
      </c>
      <c r="B28" s="23">
        <v>32594.553444024612</v>
      </c>
      <c r="C28" s="23">
        <v>37218.04995049859</v>
      </c>
      <c r="D28" s="23">
        <v>14360.840997040988</v>
      </c>
      <c r="E28" s="23">
        <v>1913.4636557354581</v>
      </c>
      <c r="F28" s="23">
        <v>10788.12226132116</v>
      </c>
      <c r="G28" s="23">
        <v>4768.476226141424</v>
      </c>
      <c r="H28" s="23">
        <v>529.0461547379645</v>
      </c>
      <c r="I28" s="23">
        <f t="shared" si="0"/>
        <v>102172.5526895002</v>
      </c>
    </row>
    <row r="29" spans="1:9" ht="15.75" thickBot="1">
      <c r="A29" s="22">
        <v>2013</v>
      </c>
      <c r="B29" s="23">
        <v>31816.287343147207</v>
      </c>
      <c r="C29" s="23">
        <v>37005.698814026495</v>
      </c>
      <c r="D29" s="23">
        <v>14174.644752070984</v>
      </c>
      <c r="E29" s="23">
        <v>2027.3498470311442</v>
      </c>
      <c r="F29" s="23">
        <v>10025.943007623973</v>
      </c>
      <c r="G29" s="23">
        <v>4866.988475195601</v>
      </c>
      <c r="H29" s="23">
        <v>528.8471960752953</v>
      </c>
      <c r="I29" s="23">
        <f t="shared" si="0"/>
        <v>100445.7594351707</v>
      </c>
    </row>
    <row r="30" spans="1:9" ht="15.75" thickBot="1">
      <c r="A30" s="22">
        <v>2014</v>
      </c>
      <c r="B30" s="23">
        <v>32036.447974715567</v>
      </c>
      <c r="C30" s="23">
        <v>37953.226649027194</v>
      </c>
      <c r="D30" s="23">
        <v>14357.870317548759</v>
      </c>
      <c r="E30" s="23">
        <v>2121.379331669117</v>
      </c>
      <c r="F30" s="23">
        <v>8149.332008882126</v>
      </c>
      <c r="G30" s="23">
        <v>4807.782246497655</v>
      </c>
      <c r="H30" s="23">
        <v>530.3751934346868</v>
      </c>
      <c r="I30" s="23">
        <f t="shared" si="0"/>
        <v>99956.41372177508</v>
      </c>
    </row>
    <row r="31" spans="1:9" ht="15.75" thickBot="1">
      <c r="A31" s="22">
        <v>2015</v>
      </c>
      <c r="B31" s="23">
        <v>32168.84333241742</v>
      </c>
      <c r="C31" s="23">
        <v>37516.56195260501</v>
      </c>
      <c r="D31" s="23">
        <v>14338.216413210494</v>
      </c>
      <c r="E31" s="23">
        <v>2311.3085238937433</v>
      </c>
      <c r="F31" s="23">
        <v>8570.201411163747</v>
      </c>
      <c r="G31" s="23">
        <v>4718.58558210935</v>
      </c>
      <c r="H31" s="23">
        <v>586.8061376352174</v>
      </c>
      <c r="I31" s="23">
        <f t="shared" si="0"/>
        <v>100210.52335303497</v>
      </c>
    </row>
    <row r="32" spans="1:9" ht="15.75" thickBot="1">
      <c r="A32" s="22">
        <v>2016</v>
      </c>
      <c r="B32" s="23">
        <v>31618.3384759603</v>
      </c>
      <c r="C32" s="23">
        <v>36486.40593529575</v>
      </c>
      <c r="D32" s="23">
        <v>14502.653852572781</v>
      </c>
      <c r="E32" s="23">
        <v>2430.5108727557704</v>
      </c>
      <c r="F32" s="23">
        <v>10450.199593076371</v>
      </c>
      <c r="G32" s="23">
        <v>4600.167151729198</v>
      </c>
      <c r="H32" s="23">
        <v>584.6483403599999</v>
      </c>
      <c r="I32" s="23">
        <f t="shared" si="0"/>
        <v>100672.92422175016</v>
      </c>
    </row>
    <row r="33" spans="1:9" ht="15.75" thickBot="1">
      <c r="A33" s="22">
        <v>2017</v>
      </c>
      <c r="B33" s="23">
        <v>31146.39993441259</v>
      </c>
      <c r="C33" s="23">
        <v>36255.11675365231</v>
      </c>
      <c r="D33" s="23">
        <v>14237.195909745407</v>
      </c>
      <c r="E33" s="23">
        <v>2377.8213488977385</v>
      </c>
      <c r="F33" s="23">
        <v>10216.379682003822</v>
      </c>
      <c r="G33" s="23">
        <v>4603.158324578866</v>
      </c>
      <c r="H33" s="23">
        <v>584.6483403599999</v>
      </c>
      <c r="I33" s="23">
        <f t="shared" si="0"/>
        <v>99420.72029365074</v>
      </c>
    </row>
    <row r="34" spans="1:10" ht="15.75" thickBot="1">
      <c r="A34" s="22">
        <v>2018</v>
      </c>
      <c r="B34" s="23">
        <v>30867.79347438663</v>
      </c>
      <c r="C34" s="23">
        <v>36019.8603324782</v>
      </c>
      <c r="D34" s="23">
        <v>13559.762286238474</v>
      </c>
      <c r="E34" s="23">
        <v>2389.1209616598053</v>
      </c>
      <c r="F34" s="23">
        <v>10193.51834544122</v>
      </c>
      <c r="G34" s="23">
        <v>4602.113145097467</v>
      </c>
      <c r="H34" s="23">
        <v>584.6483403599999</v>
      </c>
      <c r="I34" s="23">
        <f t="shared" si="0"/>
        <v>98216.8168856618</v>
      </c>
      <c r="J34" s="14"/>
    </row>
    <row r="35" spans="1:9" ht="15.75" thickBot="1">
      <c r="A35" s="22">
        <v>2019</v>
      </c>
      <c r="B35" s="23">
        <v>30543.33848334917</v>
      </c>
      <c r="C35" s="23">
        <v>36257.27534055924</v>
      </c>
      <c r="D35" s="23">
        <v>13380.872962057254</v>
      </c>
      <c r="E35" s="23">
        <v>2400.196487749602</v>
      </c>
      <c r="F35" s="23">
        <v>10208.09935246367</v>
      </c>
      <c r="G35" s="23">
        <v>4633.6239251596935</v>
      </c>
      <c r="H35" s="23">
        <v>584.6483403599999</v>
      </c>
      <c r="I35" s="23">
        <f t="shared" si="0"/>
        <v>98008.05489169864</v>
      </c>
    </row>
    <row r="36" spans="1:9" ht="15.75" thickBot="1">
      <c r="A36" s="22">
        <v>2020</v>
      </c>
      <c r="B36" s="23">
        <v>30350.278698451708</v>
      </c>
      <c r="C36" s="23">
        <v>36684.113653856264</v>
      </c>
      <c r="D36" s="23">
        <v>13186.356391425199</v>
      </c>
      <c r="E36" s="23">
        <v>2407.775008100716</v>
      </c>
      <c r="F36" s="23">
        <v>10241.19955211719</v>
      </c>
      <c r="G36" s="23">
        <v>4665.093277568726</v>
      </c>
      <c r="H36" s="23">
        <v>584.6483403599999</v>
      </c>
      <c r="I36" s="23">
        <f t="shared" si="0"/>
        <v>98119.4649218798</v>
      </c>
    </row>
    <row r="37" spans="1:9" ht="15.75" thickBot="1">
      <c r="A37" s="22">
        <v>2021</v>
      </c>
      <c r="B37" s="23">
        <v>30184.950405383304</v>
      </c>
      <c r="C37" s="23">
        <v>37015.21581883803</v>
      </c>
      <c r="D37" s="23">
        <v>13299.334710480998</v>
      </c>
      <c r="E37" s="23">
        <v>2412.8801166981434</v>
      </c>
      <c r="F37" s="23">
        <v>10275.134579736481</v>
      </c>
      <c r="G37" s="23">
        <v>4686.7095105867975</v>
      </c>
      <c r="H37" s="23">
        <v>584.6483403599999</v>
      </c>
      <c r="I37" s="23">
        <f t="shared" si="0"/>
        <v>98458.87348208374</v>
      </c>
    </row>
    <row r="38" spans="1:9" ht="15.75" thickBot="1">
      <c r="A38" s="22">
        <v>2022</v>
      </c>
      <c r="B38" s="23">
        <v>30082.114801577183</v>
      </c>
      <c r="C38" s="23">
        <v>37346.42440608792</v>
      </c>
      <c r="D38" s="23">
        <v>13291.973969837807</v>
      </c>
      <c r="E38" s="23">
        <v>2421.1485414351637</v>
      </c>
      <c r="F38" s="23">
        <v>10314.44859485978</v>
      </c>
      <c r="G38" s="23">
        <v>4715.541484681695</v>
      </c>
      <c r="H38" s="23">
        <v>584.6483403599999</v>
      </c>
      <c r="I38" s="23">
        <f t="shared" si="0"/>
        <v>98756.30013883956</v>
      </c>
    </row>
    <row r="39" spans="1:9" ht="15.75" thickBot="1">
      <c r="A39" s="22">
        <v>2023</v>
      </c>
      <c r="B39" s="23">
        <v>30031.691558508497</v>
      </c>
      <c r="C39" s="23">
        <v>37821.70929613193</v>
      </c>
      <c r="D39" s="23">
        <v>13289.1254631417</v>
      </c>
      <c r="E39" s="23">
        <v>2434.681893703286</v>
      </c>
      <c r="F39" s="23">
        <v>10371.055014592504</v>
      </c>
      <c r="G39" s="23">
        <v>4744.12840624313</v>
      </c>
      <c r="H39" s="23">
        <v>584.6483403599999</v>
      </c>
      <c r="I39" s="23">
        <f t="shared" si="0"/>
        <v>99277.03997268103</v>
      </c>
    </row>
    <row r="40" spans="1:9" ht="15.75" thickBot="1">
      <c r="A40" s="22">
        <v>2024</v>
      </c>
      <c r="B40" s="23">
        <v>29943.74892925422</v>
      </c>
      <c r="C40" s="23">
        <v>37926.777032646925</v>
      </c>
      <c r="D40" s="23">
        <v>13170.977806163479</v>
      </c>
      <c r="E40" s="23">
        <v>2427.6881694089466</v>
      </c>
      <c r="F40" s="23">
        <v>10409.916087492586</v>
      </c>
      <c r="G40" s="23">
        <v>4770.952428527695</v>
      </c>
      <c r="H40" s="23">
        <v>584.6483403599999</v>
      </c>
      <c r="I40" s="23">
        <f t="shared" si="0"/>
        <v>99234.70879385388</v>
      </c>
    </row>
    <row r="41" spans="1:9" ht="15.75" thickBot="1">
      <c r="A41" s="22">
        <v>2025</v>
      </c>
      <c r="B41" s="23">
        <v>29888.941317878016</v>
      </c>
      <c r="C41" s="23">
        <v>37910.691719071714</v>
      </c>
      <c r="D41" s="23">
        <v>13093.358924248367</v>
      </c>
      <c r="E41" s="23">
        <v>2413.8198173568685</v>
      </c>
      <c r="F41" s="23">
        <v>10451.593512063999</v>
      </c>
      <c r="G41" s="23">
        <v>4791.473952067709</v>
      </c>
      <c r="H41" s="23">
        <v>584.6483403599999</v>
      </c>
      <c r="I41" s="23">
        <f t="shared" si="0"/>
        <v>99134.52758304669</v>
      </c>
    </row>
    <row r="42" spans="1:9" ht="15.75" thickBot="1">
      <c r="A42" s="22">
        <v>2026</v>
      </c>
      <c r="B42" s="23">
        <v>29900.83963300272</v>
      </c>
      <c r="C42" s="23">
        <v>37831.957031343525</v>
      </c>
      <c r="D42" s="23">
        <v>13032.565120464766</v>
      </c>
      <c r="E42" s="23">
        <v>2394.6657911729485</v>
      </c>
      <c r="F42" s="23">
        <v>10498.312864335547</v>
      </c>
      <c r="G42" s="23">
        <v>4814.112989655423</v>
      </c>
      <c r="H42" s="23">
        <v>584.6483403599999</v>
      </c>
      <c r="I42" s="23">
        <f t="shared" si="0"/>
        <v>99057.10177033492</v>
      </c>
    </row>
    <row r="43" spans="1:9" ht="15.75" thickBot="1">
      <c r="A43" s="22">
        <v>2027</v>
      </c>
      <c r="B43" s="23">
        <v>30019.455255359615</v>
      </c>
      <c r="C43" s="23">
        <v>37753.62336393507</v>
      </c>
      <c r="D43" s="23">
        <v>12970.269959477217</v>
      </c>
      <c r="E43" s="23">
        <v>2376.747928782196</v>
      </c>
      <c r="F43" s="23">
        <v>10550.467466132743</v>
      </c>
      <c r="G43" s="23">
        <v>4835.293409020047</v>
      </c>
      <c r="H43" s="23">
        <v>584.6483403599999</v>
      </c>
      <c r="I43" s="23">
        <f t="shared" si="0"/>
        <v>99090.50572306688</v>
      </c>
    </row>
    <row r="44" spans="1:11" ht="15.75" thickBot="1">
      <c r="A44" s="22">
        <v>2028</v>
      </c>
      <c r="B44" s="23">
        <v>30228.602310738548</v>
      </c>
      <c r="C44" s="23">
        <v>37600.55548913456</v>
      </c>
      <c r="D44" s="23">
        <v>12906.950619991509</v>
      </c>
      <c r="E44" s="23">
        <v>2358.941077012655</v>
      </c>
      <c r="F44" s="23">
        <v>10613.823909663812</v>
      </c>
      <c r="G44" s="23">
        <v>4857.424980904142</v>
      </c>
      <c r="H44" s="23">
        <v>584.6483403599999</v>
      </c>
      <c r="I44" s="23">
        <f t="shared" si="0"/>
        <v>99150.94672780522</v>
      </c>
      <c r="K44" s="1" t="s">
        <v>0</v>
      </c>
    </row>
    <row r="45" spans="1:9" ht="15.75" thickBot="1">
      <c r="A45" s="22">
        <v>2029</v>
      </c>
      <c r="B45" s="23">
        <v>30514.210529991105</v>
      </c>
      <c r="C45" s="23">
        <v>37351.522086928846</v>
      </c>
      <c r="D45" s="23">
        <v>12825.168202509925</v>
      </c>
      <c r="E45" s="23">
        <v>2343.8246803914144</v>
      </c>
      <c r="F45" s="23">
        <v>10664.03304511704</v>
      </c>
      <c r="G45" s="23">
        <v>4889.712527049242</v>
      </c>
      <c r="H45" s="23">
        <v>584.6483403599999</v>
      </c>
      <c r="I45" s="23">
        <f t="shared" si="0"/>
        <v>99173.11941234757</v>
      </c>
    </row>
    <row r="46" spans="1:9" ht="15.75" thickBot="1">
      <c r="A46" s="22">
        <v>2030</v>
      </c>
      <c r="B46" s="23">
        <v>30827.690169809655</v>
      </c>
      <c r="C46" s="23">
        <v>37075.44548693503</v>
      </c>
      <c r="D46" s="23">
        <v>12722.53085098624</v>
      </c>
      <c r="E46" s="23">
        <v>2327.689031271131</v>
      </c>
      <c r="F46" s="23">
        <v>10709.37588080668</v>
      </c>
      <c r="G46" s="23">
        <v>4911.17474529232</v>
      </c>
      <c r="H46" s="23">
        <v>584.6483403599999</v>
      </c>
      <c r="I46" s="23">
        <f t="shared" si="0"/>
        <v>99158.55450546104</v>
      </c>
    </row>
    <row r="47" spans="1:9" ht="15">
      <c r="A47" s="31" t="s">
        <v>0</v>
      </c>
      <c r="B47" s="31"/>
      <c r="C47" s="31"/>
      <c r="D47" s="31"/>
      <c r="E47" s="31"/>
      <c r="F47" s="31"/>
      <c r="G47" s="31"/>
      <c r="H47" s="31"/>
      <c r="I47" s="31"/>
    </row>
    <row r="48" spans="1:9" ht="13.5" customHeight="1">
      <c r="A48" s="31" t="s">
        <v>69</v>
      </c>
      <c r="B48" s="31"/>
      <c r="C48" s="31"/>
      <c r="D48" s="31"/>
      <c r="E48" s="31"/>
      <c r="F48" s="31"/>
      <c r="G48" s="31"/>
      <c r="H48" s="31"/>
      <c r="I48" s="31"/>
    </row>
    <row r="49" ht="13.5" customHeight="1">
      <c r="A49" s="20"/>
    </row>
    <row r="50" spans="1:9" ht="15.75">
      <c r="A50" s="32" t="s">
        <v>23</v>
      </c>
      <c r="B50" s="32"/>
      <c r="C50" s="32"/>
      <c r="D50" s="32"/>
      <c r="E50" s="32"/>
      <c r="F50" s="32"/>
      <c r="G50" s="32"/>
      <c r="H50" s="32"/>
      <c r="I50" s="32"/>
    </row>
    <row r="51" spans="1:9" ht="15">
      <c r="A51" s="19" t="s">
        <v>24</v>
      </c>
      <c r="B51" s="12">
        <f>EXP((LN(B16/B6)/10))-1</f>
        <v>0.016611443913102875</v>
      </c>
      <c r="C51" s="12">
        <f aca="true" t="shared" si="1" ref="C51:I51">EXP((LN(C16/C6)/10))-1</f>
        <v>0.029022469169416976</v>
      </c>
      <c r="D51" s="12">
        <f t="shared" si="1"/>
        <v>0.005875229103345481</v>
      </c>
      <c r="E51" s="12">
        <f t="shared" si="1"/>
        <v>-0.014309158238675734</v>
      </c>
      <c r="F51" s="12">
        <f t="shared" si="1"/>
        <v>-0.02307045268555985</v>
      </c>
      <c r="G51" s="12">
        <f t="shared" si="1"/>
        <v>0.02082589786035327</v>
      </c>
      <c r="H51" s="12">
        <f t="shared" si="1"/>
        <v>-0.02808513630318754</v>
      </c>
      <c r="I51" s="12">
        <f t="shared" si="1"/>
        <v>0.012718143389905734</v>
      </c>
    </row>
    <row r="52" spans="1:9" ht="15">
      <c r="A52" s="19" t="s">
        <v>35</v>
      </c>
      <c r="B52" s="12">
        <f>EXP((LN(B32/B16)/16))-1</f>
        <v>0.00706112498346112</v>
      </c>
      <c r="C52" s="12">
        <f aca="true" t="shared" si="2" ref="C52:I52">EXP((LN(C32/C16)/16))-1</f>
        <v>0.00497330535318774</v>
      </c>
      <c r="D52" s="12">
        <f t="shared" si="2"/>
        <v>-0.015746332361864956</v>
      </c>
      <c r="E52" s="12">
        <f t="shared" si="2"/>
        <v>-0.006411326552363761</v>
      </c>
      <c r="F52" s="12">
        <f t="shared" si="2"/>
        <v>0.007800800426871035</v>
      </c>
      <c r="G52" s="12">
        <f t="shared" si="2"/>
        <v>-2.991369685145795E-05</v>
      </c>
      <c r="H52" s="12">
        <f t="shared" si="2"/>
        <v>0.011766076539076131</v>
      </c>
      <c r="I52" s="12">
        <f t="shared" si="2"/>
        <v>0.0019014582907872501</v>
      </c>
    </row>
    <row r="53" spans="1:9" ht="15">
      <c r="A53" s="19" t="s">
        <v>36</v>
      </c>
      <c r="B53" s="12">
        <f>EXP((LN(B36/B32)/4))-1</f>
        <v>-0.01018071792595987</v>
      </c>
      <c r="C53" s="12">
        <f aca="true" t="shared" si="3" ref="C53:I53">EXP((LN(C36/C32)/4))-1</f>
        <v>0.0013519229729157534</v>
      </c>
      <c r="D53" s="12">
        <f t="shared" si="3"/>
        <v>-0.02350655570855742</v>
      </c>
      <c r="E53" s="12">
        <f t="shared" si="3"/>
        <v>-0.00234683762318888</v>
      </c>
      <c r="F53" s="12">
        <f t="shared" si="3"/>
        <v>-0.005037847646900961</v>
      </c>
      <c r="G53" s="12">
        <f t="shared" si="3"/>
        <v>0.003509942754016171</v>
      </c>
      <c r="H53" s="12">
        <f t="shared" si="3"/>
        <v>0</v>
      </c>
      <c r="I53" s="12">
        <f t="shared" si="3"/>
        <v>-0.006402198495113809</v>
      </c>
    </row>
    <row r="54" spans="1:9" ht="15">
      <c r="A54" s="19" t="s">
        <v>67</v>
      </c>
      <c r="B54" s="12">
        <f>EXP((LN(B46/B32)/14))-1</f>
        <v>-0.0018072197370603282</v>
      </c>
      <c r="C54" s="12">
        <f aca="true" t="shared" si="4" ref="C54:I54">EXP((LN(C46/C32)/14))-1</f>
        <v>0.0011445940266372467</v>
      </c>
      <c r="D54" s="12">
        <f t="shared" si="4"/>
        <v>-0.009310468994096044</v>
      </c>
      <c r="E54" s="12">
        <f t="shared" si="4"/>
        <v>-0.003082776146091648</v>
      </c>
      <c r="F54" s="12">
        <f t="shared" si="4"/>
        <v>0.0017514269799510096</v>
      </c>
      <c r="G54" s="12">
        <f t="shared" si="4"/>
        <v>0.004683829905353543</v>
      </c>
      <c r="H54" s="12">
        <f t="shared" si="4"/>
        <v>0</v>
      </c>
      <c r="I54" s="12">
        <f t="shared" si="4"/>
        <v>-0.0010820397618336308</v>
      </c>
    </row>
    <row r="55" ht="13.5" customHeight="1">
      <c r="A55" s="20"/>
    </row>
  </sheetData>
  <sheetProtection/>
  <mergeCells count="6">
    <mergeCell ref="A1:I1"/>
    <mergeCell ref="A2:K2"/>
    <mergeCell ref="A3:I3"/>
    <mergeCell ref="A47:I47"/>
    <mergeCell ref="A48:I48"/>
    <mergeCell ref="A50:I50"/>
  </mergeCells>
  <printOptions horizontalCentered="1"/>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B6" sqref="B6"/>
    </sheetView>
  </sheetViews>
  <sheetFormatPr defaultColWidth="9.140625" defaultRowHeight="15"/>
  <cols>
    <col min="1" max="4" width="14.28125" style="1" bestFit="1" customWidth="1"/>
    <col min="5" max="5" width="17.140625" style="1" bestFit="1" customWidth="1"/>
    <col min="6" max="8" width="14.28125" style="1" bestFit="1" customWidth="1"/>
    <col min="9" max="16384" width="9.140625" style="1" customWidth="1"/>
  </cols>
  <sheetData>
    <row r="1" spans="1:8" ht="15.75" customHeight="1">
      <c r="A1" s="30" t="s">
        <v>59</v>
      </c>
      <c r="B1" s="30"/>
      <c r="C1" s="30"/>
      <c r="D1" s="30"/>
      <c r="E1" s="30"/>
      <c r="F1" s="30"/>
      <c r="G1" s="30"/>
      <c r="H1" s="30"/>
    </row>
    <row r="2" spans="1:11" ht="15.75" customHeight="1">
      <c r="A2" s="28" t="s">
        <v>68</v>
      </c>
      <c r="B2" s="30"/>
      <c r="C2" s="30"/>
      <c r="D2" s="30"/>
      <c r="E2" s="30"/>
      <c r="F2" s="30"/>
      <c r="G2" s="30"/>
      <c r="H2" s="30"/>
      <c r="I2" s="30"/>
      <c r="J2" s="30"/>
      <c r="K2" s="30"/>
    </row>
    <row r="3" spans="1:8" ht="15.75" customHeight="1">
      <c r="A3" s="30" t="s">
        <v>47</v>
      </c>
      <c r="B3" s="30"/>
      <c r="C3" s="30"/>
      <c r="D3" s="30"/>
      <c r="E3" s="30"/>
      <c r="F3" s="30"/>
      <c r="G3" s="30"/>
      <c r="H3" s="30"/>
    </row>
    <row r="4" ht="13.5" customHeight="1" thickBot="1">
      <c r="A4" s="20"/>
    </row>
    <row r="5" spans="1:8" ht="27" thickBot="1">
      <c r="A5" s="21" t="s">
        <v>11</v>
      </c>
      <c r="B5" s="21" t="s">
        <v>21</v>
      </c>
      <c r="C5" s="21" t="s">
        <v>49</v>
      </c>
      <c r="D5" s="21" t="s">
        <v>27</v>
      </c>
      <c r="E5" s="21" t="s">
        <v>28</v>
      </c>
      <c r="F5" s="21" t="s">
        <v>29</v>
      </c>
      <c r="G5" s="21" t="s">
        <v>30</v>
      </c>
      <c r="H5" s="21" t="s">
        <v>50</v>
      </c>
    </row>
    <row r="6" spans="1:9" ht="15.75" thickBot="1">
      <c r="A6" s="22">
        <v>1990</v>
      </c>
      <c r="B6" s="23">
        <f>'Form 1.1'!K6</f>
        <v>89041.27741420278</v>
      </c>
      <c r="C6" s="23">
        <v>5658.182564615747</v>
      </c>
      <c r="D6" s="23">
        <f>B6+C6</f>
        <v>94699.45997881853</v>
      </c>
      <c r="E6" s="23">
        <f>G6-F6</f>
        <v>2976.264699265368</v>
      </c>
      <c r="F6" s="23">
        <v>0</v>
      </c>
      <c r="G6" s="23">
        <v>2976.264699265368</v>
      </c>
      <c r="H6" s="23">
        <f>D6-G6</f>
        <v>91723.19527955315</v>
      </c>
      <c r="I6" s="14"/>
    </row>
    <row r="7" spans="1:9" ht="15.75" thickBot="1">
      <c r="A7" s="22">
        <v>1991</v>
      </c>
      <c r="B7" s="23">
        <f>'Form 1.1'!K7</f>
        <v>84216.75209916968</v>
      </c>
      <c r="C7" s="23">
        <v>5427.581225768462</v>
      </c>
      <c r="D7" s="23">
        <f aca="true" t="shared" si="0" ref="D7:D46">B7+C7</f>
        <v>89644.33332493814</v>
      </c>
      <c r="E7" s="23">
        <f aca="true" t="shared" si="1" ref="E7:E46">G7-F7</f>
        <v>3015.044367280594</v>
      </c>
      <c r="F7" s="23">
        <v>0</v>
      </c>
      <c r="G7" s="23">
        <v>3015.044367280594</v>
      </c>
      <c r="H7" s="23">
        <f aca="true" t="shared" si="2" ref="H7:H46">D7-G7</f>
        <v>86629.28895765754</v>
      </c>
      <c r="I7" s="14"/>
    </row>
    <row r="8" spans="1:9" ht="15.75" thickBot="1">
      <c r="A8" s="22">
        <v>1992</v>
      </c>
      <c r="B8" s="23">
        <f>'Form 1.1'!K8</f>
        <v>85413.36970086198</v>
      </c>
      <c r="C8" s="23">
        <v>5514.252568509746</v>
      </c>
      <c r="D8" s="23">
        <f t="shared" si="0"/>
        <v>90927.62226937173</v>
      </c>
      <c r="E8" s="23">
        <f t="shared" si="1"/>
        <v>3009.64926810021</v>
      </c>
      <c r="F8" s="23">
        <v>0</v>
      </c>
      <c r="G8" s="23">
        <v>3009.64926810021</v>
      </c>
      <c r="H8" s="23">
        <f t="shared" si="2"/>
        <v>87917.97300127152</v>
      </c>
      <c r="I8" s="14"/>
    </row>
    <row r="9" spans="1:9" ht="15.75" thickBot="1">
      <c r="A9" s="22">
        <v>1993</v>
      </c>
      <c r="B9" s="23">
        <f>'Form 1.1'!K9</f>
        <v>83783.49768790821</v>
      </c>
      <c r="C9" s="23">
        <v>5411.420241284606</v>
      </c>
      <c r="D9" s="23">
        <f t="shared" si="0"/>
        <v>89194.91792919282</v>
      </c>
      <c r="E9" s="23">
        <f t="shared" si="1"/>
        <v>3063.398862628389</v>
      </c>
      <c r="F9" s="23">
        <v>0</v>
      </c>
      <c r="G9" s="23">
        <v>3063.398862628389</v>
      </c>
      <c r="H9" s="23">
        <f t="shared" si="2"/>
        <v>86131.51906656443</v>
      </c>
      <c r="I9" s="14"/>
    </row>
    <row r="10" spans="1:9" ht="15.75" thickBot="1">
      <c r="A10" s="22">
        <v>1994</v>
      </c>
      <c r="B10" s="23">
        <f>'Form 1.1'!K10</f>
        <v>87615.03128364742</v>
      </c>
      <c r="C10" s="23">
        <v>5639.142722853369</v>
      </c>
      <c r="D10" s="23">
        <f t="shared" si="0"/>
        <v>93254.17400650079</v>
      </c>
      <c r="E10" s="23">
        <f t="shared" si="1"/>
        <v>3093.8849848436676</v>
      </c>
      <c r="F10" s="23">
        <v>0</v>
      </c>
      <c r="G10" s="23">
        <v>3093.8849848436676</v>
      </c>
      <c r="H10" s="23">
        <f t="shared" si="2"/>
        <v>90160.28902165712</v>
      </c>
      <c r="I10" s="14"/>
    </row>
    <row r="11" spans="1:9" ht="15.75" thickBot="1">
      <c r="A11" s="22">
        <v>1995</v>
      </c>
      <c r="B11" s="23">
        <f>'Form 1.1'!K11</f>
        <v>85489.55882709441</v>
      </c>
      <c r="C11" s="23">
        <v>5539.369478567219</v>
      </c>
      <c r="D11" s="23">
        <f t="shared" si="0"/>
        <v>91028.92830566163</v>
      </c>
      <c r="E11" s="23">
        <f t="shared" si="1"/>
        <v>3021.372491072134</v>
      </c>
      <c r="F11" s="23">
        <v>0.02194532796015212</v>
      </c>
      <c r="G11" s="23">
        <v>3021.394436400094</v>
      </c>
      <c r="H11" s="23">
        <f t="shared" si="2"/>
        <v>88007.53386926153</v>
      </c>
      <c r="I11" s="14"/>
    </row>
    <row r="12" spans="1:9" ht="15.75" thickBot="1">
      <c r="A12" s="22">
        <v>1996</v>
      </c>
      <c r="B12" s="23">
        <f>'Form 1.1'!K12</f>
        <v>89417.36421092981</v>
      </c>
      <c r="C12" s="23">
        <v>5775.261959195816</v>
      </c>
      <c r="D12" s="23">
        <f t="shared" si="0"/>
        <v>95192.62617012563</v>
      </c>
      <c r="E12" s="23">
        <f t="shared" si="1"/>
        <v>3012.561195367654</v>
      </c>
      <c r="F12" s="23">
        <v>0.0372899566810537</v>
      </c>
      <c r="G12" s="23">
        <v>3012.598485324335</v>
      </c>
      <c r="H12" s="23">
        <f t="shared" si="2"/>
        <v>92180.0276848013</v>
      </c>
      <c r="I12" s="14"/>
    </row>
    <row r="13" spans="1:9" ht="15.75" thickBot="1">
      <c r="A13" s="22">
        <v>1997</v>
      </c>
      <c r="B13" s="23">
        <f>'Form 1.1'!K13</f>
        <v>92722.82757953435</v>
      </c>
      <c r="C13" s="23">
        <v>5972.121097044539</v>
      </c>
      <c r="D13" s="23">
        <f t="shared" si="0"/>
        <v>98694.94867657889</v>
      </c>
      <c r="E13" s="23">
        <f t="shared" si="1"/>
        <v>3194.4429414431656</v>
      </c>
      <c r="F13" s="23">
        <v>0.0371035068976486</v>
      </c>
      <c r="G13" s="23">
        <v>3194.480044950063</v>
      </c>
      <c r="H13" s="23">
        <f t="shared" si="2"/>
        <v>95500.46863162883</v>
      </c>
      <c r="I13" s="14"/>
    </row>
    <row r="14" spans="1:9" ht="15.75" thickBot="1">
      <c r="A14" s="22">
        <v>1998</v>
      </c>
      <c r="B14" s="23">
        <f>'Form 1.1'!K14</f>
        <v>91971.8689372676</v>
      </c>
      <c r="C14" s="23">
        <v>5964.61008604796</v>
      </c>
      <c r="D14" s="23">
        <f t="shared" si="0"/>
        <v>97936.47902331557</v>
      </c>
      <c r="E14" s="23">
        <f t="shared" si="1"/>
        <v>3197.4806669966515</v>
      </c>
      <c r="F14" s="23">
        <v>0.096218444977267</v>
      </c>
      <c r="G14" s="23">
        <v>3197.5768854416287</v>
      </c>
      <c r="H14" s="23">
        <f t="shared" si="2"/>
        <v>94738.90213787394</v>
      </c>
      <c r="I14" s="14"/>
    </row>
    <row r="15" spans="1:9" ht="15.75" thickBot="1">
      <c r="A15" s="22">
        <v>1999</v>
      </c>
      <c r="B15" s="23">
        <f>'Form 1.1'!K15</f>
        <v>95836.63550908152</v>
      </c>
      <c r="C15" s="23">
        <v>6173.5860632425265</v>
      </c>
      <c r="D15" s="23">
        <f t="shared" si="0"/>
        <v>102010.22157232405</v>
      </c>
      <c r="E15" s="23">
        <f t="shared" si="1"/>
        <v>3289.854658381019</v>
      </c>
      <c r="F15" s="23">
        <v>0.5625572433471986</v>
      </c>
      <c r="G15" s="23">
        <v>3290.4172156243662</v>
      </c>
      <c r="H15" s="23">
        <f t="shared" si="2"/>
        <v>98719.80435669968</v>
      </c>
      <c r="I15" s="14"/>
    </row>
    <row r="16" spans="1:8" ht="15.75" thickBot="1">
      <c r="A16" s="22">
        <v>2000</v>
      </c>
      <c r="B16" s="23">
        <f>'Form 1.1'!K16</f>
        <v>100815.83079914085</v>
      </c>
      <c r="C16" s="23">
        <v>6515.5732167903825</v>
      </c>
      <c r="D16" s="23">
        <f t="shared" si="0"/>
        <v>107331.40401593123</v>
      </c>
      <c r="E16" s="23">
        <f t="shared" si="1"/>
        <v>3155.806098909977</v>
      </c>
      <c r="F16" s="23">
        <v>0.963758378986763</v>
      </c>
      <c r="G16" s="23">
        <v>3156.769857288964</v>
      </c>
      <c r="H16" s="23">
        <f t="shared" si="2"/>
        <v>104174.63415864226</v>
      </c>
    </row>
    <row r="17" spans="1:8" ht="15.75" thickBot="1">
      <c r="A17" s="22">
        <v>2001</v>
      </c>
      <c r="B17" s="23">
        <f>'Form 1.1'!K17</f>
        <v>97066.53293298163</v>
      </c>
      <c r="C17" s="23">
        <v>6199.117518640011</v>
      </c>
      <c r="D17" s="23">
        <f t="shared" si="0"/>
        <v>103265.65045162164</v>
      </c>
      <c r="E17" s="23">
        <f t="shared" si="1"/>
        <v>3697.5900000000006</v>
      </c>
      <c r="F17" s="23">
        <v>2.2065890340388457</v>
      </c>
      <c r="G17" s="23">
        <v>3699.7965890340392</v>
      </c>
      <c r="H17" s="23">
        <f t="shared" si="2"/>
        <v>99565.8538625876</v>
      </c>
    </row>
    <row r="18" spans="1:8" ht="15.75" thickBot="1">
      <c r="A18" s="22">
        <v>2002</v>
      </c>
      <c r="B18" s="23">
        <f>'Form 1.1'!K18</f>
        <v>100749.6067121115</v>
      </c>
      <c r="C18" s="23">
        <v>6349.617436879199</v>
      </c>
      <c r="D18" s="23">
        <f t="shared" si="0"/>
        <v>107099.2241489907</v>
      </c>
      <c r="E18" s="23">
        <f t="shared" si="1"/>
        <v>4443.200594079999</v>
      </c>
      <c r="F18" s="23">
        <v>6.080171225560489</v>
      </c>
      <c r="G18" s="23">
        <v>4449.28076530556</v>
      </c>
      <c r="H18" s="23">
        <f t="shared" si="2"/>
        <v>102649.94338368514</v>
      </c>
    </row>
    <row r="19" spans="1:8" ht="15.75" thickBot="1">
      <c r="A19" s="22">
        <v>2003</v>
      </c>
      <c r="B19" s="23">
        <f>'Form 1.1'!K19</f>
        <v>103378.71165481975</v>
      </c>
      <c r="C19" s="23">
        <v>6484.707293019528</v>
      </c>
      <c r="D19" s="23">
        <f t="shared" si="0"/>
        <v>109863.41894783928</v>
      </c>
      <c r="E19" s="23">
        <f t="shared" si="1"/>
        <v>4963.1376797391995</v>
      </c>
      <c r="F19" s="23">
        <v>13.925334307946246</v>
      </c>
      <c r="G19" s="23">
        <v>4977.063014047146</v>
      </c>
      <c r="H19" s="23">
        <f t="shared" si="2"/>
        <v>104886.35593379213</v>
      </c>
    </row>
    <row r="20" spans="1:8" ht="15.75" thickBot="1">
      <c r="A20" s="22">
        <v>2004</v>
      </c>
      <c r="B20" s="23">
        <f>'Form 1.1'!K20</f>
        <v>106901.20876880546</v>
      </c>
      <c r="C20" s="23">
        <v>6699.626441639274</v>
      </c>
      <c r="D20" s="23">
        <f t="shared" si="0"/>
        <v>113600.83521044474</v>
      </c>
      <c r="E20" s="23">
        <f t="shared" si="1"/>
        <v>4882.537994861808</v>
      </c>
      <c r="F20" s="23">
        <v>29.396173069808352</v>
      </c>
      <c r="G20" s="23">
        <v>4911.934167931617</v>
      </c>
      <c r="H20" s="23">
        <f t="shared" si="2"/>
        <v>108688.90104251313</v>
      </c>
    </row>
    <row r="21" spans="1:8" ht="15.75" thickBot="1">
      <c r="A21" s="22">
        <v>2005</v>
      </c>
      <c r="B21" s="23">
        <f>'Form 1.1'!K21</f>
        <v>107264.60691861628</v>
      </c>
      <c r="C21" s="23">
        <v>6771.241692681239</v>
      </c>
      <c r="D21" s="23">
        <f t="shared" si="0"/>
        <v>114035.84861129752</v>
      </c>
      <c r="E21" s="23">
        <f t="shared" si="1"/>
        <v>4934.058768353189</v>
      </c>
      <c r="F21" s="23">
        <v>46.395644040218706</v>
      </c>
      <c r="G21" s="23">
        <v>4980.454412393408</v>
      </c>
      <c r="H21" s="23">
        <f t="shared" si="2"/>
        <v>109055.39419890412</v>
      </c>
    </row>
    <row r="22" spans="1:8" ht="15.75" thickBot="1">
      <c r="A22" s="22">
        <v>2006</v>
      </c>
      <c r="B22" s="23">
        <f>'Form 1.1'!K22</f>
        <v>110611.49086586933</v>
      </c>
      <c r="C22" s="23">
        <v>6967.7751691561225</v>
      </c>
      <c r="D22" s="23">
        <f t="shared" si="0"/>
        <v>117579.26603502546</v>
      </c>
      <c r="E22" s="23">
        <f t="shared" si="1"/>
        <v>4889.2926420696585</v>
      </c>
      <c r="F22" s="23">
        <v>71.83989459049565</v>
      </c>
      <c r="G22" s="23">
        <v>4961.132536660154</v>
      </c>
      <c r="H22" s="23">
        <f t="shared" si="2"/>
        <v>112618.1334983653</v>
      </c>
    </row>
    <row r="23" spans="1:8" ht="15.75" thickBot="1">
      <c r="A23" s="22">
        <v>2007</v>
      </c>
      <c r="B23" s="23">
        <f>'Form 1.1'!K23</f>
        <v>111048.27919975441</v>
      </c>
      <c r="C23" s="23">
        <v>6993.747405901835</v>
      </c>
      <c r="D23" s="23">
        <f t="shared" si="0"/>
        <v>118042.02660565625</v>
      </c>
      <c r="E23" s="23">
        <f t="shared" si="1"/>
        <v>4923.097380768962</v>
      </c>
      <c r="F23" s="23">
        <v>105.073454546812</v>
      </c>
      <c r="G23" s="23">
        <v>5028.170835315774</v>
      </c>
      <c r="H23" s="23">
        <f t="shared" si="2"/>
        <v>113013.85577034048</v>
      </c>
    </row>
    <row r="24" spans="1:8" ht="15.75" thickBot="1">
      <c r="A24" s="22">
        <v>2008</v>
      </c>
      <c r="B24" s="23">
        <f>'Form 1.1'!K24</f>
        <v>110245.27241204039</v>
      </c>
      <c r="C24" s="23">
        <v>7002.381071161385</v>
      </c>
      <c r="D24" s="23">
        <f t="shared" si="0"/>
        <v>117247.65348320178</v>
      </c>
      <c r="E24" s="23">
        <f t="shared" si="1"/>
        <v>4909.460109881272</v>
      </c>
      <c r="F24" s="23">
        <v>196.74211599913724</v>
      </c>
      <c r="G24" s="23">
        <v>5106.202225880409</v>
      </c>
      <c r="H24" s="23">
        <f t="shared" si="2"/>
        <v>112141.45125732137</v>
      </c>
    </row>
    <row r="25" spans="1:8" ht="15.75" thickBot="1">
      <c r="A25" s="22">
        <v>2009</v>
      </c>
      <c r="B25" s="23">
        <f>'Form 1.1'!K25</f>
        <v>105962.89442180574</v>
      </c>
      <c r="C25" s="23">
        <v>6714.090752211095</v>
      </c>
      <c r="D25" s="23">
        <f t="shared" si="0"/>
        <v>112676.98517401684</v>
      </c>
      <c r="E25" s="23">
        <f t="shared" si="1"/>
        <v>4974.628487022459</v>
      </c>
      <c r="F25" s="23">
        <v>286.3313864334657</v>
      </c>
      <c r="G25" s="23">
        <v>5260.959873455925</v>
      </c>
      <c r="H25" s="23">
        <f t="shared" si="2"/>
        <v>107416.02530056091</v>
      </c>
    </row>
    <row r="26" spans="1:8" ht="15.75" thickBot="1">
      <c r="A26" s="22">
        <v>2010</v>
      </c>
      <c r="B26" s="23">
        <f>'Form 1.1'!K26</f>
        <v>104194.7067174335</v>
      </c>
      <c r="C26" s="23">
        <v>6549.9597599743165</v>
      </c>
      <c r="D26" s="23">
        <f t="shared" si="0"/>
        <v>110744.66647740781</v>
      </c>
      <c r="E26" s="23">
        <f t="shared" si="1"/>
        <v>5068.482534652235</v>
      </c>
      <c r="F26" s="23">
        <v>362.2320655120269</v>
      </c>
      <c r="G26" s="23">
        <v>5430.714600164261</v>
      </c>
      <c r="H26" s="23">
        <f t="shared" si="2"/>
        <v>105313.95187724355</v>
      </c>
    </row>
    <row r="27" spans="1:8" ht="15.75" thickBot="1">
      <c r="A27" s="22">
        <v>2011</v>
      </c>
      <c r="B27" s="23">
        <f>'Form 1.1'!K27</f>
        <v>105564.82899317918</v>
      </c>
      <c r="C27" s="23">
        <v>6585.344531836576</v>
      </c>
      <c r="D27" s="23">
        <f t="shared" si="0"/>
        <v>112150.17352501575</v>
      </c>
      <c r="E27" s="23">
        <f t="shared" si="1"/>
        <v>5307.735788405711</v>
      </c>
      <c r="F27" s="23">
        <v>499.2714104121156</v>
      </c>
      <c r="G27" s="23">
        <v>5807.007198817827</v>
      </c>
      <c r="H27" s="23">
        <f t="shared" si="2"/>
        <v>106343.16632619793</v>
      </c>
    </row>
    <row r="28" spans="1:8" ht="15.75" thickBot="1">
      <c r="A28" s="22">
        <v>2012</v>
      </c>
      <c r="B28" s="23">
        <f>'Form 1.1'!K28</f>
        <v>108102.80193827725</v>
      </c>
      <c r="C28" s="23">
        <v>6765.200234146018</v>
      </c>
      <c r="D28" s="23">
        <f t="shared" si="0"/>
        <v>114868.00217242326</v>
      </c>
      <c r="E28" s="23">
        <f t="shared" si="1"/>
        <v>5195.26206263594</v>
      </c>
      <c r="F28" s="23">
        <v>734.9871861411041</v>
      </c>
      <c r="G28" s="23">
        <v>5930.249248777044</v>
      </c>
      <c r="H28" s="23">
        <f t="shared" si="2"/>
        <v>108937.75292364621</v>
      </c>
    </row>
    <row r="29" spans="1:8" ht="15.75" thickBot="1">
      <c r="A29" s="22">
        <v>2013</v>
      </c>
      <c r="B29" s="23">
        <f>'Form 1.1'!K29</f>
        <v>106791.92983603175</v>
      </c>
      <c r="C29" s="23">
        <v>6690.1470791916145</v>
      </c>
      <c r="D29" s="23">
        <f t="shared" si="0"/>
        <v>113482.07691522336</v>
      </c>
      <c r="E29" s="23">
        <f t="shared" si="1"/>
        <v>5318.7921550095825</v>
      </c>
      <c r="F29" s="23">
        <v>1027.3782458514772</v>
      </c>
      <c r="G29" s="23">
        <v>6346.1704008610595</v>
      </c>
      <c r="H29" s="23">
        <f t="shared" si="2"/>
        <v>107135.9065143623</v>
      </c>
    </row>
    <row r="30" spans="1:8" ht="15.75" thickBot="1">
      <c r="A30" s="22">
        <v>2014</v>
      </c>
      <c r="B30" s="23">
        <f>'Form 1.1'!K30</f>
        <v>106681.62392671121</v>
      </c>
      <c r="C30" s="23">
        <v>6733.749678050714</v>
      </c>
      <c r="D30" s="23">
        <f t="shared" si="0"/>
        <v>113415.37360476193</v>
      </c>
      <c r="E30" s="23">
        <f t="shared" si="1"/>
        <v>5259.435779248685</v>
      </c>
      <c r="F30" s="23">
        <v>1465.774425687406</v>
      </c>
      <c r="G30" s="23">
        <v>6725.210204936091</v>
      </c>
      <c r="H30" s="23">
        <f t="shared" si="2"/>
        <v>106690.16339982583</v>
      </c>
    </row>
    <row r="31" spans="1:8" ht="15.75" thickBot="1">
      <c r="A31" s="22">
        <v>2015</v>
      </c>
      <c r="B31" s="23">
        <f>'Form 1.1'!K31</f>
        <v>107482.96956959661</v>
      </c>
      <c r="C31" s="23">
        <v>6730.026499726382</v>
      </c>
      <c r="D31" s="23">
        <f t="shared" si="0"/>
        <v>114212.996069323</v>
      </c>
      <c r="E31" s="23">
        <f t="shared" si="1"/>
        <v>5212.722189385598</v>
      </c>
      <c r="F31" s="23">
        <v>2059.7240271760247</v>
      </c>
      <c r="G31" s="23">
        <v>7272.446216561622</v>
      </c>
      <c r="H31" s="23">
        <f t="shared" si="2"/>
        <v>106940.54985276137</v>
      </c>
    </row>
    <row r="32" spans="1:8" ht="15.75" thickBot="1">
      <c r="A32" s="22">
        <v>2016</v>
      </c>
      <c r="B32" s="23">
        <f>'Form 1.1'!K32</f>
        <v>108564.80700689895</v>
      </c>
      <c r="C32" s="23">
        <v>6685.501797869869</v>
      </c>
      <c r="D32" s="23">
        <f t="shared" si="0"/>
        <v>115250.30880476882</v>
      </c>
      <c r="E32" s="23">
        <f t="shared" si="1"/>
        <v>4998.362764208319</v>
      </c>
      <c r="F32" s="23">
        <v>2893.520020940448</v>
      </c>
      <c r="G32" s="23">
        <v>7891.882785148768</v>
      </c>
      <c r="H32" s="23">
        <f t="shared" si="2"/>
        <v>107358.42601962005</v>
      </c>
    </row>
    <row r="33" spans="1:8" ht="15.75" thickBot="1">
      <c r="A33" s="22">
        <v>2017</v>
      </c>
      <c r="B33" s="23">
        <f>'Form 1.1'!K33</f>
        <v>108246.80008250497</v>
      </c>
      <c r="C33" s="23">
        <v>6601.548162554409</v>
      </c>
      <c r="D33" s="23">
        <f t="shared" si="0"/>
        <v>114848.34824505937</v>
      </c>
      <c r="E33" s="23">
        <f t="shared" si="1"/>
        <v>5063.003479097637</v>
      </c>
      <c r="F33" s="23">
        <v>3763.076309756594</v>
      </c>
      <c r="G33" s="23">
        <v>8826.079788854231</v>
      </c>
      <c r="H33" s="23">
        <f t="shared" si="2"/>
        <v>106022.26845620514</v>
      </c>
    </row>
    <row r="34" spans="1:8" ht="15.75" thickBot="1">
      <c r="A34" s="22">
        <v>2018</v>
      </c>
      <c r="B34" s="23">
        <f>'Form 1.1'!K34</f>
        <v>108705.8804368668</v>
      </c>
      <c r="C34" s="23">
        <v>6514.3751259450155</v>
      </c>
      <c r="D34" s="23">
        <f t="shared" si="0"/>
        <v>115220.25556281183</v>
      </c>
      <c r="E34" s="23">
        <f t="shared" si="1"/>
        <v>5770.054854310985</v>
      </c>
      <c r="F34" s="23">
        <v>4719.008696894025</v>
      </c>
      <c r="G34" s="23">
        <v>10489.06355120501</v>
      </c>
      <c r="H34" s="23">
        <f t="shared" si="2"/>
        <v>104731.19201160682</v>
      </c>
    </row>
    <row r="35" spans="1:8" ht="15.75" thickBot="1">
      <c r="A35" s="22">
        <v>2019</v>
      </c>
      <c r="B35" s="23">
        <f>'Form 1.1'!K35</f>
        <v>109599.21017301014</v>
      </c>
      <c r="C35" s="23">
        <v>6494.743152202837</v>
      </c>
      <c r="D35" s="23">
        <f t="shared" si="0"/>
        <v>116093.95332521298</v>
      </c>
      <c r="E35" s="23">
        <f t="shared" si="1"/>
        <v>5807.3717481000685</v>
      </c>
      <c r="F35" s="23">
        <v>5783.783533211453</v>
      </c>
      <c r="G35" s="23">
        <v>11591.155281311521</v>
      </c>
      <c r="H35" s="23">
        <f t="shared" si="2"/>
        <v>104502.79804390145</v>
      </c>
    </row>
    <row r="36" spans="1:8" ht="15.75" thickBot="1">
      <c r="A36" s="22">
        <v>2020</v>
      </c>
      <c r="B36" s="23">
        <f>'Form 1.1'!K36</f>
        <v>110868.18201535061</v>
      </c>
      <c r="C36" s="23">
        <v>6496.70543617543</v>
      </c>
      <c r="D36" s="23">
        <f t="shared" si="0"/>
        <v>117364.88745152604</v>
      </c>
      <c r="E36" s="23">
        <f t="shared" si="1"/>
        <v>5821.012090581066</v>
      </c>
      <c r="F36" s="23">
        <v>6927.70500288974</v>
      </c>
      <c r="G36" s="23">
        <v>12748.717093470807</v>
      </c>
      <c r="H36" s="23">
        <f t="shared" si="2"/>
        <v>104616.17035805523</v>
      </c>
    </row>
    <row r="37" spans="1:8" ht="15.75" thickBot="1">
      <c r="A37" s="22">
        <v>2021</v>
      </c>
      <c r="B37" s="23">
        <f>'Form 1.1'!K37</f>
        <v>112428.2963717689</v>
      </c>
      <c r="C37" s="23">
        <v>6513.964165523971</v>
      </c>
      <c r="D37" s="23">
        <f t="shared" si="0"/>
        <v>118942.26053729287</v>
      </c>
      <c r="E37" s="23">
        <f t="shared" si="1"/>
        <v>5835.485331754214</v>
      </c>
      <c r="F37" s="23">
        <v>8133.937557930923</v>
      </c>
      <c r="G37" s="23">
        <v>13969.422889685136</v>
      </c>
      <c r="H37" s="23">
        <f t="shared" si="2"/>
        <v>104972.83764760772</v>
      </c>
    </row>
    <row r="38" spans="1:8" ht="15.75" thickBot="1">
      <c r="A38" s="22">
        <v>2022</v>
      </c>
      <c r="B38" s="23">
        <f>'Form 1.1'!K38</f>
        <v>113994.87371481414</v>
      </c>
      <c r="C38" s="23">
        <v>6528.214864695421</v>
      </c>
      <c r="D38" s="23">
        <f t="shared" si="0"/>
        <v>120523.08857950955</v>
      </c>
      <c r="E38" s="23">
        <f t="shared" si="1"/>
        <v>5851.691603082314</v>
      </c>
      <c r="F38" s="23">
        <v>9386.881972892277</v>
      </c>
      <c r="G38" s="23">
        <v>15238.573575974591</v>
      </c>
      <c r="H38" s="23">
        <f t="shared" si="2"/>
        <v>105284.51500353497</v>
      </c>
    </row>
    <row r="39" spans="1:8" ht="15.75" thickBot="1">
      <c r="A39" s="22">
        <v>2023</v>
      </c>
      <c r="B39" s="23">
        <f>'Form 1.1'!K39</f>
        <v>115789.16175097393</v>
      </c>
      <c r="C39" s="23">
        <v>6557.410964226637</v>
      </c>
      <c r="D39" s="23">
        <f t="shared" si="0"/>
        <v>122346.57271520057</v>
      </c>
      <c r="E39" s="23">
        <f t="shared" si="1"/>
        <v>5864.569979662179</v>
      </c>
      <c r="F39" s="23">
        <v>10647.551798630697</v>
      </c>
      <c r="G39" s="23">
        <v>16512.121778292876</v>
      </c>
      <c r="H39" s="23">
        <f t="shared" si="2"/>
        <v>105834.4509369077</v>
      </c>
    </row>
    <row r="40" spans="1:8" ht="15.75" thickBot="1">
      <c r="A40" s="22">
        <v>2024</v>
      </c>
      <c r="B40" s="23">
        <f>'Form 1.1'!K40</f>
        <v>116992.23591563362</v>
      </c>
      <c r="C40" s="23">
        <v>6548.402109041795</v>
      </c>
      <c r="D40" s="23">
        <f t="shared" si="0"/>
        <v>123540.63802467541</v>
      </c>
      <c r="E40" s="23">
        <f t="shared" si="1"/>
        <v>5877.69109491872</v>
      </c>
      <c r="F40" s="23">
        <v>11879.836026861047</v>
      </c>
      <c r="G40" s="23">
        <v>17757.527121779767</v>
      </c>
      <c r="H40" s="23">
        <f t="shared" si="2"/>
        <v>105783.11090289564</v>
      </c>
    </row>
    <row r="41" spans="1:8" ht="15.75" thickBot="1">
      <c r="A41" s="22">
        <v>2025</v>
      </c>
      <c r="B41" s="23">
        <f>'Form 1.1'!K41</f>
        <v>118079.13764800577</v>
      </c>
      <c r="C41" s="23">
        <v>6535.399201112792</v>
      </c>
      <c r="D41" s="23">
        <f t="shared" si="0"/>
        <v>124614.53684911857</v>
      </c>
      <c r="E41" s="23">
        <f t="shared" si="1"/>
        <v>5889.430636239307</v>
      </c>
      <c r="F41" s="23">
        <v>13055.179428719777</v>
      </c>
      <c r="G41" s="23">
        <v>18944.610064959084</v>
      </c>
      <c r="H41" s="23">
        <f t="shared" si="2"/>
        <v>105669.92678415948</v>
      </c>
    </row>
    <row r="42" spans="1:8" ht="15.75" thickBot="1">
      <c r="A42" s="22">
        <v>2026</v>
      </c>
      <c r="B42" s="23">
        <f>'Form 1.1'!K42</f>
        <v>119109.35346537555</v>
      </c>
      <c r="C42" s="23">
        <v>6523.868602274843</v>
      </c>
      <c r="D42" s="23">
        <f t="shared" si="0"/>
        <v>125633.2220676504</v>
      </c>
      <c r="E42" s="23">
        <f t="shared" si="1"/>
        <v>5897.206529455481</v>
      </c>
      <c r="F42" s="23">
        <v>14155.04516558515</v>
      </c>
      <c r="G42" s="23">
        <v>20052.25169504063</v>
      </c>
      <c r="H42" s="23">
        <f t="shared" si="2"/>
        <v>105580.97037260977</v>
      </c>
    </row>
    <row r="43" spans="1:8" ht="15.75" thickBot="1">
      <c r="A43" s="22">
        <v>2027</v>
      </c>
      <c r="B43" s="23">
        <f>'Form 1.1'!K43</f>
        <v>120168.53036649076</v>
      </c>
      <c r="C43" s="23">
        <v>6519.176029291813</v>
      </c>
      <c r="D43" s="23">
        <f t="shared" si="0"/>
        <v>126687.70639578257</v>
      </c>
      <c r="E43" s="23">
        <f t="shared" si="1"/>
        <v>5905.013778902177</v>
      </c>
      <c r="F43" s="23">
        <v>15173.010864521702</v>
      </c>
      <c r="G43" s="23">
        <v>21078.02464342388</v>
      </c>
      <c r="H43" s="23">
        <f t="shared" si="2"/>
        <v>105609.6817523587</v>
      </c>
    </row>
    <row r="44" spans="1:8" ht="15.75" thickBot="1">
      <c r="A44" s="22">
        <v>2028</v>
      </c>
      <c r="B44" s="23">
        <f>'Form 1.1'!K44</f>
        <v>121181.06132556681</v>
      </c>
      <c r="C44" s="23">
        <v>6515.593580677768</v>
      </c>
      <c r="D44" s="23">
        <f t="shared" si="0"/>
        <v>127696.65490624458</v>
      </c>
      <c r="E44" s="23">
        <f t="shared" si="1"/>
        <v>5912.887146553914</v>
      </c>
      <c r="F44" s="23">
        <v>16117.227451207686</v>
      </c>
      <c r="G44" s="23">
        <v>22030.1145977616</v>
      </c>
      <c r="H44" s="23">
        <f t="shared" si="2"/>
        <v>105666.54030848299</v>
      </c>
    </row>
    <row r="45" spans="1:8" ht="15.75" thickBot="1">
      <c r="A45" s="22">
        <v>2029</v>
      </c>
      <c r="B45" s="23">
        <f>'Form 1.1'!K45</f>
        <v>122137.42909330933</v>
      </c>
      <c r="C45" s="23">
        <v>6508.614204922191</v>
      </c>
      <c r="D45" s="23">
        <f t="shared" si="0"/>
        <v>128646.04329823153</v>
      </c>
      <c r="E45" s="23">
        <f t="shared" si="1"/>
        <v>5920.769630537183</v>
      </c>
      <c r="F45" s="23">
        <v>17043.540050424577</v>
      </c>
      <c r="G45" s="23">
        <v>22964.30968096176</v>
      </c>
      <c r="H45" s="23">
        <f t="shared" si="2"/>
        <v>105681.73361726977</v>
      </c>
    </row>
    <row r="46" spans="1:8" ht="15.75" thickBot="1">
      <c r="A46" s="22">
        <v>2030</v>
      </c>
      <c r="B46" s="23">
        <f>'Form 1.1'!K46</f>
        <v>123081.82039938125</v>
      </c>
      <c r="C46" s="23">
        <v>6498.229506221509</v>
      </c>
      <c r="D46" s="23">
        <f t="shared" si="0"/>
        <v>129580.04990560276</v>
      </c>
      <c r="E46" s="23">
        <f t="shared" si="1"/>
        <v>5928.619419476174</v>
      </c>
      <c r="F46" s="23">
        <v>17994.64647444402</v>
      </c>
      <c r="G46" s="23">
        <v>23923.265893920194</v>
      </c>
      <c r="H46" s="23">
        <f t="shared" si="2"/>
        <v>105656.78401168257</v>
      </c>
    </row>
    <row r="47" spans="1:5" ht="15">
      <c r="A47" s="31" t="s">
        <v>0</v>
      </c>
      <c r="B47" s="31"/>
      <c r="C47" s="31"/>
      <c r="D47" s="31"/>
      <c r="E47" s="31"/>
    </row>
    <row r="48" spans="1:5" ht="13.5" customHeight="1">
      <c r="A48" s="31" t="s">
        <v>51</v>
      </c>
      <c r="B48" s="31"/>
      <c r="C48" s="31"/>
      <c r="D48" s="31"/>
      <c r="E48" s="31"/>
    </row>
    <row r="49" ht="13.5" customHeight="1">
      <c r="A49" s="20"/>
    </row>
    <row r="50" spans="1:8" ht="15.75">
      <c r="A50" s="32" t="s">
        <v>23</v>
      </c>
      <c r="B50" s="32"/>
      <c r="C50" s="32"/>
      <c r="D50" s="32"/>
      <c r="E50" s="32"/>
      <c r="F50" s="32"/>
      <c r="G50" s="32"/>
      <c r="H50" s="32"/>
    </row>
    <row r="51" spans="1:9" ht="15">
      <c r="A51" s="19" t="s">
        <v>24</v>
      </c>
      <c r="B51" s="12">
        <f>EXP((LN(B16/B6)/10))-1</f>
        <v>0.012496976832815143</v>
      </c>
      <c r="C51" s="12">
        <f aca="true" t="shared" si="3" ref="C51:H51">EXP((LN(C16/C6)/10))-1</f>
        <v>0.014209250366049142</v>
      </c>
      <c r="D51" s="12">
        <f t="shared" si="3"/>
        <v>0.012600018068490426</v>
      </c>
      <c r="E51" s="12">
        <f t="shared" si="3"/>
        <v>0.005874679097589874</v>
      </c>
      <c r="F51" s="13" t="s">
        <v>46</v>
      </c>
      <c r="G51" s="12">
        <f t="shared" si="3"/>
        <v>0.005905393498969236</v>
      </c>
      <c r="H51" s="12">
        <f t="shared" si="3"/>
        <v>0.0128106999562696</v>
      </c>
      <c r="I51" s="12"/>
    </row>
    <row r="52" spans="1:9" ht="15">
      <c r="A52" s="19" t="s">
        <v>35</v>
      </c>
      <c r="B52" s="12">
        <f>EXP((LN(B32/B16)/16))-1</f>
        <v>0.004638970574019741</v>
      </c>
      <c r="C52" s="12">
        <f aca="true" t="shared" si="4" ref="C52:H52">EXP((LN(C32/C16)/16))-1</f>
        <v>0.0016104253524371615</v>
      </c>
      <c r="D52" s="12">
        <f t="shared" si="4"/>
        <v>0.004458979269616137</v>
      </c>
      <c r="E52" s="12">
        <f t="shared" si="4"/>
        <v>0.02915868016211931</v>
      </c>
      <c r="F52" s="12">
        <f t="shared" si="4"/>
        <v>0.6494575582182323</v>
      </c>
      <c r="G52" s="12">
        <f t="shared" si="4"/>
        <v>0.05893939794657399</v>
      </c>
      <c r="H52" s="12">
        <f t="shared" si="4"/>
        <v>0.0018832928499823431</v>
      </c>
      <c r="I52" s="12"/>
    </row>
    <row r="53" spans="1:9" ht="15">
      <c r="A53" s="19" t="s">
        <v>36</v>
      </c>
      <c r="B53" s="12">
        <f>EXP((LN(B36/B32)/4))-1</f>
        <v>0.0052624613456442315</v>
      </c>
      <c r="C53" s="12">
        <f aca="true" t="shared" si="5" ref="C53:H53">EXP((LN(C36/C32)/4))-1</f>
        <v>-0.0071359370646045805</v>
      </c>
      <c r="D53" s="12">
        <f t="shared" si="5"/>
        <v>0.004555699944364555</v>
      </c>
      <c r="E53" s="12">
        <f t="shared" si="5"/>
        <v>0.03882569256101931</v>
      </c>
      <c r="F53" s="12">
        <f t="shared" si="5"/>
        <v>0.24391505368026611</v>
      </c>
      <c r="G53" s="12">
        <f t="shared" si="5"/>
        <v>0.12738295498906416</v>
      </c>
      <c r="H53" s="12">
        <f t="shared" si="5"/>
        <v>-0.006447842952848837</v>
      </c>
      <c r="I53" s="12"/>
    </row>
    <row r="54" spans="1:9" ht="15">
      <c r="A54" s="19" t="s">
        <v>67</v>
      </c>
      <c r="B54" s="12">
        <f>EXP((LN(B46/B32)/14))-1</f>
        <v>0.009004732743488342</v>
      </c>
      <c r="C54" s="12">
        <f aca="true" t="shared" si="6" ref="C54:H54">EXP((LN(C46/C32)/14))-1</f>
        <v>-0.0020273360905262994</v>
      </c>
      <c r="D54" s="12">
        <f t="shared" si="6"/>
        <v>0.008406024934672462</v>
      </c>
      <c r="E54" s="12">
        <f t="shared" si="6"/>
        <v>0.012266116473251154</v>
      </c>
      <c r="F54" s="12">
        <f t="shared" si="6"/>
        <v>0.1394468157650377</v>
      </c>
      <c r="G54" s="12">
        <f t="shared" si="6"/>
        <v>0.08243754043698659</v>
      </c>
      <c r="H54" s="12">
        <f t="shared" si="6"/>
        <v>-0.0011405675016559202</v>
      </c>
      <c r="I54" s="12"/>
    </row>
    <row r="55" ht="13.5" customHeight="1">
      <c r="A55" s="20"/>
    </row>
  </sheetData>
  <sheetProtection/>
  <mergeCells count="6">
    <mergeCell ref="A1:H1"/>
    <mergeCell ref="A2:K2"/>
    <mergeCell ref="A3:H3"/>
    <mergeCell ref="A47:E47"/>
    <mergeCell ref="A48:E48"/>
    <mergeCell ref="A50:H50"/>
  </mergeCells>
  <printOptions horizontalCentered="1"/>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1">
      <selection activeCell="A1" sqref="A1:K1"/>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6" width="14.28125" style="1" bestFit="1" customWidth="1"/>
    <col min="7" max="7" width="20.00390625" style="1" bestFit="1" customWidth="1"/>
    <col min="8" max="8" width="20.00390625" style="1" customWidth="1"/>
    <col min="9" max="9" width="17.140625" style="1" bestFit="1" customWidth="1"/>
    <col min="10" max="10" width="17.140625" style="1" customWidth="1"/>
    <col min="11" max="11" width="17.140625" style="1" bestFit="1" customWidth="1"/>
    <col min="12" max="16384" width="9.140625" style="1" customWidth="1"/>
  </cols>
  <sheetData>
    <row r="1" spans="1:11" ht="15.75" customHeight="1">
      <c r="A1" s="30" t="s">
        <v>60</v>
      </c>
      <c r="B1" s="30"/>
      <c r="C1" s="30"/>
      <c r="D1" s="30"/>
      <c r="E1" s="30"/>
      <c r="F1" s="30"/>
      <c r="G1" s="30"/>
      <c r="H1" s="30"/>
      <c r="I1" s="30"/>
      <c r="J1" s="30"/>
      <c r="K1" s="30"/>
    </row>
    <row r="2" spans="1:12" ht="15.75" customHeight="1">
      <c r="A2" s="28" t="s">
        <v>68</v>
      </c>
      <c r="B2" s="30"/>
      <c r="C2" s="30"/>
      <c r="D2" s="30"/>
      <c r="E2" s="30"/>
      <c r="F2" s="30"/>
      <c r="G2" s="30"/>
      <c r="H2" s="30"/>
      <c r="I2" s="30"/>
      <c r="J2" s="30"/>
      <c r="K2" s="30"/>
      <c r="L2" s="30"/>
    </row>
    <row r="3" spans="1:11" ht="15.75" customHeight="1">
      <c r="A3" s="30" t="s">
        <v>31</v>
      </c>
      <c r="B3" s="30"/>
      <c r="C3" s="30"/>
      <c r="D3" s="30"/>
      <c r="E3" s="30"/>
      <c r="F3" s="30"/>
      <c r="G3" s="30"/>
      <c r="H3" s="30"/>
      <c r="I3" s="30"/>
      <c r="J3" s="30"/>
      <c r="K3" s="30"/>
    </row>
    <row r="4" ht="10.5" customHeight="1" thickBot="1">
      <c r="A4" s="20"/>
    </row>
    <row r="5" spans="1:11" ht="27" thickBot="1">
      <c r="A5" s="21" t="s">
        <v>11</v>
      </c>
      <c r="B5" s="21" t="s">
        <v>70</v>
      </c>
      <c r="C5" s="21" t="s">
        <v>32</v>
      </c>
      <c r="D5" s="21" t="s">
        <v>27</v>
      </c>
      <c r="E5" s="21" t="s">
        <v>33</v>
      </c>
      <c r="F5" s="21" t="s">
        <v>29</v>
      </c>
      <c r="G5" s="21" t="s">
        <v>34</v>
      </c>
      <c r="H5" s="5" t="s">
        <v>52</v>
      </c>
      <c r="I5" s="21" t="s">
        <v>76</v>
      </c>
      <c r="J5" s="21" t="s">
        <v>71</v>
      </c>
      <c r="K5" s="21" t="s">
        <v>77</v>
      </c>
    </row>
    <row r="6" spans="1:11" ht="15.75" thickBot="1">
      <c r="A6" s="22">
        <v>1990</v>
      </c>
      <c r="B6" s="23">
        <v>17193.20659685971</v>
      </c>
      <c r="C6" s="23">
        <v>1267.0247101868154</v>
      </c>
      <c r="D6" s="23">
        <f>B6+C6</f>
        <v>18460.231307046524</v>
      </c>
      <c r="E6" s="23">
        <v>490.05127414340615</v>
      </c>
      <c r="F6" s="23">
        <v>0</v>
      </c>
      <c r="G6" s="23">
        <f>E6+F6</f>
        <v>490.05127414340615</v>
      </c>
      <c r="H6" s="23">
        <v>0</v>
      </c>
      <c r="I6" s="23">
        <f>D6-G6-H6</f>
        <v>17970.180032903118</v>
      </c>
      <c r="J6" s="23">
        <v>0</v>
      </c>
      <c r="K6" s="25">
        <f>I6+J6</f>
        <v>17970.180032903118</v>
      </c>
    </row>
    <row r="7" spans="1:11" ht="15.75" thickBot="1">
      <c r="A7" s="22">
        <v>1991</v>
      </c>
      <c r="B7" s="23">
        <v>16305.50389150932</v>
      </c>
      <c r="C7" s="23">
        <v>1199.355074132096</v>
      </c>
      <c r="D7" s="23">
        <f aca="true" t="shared" si="0" ref="D7:D46">B7+C7</f>
        <v>17504.858965641415</v>
      </c>
      <c r="E7" s="23">
        <v>492.7385168814471</v>
      </c>
      <c r="F7" s="23">
        <v>0</v>
      </c>
      <c r="G7" s="23">
        <f aca="true" t="shared" si="1" ref="G7:G46">E7+F7</f>
        <v>492.7385168814471</v>
      </c>
      <c r="H7" s="23">
        <v>0</v>
      </c>
      <c r="I7" s="23">
        <f aca="true" t="shared" si="2" ref="I7:I46">D7-G7-H7</f>
        <v>17012.120448759968</v>
      </c>
      <c r="J7" s="23">
        <v>0</v>
      </c>
      <c r="K7" s="25">
        <f aca="true" t="shared" si="3" ref="K7:K46">I7+J7</f>
        <v>17012.120448759968</v>
      </c>
    </row>
    <row r="8" spans="1:11" ht="15.75" thickBot="1">
      <c r="A8" s="22">
        <v>1992</v>
      </c>
      <c r="B8" s="23">
        <v>17910.57544458334</v>
      </c>
      <c r="C8" s="23">
        <v>1320.9107668007891</v>
      </c>
      <c r="D8" s="23">
        <f t="shared" si="0"/>
        <v>19231.48621138413</v>
      </c>
      <c r="E8" s="23">
        <v>498.39306115686963</v>
      </c>
      <c r="F8" s="23">
        <v>0</v>
      </c>
      <c r="G8" s="23">
        <f t="shared" si="1"/>
        <v>498.39306115686963</v>
      </c>
      <c r="H8" s="23">
        <v>0</v>
      </c>
      <c r="I8" s="23">
        <f t="shared" si="2"/>
        <v>18733.09315022726</v>
      </c>
      <c r="J8" s="23">
        <v>0</v>
      </c>
      <c r="K8" s="25">
        <f t="shared" si="3"/>
        <v>18733.09315022726</v>
      </c>
    </row>
    <row r="9" spans="1:11" ht="15.75" thickBot="1">
      <c r="A9" s="22">
        <v>1993</v>
      </c>
      <c r="B9" s="23">
        <v>16097.003473477014</v>
      </c>
      <c r="C9" s="23">
        <v>1182.432830545882</v>
      </c>
      <c r="D9" s="23">
        <f t="shared" si="0"/>
        <v>17279.436304022896</v>
      </c>
      <c r="E9" s="23">
        <v>506.8991986677539</v>
      </c>
      <c r="F9" s="23">
        <v>0</v>
      </c>
      <c r="G9" s="23">
        <f t="shared" si="1"/>
        <v>506.8991986677539</v>
      </c>
      <c r="H9" s="23">
        <v>0</v>
      </c>
      <c r="I9" s="23">
        <f t="shared" si="2"/>
        <v>16772.537105355143</v>
      </c>
      <c r="J9" s="23">
        <v>0</v>
      </c>
      <c r="K9" s="25">
        <f t="shared" si="3"/>
        <v>16772.537105355143</v>
      </c>
    </row>
    <row r="10" spans="1:11" ht="15.75" thickBot="1">
      <c r="A10" s="22">
        <v>1994</v>
      </c>
      <c r="B10" s="23">
        <v>17578.729684766688</v>
      </c>
      <c r="C10" s="23">
        <v>1294.9837616672812</v>
      </c>
      <c r="D10" s="23">
        <f t="shared" si="0"/>
        <v>18873.71344643397</v>
      </c>
      <c r="E10" s="23">
        <v>507.689722763523</v>
      </c>
      <c r="F10" s="23">
        <v>0.00238296495752559</v>
      </c>
      <c r="G10" s="23">
        <f t="shared" si="1"/>
        <v>507.6921057284805</v>
      </c>
      <c r="H10" s="23">
        <v>0</v>
      </c>
      <c r="I10" s="23">
        <f t="shared" si="2"/>
        <v>18366.021340705487</v>
      </c>
      <c r="J10" s="23">
        <v>0</v>
      </c>
      <c r="K10" s="25">
        <f t="shared" si="3"/>
        <v>18366.021340705487</v>
      </c>
    </row>
    <row r="11" spans="1:11" ht="15.75" thickBot="1">
      <c r="A11" s="22">
        <v>1995</v>
      </c>
      <c r="B11" s="23">
        <v>17095.902997395726</v>
      </c>
      <c r="C11" s="23">
        <v>1259.2271156117567</v>
      </c>
      <c r="D11" s="23">
        <f t="shared" si="0"/>
        <v>18355.130113007483</v>
      </c>
      <c r="E11" s="23">
        <v>495.33497360323975</v>
      </c>
      <c r="F11" s="23">
        <v>0.0126296954058582</v>
      </c>
      <c r="G11" s="23">
        <f t="shared" si="1"/>
        <v>495.3476032986456</v>
      </c>
      <c r="H11" s="23">
        <v>0</v>
      </c>
      <c r="I11" s="23">
        <f t="shared" si="2"/>
        <v>17859.782509708835</v>
      </c>
      <c r="J11" s="23">
        <v>0</v>
      </c>
      <c r="K11" s="25">
        <f t="shared" si="3"/>
        <v>17859.782509708835</v>
      </c>
    </row>
    <row r="12" spans="1:11" ht="15.75" thickBot="1">
      <c r="A12" s="22">
        <v>1996</v>
      </c>
      <c r="B12" s="23">
        <v>17712.150981137907</v>
      </c>
      <c r="C12" s="23">
        <v>1306.1996960777724</v>
      </c>
      <c r="D12" s="23">
        <f t="shared" si="0"/>
        <v>19018.35067721568</v>
      </c>
      <c r="E12" s="23">
        <v>493.5227512041941</v>
      </c>
      <c r="F12" s="23">
        <v>0.0125665469288289</v>
      </c>
      <c r="G12" s="23">
        <f t="shared" si="1"/>
        <v>493.53531775112293</v>
      </c>
      <c r="H12" s="23">
        <v>0</v>
      </c>
      <c r="I12" s="23">
        <f t="shared" si="2"/>
        <v>18524.815359464556</v>
      </c>
      <c r="J12" s="23">
        <v>0</v>
      </c>
      <c r="K12" s="25">
        <f t="shared" si="3"/>
        <v>18524.815359464556</v>
      </c>
    </row>
    <row r="13" spans="1:11" ht="15.75" thickBot="1">
      <c r="A13" s="22">
        <v>1997</v>
      </c>
      <c r="B13" s="23">
        <v>18604.22899010309</v>
      </c>
      <c r="C13" s="23">
        <v>1371.556068725149</v>
      </c>
      <c r="D13" s="23">
        <f t="shared" si="0"/>
        <v>19975.785058828238</v>
      </c>
      <c r="E13" s="23">
        <v>525.6485513261025</v>
      </c>
      <c r="F13" s="23">
        <v>0.0125037141941847</v>
      </c>
      <c r="G13" s="23">
        <f t="shared" si="1"/>
        <v>525.6610550402967</v>
      </c>
      <c r="H13" s="23">
        <v>0</v>
      </c>
      <c r="I13" s="23">
        <f t="shared" si="2"/>
        <v>19450.12400378794</v>
      </c>
      <c r="J13" s="23">
        <v>0</v>
      </c>
      <c r="K13" s="25">
        <f t="shared" si="3"/>
        <v>19450.12400378794</v>
      </c>
    </row>
    <row r="14" spans="1:11" ht="15.75" thickBot="1">
      <c r="A14" s="22">
        <v>1998</v>
      </c>
      <c r="B14" s="23">
        <v>19373.301011131003</v>
      </c>
      <c r="C14" s="23">
        <v>1430.0540996455966</v>
      </c>
      <c r="D14" s="23">
        <f t="shared" si="0"/>
        <v>20803.3551107766</v>
      </c>
      <c r="E14" s="23">
        <v>524.9427865802248</v>
      </c>
      <c r="F14" s="23">
        <v>0.0793563242101145</v>
      </c>
      <c r="G14" s="23">
        <f t="shared" si="1"/>
        <v>525.022142904435</v>
      </c>
      <c r="H14" s="23">
        <v>0</v>
      </c>
      <c r="I14" s="23">
        <f t="shared" si="2"/>
        <v>20278.332967872164</v>
      </c>
      <c r="J14" s="23">
        <v>0</v>
      </c>
      <c r="K14" s="25">
        <f t="shared" si="3"/>
        <v>20278.332967872164</v>
      </c>
    </row>
    <row r="15" spans="1:11" ht="15.75" thickBot="1">
      <c r="A15" s="22">
        <v>1999</v>
      </c>
      <c r="B15" s="23">
        <v>18619.759232994402</v>
      </c>
      <c r="C15" s="23">
        <v>1371.9042721750338</v>
      </c>
      <c r="D15" s="23">
        <f t="shared" si="0"/>
        <v>19991.663505169436</v>
      </c>
      <c r="E15" s="23">
        <v>536.4025683876878</v>
      </c>
      <c r="F15" s="23">
        <v>0.207105203328671</v>
      </c>
      <c r="G15" s="23">
        <f t="shared" si="1"/>
        <v>536.6096735910164</v>
      </c>
      <c r="H15" s="23">
        <v>0</v>
      </c>
      <c r="I15" s="23">
        <f t="shared" si="2"/>
        <v>19455.053831578418</v>
      </c>
      <c r="J15" s="23">
        <v>0</v>
      </c>
      <c r="K15" s="25">
        <f t="shared" si="3"/>
        <v>19455.053831578418</v>
      </c>
    </row>
    <row r="16" spans="1:11" ht="15.75" thickBot="1">
      <c r="A16" s="22">
        <v>2000</v>
      </c>
      <c r="B16" s="23">
        <v>18949.26015680796</v>
      </c>
      <c r="C16" s="23">
        <v>1398.304678076067</v>
      </c>
      <c r="D16" s="23">
        <f t="shared" si="0"/>
        <v>20347.564834884026</v>
      </c>
      <c r="E16" s="23">
        <v>518.3746396289052</v>
      </c>
      <c r="F16" s="23">
        <v>0.362195919965814</v>
      </c>
      <c r="G16" s="23">
        <f t="shared" si="1"/>
        <v>518.7368355488711</v>
      </c>
      <c r="H16" s="23">
        <v>0</v>
      </c>
      <c r="I16" s="23">
        <f t="shared" si="2"/>
        <v>19828.827999335153</v>
      </c>
      <c r="J16" s="23">
        <v>0</v>
      </c>
      <c r="K16" s="25">
        <f t="shared" si="3"/>
        <v>19828.827999335153</v>
      </c>
    </row>
    <row r="17" spans="1:11" ht="15.75" thickBot="1">
      <c r="A17" s="22">
        <v>2001</v>
      </c>
      <c r="B17" s="23">
        <v>17498.097962205156</v>
      </c>
      <c r="C17" s="23">
        <v>1286.398489074374</v>
      </c>
      <c r="D17" s="23">
        <f t="shared" si="0"/>
        <v>18784.49645127953</v>
      </c>
      <c r="E17" s="23">
        <v>539.1966341968365</v>
      </c>
      <c r="F17" s="23">
        <v>0.827862034707147</v>
      </c>
      <c r="G17" s="23">
        <f t="shared" si="1"/>
        <v>540.0244962315436</v>
      </c>
      <c r="H17" s="23">
        <v>0</v>
      </c>
      <c r="I17" s="23">
        <f t="shared" si="2"/>
        <v>18244.471955047986</v>
      </c>
      <c r="J17" s="23">
        <v>0</v>
      </c>
      <c r="K17" s="25">
        <f t="shared" si="3"/>
        <v>18244.471955047986</v>
      </c>
    </row>
    <row r="18" spans="1:11" ht="15.75" thickBot="1">
      <c r="A18" s="22">
        <v>2002</v>
      </c>
      <c r="B18" s="23">
        <v>18395.820246182757</v>
      </c>
      <c r="C18" s="23">
        <v>1348.0238478776628</v>
      </c>
      <c r="D18" s="23">
        <f t="shared" si="0"/>
        <v>19743.84409406042</v>
      </c>
      <c r="E18" s="23">
        <v>624.5092813474593</v>
      </c>
      <c r="F18" s="23">
        <v>2.37751460786553</v>
      </c>
      <c r="G18" s="23">
        <f t="shared" si="1"/>
        <v>626.8867959553248</v>
      </c>
      <c r="H18" s="23">
        <v>0</v>
      </c>
      <c r="I18" s="23">
        <f t="shared" si="2"/>
        <v>19116.957298105095</v>
      </c>
      <c r="J18" s="23">
        <v>0</v>
      </c>
      <c r="K18" s="25">
        <f t="shared" si="3"/>
        <v>19116.957298105095</v>
      </c>
    </row>
    <row r="19" spans="1:11" ht="15.75" thickBot="1">
      <c r="A19" s="22">
        <v>2003</v>
      </c>
      <c r="B19" s="23">
        <v>19725.541268545163</v>
      </c>
      <c r="C19" s="23">
        <v>1442.9930612407188</v>
      </c>
      <c r="D19" s="23">
        <f t="shared" si="0"/>
        <v>21168.53432978588</v>
      </c>
      <c r="E19" s="23">
        <v>701.407266767707</v>
      </c>
      <c r="F19" s="23">
        <v>5.60563887822286</v>
      </c>
      <c r="G19" s="23">
        <f t="shared" si="1"/>
        <v>707.0129056459299</v>
      </c>
      <c r="H19" s="23">
        <v>0</v>
      </c>
      <c r="I19" s="23">
        <f t="shared" si="2"/>
        <v>20461.52142413995</v>
      </c>
      <c r="J19" s="23">
        <v>0</v>
      </c>
      <c r="K19" s="25">
        <f t="shared" si="3"/>
        <v>20461.52142413995</v>
      </c>
    </row>
    <row r="20" spans="1:11" ht="15.75" thickBot="1">
      <c r="A20" s="22">
        <v>2004</v>
      </c>
      <c r="B20" s="23">
        <v>20269.28197224225</v>
      </c>
      <c r="C20" s="23">
        <v>1484.2239341680288</v>
      </c>
      <c r="D20" s="23">
        <f t="shared" si="0"/>
        <v>21753.50590641028</v>
      </c>
      <c r="E20" s="23">
        <v>697.7814779008389</v>
      </c>
      <c r="F20" s="23">
        <v>10.4606455565133</v>
      </c>
      <c r="G20" s="23">
        <f t="shared" si="1"/>
        <v>708.2421234573522</v>
      </c>
      <c r="H20" s="23">
        <v>0</v>
      </c>
      <c r="I20" s="23">
        <f t="shared" si="2"/>
        <v>21045.263782952927</v>
      </c>
      <c r="J20" s="23">
        <v>0</v>
      </c>
      <c r="K20" s="25">
        <f t="shared" si="3"/>
        <v>21045.263782952927</v>
      </c>
    </row>
    <row r="21" spans="1:11" ht="15.75" thickBot="1">
      <c r="A21" s="22">
        <v>2005</v>
      </c>
      <c r="B21" s="23">
        <v>21431.671139554583</v>
      </c>
      <c r="C21" s="23">
        <v>1570.8140563905</v>
      </c>
      <c r="D21" s="23">
        <f t="shared" si="0"/>
        <v>23002.485195945083</v>
      </c>
      <c r="E21" s="23">
        <v>714.5604958087865</v>
      </c>
      <c r="F21" s="23">
        <v>16.7270815073392</v>
      </c>
      <c r="G21" s="23">
        <f t="shared" si="1"/>
        <v>731.2875773161257</v>
      </c>
      <c r="H21" s="23">
        <v>0</v>
      </c>
      <c r="I21" s="23">
        <f t="shared" si="2"/>
        <v>22271.197618628958</v>
      </c>
      <c r="J21" s="23">
        <v>0</v>
      </c>
      <c r="K21" s="25">
        <f t="shared" si="3"/>
        <v>22271.197618628958</v>
      </c>
    </row>
    <row r="22" spans="1:11" ht="15.75" thickBot="1">
      <c r="A22" s="22">
        <v>2006</v>
      </c>
      <c r="B22" s="23">
        <v>22070.743611813985</v>
      </c>
      <c r="C22" s="23">
        <v>1620.9356281206092</v>
      </c>
      <c r="D22" s="23">
        <f t="shared" si="0"/>
        <v>23691.679239934594</v>
      </c>
      <c r="E22" s="23">
        <v>685.2551991562899</v>
      </c>
      <c r="F22" s="23">
        <v>25.6104855493846</v>
      </c>
      <c r="G22" s="23">
        <f t="shared" si="1"/>
        <v>710.8656847056745</v>
      </c>
      <c r="H22" s="23">
        <v>0</v>
      </c>
      <c r="I22" s="23">
        <f t="shared" si="2"/>
        <v>22980.81355522892</v>
      </c>
      <c r="J22" s="23">
        <v>0</v>
      </c>
      <c r="K22" s="25">
        <f t="shared" si="3"/>
        <v>22980.81355522892</v>
      </c>
    </row>
    <row r="23" spans="1:11" ht="15.75" thickBot="1">
      <c r="A23" s="22">
        <v>2007</v>
      </c>
      <c r="B23" s="23">
        <v>22543.648363744724</v>
      </c>
      <c r="C23" s="23">
        <v>1655.488748017564</v>
      </c>
      <c r="D23" s="23">
        <f t="shared" si="0"/>
        <v>24199.137111762288</v>
      </c>
      <c r="E23" s="23">
        <v>691.2770588342926</v>
      </c>
      <c r="F23" s="23">
        <v>37.84706336852</v>
      </c>
      <c r="G23" s="23">
        <f t="shared" si="1"/>
        <v>729.1241222028126</v>
      </c>
      <c r="H23" s="23">
        <v>0</v>
      </c>
      <c r="I23" s="23">
        <f t="shared" si="2"/>
        <v>23470.012989559476</v>
      </c>
      <c r="J23" s="23">
        <v>0</v>
      </c>
      <c r="K23" s="25">
        <f t="shared" si="3"/>
        <v>23470.012989559476</v>
      </c>
    </row>
    <row r="24" spans="1:11" ht="15.75" thickBot="1">
      <c r="A24" s="22">
        <v>2008</v>
      </c>
      <c r="B24" s="23">
        <v>21556.555625102028</v>
      </c>
      <c r="C24" s="23">
        <v>1577.5289556234457</v>
      </c>
      <c r="D24" s="23">
        <f t="shared" si="0"/>
        <v>23134.084580725474</v>
      </c>
      <c r="E24" s="23">
        <v>694.8972906055561</v>
      </c>
      <c r="F24" s="23">
        <v>72.9208349824117</v>
      </c>
      <c r="G24" s="23">
        <f t="shared" si="1"/>
        <v>767.8181255879679</v>
      </c>
      <c r="H24" s="23">
        <v>0</v>
      </c>
      <c r="I24" s="23">
        <f t="shared" si="2"/>
        <v>22366.266455137506</v>
      </c>
      <c r="J24" s="23">
        <v>0</v>
      </c>
      <c r="K24" s="25">
        <f t="shared" si="3"/>
        <v>22366.266455137506</v>
      </c>
    </row>
    <row r="25" spans="1:11" ht="15.75" thickBot="1">
      <c r="A25" s="22">
        <v>2009</v>
      </c>
      <c r="B25" s="23">
        <v>21667.99472134808</v>
      </c>
      <c r="C25" s="23">
        <v>1583.5384567917827</v>
      </c>
      <c r="D25" s="23">
        <f t="shared" si="0"/>
        <v>23251.533178139864</v>
      </c>
      <c r="E25" s="23">
        <v>701.1767750414776</v>
      </c>
      <c r="F25" s="23">
        <v>99.0080629986636</v>
      </c>
      <c r="G25" s="23">
        <f t="shared" si="1"/>
        <v>800.1848380401412</v>
      </c>
      <c r="H25" s="23">
        <v>0</v>
      </c>
      <c r="I25" s="23">
        <f t="shared" si="2"/>
        <v>22451.34834009972</v>
      </c>
      <c r="J25" s="23">
        <v>0</v>
      </c>
      <c r="K25" s="25">
        <f t="shared" si="3"/>
        <v>22451.34834009972</v>
      </c>
    </row>
    <row r="26" spans="1:11" ht="15.75" thickBot="1">
      <c r="A26" s="22">
        <v>2010</v>
      </c>
      <c r="B26" s="23">
        <v>22493.977317652574</v>
      </c>
      <c r="C26" s="23">
        <v>1642.3348861537524</v>
      </c>
      <c r="D26" s="23">
        <f t="shared" si="0"/>
        <v>24136.312203806327</v>
      </c>
      <c r="E26" s="23">
        <v>724.0850465031842</v>
      </c>
      <c r="F26" s="23">
        <v>128.445159394452</v>
      </c>
      <c r="G26" s="23">
        <f t="shared" si="1"/>
        <v>852.5302058976363</v>
      </c>
      <c r="H26" s="23">
        <v>0</v>
      </c>
      <c r="I26" s="23">
        <f t="shared" si="2"/>
        <v>23283.78199790869</v>
      </c>
      <c r="J26" s="23">
        <v>0</v>
      </c>
      <c r="K26" s="25">
        <f t="shared" si="3"/>
        <v>23283.78199790869</v>
      </c>
    </row>
    <row r="27" spans="1:11" ht="15.75" thickBot="1">
      <c r="A27" s="22">
        <v>2011</v>
      </c>
      <c r="B27" s="23">
        <v>21637.00485778293</v>
      </c>
      <c r="C27" s="23">
        <v>1571.4011682747514</v>
      </c>
      <c r="D27" s="23">
        <f t="shared" si="0"/>
        <v>23208.40602605768</v>
      </c>
      <c r="E27" s="23">
        <v>751.8699393520502</v>
      </c>
      <c r="F27" s="23">
        <v>177.02619982072</v>
      </c>
      <c r="G27" s="23">
        <f t="shared" si="1"/>
        <v>928.8961391727702</v>
      </c>
      <c r="H27" s="23">
        <v>0</v>
      </c>
      <c r="I27" s="23">
        <f t="shared" si="2"/>
        <v>22279.50988688491</v>
      </c>
      <c r="J27" s="23">
        <v>0</v>
      </c>
      <c r="K27" s="25">
        <f t="shared" si="3"/>
        <v>22279.50988688491</v>
      </c>
    </row>
    <row r="28" spans="1:11" ht="15.75" thickBot="1">
      <c r="A28" s="22">
        <v>2012</v>
      </c>
      <c r="B28" s="23">
        <v>21835.71493326365</v>
      </c>
      <c r="C28" s="23">
        <v>1581.5319102170542</v>
      </c>
      <c r="D28" s="23">
        <f t="shared" si="0"/>
        <v>23417.246843480705</v>
      </c>
      <c r="E28" s="23">
        <v>732.7556088006575</v>
      </c>
      <c r="F28" s="23">
        <v>261.551369769897</v>
      </c>
      <c r="G28" s="23">
        <f t="shared" si="1"/>
        <v>994.3069785705545</v>
      </c>
      <c r="H28" s="23">
        <v>0</v>
      </c>
      <c r="I28" s="23">
        <f t="shared" si="2"/>
        <v>22422.93986491015</v>
      </c>
      <c r="J28" s="23">
        <v>0</v>
      </c>
      <c r="K28" s="25">
        <f t="shared" si="3"/>
        <v>22422.93986491015</v>
      </c>
    </row>
    <row r="29" spans="1:11" ht="15.75" thickBot="1">
      <c r="A29" s="22">
        <v>2013</v>
      </c>
      <c r="B29" s="23">
        <v>21758.50225863563</v>
      </c>
      <c r="C29" s="23">
        <v>1565.1108521121714</v>
      </c>
      <c r="D29" s="23">
        <f t="shared" si="0"/>
        <v>23323.613110747803</v>
      </c>
      <c r="E29" s="23">
        <v>772.8605068995521</v>
      </c>
      <c r="F29" s="23">
        <v>360.3003510546</v>
      </c>
      <c r="G29" s="23">
        <f t="shared" si="1"/>
        <v>1133.160857954152</v>
      </c>
      <c r="H29" s="23">
        <v>0</v>
      </c>
      <c r="I29" s="23">
        <f t="shared" si="2"/>
        <v>22190.45225279365</v>
      </c>
      <c r="J29" s="23">
        <v>0</v>
      </c>
      <c r="K29" s="25">
        <f t="shared" si="3"/>
        <v>22190.45225279365</v>
      </c>
    </row>
    <row r="30" spans="1:11" ht="15.75" thickBot="1">
      <c r="A30" s="22">
        <v>2014</v>
      </c>
      <c r="B30" s="23">
        <v>23352.623067450415</v>
      </c>
      <c r="C30" s="23">
        <v>1675.5485357430662</v>
      </c>
      <c r="D30" s="23">
        <f t="shared" si="0"/>
        <v>25028.17160319348</v>
      </c>
      <c r="E30" s="23">
        <v>760.8316900982376</v>
      </c>
      <c r="F30" s="23">
        <v>513.3225604747</v>
      </c>
      <c r="G30" s="23">
        <f t="shared" si="1"/>
        <v>1274.1542505729376</v>
      </c>
      <c r="H30" s="23">
        <v>60.8</v>
      </c>
      <c r="I30" s="23">
        <f t="shared" si="2"/>
        <v>23693.217352620544</v>
      </c>
      <c r="J30" s="23">
        <v>0</v>
      </c>
      <c r="K30" s="25">
        <f t="shared" si="3"/>
        <v>23693.217352620544</v>
      </c>
    </row>
    <row r="31" spans="1:11" ht="15.75" thickBot="1">
      <c r="A31" s="22">
        <v>2015</v>
      </c>
      <c r="B31" s="23">
        <v>22842.571757915866</v>
      </c>
      <c r="C31" s="23">
        <v>1621.506093873686</v>
      </c>
      <c r="D31" s="23">
        <f t="shared" si="0"/>
        <v>24464.077851789552</v>
      </c>
      <c r="E31" s="23">
        <v>747.6690384826982</v>
      </c>
      <c r="F31" s="23">
        <v>727.518663994897</v>
      </c>
      <c r="G31" s="23">
        <f t="shared" si="1"/>
        <v>1475.1877024775952</v>
      </c>
      <c r="H31" s="23">
        <v>27</v>
      </c>
      <c r="I31" s="23">
        <f t="shared" si="2"/>
        <v>22961.890149311956</v>
      </c>
      <c r="J31" s="23">
        <v>0</v>
      </c>
      <c r="K31" s="25">
        <f t="shared" si="3"/>
        <v>22961.890149311956</v>
      </c>
    </row>
    <row r="32" spans="1:11" ht="15.75" thickBot="1">
      <c r="A32" s="22">
        <v>2016</v>
      </c>
      <c r="B32" s="23">
        <v>24010.772779319675</v>
      </c>
      <c r="C32" s="23">
        <v>1690.8811957560283</v>
      </c>
      <c r="D32" s="23">
        <f t="shared" si="0"/>
        <v>25701.653975075704</v>
      </c>
      <c r="E32" s="23">
        <v>718.616045975523</v>
      </c>
      <c r="F32" s="23">
        <v>1011.94238998034</v>
      </c>
      <c r="G32" s="23">
        <f t="shared" si="1"/>
        <v>1730.558435955863</v>
      </c>
      <c r="H32" s="23">
        <v>61.08</v>
      </c>
      <c r="I32" s="23">
        <f t="shared" si="2"/>
        <v>23910.01553911984</v>
      </c>
      <c r="J32" s="23">
        <v>0</v>
      </c>
      <c r="K32" s="25">
        <f t="shared" si="3"/>
        <v>23910.01553911984</v>
      </c>
    </row>
    <row r="33" spans="1:11" ht="15.75" thickBot="1">
      <c r="A33" s="22">
        <v>2017</v>
      </c>
      <c r="B33" s="23">
        <v>23536.3004139164</v>
      </c>
      <c r="C33" s="23">
        <v>1633.4390326541834</v>
      </c>
      <c r="D33" s="23">
        <f t="shared" si="0"/>
        <v>25169.739446570584</v>
      </c>
      <c r="E33" s="23">
        <v>763.721572102497</v>
      </c>
      <c r="F33" s="23">
        <v>1248.1824340007</v>
      </c>
      <c r="G33" s="23">
        <f t="shared" si="1"/>
        <v>2011.904006103197</v>
      </c>
      <c r="H33" s="23">
        <v>28</v>
      </c>
      <c r="I33" s="23">
        <f t="shared" si="2"/>
        <v>23129.83544046739</v>
      </c>
      <c r="J33" s="23">
        <v>142.44286979936078</v>
      </c>
      <c r="K33" s="25">
        <f t="shared" si="3"/>
        <v>23272.27831026675</v>
      </c>
    </row>
    <row r="34" spans="1:11" ht="15.75" thickBot="1">
      <c r="A34" s="22">
        <v>2018</v>
      </c>
      <c r="B34" s="23">
        <v>23484.261148299236</v>
      </c>
      <c r="C34" s="23">
        <v>1586.9847202078818</v>
      </c>
      <c r="D34" s="23">
        <f t="shared" si="0"/>
        <v>25071.245868507118</v>
      </c>
      <c r="E34" s="23">
        <v>950.5377630343303</v>
      </c>
      <c r="F34" s="23">
        <v>1620.56793069249</v>
      </c>
      <c r="G34" s="23">
        <f t="shared" si="1"/>
        <v>2571.1056937268204</v>
      </c>
      <c r="H34" s="23">
        <v>40</v>
      </c>
      <c r="I34" s="23">
        <f t="shared" si="2"/>
        <v>22460.140174780296</v>
      </c>
      <c r="J34" s="23">
        <v>259.08970891230274</v>
      </c>
      <c r="K34" s="25">
        <f t="shared" si="3"/>
        <v>22719.2298836926</v>
      </c>
    </row>
    <row r="35" spans="1:11" ht="15.75" thickBot="1">
      <c r="A35" s="22">
        <v>2019</v>
      </c>
      <c r="B35" s="23">
        <v>23705.194099507426</v>
      </c>
      <c r="C35" s="23">
        <v>1572.500321164087</v>
      </c>
      <c r="D35" s="23">
        <f t="shared" si="0"/>
        <v>25277.694420671512</v>
      </c>
      <c r="E35" s="23">
        <v>1004.8796518244494</v>
      </c>
      <c r="F35" s="23">
        <v>1977.74319105525</v>
      </c>
      <c r="G35" s="23">
        <f t="shared" si="1"/>
        <v>2982.6228428796994</v>
      </c>
      <c r="H35" s="23">
        <v>52</v>
      </c>
      <c r="I35" s="23">
        <f t="shared" si="2"/>
        <v>22243.071577791812</v>
      </c>
      <c r="J35" s="23">
        <v>347.12591242384224</v>
      </c>
      <c r="K35" s="25">
        <f t="shared" si="3"/>
        <v>22590.197490215654</v>
      </c>
    </row>
    <row r="36" spans="1:11" ht="15.75" thickBot="1">
      <c r="A36" s="22">
        <v>2020</v>
      </c>
      <c r="B36" s="23">
        <v>24070.37122377648</v>
      </c>
      <c r="C36" s="23">
        <v>1563.0295973060238</v>
      </c>
      <c r="D36" s="23">
        <f t="shared" si="0"/>
        <v>25633.400821082505</v>
      </c>
      <c r="E36" s="23">
        <v>1114.5111448042699</v>
      </c>
      <c r="F36" s="23">
        <v>2357.90360995055</v>
      </c>
      <c r="G36" s="23">
        <f t="shared" si="1"/>
        <v>3472.41475475482</v>
      </c>
      <c r="H36" s="23">
        <v>-10.114533357868012</v>
      </c>
      <c r="I36" s="23">
        <f t="shared" si="2"/>
        <v>22171.100599685553</v>
      </c>
      <c r="J36" s="23">
        <v>252.51597435105214</v>
      </c>
      <c r="K36" s="25">
        <f t="shared" si="3"/>
        <v>22423.616574036605</v>
      </c>
    </row>
    <row r="37" spans="1:11" ht="15.75" thickBot="1">
      <c r="A37" s="22">
        <v>2021</v>
      </c>
      <c r="B37" s="23">
        <v>24413.32761110609</v>
      </c>
      <c r="C37" s="23">
        <v>1555.5518080834954</v>
      </c>
      <c r="D37" s="23">
        <f t="shared" si="0"/>
        <v>25968.879419189587</v>
      </c>
      <c r="E37" s="23">
        <v>1154.1252256280886</v>
      </c>
      <c r="F37" s="23">
        <v>2759.63787991067</v>
      </c>
      <c r="G37" s="23">
        <f t="shared" si="1"/>
        <v>3913.7631055387587</v>
      </c>
      <c r="H37" s="23">
        <v>-21.477324096608</v>
      </c>
      <c r="I37" s="23">
        <f t="shared" si="2"/>
        <v>22076.59363774744</v>
      </c>
      <c r="J37" s="23">
        <v>338.7592872697569</v>
      </c>
      <c r="K37" s="25">
        <f t="shared" si="3"/>
        <v>22415.352925017196</v>
      </c>
    </row>
    <row r="38" spans="1:11" ht="15.75" thickBot="1">
      <c r="A38" s="22">
        <v>2022</v>
      </c>
      <c r="B38" s="23">
        <v>24771.9078425049</v>
      </c>
      <c r="C38" s="23">
        <v>1548.27786198154</v>
      </c>
      <c r="D38" s="23">
        <f t="shared" si="0"/>
        <v>26320.18570448644</v>
      </c>
      <c r="E38" s="23">
        <v>1193.8272863160032</v>
      </c>
      <c r="F38" s="23">
        <v>3174.22586775257</v>
      </c>
      <c r="G38" s="23">
        <f t="shared" si="1"/>
        <v>4368.053154068573</v>
      </c>
      <c r="H38" s="23">
        <v>-20.317751533712013</v>
      </c>
      <c r="I38" s="23">
        <f t="shared" si="2"/>
        <v>21972.45030195158</v>
      </c>
      <c r="J38" s="23">
        <v>427.119287840389</v>
      </c>
      <c r="K38" s="25">
        <f t="shared" si="3"/>
        <v>22399.56958979197</v>
      </c>
    </row>
    <row r="39" spans="1:11" ht="15.75" thickBot="1">
      <c r="A39" s="22">
        <v>2023</v>
      </c>
      <c r="B39" s="23">
        <v>25176.76666812465</v>
      </c>
      <c r="C39" s="23">
        <v>1544.6835205348252</v>
      </c>
      <c r="D39" s="23">
        <f t="shared" si="0"/>
        <v>26721.450188659473</v>
      </c>
      <c r="E39" s="23">
        <v>1232.8993727420411</v>
      </c>
      <c r="F39" s="23">
        <v>3587.30657335042</v>
      </c>
      <c r="G39" s="23">
        <f t="shared" si="1"/>
        <v>4820.205946092461</v>
      </c>
      <c r="H39" s="23">
        <v>-29.04365790418801</v>
      </c>
      <c r="I39" s="23">
        <f t="shared" si="2"/>
        <v>21930.2879004712</v>
      </c>
      <c r="J39" s="23">
        <v>446.6055517824461</v>
      </c>
      <c r="K39" s="25">
        <f t="shared" si="3"/>
        <v>22376.893452253647</v>
      </c>
    </row>
    <row r="40" spans="1:11" ht="15.75" thickBot="1">
      <c r="A40" s="22">
        <v>2024</v>
      </c>
      <c r="B40" s="23">
        <v>25453.078045409296</v>
      </c>
      <c r="C40" s="23">
        <v>1532.0125392826303</v>
      </c>
      <c r="D40" s="23">
        <f t="shared" si="0"/>
        <v>26985.090584691927</v>
      </c>
      <c r="E40" s="23">
        <v>1271.8755809042373</v>
      </c>
      <c r="F40" s="23">
        <v>3991.36518000174</v>
      </c>
      <c r="G40" s="23">
        <f t="shared" si="1"/>
        <v>5263.240760905977</v>
      </c>
      <c r="H40" s="23">
        <v>29.223100858327996</v>
      </c>
      <c r="I40" s="23">
        <f t="shared" si="2"/>
        <v>21692.62672292762</v>
      </c>
      <c r="J40" s="23">
        <v>676.9474225331542</v>
      </c>
      <c r="K40" s="25">
        <f t="shared" si="3"/>
        <v>22369.574145460774</v>
      </c>
    </row>
    <row r="41" spans="1:11" ht="15.75" thickBot="1">
      <c r="A41" s="22">
        <v>2025</v>
      </c>
      <c r="B41" s="23">
        <v>25710.4538738491</v>
      </c>
      <c r="C41" s="23">
        <v>1519.5973428365724</v>
      </c>
      <c r="D41" s="23">
        <f t="shared" si="0"/>
        <v>27230.05121668567</v>
      </c>
      <c r="E41" s="23">
        <v>1310.5505363018365</v>
      </c>
      <c r="F41" s="23">
        <v>4373.42390101837</v>
      </c>
      <c r="G41" s="23">
        <f t="shared" si="1"/>
        <v>5683.974437320207</v>
      </c>
      <c r="H41" s="23">
        <v>32.446086344103996</v>
      </c>
      <c r="I41" s="23">
        <f t="shared" si="2"/>
        <v>21513.63069302136</v>
      </c>
      <c r="J41" s="23">
        <v>878.0169658243904</v>
      </c>
      <c r="K41" s="25">
        <f t="shared" si="3"/>
        <v>22391.64765884575</v>
      </c>
    </row>
    <row r="42" spans="1:11" ht="15.75" thickBot="1">
      <c r="A42" s="22">
        <v>2026</v>
      </c>
      <c r="B42" s="23">
        <v>25951.50592863119</v>
      </c>
      <c r="C42" s="23">
        <v>1507.9725615104726</v>
      </c>
      <c r="D42" s="23">
        <f t="shared" si="0"/>
        <v>27459.478490141664</v>
      </c>
      <c r="E42" s="23">
        <v>1348.5752536997243</v>
      </c>
      <c r="F42" s="23">
        <v>4729.40888743024</v>
      </c>
      <c r="G42" s="23">
        <f t="shared" si="1"/>
        <v>6077.984141129964</v>
      </c>
      <c r="H42" s="23">
        <v>35.635324446048</v>
      </c>
      <c r="I42" s="23">
        <f t="shared" si="2"/>
        <v>21345.859024565652</v>
      </c>
      <c r="J42" s="23">
        <v>937.0151609260793</v>
      </c>
      <c r="K42" s="25">
        <f t="shared" si="3"/>
        <v>22282.87418549173</v>
      </c>
    </row>
    <row r="43" spans="1:11" ht="15.75" thickBot="1">
      <c r="A43" s="22">
        <v>2027</v>
      </c>
      <c r="B43" s="23">
        <v>26192.73924638259</v>
      </c>
      <c r="C43" s="23">
        <v>1498.4497031804058</v>
      </c>
      <c r="D43" s="23">
        <f t="shared" si="0"/>
        <v>27691.188949562995</v>
      </c>
      <c r="E43" s="23">
        <v>1386.4903490830202</v>
      </c>
      <c r="F43" s="23">
        <v>5058.02787729923</v>
      </c>
      <c r="G43" s="23">
        <f t="shared" si="1"/>
        <v>6444.51822638225</v>
      </c>
      <c r="H43" s="23">
        <v>38.692211185196</v>
      </c>
      <c r="I43" s="23">
        <f t="shared" si="2"/>
        <v>21207.97851199555</v>
      </c>
      <c r="J43" s="23">
        <v>1151.6617468747027</v>
      </c>
      <c r="K43" s="25">
        <f t="shared" si="3"/>
        <v>22359.64025887025</v>
      </c>
    </row>
    <row r="44" spans="1:12" ht="15.75" thickBot="1">
      <c r="A44" s="22">
        <v>2028</v>
      </c>
      <c r="B44" s="23">
        <v>26420.096812174095</v>
      </c>
      <c r="C44" s="23">
        <v>1487.669555035587</v>
      </c>
      <c r="D44" s="23">
        <f t="shared" si="0"/>
        <v>27907.766367209682</v>
      </c>
      <c r="E44" s="23">
        <v>1424.2995451996012</v>
      </c>
      <c r="F44" s="23">
        <v>5389.42030151122</v>
      </c>
      <c r="G44" s="23">
        <f t="shared" si="1"/>
        <v>6813.719846710821</v>
      </c>
      <c r="H44" s="23">
        <v>26.048905765255995</v>
      </c>
      <c r="I44" s="23">
        <f t="shared" si="2"/>
        <v>21067.997614733606</v>
      </c>
      <c r="J44" s="23">
        <v>1455.4410364159376</v>
      </c>
      <c r="K44" s="25">
        <f t="shared" si="3"/>
        <v>22523.438651149543</v>
      </c>
      <c r="L44" s="1" t="s">
        <v>0</v>
      </c>
    </row>
    <row r="45" spans="1:11" ht="15.75" thickBot="1">
      <c r="A45" s="22">
        <v>2029</v>
      </c>
      <c r="B45" s="23">
        <v>26641.453413797346</v>
      </c>
      <c r="C45" s="23">
        <v>1480.4430668616405</v>
      </c>
      <c r="D45" s="23">
        <f t="shared" si="0"/>
        <v>28121.896480658987</v>
      </c>
      <c r="E45" s="23">
        <v>1461.9503382498606</v>
      </c>
      <c r="F45" s="23">
        <v>5668.21148079402</v>
      </c>
      <c r="G45" s="23">
        <f t="shared" si="1"/>
        <v>7130.16181904388</v>
      </c>
      <c r="H45" s="23">
        <v>34.58000008209199</v>
      </c>
      <c r="I45" s="23">
        <f t="shared" si="2"/>
        <v>20957.15466153301</v>
      </c>
      <c r="J45" s="23">
        <v>1702.3467407331882</v>
      </c>
      <c r="K45" s="25">
        <f t="shared" si="3"/>
        <v>22659.5014022662</v>
      </c>
    </row>
    <row r="46" spans="1:11" ht="15.75" thickBot="1">
      <c r="A46" s="22">
        <v>2030</v>
      </c>
      <c r="B46" s="23">
        <v>26851.86463849545</v>
      </c>
      <c r="C46" s="23">
        <v>1469.867534933368</v>
      </c>
      <c r="D46" s="23">
        <f t="shared" si="0"/>
        <v>28321.73217342882</v>
      </c>
      <c r="E46" s="23">
        <v>1498.3274370624922</v>
      </c>
      <c r="F46" s="23">
        <v>5981.39734257782</v>
      </c>
      <c r="G46" s="23">
        <f t="shared" si="1"/>
        <v>7479.724779640313</v>
      </c>
      <c r="H46" s="23">
        <v>32.39957687414</v>
      </c>
      <c r="I46" s="23">
        <f t="shared" si="2"/>
        <v>20809.607816914366</v>
      </c>
      <c r="J46" s="23">
        <v>1998.435166774263</v>
      </c>
      <c r="K46" s="25">
        <f t="shared" si="3"/>
        <v>22808.04298368863</v>
      </c>
    </row>
    <row r="47" spans="1:11" ht="15">
      <c r="A47" s="31" t="s">
        <v>0</v>
      </c>
      <c r="B47" s="31"/>
      <c r="C47" s="31"/>
      <c r="D47" s="31"/>
      <c r="E47" s="31"/>
      <c r="F47" s="31"/>
      <c r="G47" s="31"/>
      <c r="H47" s="31"/>
      <c r="I47" s="31"/>
      <c r="J47" s="31"/>
      <c r="K47" s="31"/>
    </row>
    <row r="48" spans="1:11" ht="13.5" customHeight="1">
      <c r="A48" s="31" t="s">
        <v>72</v>
      </c>
      <c r="B48" s="31"/>
      <c r="C48" s="31"/>
      <c r="D48" s="31"/>
      <c r="E48" s="31"/>
      <c r="F48" s="31"/>
      <c r="G48" s="31"/>
      <c r="H48" s="31"/>
      <c r="I48" s="31"/>
      <c r="J48" s="31"/>
      <c r="K48" s="31"/>
    </row>
    <row r="49" spans="1:11" ht="13.5" customHeight="1">
      <c r="A49" s="2" t="s">
        <v>79</v>
      </c>
      <c r="B49" s="24"/>
      <c r="C49" s="24"/>
      <c r="D49" s="24"/>
      <c r="E49" s="24"/>
      <c r="F49" s="24"/>
      <c r="G49" s="24"/>
      <c r="H49" s="24"/>
      <c r="I49" s="24"/>
      <c r="J49" s="24"/>
      <c r="K49" s="24"/>
    </row>
    <row r="50" ht="13.5" customHeight="1">
      <c r="A50" s="20"/>
    </row>
    <row r="51" spans="1:11" ht="15.75">
      <c r="A51" s="32" t="s">
        <v>23</v>
      </c>
      <c r="B51" s="32"/>
      <c r="C51" s="32"/>
      <c r="D51" s="32"/>
      <c r="E51" s="32"/>
      <c r="F51" s="32"/>
      <c r="G51" s="32"/>
      <c r="H51" s="32"/>
      <c r="I51" s="32"/>
      <c r="J51" s="32"/>
      <c r="K51" s="32"/>
    </row>
    <row r="52" spans="1:11" ht="15">
      <c r="A52" s="19" t="s">
        <v>24</v>
      </c>
      <c r="B52" s="12">
        <f>EXP((LN(B16/B6)/10))-1</f>
        <v>0.00977249685396786</v>
      </c>
      <c r="C52" s="12">
        <f>EXP((LN(C16/C6)/10))-1</f>
        <v>0.00990767466746112</v>
      </c>
      <c r="D52" s="12">
        <f>EXP((LN(D16/D6)/10))-1</f>
        <v>0.00978178003962693</v>
      </c>
      <c r="E52" s="12">
        <f>EXP((LN(E16/E6)/10))-1</f>
        <v>0.0056346348375324595</v>
      </c>
      <c r="F52" s="13" t="s">
        <v>46</v>
      </c>
      <c r="G52" s="12">
        <f>EXP((LN(G16/G6)/10))-1</f>
        <v>0.005704877912837469</v>
      </c>
      <c r="H52" s="13" t="s">
        <v>46</v>
      </c>
      <c r="I52" s="12">
        <f>EXP((LN(I16/I6)/10))-1</f>
        <v>0.009890906760648965</v>
      </c>
      <c r="J52" s="12"/>
      <c r="K52" s="12">
        <f>EXP((LN(K16/K6)/10))-1</f>
        <v>0.009890906760648965</v>
      </c>
    </row>
    <row r="53" spans="1:11" ht="15">
      <c r="A53" s="19" t="s">
        <v>73</v>
      </c>
      <c r="B53" s="12">
        <f aca="true" t="shared" si="4" ref="B53:G53">EXP((LN(B33/B16)/17))-1</f>
        <v>0.012833357889072028</v>
      </c>
      <c r="C53" s="12">
        <f t="shared" si="4"/>
        <v>0.009184691577874826</v>
      </c>
      <c r="D53" s="12">
        <f t="shared" si="4"/>
        <v>0.012589245491086754</v>
      </c>
      <c r="E53" s="12">
        <f t="shared" si="4"/>
        <v>0.023056193517321688</v>
      </c>
      <c r="F53" s="12">
        <f t="shared" si="4"/>
        <v>0.6146503859826031</v>
      </c>
      <c r="G53" s="12">
        <f t="shared" si="4"/>
        <v>0.0829965388081757</v>
      </c>
      <c r="H53" s="13" t="s">
        <v>46</v>
      </c>
      <c r="I53" s="12">
        <f>EXP((LN(I33/I16)/17))-1</f>
        <v>0.00909917888884526</v>
      </c>
      <c r="J53" s="12"/>
      <c r="K53" s="12">
        <f>EXP((LN(K33/K16)/17))-1</f>
        <v>0.009463679001083802</v>
      </c>
    </row>
    <row r="54" spans="1:11" ht="15">
      <c r="A54" s="19" t="s">
        <v>74</v>
      </c>
      <c r="B54" s="12">
        <f>EXP((LN(B36/B33)/3))-1</f>
        <v>0.007507288294579251</v>
      </c>
      <c r="C54" s="12">
        <f aca="true" t="shared" si="5" ref="C54:K54">EXP((LN(C36/C33)/3))-1</f>
        <v>-0.014579882568338531</v>
      </c>
      <c r="D54" s="12">
        <f t="shared" si="5"/>
        <v>0.006103136473394333</v>
      </c>
      <c r="E54" s="12">
        <f t="shared" si="5"/>
        <v>0.13427001802223182</v>
      </c>
      <c r="F54" s="12">
        <f t="shared" si="5"/>
        <v>0.2361826967465499</v>
      </c>
      <c r="G54" s="12">
        <f t="shared" si="5"/>
        <v>0.19952170969525462</v>
      </c>
      <c r="H54" s="12" t="e">
        <f t="shared" si="5"/>
        <v>#NUM!</v>
      </c>
      <c r="I54" s="12">
        <f t="shared" si="5"/>
        <v>-0.014012135115551216</v>
      </c>
      <c r="J54" s="12"/>
      <c r="K54" s="12">
        <f t="shared" si="5"/>
        <v>-0.012306371345443212</v>
      </c>
    </row>
    <row r="55" spans="1:11" ht="15">
      <c r="A55" s="19" t="s">
        <v>75</v>
      </c>
      <c r="B55" s="12">
        <f>EXP((LN(B46/B33)/13))-1</f>
        <v>0.010189356711159725</v>
      </c>
      <c r="C55" s="12">
        <f aca="true" t="shared" si="6" ref="C55:K55">EXP((LN(C46/C33)/13))-1</f>
        <v>-0.008083714531040509</v>
      </c>
      <c r="D55" s="12">
        <f t="shared" si="6"/>
        <v>0.009117232126666153</v>
      </c>
      <c r="E55" s="12">
        <f t="shared" si="6"/>
        <v>0.0532057117918352</v>
      </c>
      <c r="F55" s="12">
        <f t="shared" si="6"/>
        <v>0.1281011583393843</v>
      </c>
      <c r="G55" s="12">
        <f t="shared" si="6"/>
        <v>0.10628638186826112</v>
      </c>
      <c r="H55" s="12">
        <f t="shared" si="6"/>
        <v>0.01128946993712332</v>
      </c>
      <c r="I55" s="12">
        <f t="shared" si="6"/>
        <v>-0.008098457620511645</v>
      </c>
      <c r="J55" s="12"/>
      <c r="K55" s="12">
        <f t="shared" si="6"/>
        <v>-0.0015487720237904457</v>
      </c>
    </row>
    <row r="56" ht="13.5" customHeight="1">
      <c r="A56" s="20"/>
    </row>
  </sheetData>
  <sheetProtection/>
  <mergeCells count="6">
    <mergeCell ref="A1:K1"/>
    <mergeCell ref="A2:L2"/>
    <mergeCell ref="A3:K3"/>
    <mergeCell ref="A47:K47"/>
    <mergeCell ref="A48:K48"/>
    <mergeCell ref="A51:K51"/>
  </mergeCells>
  <printOptions horizontalCentered="1"/>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J19"/>
  <sheetViews>
    <sheetView zoomScale="80" zoomScaleNormal="80" zoomScalePageLayoutView="0" workbookViewId="0" topLeftCell="A1">
      <selection activeCell="H6" sqref="H6:J6"/>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16384" width="9.140625" style="1" customWidth="1"/>
  </cols>
  <sheetData>
    <row r="1" spans="1:6" ht="15.75" customHeight="1">
      <c r="A1" s="28" t="s">
        <v>61</v>
      </c>
      <c r="B1" s="28"/>
      <c r="C1" s="28"/>
      <c r="D1" s="28"/>
      <c r="E1" s="28"/>
      <c r="F1" s="28"/>
    </row>
    <row r="2" spans="1:9" ht="15.75" customHeight="1">
      <c r="A2" s="28" t="s">
        <v>68</v>
      </c>
      <c r="B2" s="28"/>
      <c r="C2" s="28"/>
      <c r="D2" s="28"/>
      <c r="E2" s="28"/>
      <c r="F2" s="28"/>
      <c r="G2" s="28"/>
      <c r="H2" s="28"/>
      <c r="I2" s="28"/>
    </row>
    <row r="3" spans="1:6" ht="15.75" customHeight="1">
      <c r="A3" s="28" t="s">
        <v>37</v>
      </c>
      <c r="B3" s="28"/>
      <c r="C3" s="28"/>
      <c r="D3" s="28"/>
      <c r="E3" s="28"/>
      <c r="F3" s="28"/>
    </row>
    <row r="4" ht="13.5" customHeight="1" thickBot="1">
      <c r="A4" s="4"/>
    </row>
    <row r="5" spans="1:5" ht="27" thickBot="1">
      <c r="A5" s="5" t="s">
        <v>11</v>
      </c>
      <c r="B5" s="5" t="s">
        <v>38</v>
      </c>
      <c r="C5" s="5" t="s">
        <v>39</v>
      </c>
      <c r="D5" s="5" t="s">
        <v>40</v>
      </c>
      <c r="E5" s="5" t="s">
        <v>41</v>
      </c>
    </row>
    <row r="6" spans="1:10" ht="15.75" thickBot="1">
      <c r="A6" s="6">
        <v>2017</v>
      </c>
      <c r="B6" s="7">
        <f>'Form 1.4'!K33</f>
        <v>23272.27831026675</v>
      </c>
      <c r="C6" s="10">
        <v>24618.558936918518</v>
      </c>
      <c r="D6" s="10">
        <v>25571.34211037979</v>
      </c>
      <c r="E6" s="10">
        <v>25803.046194491963</v>
      </c>
      <c r="F6" s="16"/>
      <c r="G6" s="16"/>
      <c r="H6" s="16"/>
      <c r="I6" s="16"/>
      <c r="J6" s="16"/>
    </row>
    <row r="7" spans="1:8" ht="15.75" thickBot="1">
      <c r="A7" s="6">
        <v>2018</v>
      </c>
      <c r="B7" s="7">
        <f>'Form 1.4'!K34</f>
        <v>22719.2298836926</v>
      </c>
      <c r="C7" s="10">
        <v>24033.51715015975</v>
      </c>
      <c r="D7" s="10">
        <v>24963.658138445855</v>
      </c>
      <c r="E7" s="10">
        <v>25189.855946917945</v>
      </c>
      <c r="F7" s="16"/>
      <c r="G7" s="16"/>
      <c r="H7" s="16"/>
    </row>
    <row r="8" spans="1:8" ht="15.75" thickBot="1">
      <c r="A8" s="6">
        <v>2019</v>
      </c>
      <c r="B8" s="7">
        <f>'Form 1.4'!K35</f>
        <v>22590.197490215654</v>
      </c>
      <c r="C8" s="10">
        <v>23897.020347344256</v>
      </c>
      <c r="D8" s="10">
        <v>24821.878660178594</v>
      </c>
      <c r="E8" s="10">
        <v>25046.791792859483</v>
      </c>
      <c r="F8" s="16"/>
      <c r="G8" s="16"/>
      <c r="H8" s="16"/>
    </row>
    <row r="9" spans="1:8" ht="15.75" thickBot="1">
      <c r="A9" s="6">
        <v>2020</v>
      </c>
      <c r="B9" s="7">
        <f>'Form 1.4'!K36</f>
        <v>22423.616574036605</v>
      </c>
      <c r="C9" s="10">
        <v>23720.802873144035</v>
      </c>
      <c r="D9" s="10">
        <v>24638.841248031636</v>
      </c>
      <c r="E9" s="10">
        <v>24862.09586330829</v>
      </c>
      <c r="F9" s="16"/>
      <c r="G9" s="16"/>
      <c r="H9" s="16"/>
    </row>
    <row r="10" spans="1:8" ht="15.75" thickBot="1">
      <c r="A10" s="6">
        <v>2021</v>
      </c>
      <c r="B10" s="7">
        <f>'Form 1.4'!K37</f>
        <v>22415.352925017196</v>
      </c>
      <c r="C10" s="10">
        <v>23712.061179369746</v>
      </c>
      <c r="D10" s="10">
        <v>24629.761234749818</v>
      </c>
      <c r="E10" s="10">
        <v>24852.933575261533</v>
      </c>
      <c r="F10" s="16"/>
      <c r="G10" s="16"/>
      <c r="H10" s="16"/>
    </row>
    <row r="11" spans="1:8" ht="15.75" thickBot="1">
      <c r="A11" s="6">
        <v>2022</v>
      </c>
      <c r="B11" s="7">
        <f>'Form 1.4'!K38</f>
        <v>22399.56958979197</v>
      </c>
      <c r="C11" s="10">
        <v>23695.36479222264</v>
      </c>
      <c r="D11" s="10">
        <v>24612.4186669399</v>
      </c>
      <c r="E11" s="10">
        <v>24835.43386498435</v>
      </c>
      <c r="F11" s="16"/>
      <c r="G11" s="16"/>
      <c r="H11" s="16"/>
    </row>
    <row r="12" spans="1:8" ht="15.75" thickBot="1">
      <c r="A12" s="6">
        <v>2023</v>
      </c>
      <c r="B12" s="7">
        <f>'Form 1.4'!K39</f>
        <v>22376.893452253647</v>
      </c>
      <c r="C12" s="10">
        <v>23671.376860271754</v>
      </c>
      <c r="D12" s="10">
        <v>24587.502358231155</v>
      </c>
      <c r="E12" s="10">
        <v>24810.291787504302</v>
      </c>
      <c r="F12" s="16"/>
      <c r="G12" s="16"/>
      <c r="H12" s="16"/>
    </row>
    <row r="13" spans="1:8" ht="15.75" thickBot="1">
      <c r="A13" s="6">
        <v>2024</v>
      </c>
      <c r="B13" s="7">
        <f>'Form 1.4'!K40</f>
        <v>22369.574145460774</v>
      </c>
      <c r="C13" s="10">
        <v>23663.634138082914</v>
      </c>
      <c r="D13" s="10">
        <v>24579.45997855882</v>
      </c>
      <c r="E13" s="10">
        <v>24802.176535152543</v>
      </c>
      <c r="F13" s="16"/>
      <c r="G13" s="16"/>
      <c r="H13" s="16"/>
    </row>
    <row r="14" spans="1:8" ht="15.75" thickBot="1">
      <c r="A14" s="6">
        <v>2025</v>
      </c>
      <c r="B14" s="7">
        <f>'Form 1.4'!K41</f>
        <v>22391.64765884575</v>
      </c>
      <c r="C14" s="10">
        <v>23686.984584608523</v>
      </c>
      <c r="D14" s="10">
        <v>24603.71412999256</v>
      </c>
      <c r="E14" s="10">
        <v>24826.650455494757</v>
      </c>
      <c r="F14" s="16"/>
      <c r="G14" s="16"/>
      <c r="H14" s="16"/>
    </row>
    <row r="15" spans="1:8" ht="15.75" thickBot="1">
      <c r="A15" s="6">
        <v>2026</v>
      </c>
      <c r="B15" s="7">
        <f>'Form 1.4'!K42</f>
        <v>22282.87418549173</v>
      </c>
      <c r="C15" s="10">
        <v>23571.918662448337</v>
      </c>
      <c r="D15" s="10">
        <v>24484.194946585285</v>
      </c>
      <c r="E15" s="10">
        <v>24706.048298702444</v>
      </c>
      <c r="F15" s="16"/>
      <c r="G15" s="16"/>
      <c r="H15" s="16"/>
    </row>
    <row r="16" spans="1:8" ht="15.75" thickBot="1">
      <c r="A16" s="6">
        <v>2027</v>
      </c>
      <c r="B16" s="7">
        <f>'Form 1.4'!K43</f>
        <v>22359.64025887025</v>
      </c>
      <c r="C16" s="10">
        <v>23653.125584977755</v>
      </c>
      <c r="D16" s="10">
        <v>24568.544725264524</v>
      </c>
      <c r="E16" s="10">
        <v>24791.16237782902</v>
      </c>
      <c r="F16" s="16"/>
      <c r="G16" s="16"/>
      <c r="H16" s="16"/>
    </row>
    <row r="17" spans="1:8" ht="15.75" thickBot="1">
      <c r="A17" s="6">
        <v>2028</v>
      </c>
      <c r="B17" s="7">
        <f>'Form 1.4'!K44</f>
        <v>22523.438651149543</v>
      </c>
      <c r="C17" s="10">
        <v>23826.399568742436</v>
      </c>
      <c r="D17" s="10">
        <v>24748.52472852257</v>
      </c>
      <c r="E17" s="10">
        <v>24972.77319505191</v>
      </c>
      <c r="F17" s="16"/>
      <c r="G17" s="16"/>
      <c r="H17" s="16"/>
    </row>
    <row r="18" spans="1:8" ht="15.75" thickBot="1">
      <c r="A18" s="6">
        <v>2029</v>
      </c>
      <c r="B18" s="7">
        <f>'Form 1.4'!K45</f>
        <v>22659.5014022662</v>
      </c>
      <c r="C18" s="10">
        <v>23970.33342914178</v>
      </c>
      <c r="D18" s="10">
        <v>24898.029092078952</v>
      </c>
      <c r="E18" s="10">
        <v>25123.632230235584</v>
      </c>
      <c r="G18" s="16"/>
      <c r="H18" s="16"/>
    </row>
    <row r="19" spans="1:8" ht="17.25" customHeight="1" thickBot="1">
      <c r="A19" s="6">
        <v>2030</v>
      </c>
      <c r="B19" s="7">
        <f>'Form 1.4'!K46</f>
        <v>22808.04298368863</v>
      </c>
      <c r="C19" s="10">
        <v>24127.4680090947</v>
      </c>
      <c r="D19" s="10">
        <v>25061.245067134307</v>
      </c>
      <c r="E19" s="10">
        <v>25288.327118984613</v>
      </c>
      <c r="G19" s="16"/>
      <c r="H19" s="16"/>
    </row>
  </sheetData>
  <sheetProtection/>
  <mergeCells count="3">
    <mergeCell ref="A1:F1"/>
    <mergeCell ref="A3:F3"/>
    <mergeCell ref="A2:I2"/>
  </mergeCells>
  <printOptions horizontalCentered="1"/>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55"/>
  <sheetViews>
    <sheetView zoomScale="80" zoomScaleNormal="80" zoomScalePageLayoutView="0" workbookViewId="0" topLeftCell="A1">
      <selection activeCell="A1" sqref="A1:H1"/>
    </sheetView>
  </sheetViews>
  <sheetFormatPr defaultColWidth="9.140625" defaultRowHeight="15"/>
  <cols>
    <col min="1" max="6" width="14.28125" style="1" bestFit="1" customWidth="1"/>
    <col min="7" max="7" width="11.421875" style="1" bestFit="1" customWidth="1"/>
    <col min="8" max="8" width="14.28125" style="1" bestFit="1" customWidth="1"/>
    <col min="9" max="16384" width="9.140625" style="1" customWidth="1"/>
  </cols>
  <sheetData>
    <row r="1" spans="1:8" ht="15.75" customHeight="1">
      <c r="A1" s="28" t="s">
        <v>62</v>
      </c>
      <c r="B1" s="28"/>
      <c r="C1" s="28"/>
      <c r="D1" s="28"/>
      <c r="E1" s="28"/>
      <c r="F1" s="28"/>
      <c r="G1" s="28"/>
      <c r="H1" s="28"/>
    </row>
    <row r="2" spans="1:9" ht="15.75" customHeight="1">
      <c r="A2" s="28" t="s">
        <v>68</v>
      </c>
      <c r="B2" s="30"/>
      <c r="C2" s="30"/>
      <c r="D2" s="30"/>
      <c r="E2" s="30"/>
      <c r="F2" s="30"/>
      <c r="G2" s="30"/>
      <c r="H2" s="30"/>
      <c r="I2" s="30"/>
    </row>
    <row r="3" spans="1:8" ht="15.75" customHeight="1">
      <c r="A3" s="30" t="s">
        <v>42</v>
      </c>
      <c r="B3" s="30"/>
      <c r="C3" s="30"/>
      <c r="D3" s="30"/>
      <c r="E3" s="30"/>
      <c r="F3" s="30"/>
      <c r="G3" s="30"/>
      <c r="H3" s="30"/>
    </row>
    <row r="4" ht="13.5" customHeight="1" thickBot="1">
      <c r="A4" s="4"/>
    </row>
    <row r="5" spans="1:8" ht="27" thickBot="1">
      <c r="A5" s="5" t="s">
        <v>11</v>
      </c>
      <c r="B5" s="5" t="s">
        <v>12</v>
      </c>
      <c r="C5" s="5" t="s">
        <v>14</v>
      </c>
      <c r="D5" s="5" t="s">
        <v>16</v>
      </c>
      <c r="E5" s="5" t="s">
        <v>17</v>
      </c>
      <c r="F5" s="5" t="s">
        <v>18</v>
      </c>
      <c r="G5" s="5" t="s">
        <v>19</v>
      </c>
      <c r="H5" s="5" t="s">
        <v>21</v>
      </c>
    </row>
    <row r="6" spans="1:8" ht="15.75" thickBot="1">
      <c r="A6" s="6">
        <v>1990</v>
      </c>
      <c r="B6" s="7">
        <v>0</v>
      </c>
      <c r="C6" s="7">
        <v>184.963</v>
      </c>
      <c r="D6" s="7">
        <v>2343.495</v>
      </c>
      <c r="E6" s="7">
        <v>256.455699265368</v>
      </c>
      <c r="F6" s="7">
        <v>0</v>
      </c>
      <c r="G6" s="7">
        <v>191.351</v>
      </c>
      <c r="H6" s="7">
        <f>SUM(B6:G6)</f>
        <v>2976.264699265368</v>
      </c>
    </row>
    <row r="7" spans="1:8" ht="15.75" thickBot="1">
      <c r="A7" s="6">
        <v>1991</v>
      </c>
      <c r="B7" s="7">
        <v>0</v>
      </c>
      <c r="C7" s="7">
        <v>154.773</v>
      </c>
      <c r="D7" s="7">
        <v>2351.459</v>
      </c>
      <c r="E7" s="7">
        <v>277.86736728059395</v>
      </c>
      <c r="F7" s="7">
        <v>0</v>
      </c>
      <c r="G7" s="7">
        <v>230.945</v>
      </c>
      <c r="H7" s="7">
        <f aca="true" t="shared" si="0" ref="H7:H46">SUM(B7:G7)</f>
        <v>3015.044367280594</v>
      </c>
    </row>
    <row r="8" spans="1:8" ht="15.75" thickBot="1">
      <c r="A8" s="6">
        <v>1992</v>
      </c>
      <c r="B8" s="7">
        <v>0</v>
      </c>
      <c r="C8" s="7">
        <v>206.52</v>
      </c>
      <c r="D8" s="7">
        <v>2319.163</v>
      </c>
      <c r="E8" s="7">
        <v>279.2302681002101</v>
      </c>
      <c r="F8" s="7">
        <v>0</v>
      </c>
      <c r="G8" s="7">
        <v>204.73600000000002</v>
      </c>
      <c r="H8" s="7">
        <f t="shared" si="0"/>
        <v>3009.64926810021</v>
      </c>
    </row>
    <row r="9" spans="1:8" ht="15.75" thickBot="1">
      <c r="A9" s="6">
        <v>1993</v>
      </c>
      <c r="B9" s="7">
        <v>0</v>
      </c>
      <c r="C9" s="7">
        <v>203.985</v>
      </c>
      <c r="D9" s="7">
        <v>2383.611</v>
      </c>
      <c r="E9" s="7">
        <v>206.94386262838918</v>
      </c>
      <c r="F9" s="7">
        <v>0</v>
      </c>
      <c r="G9" s="7">
        <v>268.85900000000004</v>
      </c>
      <c r="H9" s="7">
        <f t="shared" si="0"/>
        <v>3063.398862628389</v>
      </c>
    </row>
    <row r="10" spans="1:8" ht="15.75" thickBot="1">
      <c r="A10" s="6">
        <v>1994</v>
      </c>
      <c r="B10" s="7">
        <v>0</v>
      </c>
      <c r="C10" s="7">
        <v>168.89</v>
      </c>
      <c r="D10" s="7">
        <v>2406.9139999999998</v>
      </c>
      <c r="E10" s="7">
        <v>215.4609848436678</v>
      </c>
      <c r="F10" s="7">
        <v>0</v>
      </c>
      <c r="G10" s="7">
        <v>302.62</v>
      </c>
      <c r="H10" s="7">
        <f t="shared" si="0"/>
        <v>3093.8849848436676</v>
      </c>
    </row>
    <row r="11" spans="1:8" ht="15.75" thickBot="1">
      <c r="A11" s="6">
        <v>1995</v>
      </c>
      <c r="B11" s="7">
        <v>0.00658359838804562</v>
      </c>
      <c r="C11" s="7">
        <v>155.80936172957212</v>
      </c>
      <c r="D11" s="7">
        <v>2388.085</v>
      </c>
      <c r="E11" s="7">
        <v>174.87349107213362</v>
      </c>
      <c r="F11" s="7">
        <v>0</v>
      </c>
      <c r="G11" s="7">
        <v>302.62</v>
      </c>
      <c r="H11" s="7">
        <f t="shared" si="0"/>
        <v>3021.3944364000936</v>
      </c>
    </row>
    <row r="12" spans="1:8" ht="15.75" thickBot="1">
      <c r="A12" s="6">
        <v>1996</v>
      </c>
      <c r="B12" s="7">
        <v>0.0111869870043161</v>
      </c>
      <c r="C12" s="7">
        <v>154.30310296967673</v>
      </c>
      <c r="D12" s="7">
        <v>2380.8920000000003</v>
      </c>
      <c r="E12" s="7">
        <v>174.77219536765372</v>
      </c>
      <c r="F12" s="7">
        <v>0</v>
      </c>
      <c r="G12" s="7">
        <v>302.62</v>
      </c>
      <c r="H12" s="7">
        <f t="shared" si="0"/>
        <v>3012.598485324335</v>
      </c>
    </row>
    <row r="13" spans="1:8" ht="15.75" thickBot="1">
      <c r="A13" s="6">
        <v>1997</v>
      </c>
      <c r="B13" s="7">
        <v>0.0111310520692946</v>
      </c>
      <c r="C13" s="7">
        <v>163.89997245482834</v>
      </c>
      <c r="D13" s="7">
        <v>2536.0420000000004</v>
      </c>
      <c r="E13" s="7">
        <v>188.9829414431652</v>
      </c>
      <c r="F13" s="7">
        <v>0</v>
      </c>
      <c r="G13" s="7">
        <v>305.54400000000004</v>
      </c>
      <c r="H13" s="7">
        <f t="shared" si="0"/>
        <v>3194.480044950063</v>
      </c>
    </row>
    <row r="14" spans="1:8" ht="15.75" thickBot="1">
      <c r="A14" s="6">
        <v>1998</v>
      </c>
      <c r="B14" s="7">
        <v>0.02193101741821441</v>
      </c>
      <c r="C14" s="7">
        <v>161.05328742755904</v>
      </c>
      <c r="D14" s="7">
        <v>2535.1440000000002</v>
      </c>
      <c r="E14" s="7">
        <v>204.44066699665115</v>
      </c>
      <c r="F14" s="7">
        <v>0</v>
      </c>
      <c r="G14" s="7">
        <v>296.917</v>
      </c>
      <c r="H14" s="7">
        <f t="shared" si="0"/>
        <v>3197.5768854416283</v>
      </c>
    </row>
    <row r="15" spans="1:8" ht="15.75" thickBot="1">
      <c r="A15" s="6">
        <v>1999</v>
      </c>
      <c r="B15" s="7">
        <v>0.124671067999784</v>
      </c>
      <c r="C15" s="7">
        <v>177.6918861753474</v>
      </c>
      <c r="D15" s="7">
        <v>2563.049</v>
      </c>
      <c r="E15" s="7">
        <v>220.68565838101898</v>
      </c>
      <c r="F15" s="7">
        <v>0</v>
      </c>
      <c r="G15" s="7">
        <v>328.866</v>
      </c>
      <c r="H15" s="7">
        <f t="shared" si="0"/>
        <v>3290.4172156243662</v>
      </c>
    </row>
    <row r="16" spans="1:8" ht="15.75" thickBot="1">
      <c r="A16" s="6">
        <v>2000</v>
      </c>
      <c r="B16" s="7">
        <v>0.31932328480236133</v>
      </c>
      <c r="C16" s="7">
        <v>170.6234350941844</v>
      </c>
      <c r="D16" s="7">
        <v>2469.177</v>
      </c>
      <c r="E16" s="7">
        <v>191.1140989099766</v>
      </c>
      <c r="F16" s="7">
        <v>0</v>
      </c>
      <c r="G16" s="7">
        <v>325.536</v>
      </c>
      <c r="H16" s="7">
        <f t="shared" si="0"/>
        <v>3156.7698572889635</v>
      </c>
    </row>
    <row r="17" spans="1:8" ht="15.75" thickBot="1">
      <c r="A17" s="6">
        <v>2001</v>
      </c>
      <c r="B17" s="7">
        <v>0.8871813712723484</v>
      </c>
      <c r="C17" s="7">
        <v>76.5874076627665</v>
      </c>
      <c r="D17" s="7">
        <v>2783.8430000000008</v>
      </c>
      <c r="E17" s="7">
        <v>645.085</v>
      </c>
      <c r="F17" s="7">
        <v>0</v>
      </c>
      <c r="G17" s="7">
        <v>193.394</v>
      </c>
      <c r="H17" s="7">
        <f t="shared" si="0"/>
        <v>3699.7965890340392</v>
      </c>
    </row>
    <row r="18" spans="1:8" ht="15.75" thickBot="1">
      <c r="A18" s="6">
        <v>2002</v>
      </c>
      <c r="B18" s="7">
        <v>4.025183819605506</v>
      </c>
      <c r="C18" s="7">
        <v>157.32332388595498</v>
      </c>
      <c r="D18" s="7">
        <v>3207.489</v>
      </c>
      <c r="E18" s="7">
        <v>798.3394072000001</v>
      </c>
      <c r="F18" s="7">
        <v>0</v>
      </c>
      <c r="G18" s="7">
        <v>282.10385040000006</v>
      </c>
      <c r="H18" s="7">
        <f t="shared" si="0"/>
        <v>4449.280765305561</v>
      </c>
    </row>
    <row r="19" spans="1:8" ht="15.75" thickBot="1">
      <c r="A19" s="6">
        <v>2003</v>
      </c>
      <c r="B19" s="7">
        <v>8.140817334148412</v>
      </c>
      <c r="C19" s="7">
        <v>206.53933406668773</v>
      </c>
      <c r="D19" s="7">
        <v>3281.560137138528</v>
      </c>
      <c r="E19" s="7">
        <v>1184.9469033874093</v>
      </c>
      <c r="F19" s="7">
        <v>3.1468027249812818</v>
      </c>
      <c r="G19" s="7">
        <v>292.7290193953914</v>
      </c>
      <c r="H19" s="7">
        <f t="shared" si="0"/>
        <v>4977.063014047146</v>
      </c>
    </row>
    <row r="20" spans="1:8" ht="15.75" thickBot="1">
      <c r="A20" s="6">
        <v>2004</v>
      </c>
      <c r="B20" s="7">
        <v>15.49352695350572</v>
      </c>
      <c r="C20" s="7">
        <v>284.09257289918247</v>
      </c>
      <c r="D20" s="7">
        <v>3158.8788785483102</v>
      </c>
      <c r="E20" s="7">
        <v>1104.7302292425302</v>
      </c>
      <c r="F20" s="7">
        <v>3.3190223953563756</v>
      </c>
      <c r="G20" s="7">
        <v>345.4199378927316</v>
      </c>
      <c r="H20" s="7">
        <f t="shared" si="0"/>
        <v>4911.934167931616</v>
      </c>
    </row>
    <row r="21" spans="1:8" ht="15.75" thickBot="1">
      <c r="A21" s="6">
        <v>2005</v>
      </c>
      <c r="B21" s="7">
        <v>21.70489679346255</v>
      </c>
      <c r="C21" s="7">
        <v>287.6924072750915</v>
      </c>
      <c r="D21" s="7">
        <v>3138.7901371827647</v>
      </c>
      <c r="E21" s="7">
        <v>1207.324330254849</v>
      </c>
      <c r="F21" s="7">
        <v>8.474960057199928</v>
      </c>
      <c r="G21" s="7">
        <v>316.46768083004116</v>
      </c>
      <c r="H21" s="7">
        <f t="shared" si="0"/>
        <v>4980.454412393408</v>
      </c>
    </row>
    <row r="22" spans="1:8" ht="15.75" thickBot="1">
      <c r="A22" s="6">
        <v>2006</v>
      </c>
      <c r="B22" s="7">
        <v>29.239769118045544</v>
      </c>
      <c r="C22" s="7">
        <v>342.04669500167927</v>
      </c>
      <c r="D22" s="7">
        <v>2979.6878171601493</v>
      </c>
      <c r="E22" s="7">
        <v>1299.216067701139</v>
      </c>
      <c r="F22" s="7">
        <v>11.077855584646915</v>
      </c>
      <c r="G22" s="7">
        <v>299.8643320944935</v>
      </c>
      <c r="H22" s="7">
        <f t="shared" si="0"/>
        <v>4961.132536660154</v>
      </c>
    </row>
    <row r="23" spans="1:8" ht="15.75" thickBot="1">
      <c r="A23" s="6">
        <v>2007</v>
      </c>
      <c r="B23" s="7">
        <v>41.9564153285978</v>
      </c>
      <c r="C23" s="7">
        <v>421.79009415525434</v>
      </c>
      <c r="D23" s="7">
        <v>3000.949587687756</v>
      </c>
      <c r="E23" s="7">
        <v>1258.2438914008608</v>
      </c>
      <c r="F23" s="7">
        <v>12.076697818203503</v>
      </c>
      <c r="G23" s="7">
        <v>293.15414892510114</v>
      </c>
      <c r="H23" s="7">
        <f t="shared" si="0"/>
        <v>5028.170835315774</v>
      </c>
    </row>
    <row r="24" spans="1:8" ht="15.75" thickBot="1">
      <c r="A24" s="6">
        <v>2008</v>
      </c>
      <c r="B24" s="7">
        <v>59.99859636450441</v>
      </c>
      <c r="C24" s="7">
        <v>552.7275205364224</v>
      </c>
      <c r="D24" s="7">
        <v>2916.936200435788</v>
      </c>
      <c r="E24" s="7">
        <v>1276.6392276677625</v>
      </c>
      <c r="F24" s="7">
        <v>15.274719213914869</v>
      </c>
      <c r="G24" s="7">
        <v>284.6259616620171</v>
      </c>
      <c r="H24" s="7">
        <f t="shared" si="0"/>
        <v>5106.20222588041</v>
      </c>
    </row>
    <row r="25" spans="1:8" ht="15.75" thickBot="1">
      <c r="A25" s="6">
        <v>2009</v>
      </c>
      <c r="B25" s="7">
        <v>85.91760709426019</v>
      </c>
      <c r="C25" s="7">
        <v>681.706403154508</v>
      </c>
      <c r="D25" s="7">
        <v>2916.592149636733</v>
      </c>
      <c r="E25" s="7">
        <v>1232.2989918972826</v>
      </c>
      <c r="F25" s="7">
        <v>23.95138771434342</v>
      </c>
      <c r="G25" s="7">
        <v>320.49333395879694</v>
      </c>
      <c r="H25" s="7">
        <f t="shared" si="0"/>
        <v>5260.959873455924</v>
      </c>
    </row>
    <row r="26" spans="1:8" ht="15.75" thickBot="1">
      <c r="A26" s="6">
        <v>2010</v>
      </c>
      <c r="B26" s="7">
        <v>127.4547832379233</v>
      </c>
      <c r="C26" s="7">
        <v>702.1156390717659</v>
      </c>
      <c r="D26" s="7">
        <v>3042.492732131524</v>
      </c>
      <c r="E26" s="7">
        <v>1206.6452440404062</v>
      </c>
      <c r="F26" s="7">
        <v>25.562581460744987</v>
      </c>
      <c r="G26" s="7">
        <v>326.4436202218969</v>
      </c>
      <c r="H26" s="7">
        <f t="shared" si="0"/>
        <v>5430.71460016426</v>
      </c>
    </row>
    <row r="27" spans="1:8" ht="15.75" thickBot="1">
      <c r="A27" s="6">
        <v>2011</v>
      </c>
      <c r="B27" s="7">
        <v>190.3113705575492</v>
      </c>
      <c r="C27" s="7">
        <v>795.9697548983897</v>
      </c>
      <c r="D27" s="7">
        <v>3094.4708856408256</v>
      </c>
      <c r="E27" s="7">
        <v>1230.0159263607875</v>
      </c>
      <c r="F27" s="7">
        <v>27.22618177369019</v>
      </c>
      <c r="G27" s="7">
        <v>469.01307958658543</v>
      </c>
      <c r="H27" s="7">
        <f t="shared" si="0"/>
        <v>5807.007198817827</v>
      </c>
    </row>
    <row r="28" spans="1:8" ht="15.75" thickBot="1">
      <c r="A28" s="6">
        <v>2012</v>
      </c>
      <c r="B28" s="7">
        <v>303.5832272185203</v>
      </c>
      <c r="C28" s="7">
        <v>972.5382116391562</v>
      </c>
      <c r="D28" s="7">
        <v>3010.842626825569</v>
      </c>
      <c r="E28" s="7">
        <v>1089.0198924333815</v>
      </c>
      <c r="F28" s="7">
        <v>32.100673521292755</v>
      </c>
      <c r="G28" s="7">
        <v>522.164617139125</v>
      </c>
      <c r="H28" s="7">
        <f t="shared" si="0"/>
        <v>5930.249248777045</v>
      </c>
    </row>
    <row r="29" spans="1:8" ht="15.75" thickBot="1">
      <c r="A29" s="6">
        <v>2013</v>
      </c>
      <c r="B29" s="7">
        <v>488.3893287961984</v>
      </c>
      <c r="C29" s="7">
        <v>1036.4320771072944</v>
      </c>
      <c r="D29" s="7">
        <v>3106.233965633983</v>
      </c>
      <c r="E29" s="7">
        <v>1132.147268631892</v>
      </c>
      <c r="F29" s="7">
        <v>52.430562013685844</v>
      </c>
      <c r="G29" s="7">
        <v>530.5371986780052</v>
      </c>
      <c r="H29" s="7">
        <f t="shared" si="0"/>
        <v>6346.1704008610595</v>
      </c>
    </row>
    <row r="30" spans="1:8" ht="15.75" thickBot="1">
      <c r="A30" s="6">
        <v>2014</v>
      </c>
      <c r="B30" s="7">
        <v>795.6804820728819</v>
      </c>
      <c r="C30" s="7">
        <v>1089.8452866080331</v>
      </c>
      <c r="D30" s="7">
        <v>3065.0662382410533</v>
      </c>
      <c r="E30" s="7">
        <v>1172.8400399178029</v>
      </c>
      <c r="F30" s="7">
        <v>55.65647297639804</v>
      </c>
      <c r="G30" s="7">
        <v>546.1216851199216</v>
      </c>
      <c r="H30" s="7">
        <f t="shared" si="0"/>
        <v>6725.21020493609</v>
      </c>
    </row>
    <row r="31" spans="1:8" ht="15.75" thickBot="1">
      <c r="A31" s="6">
        <v>2015</v>
      </c>
      <c r="B31" s="7">
        <v>1265.3932607770116</v>
      </c>
      <c r="C31" s="7">
        <v>1166.0582127437326</v>
      </c>
      <c r="D31" s="7">
        <v>3297.7348963012105</v>
      </c>
      <c r="E31" s="7">
        <v>1011.4521851859939</v>
      </c>
      <c r="F31" s="7">
        <v>50.73571929913714</v>
      </c>
      <c r="G31" s="7">
        <v>481.07194225453725</v>
      </c>
      <c r="H31" s="7">
        <f t="shared" si="0"/>
        <v>7272.446216561622</v>
      </c>
    </row>
    <row r="32" spans="1:8" ht="15.75" thickBot="1">
      <c r="A32" s="6">
        <v>2016</v>
      </c>
      <c r="B32" s="7">
        <v>1859.0417276396977</v>
      </c>
      <c r="C32" s="7">
        <v>1303.4748602960074</v>
      </c>
      <c r="D32" s="7">
        <v>3365.3451228242334</v>
      </c>
      <c r="E32" s="7">
        <v>782.3429234331661</v>
      </c>
      <c r="F32" s="7">
        <v>52.83838966276257</v>
      </c>
      <c r="G32" s="7">
        <v>528.8397612928999</v>
      </c>
      <c r="H32" s="7">
        <f t="shared" si="0"/>
        <v>7891.882785148768</v>
      </c>
    </row>
    <row r="33" spans="1:8" ht="15.75" thickBot="1">
      <c r="A33" s="6">
        <v>2017</v>
      </c>
      <c r="B33" s="7">
        <v>2485.4930149700285</v>
      </c>
      <c r="C33" s="7">
        <v>1534.1624432323288</v>
      </c>
      <c r="D33" s="7">
        <v>3406.596210675549</v>
      </c>
      <c r="E33" s="7">
        <v>783.7166565347329</v>
      </c>
      <c r="F33" s="7">
        <v>57.99011672941759</v>
      </c>
      <c r="G33" s="7">
        <v>558.1213467121746</v>
      </c>
      <c r="H33" s="7">
        <f t="shared" si="0"/>
        <v>8826.079788854231</v>
      </c>
    </row>
    <row r="34" spans="1:8" ht="15.75" thickBot="1">
      <c r="A34" s="6">
        <v>2018</v>
      </c>
      <c r="B34" s="7">
        <v>3230.958726314898</v>
      </c>
      <c r="C34" s="7">
        <v>1996.5286260564758</v>
      </c>
      <c r="D34" s="7">
        <v>3821.1605155617585</v>
      </c>
      <c r="E34" s="7">
        <v>787.9374234552572</v>
      </c>
      <c r="F34" s="7">
        <v>73.90192511177027</v>
      </c>
      <c r="G34" s="7">
        <v>578.5763347048505</v>
      </c>
      <c r="H34" s="7">
        <f t="shared" si="0"/>
        <v>10489.06355120501</v>
      </c>
    </row>
    <row r="35" spans="1:8" ht="15.75" thickBot="1">
      <c r="A35" s="6">
        <v>2019</v>
      </c>
      <c r="B35" s="7">
        <v>4076.2403736744423</v>
      </c>
      <c r="C35" s="7">
        <v>2195.638408980096</v>
      </c>
      <c r="D35" s="7">
        <v>3875.826366878367</v>
      </c>
      <c r="E35" s="7">
        <v>788.594196727394</v>
      </c>
      <c r="F35" s="7">
        <v>75.64751998754033</v>
      </c>
      <c r="G35" s="7">
        <v>579.2084150636812</v>
      </c>
      <c r="H35" s="7">
        <f t="shared" si="0"/>
        <v>11591.155281311521</v>
      </c>
    </row>
    <row r="36" spans="1:8" ht="15.75" thickBot="1">
      <c r="A36" s="6">
        <v>2020</v>
      </c>
      <c r="B36" s="7">
        <v>4985.724252053646</v>
      </c>
      <c r="C36" s="7">
        <v>2393.747166642662</v>
      </c>
      <c r="D36" s="7">
        <v>3925.8799647995315</v>
      </c>
      <c r="E36" s="7">
        <v>788.8580471553503</v>
      </c>
      <c r="F36" s="7">
        <v>76.05225798386776</v>
      </c>
      <c r="G36" s="7">
        <v>578.4554048357502</v>
      </c>
      <c r="H36" s="7">
        <f t="shared" si="0"/>
        <v>12748.717093470807</v>
      </c>
    </row>
    <row r="37" spans="1:8" ht="15.75" thickBot="1">
      <c r="A37" s="6">
        <v>2021</v>
      </c>
      <c r="B37" s="7">
        <v>5940.3112274666755</v>
      </c>
      <c r="C37" s="7">
        <v>2610.2546953030437</v>
      </c>
      <c r="D37" s="7">
        <v>3975.6398274880744</v>
      </c>
      <c r="E37" s="7">
        <v>789.1140151276145</v>
      </c>
      <c r="F37" s="7">
        <v>76.44363727881067</v>
      </c>
      <c r="G37" s="7">
        <v>577.6594870209169</v>
      </c>
      <c r="H37" s="7">
        <f t="shared" si="0"/>
        <v>13969.422889685136</v>
      </c>
    </row>
    <row r="38" spans="1:8" ht="15.75" thickBot="1">
      <c r="A38" s="6">
        <v>2022</v>
      </c>
      <c r="B38" s="7">
        <v>6923.100484231016</v>
      </c>
      <c r="C38" s="7">
        <v>2847.3325377570773</v>
      </c>
      <c r="D38" s="7">
        <v>4025.123339333243</v>
      </c>
      <c r="E38" s="7">
        <v>789.362230126145</v>
      </c>
      <c r="F38" s="7">
        <v>76.8218801945546</v>
      </c>
      <c r="G38" s="7">
        <v>576.833104332557</v>
      </c>
      <c r="H38" s="7">
        <f t="shared" si="0"/>
        <v>15238.573575974595</v>
      </c>
    </row>
    <row r="39" spans="1:8" ht="15.75" thickBot="1">
      <c r="A39" s="6">
        <v>2023</v>
      </c>
      <c r="B39" s="7">
        <v>7894.084936362593</v>
      </c>
      <c r="C39" s="7">
        <v>3100.9205089412744</v>
      </c>
      <c r="D39" s="7">
        <v>4074.3418043069714</v>
      </c>
      <c r="E39" s="7">
        <v>789.6028198404173</v>
      </c>
      <c r="F39" s="7">
        <v>77.18720596460133</v>
      </c>
      <c r="G39" s="7">
        <v>575.9845028770192</v>
      </c>
      <c r="H39" s="7">
        <f t="shared" si="0"/>
        <v>16512.121778292876</v>
      </c>
    </row>
    <row r="40" spans="1:8" ht="15.75" thickBot="1">
      <c r="A40" s="6">
        <v>2024</v>
      </c>
      <c r="B40" s="7">
        <v>8816.688946764585</v>
      </c>
      <c r="C40" s="7">
        <v>3375.0399885241973</v>
      </c>
      <c r="D40" s="7">
        <v>4123.303076401559</v>
      </c>
      <c r="E40" s="7">
        <v>789.8359101902801</v>
      </c>
      <c r="F40" s="7">
        <v>77.53983077320159</v>
      </c>
      <c r="G40" s="7">
        <v>575.1193691259436</v>
      </c>
      <c r="H40" s="7">
        <f t="shared" si="0"/>
        <v>17757.527121779767</v>
      </c>
    </row>
    <row r="41" spans="1:8" ht="15.75" thickBot="1">
      <c r="A41" s="6">
        <v>2025</v>
      </c>
      <c r="B41" s="7">
        <v>9662.819689704047</v>
      </c>
      <c r="C41" s="7">
        <v>3667.5941026104533</v>
      </c>
      <c r="D41" s="7">
        <v>4172.012923558426</v>
      </c>
      <c r="E41" s="7">
        <v>790.061625348536</v>
      </c>
      <c r="F41" s="7">
        <v>77.87996779430753</v>
      </c>
      <c r="G41" s="7">
        <v>574.2417559433126</v>
      </c>
      <c r="H41" s="7">
        <f t="shared" si="0"/>
        <v>18944.61006495908</v>
      </c>
    </row>
    <row r="42" spans="1:8" ht="15.75" thickBot="1">
      <c r="A42" s="6">
        <v>2026</v>
      </c>
      <c r="B42" s="7">
        <v>10413.800336148171</v>
      </c>
      <c r="C42" s="7">
        <v>3976.1330237915645</v>
      </c>
      <c r="D42" s="7">
        <v>4220.475786524054</v>
      </c>
      <c r="E42" s="7">
        <v>790.2800877632453</v>
      </c>
      <c r="F42" s="7">
        <v>78.20782723005179</v>
      </c>
      <c r="G42" s="7">
        <v>573.3546335835458</v>
      </c>
      <c r="H42" s="7">
        <f t="shared" si="0"/>
        <v>20052.251695040635</v>
      </c>
    </row>
    <row r="43" spans="1:8" ht="15.75" thickBot="1">
      <c r="A43" s="6">
        <v>2027</v>
      </c>
      <c r="B43" s="7">
        <v>11061.396509185159</v>
      </c>
      <c r="C43" s="7">
        <v>4306.457642498042</v>
      </c>
      <c r="D43" s="7">
        <v>4268.695225557606</v>
      </c>
      <c r="E43" s="7">
        <v>790.4914181797602</v>
      </c>
      <c r="F43" s="7">
        <v>78.5236163487586</v>
      </c>
      <c r="G43" s="7">
        <v>572.4602316545551</v>
      </c>
      <c r="H43" s="7">
        <f t="shared" si="0"/>
        <v>21078.02464342388</v>
      </c>
    </row>
    <row r="44" spans="1:8" ht="15.75" thickBot="1">
      <c r="A44" s="6">
        <v>2028</v>
      </c>
      <c r="B44" s="7">
        <v>11609.854244830014</v>
      </c>
      <c r="C44" s="7">
        <v>4662.502622807371</v>
      </c>
      <c r="D44" s="7">
        <v>4316.674195873561</v>
      </c>
      <c r="E44" s="7">
        <v>790.6957356624896</v>
      </c>
      <c r="F44" s="7">
        <v>78.82753952249325</v>
      </c>
      <c r="G44" s="7">
        <v>571.5602590656665</v>
      </c>
      <c r="H44" s="7">
        <f t="shared" si="0"/>
        <v>22030.114597761592</v>
      </c>
    </row>
    <row r="45" spans="1:8" ht="15.75" thickBot="1">
      <c r="A45" s="6">
        <v>2029</v>
      </c>
      <c r="B45" s="7">
        <v>12112.907653054674</v>
      </c>
      <c r="C45" s="7">
        <v>5046.408655976124</v>
      </c>
      <c r="D45" s="7">
        <v>4364.358351513397</v>
      </c>
      <c r="E45" s="7">
        <v>790.8909421526207</v>
      </c>
      <c r="F45" s="7">
        <v>79.1157374249066</v>
      </c>
      <c r="G45" s="7">
        <v>570.6283408400361</v>
      </c>
      <c r="H45" s="7">
        <f t="shared" si="0"/>
        <v>22964.30968096176</v>
      </c>
    </row>
    <row r="46" spans="1:8" ht="15.75" thickBot="1">
      <c r="A46" s="6">
        <v>2030</v>
      </c>
      <c r="B46" s="7">
        <v>12613.365854890033</v>
      </c>
      <c r="C46" s="7">
        <v>5459.147070813373</v>
      </c>
      <c r="D46" s="7">
        <v>4411.037781313986</v>
      </c>
      <c r="E46" s="7">
        <v>791.0039335465382</v>
      </c>
      <c r="F46" s="7">
        <v>79.27813315675033</v>
      </c>
      <c r="G46" s="7">
        <v>569.4331201995108</v>
      </c>
      <c r="H46" s="7">
        <f t="shared" si="0"/>
        <v>23923.26589392019</v>
      </c>
    </row>
    <row r="47" spans="1:8" ht="15">
      <c r="A47" s="17"/>
      <c r="B47" s="18"/>
      <c r="C47" s="18"/>
      <c r="D47" s="18"/>
      <c r="E47" s="18"/>
      <c r="F47" s="18"/>
      <c r="G47" s="18"/>
      <c r="H47" s="18"/>
    </row>
    <row r="48" spans="1:8" ht="15">
      <c r="A48" s="17"/>
      <c r="B48" s="18"/>
      <c r="C48" s="18"/>
      <c r="D48" s="18"/>
      <c r="E48" s="18"/>
      <c r="F48" s="18"/>
      <c r="G48" s="18"/>
      <c r="H48" s="18"/>
    </row>
    <row r="49" spans="1:10" ht="13.5" customHeight="1">
      <c r="A49" s="4"/>
      <c r="J49" s="1" t="s">
        <v>0</v>
      </c>
    </row>
    <row r="50" spans="1:8" ht="15.75">
      <c r="A50" s="33" t="s">
        <v>23</v>
      </c>
      <c r="B50" s="33"/>
      <c r="C50" s="33"/>
      <c r="D50" s="33"/>
      <c r="E50" s="33"/>
      <c r="F50" s="33"/>
      <c r="G50" s="33"/>
      <c r="H50" s="33"/>
    </row>
    <row r="51" spans="1:8" ht="15">
      <c r="A51" s="19" t="s">
        <v>24</v>
      </c>
      <c r="B51" s="13" t="s">
        <v>46</v>
      </c>
      <c r="C51" s="12">
        <f>EXP((LN(C16/C6)/10))-1</f>
        <v>-0.008037208608610236</v>
      </c>
      <c r="D51" s="12">
        <f>EXP((LN(D16/D6)/10))-1</f>
        <v>0.0052378188530364245</v>
      </c>
      <c r="E51" s="12">
        <f>EXP((LN(E16/E6)/10))-1</f>
        <v>-0.028980308327193005</v>
      </c>
      <c r="F51" s="13" t="s">
        <v>46</v>
      </c>
      <c r="G51" s="12">
        <f>EXP((LN(G16/G6)/10))-1</f>
        <v>0.05457343871332476</v>
      </c>
      <c r="H51" s="12">
        <f>EXP((LN(H16/H6)/10))-1</f>
        <v>0.005905393498969236</v>
      </c>
    </row>
    <row r="52" spans="1:8" ht="15">
      <c r="A52" s="19" t="s">
        <v>35</v>
      </c>
      <c r="B52" s="12">
        <f>EXP((LN(B32/B16)/16))-1</f>
        <v>0.7191594520291456</v>
      </c>
      <c r="C52" s="12">
        <f>EXP((LN(C32/C16)/16))-1</f>
        <v>0.13551139987929872</v>
      </c>
      <c r="D52" s="12">
        <f>EXP((LN(D32/D16)/16))-1</f>
        <v>0.019541331819350916</v>
      </c>
      <c r="E52" s="12">
        <f>EXP((LN(E32/E16)/16))-1</f>
        <v>0.09208521359251165</v>
      </c>
      <c r="F52" s="13" t="s">
        <v>46</v>
      </c>
      <c r="G52" s="12">
        <f>EXP((LN(G32/G16)/16))-1</f>
        <v>0.030790286425316227</v>
      </c>
      <c r="H52" s="12">
        <f>EXP((LN(H32/H16)/16))-1</f>
        <v>0.05893939794657399</v>
      </c>
    </row>
    <row r="53" spans="1:8" ht="15">
      <c r="A53" s="19" t="s">
        <v>36</v>
      </c>
      <c r="B53" s="12">
        <f aca="true" t="shared" si="1" ref="B53:H53">EXP((LN(B36/B32)/4))-1</f>
        <v>0.27970474210173135</v>
      </c>
      <c r="C53" s="12">
        <f t="shared" si="1"/>
        <v>0.16410969039103418</v>
      </c>
      <c r="D53" s="12">
        <f t="shared" si="1"/>
        <v>0.039266317396610795</v>
      </c>
      <c r="E53" s="12">
        <f t="shared" si="1"/>
        <v>0.002075456869317316</v>
      </c>
      <c r="F53" s="12">
        <f t="shared" si="1"/>
        <v>0.0953190343404986</v>
      </c>
      <c r="G53" s="12">
        <f t="shared" si="1"/>
        <v>0.022672188946830873</v>
      </c>
      <c r="H53" s="12">
        <f t="shared" si="1"/>
        <v>0.12738295498906416</v>
      </c>
    </row>
    <row r="54" spans="1:8" ht="15">
      <c r="A54" s="19" t="s">
        <v>67</v>
      </c>
      <c r="B54" s="12">
        <f aca="true" t="shared" si="2" ref="B54:H54">EXP((LN(B46/B32)/14))-1</f>
        <v>0.1465575191095092</v>
      </c>
      <c r="C54" s="12">
        <f t="shared" si="2"/>
        <v>0.10772039658046006</v>
      </c>
      <c r="D54" s="12">
        <f t="shared" si="2"/>
        <v>0.019515082269853323</v>
      </c>
      <c r="E54" s="12">
        <f t="shared" si="2"/>
        <v>0.0007867218173951418</v>
      </c>
      <c r="F54" s="12">
        <f t="shared" si="2"/>
        <v>0.029404325216958904</v>
      </c>
      <c r="G54" s="12">
        <f t="shared" si="2"/>
        <v>0.005296538953466934</v>
      </c>
      <c r="H54" s="12">
        <f t="shared" si="2"/>
        <v>0.08243754043698659</v>
      </c>
    </row>
    <row r="55" ht="13.5" customHeight="1">
      <c r="A55" s="4"/>
    </row>
  </sheetData>
  <sheetProtection/>
  <mergeCells count="4">
    <mergeCell ref="A50:H50"/>
    <mergeCell ref="A1:H1"/>
    <mergeCell ref="A3:H3"/>
    <mergeCell ref="A2:I2"/>
  </mergeCells>
  <printOptions horizontalCentered="1"/>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J54"/>
  <sheetViews>
    <sheetView zoomScale="80" zoomScaleNormal="80" zoomScalePageLayoutView="0" workbookViewId="0" topLeftCell="A1">
      <selection activeCell="A2" sqref="A2"/>
    </sheetView>
  </sheetViews>
  <sheetFormatPr defaultColWidth="9.140625" defaultRowHeight="15"/>
  <cols>
    <col min="1" max="1" width="14.28125" style="1" bestFit="1" customWidth="1"/>
    <col min="2" max="3" width="20.00390625" style="1" bestFit="1" customWidth="1"/>
    <col min="4" max="4" width="22.8515625" style="1" bestFit="1" customWidth="1"/>
    <col min="5" max="5" width="22.8515625" style="1" customWidth="1"/>
    <col min="6" max="6" width="25.7109375" style="1" bestFit="1" customWidth="1"/>
    <col min="7" max="16384" width="9.140625" style="1" customWidth="1"/>
  </cols>
  <sheetData>
    <row r="1" spans="2:8" ht="15.75" customHeight="1">
      <c r="B1" s="28" t="s">
        <v>63</v>
      </c>
      <c r="C1" s="28"/>
      <c r="D1" s="28"/>
      <c r="E1" s="28"/>
      <c r="F1" s="28"/>
      <c r="G1" s="15"/>
      <c r="H1" s="15"/>
    </row>
    <row r="2" spans="2:10" ht="15.75" customHeight="1">
      <c r="B2" s="28" t="s">
        <v>68</v>
      </c>
      <c r="C2" s="28"/>
      <c r="D2" s="28"/>
      <c r="E2" s="28"/>
      <c r="F2" s="28"/>
      <c r="G2" s="28"/>
      <c r="H2" s="15"/>
      <c r="I2" s="15"/>
      <c r="J2" s="15"/>
    </row>
    <row r="3" spans="1:8" ht="15.75" customHeight="1">
      <c r="A3" s="28" t="s">
        <v>43</v>
      </c>
      <c r="B3" s="28"/>
      <c r="C3" s="28"/>
      <c r="D3" s="28"/>
      <c r="E3" s="28"/>
      <c r="F3" s="28"/>
      <c r="G3" s="28"/>
      <c r="H3" s="28"/>
    </row>
    <row r="4" ht="13.5" customHeight="1" thickBot="1">
      <c r="A4" s="4"/>
    </row>
    <row r="5" spans="1:6" ht="39.75" thickBot="1">
      <c r="A5" s="5" t="s">
        <v>11</v>
      </c>
      <c r="B5" s="5" t="s">
        <v>44</v>
      </c>
      <c r="C5" s="5" t="s">
        <v>53</v>
      </c>
      <c r="D5" s="5" t="s">
        <v>54</v>
      </c>
      <c r="E5" s="5" t="s">
        <v>78</v>
      </c>
      <c r="F5" s="5" t="s">
        <v>55</v>
      </c>
    </row>
    <row r="6" spans="1:6" ht="15.75" thickBot="1">
      <c r="A6" s="6">
        <v>1990</v>
      </c>
      <c r="B6" s="7">
        <v>11195.409729903764</v>
      </c>
      <c r="C6" s="7">
        <v>3758.2752761957545</v>
      </c>
      <c r="D6" s="7">
        <v>397074.46216874715</v>
      </c>
      <c r="E6" s="7">
        <v>4651.051028828809</v>
      </c>
      <c r="F6" s="7">
        <v>1880.5498885823079</v>
      </c>
    </row>
    <row r="7" spans="1:6" ht="15.75" thickBot="1">
      <c r="A7" s="6">
        <v>1991</v>
      </c>
      <c r="B7" s="7">
        <v>11438.755002300442</v>
      </c>
      <c r="C7" s="7">
        <v>3813.2458027964312</v>
      </c>
      <c r="D7" s="7">
        <v>393136.65838586347</v>
      </c>
      <c r="E7" s="7">
        <v>4549.348575768528</v>
      </c>
      <c r="F7" s="7">
        <v>1961.1751788113168</v>
      </c>
    </row>
    <row r="8" spans="1:6" ht="15.75" thickBot="1">
      <c r="A8" s="6">
        <v>1992</v>
      </c>
      <c r="B8" s="7">
        <v>11638.822619699928</v>
      </c>
      <c r="C8" s="7">
        <v>3856.942557802451</v>
      </c>
      <c r="D8" s="7">
        <v>402878.32886623184</v>
      </c>
      <c r="E8" s="7">
        <v>4447.639485095722</v>
      </c>
      <c r="F8" s="7">
        <v>2031.0283690199867</v>
      </c>
    </row>
    <row r="9" spans="1:6" ht="15.75" thickBot="1">
      <c r="A9" s="6">
        <v>1993</v>
      </c>
      <c r="B9" s="7">
        <v>11746.159223102293</v>
      </c>
      <c r="C9" s="7">
        <v>3891.5166727773044</v>
      </c>
      <c r="D9" s="7">
        <v>400002.6037480067</v>
      </c>
      <c r="E9" s="7">
        <v>4375.382238715049</v>
      </c>
      <c r="F9" s="7">
        <v>2074.241427971496</v>
      </c>
    </row>
    <row r="10" spans="1:6" ht="15.75" thickBot="1">
      <c r="A10" s="6">
        <v>1994</v>
      </c>
      <c r="B10" s="7">
        <v>11837.770294744218</v>
      </c>
      <c r="C10" s="7">
        <v>3925.632964817368</v>
      </c>
      <c r="D10" s="7">
        <v>402940.851741446</v>
      </c>
      <c r="E10" s="7">
        <v>4422.812232872828</v>
      </c>
      <c r="F10" s="7">
        <v>2101.8126786647913</v>
      </c>
    </row>
    <row r="11" spans="1:6" ht="15.75" thickBot="1">
      <c r="A11" s="6">
        <v>1995</v>
      </c>
      <c r="B11" s="7">
        <v>11936.514322840963</v>
      </c>
      <c r="C11" s="7">
        <v>3965.413840056368</v>
      </c>
      <c r="D11" s="7">
        <v>412928.4704353019</v>
      </c>
      <c r="E11" s="7">
        <v>4522.749833387803</v>
      </c>
      <c r="F11" s="7">
        <v>2124.6507374435164</v>
      </c>
    </row>
    <row r="12" spans="1:6" ht="15.75" thickBot="1">
      <c r="A12" s="6">
        <v>1996</v>
      </c>
      <c r="B12" s="7">
        <v>12029.26274690945</v>
      </c>
      <c r="C12" s="7">
        <v>3994.5204405252653</v>
      </c>
      <c r="D12" s="7">
        <v>428245.81440299103</v>
      </c>
      <c r="E12" s="7">
        <v>4614.666877956677</v>
      </c>
      <c r="F12" s="7">
        <v>2148.596041984548</v>
      </c>
    </row>
    <row r="13" spans="1:6" ht="15.75" thickBot="1">
      <c r="A13" s="6">
        <v>1997</v>
      </c>
      <c r="B13" s="7">
        <v>12192.63609223207</v>
      </c>
      <c r="C13" s="7">
        <v>4023.1550613446293</v>
      </c>
      <c r="D13" s="7">
        <v>445758.8810736119</v>
      </c>
      <c r="E13" s="7">
        <v>4744.929526824484</v>
      </c>
      <c r="F13" s="7">
        <v>2173.6141583009316</v>
      </c>
    </row>
    <row r="14" spans="1:6" ht="15.75" thickBot="1">
      <c r="A14" s="6">
        <v>1998</v>
      </c>
      <c r="B14" s="7">
        <v>12346.46516192695</v>
      </c>
      <c r="C14" s="7">
        <v>4055.3121490301664</v>
      </c>
      <c r="D14" s="7">
        <v>476678.1020621873</v>
      </c>
      <c r="E14" s="7">
        <v>4924.89544379689</v>
      </c>
      <c r="F14" s="7">
        <v>2206.7133071374124</v>
      </c>
    </row>
    <row r="15" spans="1:6" ht="15.75" thickBot="1">
      <c r="A15" s="6">
        <v>1999</v>
      </c>
      <c r="B15" s="7">
        <v>12571.19725623386</v>
      </c>
      <c r="C15" s="7">
        <v>4091.4307691472395</v>
      </c>
      <c r="D15" s="7">
        <v>493611.2542327867</v>
      </c>
      <c r="E15" s="7">
        <v>5072.452499039272</v>
      </c>
      <c r="F15" s="7">
        <v>2245.690955333828</v>
      </c>
    </row>
    <row r="16" spans="1:6" ht="15.75" thickBot="1">
      <c r="A16" s="6">
        <v>2000</v>
      </c>
      <c r="B16" s="7">
        <v>12808.89926345106</v>
      </c>
      <c r="C16" s="7">
        <v>4148.180832453707</v>
      </c>
      <c r="D16" s="7">
        <v>517607.7624445136</v>
      </c>
      <c r="E16" s="7">
        <v>5241.3006089917335</v>
      </c>
      <c r="F16" s="7">
        <v>2301.109098938416</v>
      </c>
    </row>
    <row r="17" spans="1:6" ht="15.75" thickBot="1">
      <c r="A17" s="6">
        <v>2001</v>
      </c>
      <c r="B17" s="7">
        <v>13026.602070135066</v>
      </c>
      <c r="C17" s="7">
        <v>4176.02140414966</v>
      </c>
      <c r="D17" s="7">
        <v>530025.6020353107</v>
      </c>
      <c r="E17" s="7">
        <v>5319.746594200337</v>
      </c>
      <c r="F17" s="7">
        <v>2355.2331424004115</v>
      </c>
    </row>
    <row r="18" spans="1:6" ht="15.75" thickBot="1">
      <c r="A18" s="6">
        <v>2002</v>
      </c>
      <c r="B18" s="7">
        <v>13226.203376728305</v>
      </c>
      <c r="C18" s="7">
        <v>4216.823322722785</v>
      </c>
      <c r="D18" s="7">
        <v>539146.7921444641</v>
      </c>
      <c r="E18" s="7">
        <v>5336.231677664393</v>
      </c>
      <c r="F18" s="7">
        <v>2419.2068080680865</v>
      </c>
    </row>
    <row r="19" spans="1:6" ht="15.75" thickBot="1">
      <c r="A19" s="6">
        <v>2003</v>
      </c>
      <c r="B19" s="7">
        <v>13446.972121011959</v>
      </c>
      <c r="C19" s="7">
        <v>4261.359721445207</v>
      </c>
      <c r="D19" s="7">
        <v>563275.4181091682</v>
      </c>
      <c r="E19" s="7">
        <v>5382.082753744374</v>
      </c>
      <c r="F19" s="7">
        <v>2480.6731262572425</v>
      </c>
    </row>
    <row r="20" spans="1:6" ht="15.75" thickBot="1">
      <c r="A20" s="6">
        <v>2004</v>
      </c>
      <c r="B20" s="7">
        <v>13631.435000710619</v>
      </c>
      <c r="C20" s="7">
        <v>4310.272894842963</v>
      </c>
      <c r="D20" s="7">
        <v>593080.7411907497</v>
      </c>
      <c r="E20" s="7">
        <v>5491.706303036265</v>
      </c>
      <c r="F20" s="7">
        <v>2529.614836519206</v>
      </c>
    </row>
    <row r="21" spans="1:6" ht="15.75" thickBot="1">
      <c r="A21" s="6">
        <v>2005</v>
      </c>
      <c r="B21" s="7">
        <v>13757.118891011258</v>
      </c>
      <c r="C21" s="7">
        <v>4368.833541339135</v>
      </c>
      <c r="D21" s="7">
        <v>614273.82831481</v>
      </c>
      <c r="E21" s="7">
        <v>5634.2258966186655</v>
      </c>
      <c r="F21" s="7">
        <v>2577.8589015096136</v>
      </c>
    </row>
    <row r="22" spans="1:6" ht="15.75" thickBot="1">
      <c r="A22" s="6">
        <v>2006</v>
      </c>
      <c r="B22" s="7">
        <v>13861.31151850216</v>
      </c>
      <c r="C22" s="7">
        <v>4430.772251945838</v>
      </c>
      <c r="D22" s="7">
        <v>641671.9797862815</v>
      </c>
      <c r="E22" s="7">
        <v>5749.508958441647</v>
      </c>
      <c r="F22" s="7">
        <v>2619.889123131249</v>
      </c>
    </row>
    <row r="23" spans="1:6" ht="15.75" thickBot="1">
      <c r="A23" s="6">
        <v>2007</v>
      </c>
      <c r="B23" s="7">
        <v>13961.24483430687</v>
      </c>
      <c r="C23" s="7">
        <v>4485.894227230767</v>
      </c>
      <c r="D23" s="7">
        <v>644182.8936349364</v>
      </c>
      <c r="E23" s="7">
        <v>5778.179779315849</v>
      </c>
      <c r="F23" s="7">
        <v>2672.199514984373</v>
      </c>
    </row>
    <row r="24" spans="1:6" ht="15.75" thickBot="1">
      <c r="A24" s="6">
        <v>2008</v>
      </c>
      <c r="B24" s="7">
        <v>14046.491277570694</v>
      </c>
      <c r="C24" s="7">
        <v>4525.104038319433</v>
      </c>
      <c r="D24" s="7">
        <v>641060.3072502551</v>
      </c>
      <c r="E24" s="7">
        <v>5678.094016877847</v>
      </c>
      <c r="F24" s="7">
        <v>2721.1709296017516</v>
      </c>
    </row>
    <row r="25" spans="1:6" ht="15.75" thickBot="1">
      <c r="A25" s="6">
        <v>2009</v>
      </c>
      <c r="B25" s="7">
        <v>14115.152903728671</v>
      </c>
      <c r="C25" s="7">
        <v>4546.025529592152</v>
      </c>
      <c r="D25" s="7">
        <v>613361.5210747242</v>
      </c>
      <c r="E25" s="7">
        <v>5333.613891570448</v>
      </c>
      <c r="F25" s="7">
        <v>2764.583703663851</v>
      </c>
    </row>
    <row r="26" spans="1:6" ht="15.75" thickBot="1">
      <c r="A26" s="6">
        <v>2010</v>
      </c>
      <c r="B26" s="7">
        <v>14211.757390794186</v>
      </c>
      <c r="C26" s="7">
        <v>4559.155558655452</v>
      </c>
      <c r="D26" s="7">
        <v>628896.1673476698</v>
      </c>
      <c r="E26" s="7">
        <v>5273.782208068379</v>
      </c>
      <c r="F26" s="7">
        <v>2795.4677953524697</v>
      </c>
    </row>
    <row r="27" spans="1:6" ht="15.75" thickBot="1">
      <c r="A27" s="6">
        <v>2011</v>
      </c>
      <c r="B27" s="7">
        <v>14336.77044001065</v>
      </c>
      <c r="C27" s="7">
        <v>4570.297464248576</v>
      </c>
      <c r="D27" s="7">
        <v>655042.3000532801</v>
      </c>
      <c r="E27" s="7">
        <v>5322.744261636503</v>
      </c>
      <c r="F27" s="7">
        <v>2807.888593421818</v>
      </c>
    </row>
    <row r="28" spans="1:6" ht="15.75" thickBot="1">
      <c r="A28" s="6">
        <v>2012</v>
      </c>
      <c r="B28" s="7">
        <v>14461.19732901427</v>
      </c>
      <c r="C28" s="7">
        <v>4579.477015484668</v>
      </c>
      <c r="D28" s="7">
        <v>681120.3792338402</v>
      </c>
      <c r="E28" s="7">
        <v>5431.062000258802</v>
      </c>
      <c r="F28" s="7">
        <v>2818.0257065463406</v>
      </c>
    </row>
    <row r="29" spans="1:6" ht="15.75" thickBot="1">
      <c r="A29" s="6">
        <v>2013</v>
      </c>
      <c r="B29" s="7">
        <v>14561.426827560583</v>
      </c>
      <c r="C29" s="7">
        <v>4591.262692748248</v>
      </c>
      <c r="D29" s="7">
        <v>669793.4004652405</v>
      </c>
      <c r="E29" s="7">
        <v>5559.728903447487</v>
      </c>
      <c r="F29" s="7">
        <v>2827.0877923949934</v>
      </c>
    </row>
    <row r="30" spans="1:6" ht="15.75" thickBot="1">
      <c r="A30" s="6">
        <v>2014</v>
      </c>
      <c r="B30" s="7">
        <v>14672.943447847123</v>
      </c>
      <c r="C30" s="7">
        <v>4608.481007088844</v>
      </c>
      <c r="D30" s="7">
        <v>694080.3870825724</v>
      </c>
      <c r="E30" s="7">
        <v>5700.599973200375</v>
      </c>
      <c r="F30" s="7">
        <v>2837.0077012367806</v>
      </c>
    </row>
    <row r="31" spans="1:6" ht="15.75" thickBot="1">
      <c r="A31" s="6">
        <v>2015</v>
      </c>
      <c r="B31" s="7">
        <v>14767.787885737593</v>
      </c>
      <c r="C31" s="7">
        <v>4628.630264733289</v>
      </c>
      <c r="D31" s="7">
        <v>725631.4431163961</v>
      </c>
      <c r="E31" s="7">
        <v>5865.921288335317</v>
      </c>
      <c r="F31" s="7">
        <v>2849.8264863850427</v>
      </c>
    </row>
    <row r="32" spans="1:6" ht="15.75" thickBot="1">
      <c r="A32" s="6">
        <v>2016</v>
      </c>
      <c r="B32" s="7">
        <v>14855.416478234732</v>
      </c>
      <c r="C32" s="7">
        <v>4678.937763270983</v>
      </c>
      <c r="D32" s="7">
        <v>744620.7264242659</v>
      </c>
      <c r="E32" s="7">
        <v>6007.802320454574</v>
      </c>
      <c r="F32" s="7">
        <v>2869.897026436208</v>
      </c>
    </row>
    <row r="33" spans="1:6" ht="15.75" thickBot="1">
      <c r="A33" s="6">
        <v>2017</v>
      </c>
      <c r="B33" s="7">
        <v>14960.34893642897</v>
      </c>
      <c r="C33" s="7">
        <v>4722.590205870354</v>
      </c>
      <c r="D33" s="7">
        <v>762715.0848623574</v>
      </c>
      <c r="E33" s="7">
        <v>6092.995433639114</v>
      </c>
      <c r="F33" s="7">
        <v>2920.5583394756495</v>
      </c>
    </row>
    <row r="34" spans="1:6" ht="15.75" thickBot="1">
      <c r="A34" s="6">
        <v>2018</v>
      </c>
      <c r="B34" s="7">
        <v>15065.615744799605</v>
      </c>
      <c r="C34" s="7">
        <v>4767.382050553097</v>
      </c>
      <c r="D34" s="7">
        <v>768818.4427679958</v>
      </c>
      <c r="E34" s="7">
        <v>6117.875611479896</v>
      </c>
      <c r="F34" s="7">
        <v>2969.6742504035396</v>
      </c>
    </row>
    <row r="35" spans="1:6" ht="15.75" thickBot="1">
      <c r="A35" s="6">
        <v>2019</v>
      </c>
      <c r="B35" s="7">
        <v>15172.409943675952</v>
      </c>
      <c r="C35" s="7">
        <v>4811.062163212329</v>
      </c>
      <c r="D35" s="7">
        <v>782915.1647948389</v>
      </c>
      <c r="E35" s="7">
        <v>6187.044297701803</v>
      </c>
      <c r="F35" s="7">
        <v>3013.8264064788236</v>
      </c>
    </row>
    <row r="36" spans="1:6" ht="15.75" thickBot="1">
      <c r="A36" s="6">
        <v>2020</v>
      </c>
      <c r="B36" s="7">
        <v>15279.234219885017</v>
      </c>
      <c r="C36" s="7">
        <v>4854.289332346608</v>
      </c>
      <c r="D36" s="7">
        <v>797253.5615549363</v>
      </c>
      <c r="E36" s="7">
        <v>6224.668317826329</v>
      </c>
      <c r="F36" s="7">
        <v>3054.571102880697</v>
      </c>
    </row>
    <row r="37" spans="1:6" ht="15.75" thickBot="1">
      <c r="A37" s="6">
        <v>2021</v>
      </c>
      <c r="B37" s="7">
        <v>15393.273319160266</v>
      </c>
      <c r="C37" s="7">
        <v>4899.833991405316</v>
      </c>
      <c r="D37" s="7">
        <v>814326.0668987519</v>
      </c>
      <c r="E37" s="7">
        <v>6249.257331125278</v>
      </c>
      <c r="F37" s="7">
        <v>3094.1662469056764</v>
      </c>
    </row>
    <row r="38" spans="1:6" ht="15.75" thickBot="1">
      <c r="A38" s="6">
        <v>2022</v>
      </c>
      <c r="B38" s="7">
        <v>15506.880798003245</v>
      </c>
      <c r="C38" s="7">
        <v>4945.786190858298</v>
      </c>
      <c r="D38" s="7">
        <v>837679.5739134733</v>
      </c>
      <c r="E38" s="7">
        <v>6313.50179533923</v>
      </c>
      <c r="F38" s="7">
        <v>3135.4023390602765</v>
      </c>
    </row>
    <row r="39" spans="1:6" ht="15.75" thickBot="1">
      <c r="A39" s="6">
        <v>2023</v>
      </c>
      <c r="B39" s="7">
        <v>15619.406142243197</v>
      </c>
      <c r="C39" s="7">
        <v>4990.697929818889</v>
      </c>
      <c r="D39" s="7">
        <v>858636.570189684</v>
      </c>
      <c r="E39" s="7">
        <v>6376.688870380213</v>
      </c>
      <c r="F39" s="7">
        <v>3177.1549369387685</v>
      </c>
    </row>
    <row r="40" spans="1:6" ht="15.75" thickBot="1">
      <c r="A40" s="6">
        <v>2024</v>
      </c>
      <c r="B40" s="7">
        <v>15730.14919366846</v>
      </c>
      <c r="C40" s="7">
        <v>5035.647259305717</v>
      </c>
      <c r="D40" s="7">
        <v>877493.7803672062</v>
      </c>
      <c r="E40" s="7">
        <v>6407.835780397403</v>
      </c>
      <c r="F40" s="7">
        <v>3220.4546869941996</v>
      </c>
    </row>
    <row r="41" spans="1:6" ht="15.75" thickBot="1">
      <c r="A41" s="6">
        <v>2025</v>
      </c>
      <c r="B41" s="7">
        <v>15839.614329198863</v>
      </c>
      <c r="C41" s="7">
        <v>5081.46955247227</v>
      </c>
      <c r="D41" s="7">
        <v>899429.9242418691</v>
      </c>
      <c r="E41" s="7">
        <v>6434.388930439549</v>
      </c>
      <c r="F41" s="7">
        <v>3264.592358780713</v>
      </c>
    </row>
    <row r="42" spans="1:6" ht="15.75" thickBot="1">
      <c r="A42" s="6">
        <v>2026</v>
      </c>
      <c r="B42" s="7">
        <v>15947.966296693825</v>
      </c>
      <c r="C42" s="7">
        <v>5126.915730920009</v>
      </c>
      <c r="D42" s="7">
        <v>922102.733935811</v>
      </c>
      <c r="E42" s="7">
        <v>6462.269678346389</v>
      </c>
      <c r="F42" s="7">
        <v>3307.7843206186913</v>
      </c>
    </row>
    <row r="43" spans="1:6" ht="15.75" thickBot="1">
      <c r="A43" s="6">
        <v>2027</v>
      </c>
      <c r="B43" s="7">
        <v>16053.941020261107</v>
      </c>
      <c r="C43" s="7">
        <v>5170.45400795942</v>
      </c>
      <c r="D43" s="7">
        <v>943878.0678007278</v>
      </c>
      <c r="E43" s="7">
        <v>6487.209826094683</v>
      </c>
      <c r="F43" s="7">
        <v>3350.6189672733526</v>
      </c>
    </row>
    <row r="44" spans="1:6" ht="15.75" thickBot="1">
      <c r="A44" s="6">
        <v>2028</v>
      </c>
      <c r="B44" s="7">
        <v>16158.817804617813</v>
      </c>
      <c r="C44" s="7">
        <v>5213.800398519894</v>
      </c>
      <c r="D44" s="7">
        <v>967212.4722971192</v>
      </c>
      <c r="E44" s="7">
        <v>6519.36203010144</v>
      </c>
      <c r="F44" s="7">
        <v>3393.9223025729116</v>
      </c>
    </row>
    <row r="45" spans="1:6" ht="15.75" thickBot="1">
      <c r="A45" s="6">
        <v>2029</v>
      </c>
      <c r="B45" s="7">
        <v>16266.295935974735</v>
      </c>
      <c r="C45" s="7">
        <v>5257.419372012966</v>
      </c>
      <c r="D45" s="7">
        <v>990643.9576366089</v>
      </c>
      <c r="E45" s="7">
        <v>6550.937529211917</v>
      </c>
      <c r="F45" s="7">
        <v>3437.3241289631906</v>
      </c>
    </row>
    <row r="46" spans="1:6" ht="18" customHeight="1" thickBot="1">
      <c r="A46" s="6">
        <v>2030</v>
      </c>
      <c r="B46" s="7">
        <v>16371.250099516968</v>
      </c>
      <c r="C46" s="7">
        <v>5300.347022206237</v>
      </c>
      <c r="D46" s="7">
        <v>1014926.9951689875</v>
      </c>
      <c r="E46" s="7">
        <v>6582.891856602426</v>
      </c>
      <c r="F46" s="7">
        <v>3480.871290371037</v>
      </c>
    </row>
    <row r="47" spans="1:6" ht="13.5" customHeight="1">
      <c r="A47" s="29" t="s">
        <v>0</v>
      </c>
      <c r="B47" s="29"/>
      <c r="C47" s="29"/>
      <c r="D47" s="29"/>
      <c r="E47" s="29"/>
      <c r="F47" s="29"/>
    </row>
    <row r="48" spans="1:6" ht="15">
      <c r="A48" s="29" t="s">
        <v>51</v>
      </c>
      <c r="B48" s="29"/>
      <c r="C48" s="29"/>
      <c r="D48" s="29"/>
      <c r="E48" s="29"/>
      <c r="F48" s="29"/>
    </row>
    <row r="49" ht="15">
      <c r="A49" s="4"/>
    </row>
    <row r="50" spans="1:6" ht="15.75">
      <c r="A50" s="27" t="s">
        <v>23</v>
      </c>
      <c r="B50" s="27"/>
      <c r="C50" s="27"/>
      <c r="D50" s="27"/>
      <c r="E50" s="27"/>
      <c r="F50" s="27"/>
    </row>
    <row r="51" spans="1:6" ht="15">
      <c r="A51" s="8" t="s">
        <v>24</v>
      </c>
      <c r="B51" s="12">
        <f>EXP((LN(B16/B6)/10))-1</f>
        <v>0.013554676400374666</v>
      </c>
      <c r="C51" s="12">
        <f>EXP((LN(C16/C6)/10))-1</f>
        <v>0.009919852302585852</v>
      </c>
      <c r="D51" s="12">
        <f>EXP((LN(D16/D6)/10))-1</f>
        <v>0.026863890991330575</v>
      </c>
      <c r="E51" s="12">
        <f>EXP((LN(E16/E6)/10))-1</f>
        <v>0.012019303572093687</v>
      </c>
      <c r="F51" s="12">
        <f>EXP((LN(F16/F6)/10))-1</f>
        <v>0.02038774739401683</v>
      </c>
    </row>
    <row r="52" spans="1:6" ht="15">
      <c r="A52" s="8" t="s">
        <v>35</v>
      </c>
      <c r="B52" s="12">
        <f>EXP((LN(B32/B16)/16))-1</f>
        <v>0.009307066401903485</v>
      </c>
      <c r="C52" s="12">
        <f>EXP((LN(C32/C16)/16))-1</f>
        <v>0.007553461167749687</v>
      </c>
      <c r="D52" s="12">
        <f>EXP((LN(D32/D16)/16))-1</f>
        <v>0.022988840736934302</v>
      </c>
      <c r="E52" s="12">
        <f>EXP((LN(E32/E16)/16))-1</f>
        <v>0.0085670726015048</v>
      </c>
      <c r="F52" s="12">
        <f>EXP((LN(F32/F16)/16))-1</f>
        <v>0.013901041185809815</v>
      </c>
    </row>
    <row r="53" spans="1:6" ht="13.5" customHeight="1">
      <c r="A53" s="8" t="s">
        <v>36</v>
      </c>
      <c r="B53" s="12">
        <f>EXP((LN(B36/B32)/4))-1</f>
        <v>0.007057316617862686</v>
      </c>
      <c r="C53" s="12">
        <f>EXP((LN(C36/C32)/4))-1</f>
        <v>0.009240331181720851</v>
      </c>
      <c r="D53" s="12">
        <f>EXP((LN(D36/D32)/4))-1</f>
        <v>0.01722104563220661</v>
      </c>
      <c r="E53" s="12">
        <f>EXP((LN(E36/E32)/4))-1</f>
        <v>0.008904699902392066</v>
      </c>
      <c r="F53" s="12">
        <f>EXP((LN(F36/F32)/4))-1</f>
        <v>0.015712930253433566</v>
      </c>
    </row>
    <row r="54" spans="1:6" ht="15">
      <c r="A54" s="8" t="s">
        <v>67</v>
      </c>
      <c r="B54" s="12">
        <f>EXP((LN(B46/B32)/14))-1</f>
        <v>0.006964296489589961</v>
      </c>
      <c r="C54" s="12">
        <f>EXP((LN(C46/C32)/14))-1</f>
        <v>0.008947014808118325</v>
      </c>
      <c r="D54" s="12">
        <f>EXP((LN(D46/D32)/14))-1</f>
        <v>0.022367700065908824</v>
      </c>
      <c r="E54" s="12">
        <f>EXP((LN(E46/E32)/14))-1</f>
        <v>0.006551016759525963</v>
      </c>
      <c r="F54" s="12">
        <f>EXP((LN(F46/F32)/14))-1</f>
        <v>0.013881644936117432</v>
      </c>
    </row>
  </sheetData>
  <sheetProtection/>
  <mergeCells count="6">
    <mergeCell ref="A50:F50"/>
    <mergeCell ref="A3:H3"/>
    <mergeCell ref="A48:F48"/>
    <mergeCell ref="B1:F1"/>
    <mergeCell ref="B2:G2"/>
    <mergeCell ref="A47:F47"/>
  </mergeCells>
  <printOptions horizontalCentered="1"/>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54"/>
  <sheetViews>
    <sheetView zoomScale="80" zoomScaleNormal="80" zoomScalePageLayoutView="0" workbookViewId="0" topLeftCell="A1">
      <selection activeCell="B6" sqref="B6"/>
    </sheetView>
  </sheetViews>
  <sheetFormatPr defaultColWidth="9.140625" defaultRowHeight="15"/>
  <cols>
    <col min="1" max="1" width="14.28125" style="1" bestFit="1" customWidth="1"/>
    <col min="2" max="3" width="20.00390625" style="1" bestFit="1" customWidth="1"/>
    <col min="4" max="4" width="22.8515625" style="1" bestFit="1" customWidth="1"/>
    <col min="5" max="5" width="25.7109375" style="1" bestFit="1" customWidth="1"/>
    <col min="6" max="16384" width="9.140625" style="1" customWidth="1"/>
  </cols>
  <sheetData>
    <row r="1" spans="1:5" ht="15.75" customHeight="1">
      <c r="A1" s="28" t="s">
        <v>64</v>
      </c>
      <c r="B1" s="28"/>
      <c r="C1" s="28"/>
      <c r="D1" s="28"/>
      <c r="E1" s="28"/>
    </row>
    <row r="2" spans="1:6" ht="15.75" customHeight="1">
      <c r="A2" s="28" t="s">
        <v>68</v>
      </c>
      <c r="B2" s="28"/>
      <c r="C2" s="28"/>
      <c r="D2" s="28"/>
      <c r="E2" s="28"/>
      <c r="F2" s="28"/>
    </row>
    <row r="3" spans="1:5" ht="15.75" customHeight="1">
      <c r="A3" s="28" t="s">
        <v>56</v>
      </c>
      <c r="B3" s="28"/>
      <c r="C3" s="28"/>
      <c r="D3" s="28"/>
      <c r="E3" s="28"/>
    </row>
    <row r="4" ht="13.5" customHeight="1" thickBot="1">
      <c r="A4" s="4"/>
    </row>
    <row r="5" spans="1:5" ht="15.75" thickBot="1">
      <c r="A5" s="5" t="s">
        <v>11</v>
      </c>
      <c r="B5" s="5" t="s">
        <v>12</v>
      </c>
      <c r="C5" s="5" t="s">
        <v>14</v>
      </c>
      <c r="D5" s="5" t="s">
        <v>45</v>
      </c>
      <c r="E5" s="5" t="s">
        <v>18</v>
      </c>
    </row>
    <row r="6" spans="1:5" ht="15.75" thickBot="1">
      <c r="A6" s="6">
        <v>1990</v>
      </c>
      <c r="B6" s="9">
        <v>17.7009001043278</v>
      </c>
      <c r="C6" s="9">
        <v>16.877636429259724</v>
      </c>
      <c r="D6" s="9">
        <v>13.1745437475556</v>
      </c>
      <c r="E6" s="9">
        <v>16.2120138341814</v>
      </c>
    </row>
    <row r="7" spans="1:5" ht="15.75" thickBot="1">
      <c r="A7" s="6">
        <v>1991</v>
      </c>
      <c r="B7" s="9">
        <v>18.559677865549</v>
      </c>
      <c r="C7" s="9">
        <v>17.589808409678565</v>
      </c>
      <c r="D7" s="9">
        <v>12.988874282059</v>
      </c>
      <c r="E7" s="9">
        <v>16.3898271711992</v>
      </c>
    </row>
    <row r="8" spans="1:5" ht="15.75" thickBot="1">
      <c r="A8" s="6">
        <v>1992</v>
      </c>
      <c r="B8" s="9">
        <v>18.8711826250119</v>
      </c>
      <c r="C8" s="9">
        <v>17.772353887677216</v>
      </c>
      <c r="D8" s="9">
        <v>12.5093748176591</v>
      </c>
      <c r="E8" s="9">
        <v>16.5223650599651</v>
      </c>
    </row>
    <row r="9" spans="1:5" ht="15.75" thickBot="1">
      <c r="A9" s="6">
        <v>1993</v>
      </c>
      <c r="B9" s="9">
        <v>18.5019529512497</v>
      </c>
      <c r="C9" s="9">
        <v>16.99650323768534</v>
      </c>
      <c r="D9" s="9">
        <v>11.4057441371817</v>
      </c>
      <c r="E9" s="9">
        <v>17.011467796152</v>
      </c>
    </row>
    <row r="10" spans="1:5" ht="15.75" thickBot="1">
      <c r="A10" s="6">
        <v>1994</v>
      </c>
      <c r="B10" s="9">
        <v>18.371344153046</v>
      </c>
      <c r="C10" s="9">
        <v>17.871209953605778</v>
      </c>
      <c r="D10" s="9">
        <v>10.2633656320562</v>
      </c>
      <c r="E10" s="9">
        <v>16.6154567819163</v>
      </c>
    </row>
    <row r="11" spans="1:5" ht="15.75" thickBot="1">
      <c r="A11" s="6">
        <v>1995</v>
      </c>
      <c r="B11" s="9">
        <v>18.7771999605975</v>
      </c>
      <c r="C11" s="9">
        <v>16.368654081710282</v>
      </c>
      <c r="D11" s="9">
        <v>11.3445356932</v>
      </c>
      <c r="E11" s="9">
        <v>17.1883239219152</v>
      </c>
    </row>
    <row r="12" spans="1:5" ht="15.75" thickBot="1">
      <c r="A12" s="6">
        <v>1996</v>
      </c>
      <c r="B12" s="9">
        <v>17.8185263107824</v>
      </c>
      <c r="C12" s="9">
        <v>14.514195695452171</v>
      </c>
      <c r="D12" s="9">
        <v>10.3531488518517</v>
      </c>
      <c r="E12" s="9">
        <v>15.6184166191216</v>
      </c>
    </row>
    <row r="13" spans="1:5" ht="15.75" thickBot="1">
      <c r="A13" s="6">
        <v>1997</v>
      </c>
      <c r="B13" s="9">
        <v>17.9638577041278</v>
      </c>
      <c r="C13" s="9">
        <v>14.674352526317373</v>
      </c>
      <c r="D13" s="9">
        <v>10.1481249782717</v>
      </c>
      <c r="E13" s="9">
        <v>14.5210936624297</v>
      </c>
    </row>
    <row r="14" spans="1:5" ht="15.75" thickBot="1">
      <c r="A14" s="6">
        <v>1998</v>
      </c>
      <c r="B14" s="9">
        <v>16.0244002284012</v>
      </c>
      <c r="C14" s="9">
        <v>13.833102550736617</v>
      </c>
      <c r="D14" s="9">
        <v>9.5003554296634</v>
      </c>
      <c r="E14" s="9">
        <v>14.6345813129499</v>
      </c>
    </row>
    <row r="15" spans="1:5" ht="15.75" thickBot="1">
      <c r="A15" s="6">
        <v>1999</v>
      </c>
      <c r="B15" s="9">
        <v>15.9299671281175</v>
      </c>
      <c r="C15" s="9">
        <v>14.658756389873812</v>
      </c>
      <c r="D15" s="9">
        <v>10.3174926154847</v>
      </c>
      <c r="E15" s="9">
        <v>13.3261769540747</v>
      </c>
    </row>
    <row r="16" spans="1:5" ht="15.75" thickBot="1">
      <c r="A16" s="6">
        <v>2000</v>
      </c>
      <c r="B16" s="9">
        <v>15.6966083187795</v>
      </c>
      <c r="C16" s="9">
        <v>15.266733794654023</v>
      </c>
      <c r="D16" s="9">
        <v>9.67020811609873</v>
      </c>
      <c r="E16" s="9">
        <v>12.7217586772987</v>
      </c>
    </row>
    <row r="17" spans="1:5" ht="15.75" thickBot="1">
      <c r="A17" s="6">
        <v>2001</v>
      </c>
      <c r="B17" s="9">
        <v>17.2041229726442</v>
      </c>
      <c r="C17" s="9">
        <v>16.41117719833003</v>
      </c>
      <c r="D17" s="9">
        <v>12.6867870819891</v>
      </c>
      <c r="E17" s="9">
        <v>15.4659473822436</v>
      </c>
    </row>
    <row r="18" spans="1:5" ht="15.75" thickBot="1">
      <c r="A18" s="6">
        <v>2002</v>
      </c>
      <c r="B18" s="9">
        <v>17.8555670934704</v>
      </c>
      <c r="C18" s="9">
        <v>17.964491239203678</v>
      </c>
      <c r="D18" s="9">
        <v>13.5703833914617</v>
      </c>
      <c r="E18" s="9">
        <v>16.1467796995193</v>
      </c>
    </row>
    <row r="19" spans="1:5" ht="15.75" thickBot="1">
      <c r="A19" s="6">
        <v>2003</v>
      </c>
      <c r="B19" s="9">
        <v>16.2397156987595</v>
      </c>
      <c r="C19" s="9">
        <v>16.271912910025634</v>
      </c>
      <c r="D19" s="9">
        <v>12.7893903416922</v>
      </c>
      <c r="E19" s="9">
        <v>15.6213996527068</v>
      </c>
    </row>
    <row r="20" spans="1:5" ht="15.75" thickBot="1">
      <c r="A20" s="6">
        <v>2004</v>
      </c>
      <c r="B20" s="9">
        <v>15.7061640231345</v>
      </c>
      <c r="C20" s="9">
        <v>15.09507659234934</v>
      </c>
      <c r="D20" s="9">
        <v>11.9773648048501</v>
      </c>
      <c r="E20" s="9">
        <v>13.4504712695568</v>
      </c>
    </row>
    <row r="21" spans="1:5" ht="15.75" thickBot="1">
      <c r="A21" s="6">
        <v>2005</v>
      </c>
      <c r="B21" s="9">
        <v>15.5221279345477</v>
      </c>
      <c r="C21" s="9">
        <v>14.95921308109844</v>
      </c>
      <c r="D21" s="9">
        <v>11.8700614616047</v>
      </c>
      <c r="E21" s="9">
        <v>13.2651900882547</v>
      </c>
    </row>
    <row r="22" spans="1:5" ht="15.75" thickBot="1">
      <c r="A22" s="6">
        <v>2006</v>
      </c>
      <c r="B22" s="9">
        <v>18.2694950928379</v>
      </c>
      <c r="C22" s="9">
        <v>16.408711177783008</v>
      </c>
      <c r="D22" s="9">
        <v>12.8026205297819</v>
      </c>
      <c r="E22" s="9">
        <v>15.1548386965926</v>
      </c>
    </row>
    <row r="23" spans="1:5" ht="15.75" thickBot="1">
      <c r="A23" s="6">
        <v>2007</v>
      </c>
      <c r="B23" s="9">
        <v>17.4825736034457</v>
      </c>
      <c r="C23" s="9">
        <v>15.525864740070167</v>
      </c>
      <c r="D23" s="9">
        <v>12.158141198105</v>
      </c>
      <c r="E23" s="9">
        <v>14.0912163573139</v>
      </c>
    </row>
    <row r="24" spans="1:5" ht="15.75" thickBot="1">
      <c r="A24" s="6">
        <v>2008</v>
      </c>
      <c r="B24" s="9">
        <v>16.7617465610596</v>
      </c>
      <c r="C24" s="9">
        <v>15.289109593337805</v>
      </c>
      <c r="D24" s="9">
        <v>12.2479099826455</v>
      </c>
      <c r="E24" s="9">
        <v>13.6807720345733</v>
      </c>
    </row>
    <row r="25" spans="1:5" ht="15.75" thickBot="1">
      <c r="A25" s="6">
        <v>2009</v>
      </c>
      <c r="B25" s="9">
        <v>17.0265859708813</v>
      </c>
      <c r="C25" s="9">
        <v>15.18015695933508</v>
      </c>
      <c r="D25" s="9">
        <v>12.0181953792199</v>
      </c>
      <c r="E25" s="9">
        <v>13.7517768667692</v>
      </c>
    </row>
    <row r="26" spans="1:5" ht="15.75" thickBot="1">
      <c r="A26" s="6">
        <v>2010</v>
      </c>
      <c r="B26" s="9">
        <v>15.7279915703782</v>
      </c>
      <c r="C26" s="9">
        <v>13.82846080840806</v>
      </c>
      <c r="D26" s="9">
        <v>10.7728922836851</v>
      </c>
      <c r="E26" s="9">
        <v>14.7990674358926</v>
      </c>
    </row>
    <row r="27" spans="1:5" ht="15.75" thickBot="1">
      <c r="A27" s="6">
        <v>2011</v>
      </c>
      <c r="B27" s="9">
        <v>15.6605417912893</v>
      </c>
      <c r="C27" s="9">
        <v>13.409681973888473</v>
      </c>
      <c r="D27" s="9">
        <v>10.3626057997296</v>
      </c>
      <c r="E27" s="9">
        <v>14.7990674358926</v>
      </c>
    </row>
    <row r="28" spans="1:5" ht="15.75" thickBot="1">
      <c r="A28" s="6">
        <v>2012</v>
      </c>
      <c r="B28" s="9">
        <v>16.9572836457441</v>
      </c>
      <c r="C28" s="9">
        <v>13.806235877337489</v>
      </c>
      <c r="D28" s="9">
        <v>10.6148080004714</v>
      </c>
      <c r="E28" s="9">
        <v>12.6625031719364</v>
      </c>
    </row>
    <row r="29" spans="1:5" ht="15.75" thickBot="1">
      <c r="A29" s="6">
        <v>2013</v>
      </c>
      <c r="B29" s="9">
        <v>17.2797514333671</v>
      </c>
      <c r="C29" s="9">
        <v>14.39863739433144</v>
      </c>
      <c r="D29" s="9">
        <v>11.2945945050798</v>
      </c>
      <c r="E29" s="9">
        <v>13.4425537295616</v>
      </c>
    </row>
    <row r="30" spans="1:5" ht="15.75" thickBot="1">
      <c r="A30" s="6">
        <v>2014</v>
      </c>
      <c r="B30" s="9">
        <v>16.8159030046669</v>
      </c>
      <c r="C30" s="9">
        <v>15.542240630612724</v>
      </c>
      <c r="D30" s="9">
        <v>12.0923605152385</v>
      </c>
      <c r="E30" s="9">
        <v>15.0538811967167</v>
      </c>
    </row>
    <row r="31" spans="1:5" ht="15.75" thickBot="1">
      <c r="A31" s="6">
        <v>2015</v>
      </c>
      <c r="B31" s="9">
        <v>16.7415540561624</v>
      </c>
      <c r="C31" s="9">
        <v>14.846925618029601</v>
      </c>
      <c r="D31" s="9">
        <v>11.5449786766945</v>
      </c>
      <c r="E31" s="9">
        <v>14.487985981372129</v>
      </c>
    </row>
    <row r="32" spans="1:5" ht="15.75" thickBot="1">
      <c r="A32" s="6">
        <v>2016</v>
      </c>
      <c r="B32" s="9">
        <v>17.0665951550465</v>
      </c>
      <c r="C32" s="9">
        <v>14.528652701309703</v>
      </c>
      <c r="D32" s="9">
        <v>11.131037426749</v>
      </c>
      <c r="E32" s="9">
        <v>11.8</v>
      </c>
    </row>
    <row r="33" spans="1:5" ht="15.75" thickBot="1">
      <c r="A33" s="6">
        <v>2017</v>
      </c>
      <c r="B33" s="9">
        <v>17.5335084631849</v>
      </c>
      <c r="C33" s="9">
        <v>14.935276733730573</v>
      </c>
      <c r="D33" s="9">
        <v>11.4769731450817</v>
      </c>
      <c r="E33" s="9">
        <v>12.16657393205143</v>
      </c>
    </row>
    <row r="34" spans="1:5" ht="15.75" thickBot="1">
      <c r="A34" s="6">
        <v>2018</v>
      </c>
      <c r="B34" s="9">
        <v>18.341986105888</v>
      </c>
      <c r="C34" s="9">
        <v>15.617177035644</v>
      </c>
      <c r="D34" s="9">
        <v>11.9180133820702</v>
      </c>
      <c r="E34" s="9">
        <v>12.634861209662633</v>
      </c>
    </row>
    <row r="35" spans="1:5" ht="15.75" thickBot="1">
      <c r="A35" s="6">
        <v>2019</v>
      </c>
      <c r="B35" s="9">
        <v>18.9247843195523</v>
      </c>
      <c r="C35" s="9">
        <v>16.07156952696284</v>
      </c>
      <c r="D35" s="9">
        <v>12.1851335165577</v>
      </c>
      <c r="E35" s="9">
        <v>12.919090825401799</v>
      </c>
    </row>
    <row r="36" spans="1:6" ht="15.75" thickBot="1">
      <c r="A36" s="6">
        <v>2020</v>
      </c>
      <c r="B36" s="9">
        <v>18.9239362058446</v>
      </c>
      <c r="C36" s="9">
        <v>16.041925842599355</v>
      </c>
      <c r="D36" s="9">
        <v>12.2424481192947</v>
      </c>
      <c r="E36" s="9">
        <v>12.979219858986527</v>
      </c>
      <c r="F36" s="1" t="s">
        <v>0</v>
      </c>
    </row>
    <row r="37" spans="1:5" ht="15.75" thickBot="1">
      <c r="A37" s="6">
        <v>2021</v>
      </c>
      <c r="B37" s="9">
        <v>19.0858765194278</v>
      </c>
      <c r="C37" s="9">
        <v>16.142788907278337</v>
      </c>
      <c r="D37" s="9">
        <v>12.3488568395696</v>
      </c>
      <c r="E37" s="9">
        <v>13.090584323824965</v>
      </c>
    </row>
    <row r="38" spans="1:5" ht="15.75" thickBot="1">
      <c r="A38" s="6">
        <v>2022</v>
      </c>
      <c r="B38" s="9">
        <v>19.3224078394316</v>
      </c>
      <c r="C38" s="9">
        <v>16.304763352716144</v>
      </c>
      <c r="D38" s="9">
        <v>12.4449751123123</v>
      </c>
      <c r="E38" s="9">
        <v>13.194150969980553</v>
      </c>
    </row>
    <row r="39" spans="1:5" ht="15.75" thickBot="1">
      <c r="A39" s="6">
        <v>2023</v>
      </c>
      <c r="B39" s="9">
        <v>19.1952920665128</v>
      </c>
      <c r="C39" s="9">
        <v>15.82534597931582</v>
      </c>
      <c r="D39" s="9">
        <v>12.2791979410772</v>
      </c>
      <c r="E39" s="9">
        <v>13.015737628118375</v>
      </c>
    </row>
    <row r="40" spans="1:5" ht="15.75" thickBot="1">
      <c r="A40" s="6">
        <v>2024</v>
      </c>
      <c r="B40" s="9">
        <v>19.438213814152</v>
      </c>
      <c r="C40" s="9">
        <v>16.00428115251566</v>
      </c>
      <c r="D40" s="9">
        <v>12.4348248017588</v>
      </c>
      <c r="E40" s="9">
        <v>13.180320811545956</v>
      </c>
    </row>
    <row r="41" spans="1:5" ht="15.75" thickBot="1">
      <c r="A41" s="6">
        <v>2025</v>
      </c>
      <c r="B41" s="9">
        <v>19.889450392485</v>
      </c>
      <c r="C41" s="9">
        <v>16.342982858867515</v>
      </c>
      <c r="D41" s="9">
        <v>12.6518110453108</v>
      </c>
      <c r="E41" s="9">
        <v>13.411450362096474</v>
      </c>
    </row>
    <row r="42" spans="1:5" ht="15.75" thickBot="1">
      <c r="A42" s="6">
        <v>2026</v>
      </c>
      <c r="B42" s="9">
        <v>20.2739660672445</v>
      </c>
      <c r="C42" s="9">
        <v>16.63144790549553</v>
      </c>
      <c r="D42" s="9">
        <v>12.8720585276689</v>
      </c>
      <c r="E42" s="9">
        <v>13.644846518255749</v>
      </c>
    </row>
    <row r="43" spans="1:5" ht="15.75" thickBot="1">
      <c r="A43" s="6">
        <v>2027</v>
      </c>
      <c r="B43" s="9">
        <v>20.4563606056719</v>
      </c>
      <c r="C43" s="9">
        <v>16.764993591604718</v>
      </c>
      <c r="D43" s="9">
        <v>13.0132845341682</v>
      </c>
      <c r="E43" s="9">
        <v>13.793784967811645</v>
      </c>
    </row>
    <row r="44" spans="1:5" ht="15.75" thickBot="1">
      <c r="A44" s="6">
        <v>2028</v>
      </c>
      <c r="B44" s="9">
        <v>20.6706279121617</v>
      </c>
      <c r="C44" s="9">
        <v>16.918965085185334</v>
      </c>
      <c r="D44" s="9">
        <v>13.1680082961606</v>
      </c>
      <c r="E44" s="9">
        <v>13.957120353390405</v>
      </c>
    </row>
    <row r="45" spans="1:5" ht="15.75" thickBot="1">
      <c r="A45" s="6">
        <v>2029</v>
      </c>
      <c r="B45" s="9">
        <v>20.7532939075054</v>
      </c>
      <c r="C45" s="9">
        <v>17.16358552980853</v>
      </c>
      <c r="D45" s="9">
        <v>13.2916138067862</v>
      </c>
      <c r="E45" s="9">
        <v>14.08716774417436</v>
      </c>
    </row>
    <row r="46" spans="1:5" ht="13.5" customHeight="1" thickBot="1">
      <c r="A46" s="6">
        <v>2030</v>
      </c>
      <c r="B46" s="9">
        <v>20.7967742211995</v>
      </c>
      <c r="C46" s="9">
        <v>17.380460254755945</v>
      </c>
      <c r="D46" s="9">
        <v>13.4054434831677</v>
      </c>
      <c r="E46" s="9">
        <v>14.206695979320346</v>
      </c>
    </row>
    <row r="47" spans="1:5" ht="13.5" customHeight="1">
      <c r="A47" s="29" t="s">
        <v>0</v>
      </c>
      <c r="B47" s="29"/>
      <c r="C47" s="29"/>
      <c r="D47" s="29"/>
      <c r="E47" s="29"/>
    </row>
    <row r="48" spans="1:5" ht="15">
      <c r="A48" s="29" t="s">
        <v>51</v>
      </c>
      <c r="B48" s="29"/>
      <c r="C48" s="29"/>
      <c r="D48" s="29"/>
      <c r="E48" s="29"/>
    </row>
    <row r="49" ht="15">
      <c r="A49" s="4"/>
    </row>
    <row r="50" spans="1:5" ht="15.75">
      <c r="A50" s="27" t="s">
        <v>23</v>
      </c>
      <c r="B50" s="27"/>
      <c r="C50" s="27"/>
      <c r="D50" s="27"/>
      <c r="E50" s="27"/>
    </row>
    <row r="51" spans="1:5" ht="15">
      <c r="A51" s="8" t="s">
        <v>24</v>
      </c>
      <c r="B51" s="12">
        <f>EXP((LN(B16/B6)/10))-1</f>
        <v>-0.01194516654639266</v>
      </c>
      <c r="C51" s="12">
        <f>EXP((LN(C16/C6)/10))-1</f>
        <v>-0.00998117986106295</v>
      </c>
      <c r="D51" s="12">
        <f>EXP((LN(D16/D6)/10))-1</f>
        <v>-0.030450417494175208</v>
      </c>
      <c r="E51" s="12">
        <f>EXP((LN(E16/E6)/10))-1</f>
        <v>-0.023952353177221997</v>
      </c>
    </row>
    <row r="52" spans="1:5" ht="15">
      <c r="A52" s="8" t="s">
        <v>35</v>
      </c>
      <c r="B52" s="12">
        <f>EXP((LN(B32/B16)/16))-1</f>
        <v>0.005243599477102068</v>
      </c>
      <c r="C52" s="12">
        <f>EXP((LN(C32/C16)/16))-1</f>
        <v>-0.0030922996803330882</v>
      </c>
      <c r="D52" s="12">
        <f>EXP((LN(D32/D16)/16))-1</f>
        <v>0.008831742967245981</v>
      </c>
      <c r="E52" s="12">
        <f>EXP((LN(E32/E16)/16))-1</f>
        <v>-0.00468986045371822</v>
      </c>
    </row>
    <row r="53" spans="1:5" ht="13.5" customHeight="1">
      <c r="A53" s="8" t="s">
        <v>36</v>
      </c>
      <c r="B53" s="12">
        <f>EXP((LN(B36/B32)/4))-1</f>
        <v>0.026162517537699825</v>
      </c>
      <c r="C53" s="12">
        <f>EXP((LN(C36/C32)/4))-1</f>
        <v>0.025080071487266542</v>
      </c>
      <c r="D53" s="12">
        <f>EXP((LN(D36/D32)/4))-1</f>
        <v>0.024078285096053698</v>
      </c>
      <c r="E53" s="12">
        <f>EXP((LN(E36/E32)/4))-1</f>
        <v>0.02409830058099094</v>
      </c>
    </row>
    <row r="54" spans="1:5" ht="15">
      <c r="A54" s="8" t="s">
        <v>67</v>
      </c>
      <c r="B54" s="12">
        <f>EXP((LN(B46/B32)/14))-1</f>
        <v>0.014219783947755804</v>
      </c>
      <c r="C54" s="12">
        <f>EXP((LN(C46/C32)/14))-1</f>
        <v>0.012883996409334353</v>
      </c>
      <c r="D54" s="12">
        <f>EXP((LN(D46/D32)/14))-1</f>
        <v>0.013368822998784946</v>
      </c>
      <c r="E54" s="12">
        <f>EXP((LN(E46/E32)/14))-1</f>
        <v>0.013346412317887468</v>
      </c>
    </row>
  </sheetData>
  <sheetProtection/>
  <mergeCells count="6">
    <mergeCell ref="A50:E50"/>
    <mergeCell ref="A48:E48"/>
    <mergeCell ref="A2:F2"/>
    <mergeCell ref="A1:E1"/>
    <mergeCell ref="A3:E3"/>
    <mergeCell ref="A47:E47"/>
  </mergeCells>
  <printOptions horizontalCentered="1"/>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 2017 Revised Baseline SCE Low Demand Case</dc:title>
  <dc:subject/>
  <dc:creator>Garcia, Cary@Energy</dc:creator>
  <cp:keywords/>
  <dc:description/>
  <cp:lastModifiedBy>CNRA</cp:lastModifiedBy>
  <dcterms:created xsi:type="dcterms:W3CDTF">2016-12-06T18:18:16Z</dcterms:created>
  <dcterms:modified xsi:type="dcterms:W3CDTF">2018-01-21T06:01:40Z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Z5JXHV6S7NA6-3-114125</vt:lpwstr>
  </property>
  <property fmtid="{D5CDD505-2E9C-101B-9397-08002B2CF9AE}" pid="4" name="_dlc_DocIdItemGu">
    <vt:lpwstr>43346c1a-095b-4446-8897-e2604f38d6e7</vt:lpwstr>
  </property>
  <property fmtid="{D5CDD505-2E9C-101B-9397-08002B2CF9AE}" pid="5" name="_dlc_DocIdU">
    <vt:lpwstr>http://efilingspinternal/_layouts/DocIdRedir.aspx?ID=Z5JXHV6S7NA6-3-114125, Z5JXHV6S7NA6-3-114125</vt:lpwstr>
  </property>
  <property fmtid="{D5CDD505-2E9C-101B-9397-08002B2CF9AE}" pid="6" name="_CopySour">
    <vt:lpwstr>http://efilingspinternal/PendingDocuments/17-IEPR-03/20180122T140405_CED_2017_Revised_Baseline_SCE_Low_Demand_Case.xls</vt:lpwstr>
  </property>
  <property fmtid="{D5CDD505-2E9C-101B-9397-08002B2CF9AE}" pid="7" name="Received Fr">
    <vt:lpwstr>California Energy Commission</vt:lpwstr>
  </property>
  <property fmtid="{D5CDD505-2E9C-101B-9397-08002B2CF9AE}" pid="8" name="Submission Ty">
    <vt:lpwstr>6;#Document|6786e4f6-aafd-416d-a977-1b2d5f456edf</vt:lpwstr>
  </property>
  <property fmtid="{D5CDD505-2E9C-101B-9397-08002B2CF9AE}" pid="9" name="Submitter Ro">
    <vt:lpwstr>8;#Commission Staff|33d9c16f-f938-4210-84d3-7f3ed959b9d5</vt:lpwstr>
  </property>
  <property fmtid="{D5CDD505-2E9C-101B-9397-08002B2CF9AE}" pid="10" name="Docket Numb">
    <vt:lpwstr>17-IEPR-03</vt:lpwstr>
  </property>
  <property fmtid="{D5CDD505-2E9C-101B-9397-08002B2CF9AE}" pid="11" name="Subject Are">
    <vt:lpwstr>157;#CED 2018-2030 Revised Forecast Adoption 02-21-18 Business Meeting|9ba88596-079d-46b4-8c04-47f9248e8d9f;#87;#IEPR Reports|1a96db64-c85f-491f-ba69-812585a0c007</vt:lpwstr>
  </property>
  <property fmtid="{D5CDD505-2E9C-101B-9397-08002B2CF9AE}" pid="12" name="ia56c5f4991045989a786b6ecb7327">
    <vt:lpwstr>Commission Staff|33d9c16f-f938-4210-84d3-7f3ed959b9d5</vt:lpwstr>
  </property>
  <property fmtid="{D5CDD505-2E9C-101B-9397-08002B2CF9AE}" pid="13" name="Ord">
    <vt:lpwstr>2574300.00000000</vt:lpwstr>
  </property>
  <property fmtid="{D5CDD505-2E9C-101B-9397-08002B2CF9AE}" pid="14" name="bfc617c42d804116a0a5feb0906d72">
    <vt:lpwstr>CED 2018-2030 Revised Forecast Adoption 02-21-18 Business Meeting|9ba88596-079d-46b4-8c04-47f9248e8d9f;IEPR Reports|1a96db64-c85f-491f-ba69-812585a0c007</vt:lpwstr>
  </property>
  <property fmtid="{D5CDD505-2E9C-101B-9397-08002B2CF9AE}" pid="15" name="TaxCatchA">
    <vt:lpwstr>87;#IEPR Reports|1a96db64-c85f-491f-ba69-812585a0c007;#157;#CED 2018-2030 Revised Forecast Adoption 02-21-18 Business Meeting|9ba88596-079d-46b4-8c04-47f9248e8d9f;#8;#Commission Staff|33d9c16f-f938-4210-84d3-7f3ed959b9d5;#6;#Document|6786e4f6-aafd-416d-a9</vt:lpwstr>
  </property>
  <property fmtid="{D5CDD505-2E9C-101B-9397-08002B2CF9AE}" pid="16" name="jbf85ac70d5848c6836ba15e22d94e">
    <vt:lpwstr>Document|6786e4f6-aafd-416d-a977-1b2d5f456edf</vt:lpwstr>
  </property>
  <property fmtid="{D5CDD505-2E9C-101B-9397-08002B2CF9AE}" pid="17" name="k2a3b5fc29f742a38f72e68b777baa">
    <vt:lpwstr>Document|f3c81208-9d0f-49cc-afc5-e227f36ec0e7</vt:lpwstr>
  </property>
  <property fmtid="{D5CDD505-2E9C-101B-9397-08002B2CF9AE}" pid="18" name="Document Ty">
    <vt:lpwstr>3;#Document|f3c81208-9d0f-49cc-afc5-e227f36ec0e7</vt:lpwstr>
  </property>
  <property fmtid="{D5CDD505-2E9C-101B-9397-08002B2CF9AE}" pid="19" name="TemplateU">
    <vt:lpwstr/>
  </property>
  <property fmtid="{D5CDD505-2E9C-101B-9397-08002B2CF9AE}" pid="20" name="xd_Prog">
    <vt:lpwstr/>
  </property>
  <property fmtid="{D5CDD505-2E9C-101B-9397-08002B2CF9AE}" pid="21" name="_SourceU">
    <vt:lpwstr/>
  </property>
  <property fmtid="{D5CDD505-2E9C-101B-9397-08002B2CF9AE}" pid="22" name="_SharedFileInd">
    <vt:lpwstr/>
  </property>
</Properties>
</file>