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7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<sst xmlns="http://schemas.openxmlformats.org/spreadsheetml/2006/main" count="177" uniqueCount="77">
  <si>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</si>
  <si>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</si>
  <si>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</si>
  <si>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</si>
  <si>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</si>
  <si>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</si>
  <si>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</si>
  <si>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</si>
  <si>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</si>
  <si>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</si>
  <si>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</si>
  <si>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</si>
  <si>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</si>
  <si>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</si>
  <si>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</si>
  <si>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</si>
  <si>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</si>
  <si>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</si>
  <si>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</si>
  <si>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</si>
  <si>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</si>
  <si>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</si>
  <si>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</si>
  <si>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</si>
  <si>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</si>
  <si>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</si>
  <si>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</si>
  <si>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</si>
  <si>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</si>
  <si>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</si>
  <si>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</si>
  <si>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</si>
  <si>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</si>
  <si>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</si>
  <si>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</si>
  <si>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</si>
  <si>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</si>
  <si>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</si>
  <si>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</si>
  <si>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</si>
  <si>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</si>
  <si>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</si>
  <si>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</si>
  <si>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</si>
  <si>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</si>
  <si>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</si>
  <si>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</si>
  <si>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</si>
  <si>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</si>
  <si>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</si>
  <si>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</si>
  <si>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</si>
  <si>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Last historic year is 2016.</t>
  </si>
  <si>
    <t>Households (Thousands)</t>
  </si>
  <si>
    <t>Personal Income
(Millions 2016$)</t>
  </si>
  <si>
    <t>Commercial
Floor Space
(Million sq. ft.)</t>
  </si>
  <si>
    <t>Electricity Prices (2016 cents/kWh)</t>
  </si>
  <si>
    <t>Form 1.1 - NCNC Planning Area</t>
  </si>
  <si>
    <t>Form 1.1b - NCNC Planning Area</t>
  </si>
  <si>
    <t>Form 1.2 - NCNC Planning Area</t>
  </si>
  <si>
    <t>Form 1.4 - NCNC Planning Area</t>
  </si>
  <si>
    <t>Form 1.5 - NCNC Planning Area</t>
  </si>
  <si>
    <t>Form 1.7a - NCNC Planning Area</t>
  </si>
  <si>
    <t>Form 2.2 - NCNC Planning Area</t>
  </si>
  <si>
    <t>Form 2.3 - NCNC Planning Area</t>
  </si>
  <si>
    <t>Last historic year is 2016. Consumption includes self-generation.</t>
  </si>
  <si>
    <t>December 2017</t>
  </si>
  <si>
    <t>California Energy Demand 2018-2030 Revised Baseline Forecast - High Demand Case</t>
  </si>
  <si>
    <t>2016-2030</t>
  </si>
  <si>
    <t>Last historic year is 2016. Sales excludes self-generation.</t>
  </si>
  <si>
    <t>Peak  End Use  Load</t>
  </si>
  <si>
    <t>Last historic year is weather normalized 2017. Net peak demand includes the impact of demand response programs.</t>
  </si>
  <si>
    <t>2000-2017</t>
  </si>
  <si>
    <t>2017-2020</t>
  </si>
  <si>
    <t>2017-2030</t>
  </si>
  <si>
    <t>Net Peak Demand</t>
  </si>
  <si>
    <t>Total Non-Agricultural Employment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</si>
</sst>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  <numFmt numFmtId="178" formatCode="#,##0.0;[Black]\-#,##0.0;[Black]0.0"/>
    <numFmt numFmtId="179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179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5">
      <c r="A2" s="11" t="s">
        <v>66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customHeight="1">
      <c r="A2" s="28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5168.955784</v>
      </c>
      <c r="C6" s="7">
        <v>0</v>
      </c>
      <c r="D6" s="7">
        <v>4290.588324574349</v>
      </c>
      <c r="E6" s="7">
        <v>0</v>
      </c>
      <c r="F6" s="7">
        <v>1523.9072170662625</v>
      </c>
      <c r="G6" s="7">
        <v>143.84251423725868</v>
      </c>
      <c r="H6" s="7">
        <v>711.7580770242713</v>
      </c>
      <c r="I6" s="7">
        <v>755.1201480915739</v>
      </c>
      <c r="J6" s="7">
        <v>77.68759899999999</v>
      </c>
      <c r="K6" s="7">
        <f>B6+D6+SUM(F6:J6)</f>
        <v>12671.859663993713</v>
      </c>
      <c r="L6" s="14"/>
    </row>
    <row r="7" spans="1:11" ht="15.75" thickBot="1">
      <c r="A7" s="6">
        <v>1991</v>
      </c>
      <c r="B7" s="7">
        <v>5252.20222</v>
      </c>
      <c r="C7" s="7">
        <v>0</v>
      </c>
      <c r="D7" s="7">
        <v>4268.750851844431</v>
      </c>
      <c r="E7" s="7">
        <v>0</v>
      </c>
      <c r="F7" s="7">
        <v>1583.5581945248964</v>
      </c>
      <c r="G7" s="7">
        <v>154.95826851808891</v>
      </c>
      <c r="H7" s="7">
        <v>587.032746036831</v>
      </c>
      <c r="I7" s="7">
        <v>794.6660013702551</v>
      </c>
      <c r="J7" s="7">
        <v>98.79002899999999</v>
      </c>
      <c r="K7" s="7">
        <f aca="true" t="shared" si="0" ref="K7:K46">B7+D7+SUM(F7:J7)</f>
        <v>12739.958311294502</v>
      </c>
    </row>
    <row r="8" spans="1:11" ht="15.75" thickBot="1">
      <c r="A8" s="6">
        <v>1992</v>
      </c>
      <c r="B8" s="7">
        <v>5269.463071489812</v>
      </c>
      <c r="C8" s="7">
        <v>0</v>
      </c>
      <c r="D8" s="7">
        <v>4433.032621796526</v>
      </c>
      <c r="E8" s="7">
        <v>0</v>
      </c>
      <c r="F8" s="7">
        <v>1659.6799552723437</v>
      </c>
      <c r="G8" s="7">
        <v>121.06150481638582</v>
      </c>
      <c r="H8" s="7">
        <v>712.3710769105958</v>
      </c>
      <c r="I8" s="7">
        <v>780.4292113897442</v>
      </c>
      <c r="J8" s="7">
        <v>91.32071997221595</v>
      </c>
      <c r="K8" s="7">
        <f t="shared" si="0"/>
        <v>13067.358161647624</v>
      </c>
    </row>
    <row r="9" spans="1:11" ht="15.75" thickBot="1">
      <c r="A9" s="6">
        <v>1993</v>
      </c>
      <c r="B9" s="7">
        <v>5256.706609658973</v>
      </c>
      <c r="C9" s="7">
        <v>0</v>
      </c>
      <c r="D9" s="7">
        <v>4451.837227413716</v>
      </c>
      <c r="E9" s="7">
        <v>0</v>
      </c>
      <c r="F9" s="7">
        <v>1622.6390800237655</v>
      </c>
      <c r="G9" s="7">
        <v>118.06496148586193</v>
      </c>
      <c r="H9" s="7">
        <v>1107.338554052277</v>
      </c>
      <c r="I9" s="7">
        <v>696.305907411895</v>
      </c>
      <c r="J9" s="7">
        <v>92.40830446227872</v>
      </c>
      <c r="K9" s="7">
        <f t="shared" si="0"/>
        <v>13345.300644508769</v>
      </c>
    </row>
    <row r="10" spans="1:11" ht="15.75" thickBot="1">
      <c r="A10" s="6">
        <v>1994</v>
      </c>
      <c r="B10" s="7">
        <v>5360.216131380675</v>
      </c>
      <c r="C10" s="7">
        <v>0</v>
      </c>
      <c r="D10" s="7">
        <v>4471.209789756992</v>
      </c>
      <c r="E10" s="7">
        <v>0</v>
      </c>
      <c r="F10" s="7">
        <v>1702.721348479807</v>
      </c>
      <c r="G10" s="7">
        <v>130.45984048592155</v>
      </c>
      <c r="H10" s="7">
        <v>699.6453246910474</v>
      </c>
      <c r="I10" s="7">
        <v>627.7016402855106</v>
      </c>
      <c r="J10" s="7">
        <v>99.73019955682918</v>
      </c>
      <c r="K10" s="7">
        <f t="shared" si="0"/>
        <v>13091.684274636782</v>
      </c>
    </row>
    <row r="11" spans="1:11" ht="15.75" thickBot="1">
      <c r="A11" s="6">
        <v>1995</v>
      </c>
      <c r="B11" s="7">
        <v>5247.758611880453</v>
      </c>
      <c r="C11" s="7">
        <v>0</v>
      </c>
      <c r="D11" s="7">
        <v>4612.2641422447905</v>
      </c>
      <c r="E11" s="7">
        <v>0</v>
      </c>
      <c r="F11" s="7">
        <v>1702.5812045223875</v>
      </c>
      <c r="G11" s="7">
        <v>135.08444972033755</v>
      </c>
      <c r="H11" s="7">
        <v>1003.5511911390682</v>
      </c>
      <c r="I11" s="7">
        <v>677.0844296240706</v>
      </c>
      <c r="J11" s="7">
        <v>104.96402891356541</v>
      </c>
      <c r="K11" s="7">
        <f t="shared" si="0"/>
        <v>13483.288058044673</v>
      </c>
    </row>
    <row r="12" spans="1:11" ht="15.75" thickBot="1">
      <c r="A12" s="6">
        <v>1996</v>
      </c>
      <c r="B12" s="7">
        <v>5665.731730589956</v>
      </c>
      <c r="C12" s="7">
        <v>0</v>
      </c>
      <c r="D12" s="7">
        <v>4743.951454538076</v>
      </c>
      <c r="E12" s="7">
        <v>0</v>
      </c>
      <c r="F12" s="7">
        <v>1894.1742298402505</v>
      </c>
      <c r="G12" s="7">
        <v>132.63327511930916</v>
      </c>
      <c r="H12" s="7">
        <v>992.1417110554494</v>
      </c>
      <c r="I12" s="7">
        <v>683.1014357400425</v>
      </c>
      <c r="J12" s="7">
        <v>105.05461481428588</v>
      </c>
      <c r="K12" s="7">
        <f t="shared" si="0"/>
        <v>14216.788451697372</v>
      </c>
    </row>
    <row r="13" spans="1:11" ht="15.75" thickBot="1">
      <c r="A13" s="6">
        <v>1997</v>
      </c>
      <c r="B13" s="7">
        <v>5618.216248134711</v>
      </c>
      <c r="C13" s="7">
        <v>0</v>
      </c>
      <c r="D13" s="7">
        <v>4922.114527710882</v>
      </c>
      <c r="E13" s="7">
        <v>0</v>
      </c>
      <c r="F13" s="7">
        <v>1976.7884057896135</v>
      </c>
      <c r="G13" s="7">
        <v>134.60406938698492</v>
      </c>
      <c r="H13" s="7">
        <v>1038.8087282758036</v>
      </c>
      <c r="I13" s="7">
        <v>711.1870397785383</v>
      </c>
      <c r="J13" s="7">
        <v>103.23825216173654</v>
      </c>
      <c r="K13" s="7">
        <f t="shared" si="0"/>
        <v>14504.957271238269</v>
      </c>
    </row>
    <row r="14" spans="1:11" ht="15.75" thickBot="1">
      <c r="A14" s="6">
        <v>1998</v>
      </c>
      <c r="B14" s="7">
        <v>5786.82268140622</v>
      </c>
      <c r="C14" s="7">
        <v>0</v>
      </c>
      <c r="D14" s="7">
        <v>4939.251917569602</v>
      </c>
      <c r="E14" s="7">
        <v>0</v>
      </c>
      <c r="F14" s="7">
        <v>2163.8497890461394</v>
      </c>
      <c r="G14" s="7">
        <v>156.19384746902261</v>
      </c>
      <c r="H14" s="7">
        <v>907.3531102001455</v>
      </c>
      <c r="I14" s="7">
        <v>701.1187398276123</v>
      </c>
      <c r="J14" s="7">
        <v>102.64501724839013</v>
      </c>
      <c r="K14" s="7">
        <f t="shared" si="0"/>
        <v>14757.235102767132</v>
      </c>
    </row>
    <row r="15" spans="1:11" ht="15.75" thickBot="1">
      <c r="A15" s="6">
        <v>1999</v>
      </c>
      <c r="B15" s="7">
        <v>5800.866656452874</v>
      </c>
      <c r="C15" s="7">
        <v>0</v>
      </c>
      <c r="D15" s="7">
        <v>5365.6820491173</v>
      </c>
      <c r="E15" s="7">
        <v>0</v>
      </c>
      <c r="F15" s="7">
        <v>1865.3030913224725</v>
      </c>
      <c r="G15" s="7">
        <v>198.78564641149939</v>
      </c>
      <c r="H15" s="7">
        <v>1601.9685773556384</v>
      </c>
      <c r="I15" s="7">
        <v>693.1127505853907</v>
      </c>
      <c r="J15" s="7">
        <v>116.26898690747568</v>
      </c>
      <c r="K15" s="7">
        <f t="shared" si="0"/>
        <v>15641.98775815265</v>
      </c>
    </row>
    <row r="16" spans="1:11" ht="15.75" thickBot="1">
      <c r="A16" s="6">
        <v>2000</v>
      </c>
      <c r="B16" s="7">
        <v>6069.974392799233</v>
      </c>
      <c r="C16" s="7">
        <v>0</v>
      </c>
      <c r="D16" s="7">
        <v>5572.241154902835</v>
      </c>
      <c r="E16" s="7">
        <v>0</v>
      </c>
      <c r="F16" s="7">
        <v>2060.9349532712413</v>
      </c>
      <c r="G16" s="7">
        <v>205.8453314865724</v>
      </c>
      <c r="H16" s="7">
        <v>1211.196474990691</v>
      </c>
      <c r="I16" s="7">
        <v>687.1865850548933</v>
      </c>
      <c r="J16" s="7">
        <v>109.5175797448033</v>
      </c>
      <c r="K16" s="7">
        <f t="shared" si="0"/>
        <v>15916.89647225027</v>
      </c>
    </row>
    <row r="17" spans="1:11" ht="15.75" thickBot="1">
      <c r="A17" s="6">
        <v>2001</v>
      </c>
      <c r="B17" s="7">
        <v>5984.178521112955</v>
      </c>
      <c r="C17" s="7">
        <v>0</v>
      </c>
      <c r="D17" s="7">
        <v>5730.953404280257</v>
      </c>
      <c r="E17" s="7">
        <v>0</v>
      </c>
      <c r="F17" s="7">
        <v>1973.0564525527684</v>
      </c>
      <c r="G17" s="7">
        <v>187.18568787330858</v>
      </c>
      <c r="H17" s="7">
        <v>958.2602729053046</v>
      </c>
      <c r="I17" s="7">
        <v>622.663272780461</v>
      </c>
      <c r="J17" s="7">
        <v>107.88144675695158</v>
      </c>
      <c r="K17" s="7">
        <f t="shared" si="0"/>
        <v>15564.179058262007</v>
      </c>
    </row>
    <row r="18" spans="1:11" ht="15.75" thickBot="1">
      <c r="A18" s="6">
        <v>2002</v>
      </c>
      <c r="B18" s="7">
        <v>6169.619764907293</v>
      </c>
      <c r="C18" s="7">
        <v>0</v>
      </c>
      <c r="D18" s="7">
        <v>5993.023418016879</v>
      </c>
      <c r="E18" s="7">
        <v>0</v>
      </c>
      <c r="F18" s="7">
        <v>2047.166986078748</v>
      </c>
      <c r="G18" s="7">
        <v>179.3721626247705</v>
      </c>
      <c r="H18" s="7">
        <v>1044.9205420242643</v>
      </c>
      <c r="I18" s="7">
        <v>659.4909463480172</v>
      </c>
      <c r="J18" s="7">
        <v>108.37006312055918</v>
      </c>
      <c r="K18" s="7">
        <f t="shared" si="0"/>
        <v>16201.96388312053</v>
      </c>
    </row>
    <row r="19" spans="1:11" ht="15.75" thickBot="1">
      <c r="A19" s="6">
        <v>2003</v>
      </c>
      <c r="B19" s="7">
        <v>6616.642666334252</v>
      </c>
      <c r="C19" s="7">
        <v>0</v>
      </c>
      <c r="D19" s="7">
        <v>6253.772260057702</v>
      </c>
      <c r="E19" s="7">
        <v>0</v>
      </c>
      <c r="F19" s="7">
        <v>2050.177228304583</v>
      </c>
      <c r="G19" s="7">
        <v>174.2379615407329</v>
      </c>
      <c r="H19" s="7">
        <v>859.6612575694096</v>
      </c>
      <c r="I19" s="7">
        <v>699.1071310676641</v>
      </c>
      <c r="J19" s="7">
        <v>111.5111210565026</v>
      </c>
      <c r="K19" s="7">
        <f t="shared" si="0"/>
        <v>16765.109625930847</v>
      </c>
    </row>
    <row r="20" spans="1:11" ht="15.75" thickBot="1">
      <c r="A20" s="6">
        <v>2004</v>
      </c>
      <c r="B20" s="7">
        <v>6734.573299362287</v>
      </c>
      <c r="C20" s="7">
        <v>0</v>
      </c>
      <c r="D20" s="7">
        <v>6331.4738551825</v>
      </c>
      <c r="E20" s="7">
        <v>0</v>
      </c>
      <c r="F20" s="7">
        <v>2321.2302552661486</v>
      </c>
      <c r="G20" s="7">
        <v>210.34051620095119</v>
      </c>
      <c r="H20" s="7">
        <v>1083.6992297371182</v>
      </c>
      <c r="I20" s="7">
        <v>697.9164176311298</v>
      </c>
      <c r="J20" s="7">
        <v>117.21059474982266</v>
      </c>
      <c r="K20" s="7">
        <f t="shared" si="0"/>
        <v>17496.444168129958</v>
      </c>
    </row>
    <row r="21" spans="1:11" ht="15.75" thickBot="1">
      <c r="A21" s="6">
        <v>2005</v>
      </c>
      <c r="B21" s="7">
        <v>6948.970817863385</v>
      </c>
      <c r="C21" s="7">
        <v>0</v>
      </c>
      <c r="D21" s="7">
        <v>6481.021504490458</v>
      </c>
      <c r="E21" s="7">
        <v>0</v>
      </c>
      <c r="F21" s="7">
        <v>2427.9786983138692</v>
      </c>
      <c r="G21" s="7">
        <v>196.62939429707168</v>
      </c>
      <c r="H21" s="7">
        <v>708.7421008544027</v>
      </c>
      <c r="I21" s="7">
        <v>679.1336211434855</v>
      </c>
      <c r="J21" s="7">
        <v>116.46202997374483</v>
      </c>
      <c r="K21" s="7">
        <f t="shared" si="0"/>
        <v>17558.938166936416</v>
      </c>
    </row>
    <row r="22" spans="1:11" ht="15.75" thickBot="1">
      <c r="A22" s="6">
        <v>2006</v>
      </c>
      <c r="B22" s="7">
        <v>7271.677675684345</v>
      </c>
      <c r="C22" s="7">
        <v>0</v>
      </c>
      <c r="D22" s="7">
        <v>6575.821777716548</v>
      </c>
      <c r="E22" s="7">
        <v>0</v>
      </c>
      <c r="F22" s="7">
        <v>2524.377281338185</v>
      </c>
      <c r="G22" s="7">
        <v>210.49144921752702</v>
      </c>
      <c r="H22" s="7">
        <v>735.0840142217585</v>
      </c>
      <c r="I22" s="7">
        <v>717.0481944852519</v>
      </c>
      <c r="J22" s="7">
        <v>112.7718669406045</v>
      </c>
      <c r="K22" s="7">
        <f t="shared" si="0"/>
        <v>18147.272259604222</v>
      </c>
    </row>
    <row r="23" spans="1:11" ht="15.75" thickBot="1">
      <c r="A23" s="6">
        <v>2007</v>
      </c>
      <c r="B23" s="7">
        <v>7096.828087073962</v>
      </c>
      <c r="C23" s="7">
        <v>0</v>
      </c>
      <c r="D23" s="7">
        <v>6667.494817439896</v>
      </c>
      <c r="E23" s="7">
        <v>0</v>
      </c>
      <c r="F23" s="7">
        <v>2695.0337568653185</v>
      </c>
      <c r="G23" s="7">
        <v>211.9248808598879</v>
      </c>
      <c r="H23" s="7">
        <v>620.1402263707116</v>
      </c>
      <c r="I23" s="7">
        <v>755.4586336097333</v>
      </c>
      <c r="J23" s="7">
        <v>109.59741344448157</v>
      </c>
      <c r="K23" s="7">
        <f t="shared" si="0"/>
        <v>18156.47781566399</v>
      </c>
    </row>
    <row r="24" spans="1:11" ht="15.75" thickBot="1">
      <c r="A24" s="6">
        <v>2008</v>
      </c>
      <c r="B24" s="7">
        <v>7212.6687892277305</v>
      </c>
      <c r="C24" s="7">
        <v>0</v>
      </c>
      <c r="D24" s="7">
        <v>6775.138605867879</v>
      </c>
      <c r="E24" s="7">
        <v>0</v>
      </c>
      <c r="F24" s="7">
        <v>2535.984124114465</v>
      </c>
      <c r="G24" s="7">
        <v>206.10938455360895</v>
      </c>
      <c r="H24" s="7">
        <v>628.0630983507257</v>
      </c>
      <c r="I24" s="7">
        <v>770.0271097888617</v>
      </c>
      <c r="J24" s="7">
        <v>115.16305153159641</v>
      </c>
      <c r="K24" s="7">
        <f t="shared" si="0"/>
        <v>18243.15416343487</v>
      </c>
    </row>
    <row r="25" spans="1:11" ht="15.75" thickBot="1">
      <c r="A25" s="6">
        <v>2009</v>
      </c>
      <c r="B25" s="7">
        <v>7248.947053045873</v>
      </c>
      <c r="C25" s="7">
        <v>0</v>
      </c>
      <c r="D25" s="7">
        <v>6614.594755964739</v>
      </c>
      <c r="E25" s="7">
        <v>0</v>
      </c>
      <c r="F25" s="7">
        <v>2396.9709119544636</v>
      </c>
      <c r="G25" s="7">
        <v>195.80797865945956</v>
      </c>
      <c r="H25" s="7">
        <v>610.442465278554</v>
      </c>
      <c r="I25" s="7">
        <v>745.4836647827201</v>
      </c>
      <c r="J25" s="7">
        <v>114.69702174326025</v>
      </c>
      <c r="K25" s="7">
        <f t="shared" si="0"/>
        <v>17926.94385142907</v>
      </c>
    </row>
    <row r="26" spans="1:11" ht="15.75" thickBot="1">
      <c r="A26" s="6">
        <v>2010</v>
      </c>
      <c r="B26" s="7">
        <v>6940.5850653019725</v>
      </c>
      <c r="C26" s="7">
        <v>0</v>
      </c>
      <c r="D26" s="7">
        <v>6385.872885465597</v>
      </c>
      <c r="E26" s="7">
        <v>0</v>
      </c>
      <c r="F26" s="7">
        <v>2395.148917012384</v>
      </c>
      <c r="G26" s="7">
        <v>180.18378858058122</v>
      </c>
      <c r="H26" s="7">
        <v>767.4044484144074</v>
      </c>
      <c r="I26" s="7">
        <v>916.7954950619252</v>
      </c>
      <c r="J26" s="7">
        <v>115.37494805026363</v>
      </c>
      <c r="K26" s="7">
        <f t="shared" si="0"/>
        <v>17701.36554788713</v>
      </c>
    </row>
    <row r="27" spans="1:11" ht="15.75" thickBot="1">
      <c r="A27" s="6">
        <v>2011</v>
      </c>
      <c r="B27" s="7">
        <v>7090.033525112836</v>
      </c>
      <c r="C27" s="7">
        <v>0</v>
      </c>
      <c r="D27" s="7">
        <v>6364.063045146249</v>
      </c>
      <c r="E27" s="7">
        <v>0</v>
      </c>
      <c r="F27" s="7">
        <v>2434.47203449509</v>
      </c>
      <c r="G27" s="7">
        <v>176.93115108238948</v>
      </c>
      <c r="H27" s="7">
        <v>624.8703998834293</v>
      </c>
      <c r="I27" s="7">
        <v>1182.0191305319327</v>
      </c>
      <c r="J27" s="7">
        <v>111.61076894817882</v>
      </c>
      <c r="K27" s="7">
        <f t="shared" si="0"/>
        <v>17984.000055200107</v>
      </c>
    </row>
    <row r="28" spans="1:11" ht="15.75" thickBot="1">
      <c r="A28" s="6">
        <v>2012</v>
      </c>
      <c r="B28" s="7">
        <v>7184.2410431778635</v>
      </c>
      <c r="C28" s="7">
        <v>0</v>
      </c>
      <c r="D28" s="7">
        <v>6457.529336827845</v>
      </c>
      <c r="E28" s="7">
        <v>0</v>
      </c>
      <c r="F28" s="7">
        <v>2450.974346690215</v>
      </c>
      <c r="G28" s="7">
        <v>177.88518669990953</v>
      </c>
      <c r="H28" s="7">
        <v>661.239592289372</v>
      </c>
      <c r="I28" s="7">
        <v>1017.3583019510074</v>
      </c>
      <c r="J28" s="7">
        <v>112.41188797828319</v>
      </c>
      <c r="K28" s="7">
        <f t="shared" si="0"/>
        <v>18061.639695614496</v>
      </c>
    </row>
    <row r="29" spans="1:11" ht="15.75" thickBot="1">
      <c r="A29" s="6">
        <v>2013</v>
      </c>
      <c r="B29" s="7">
        <v>7182.275404250409</v>
      </c>
      <c r="C29" s="7">
        <v>0</v>
      </c>
      <c r="D29" s="7">
        <v>6531.867573524943</v>
      </c>
      <c r="E29" s="7">
        <v>0</v>
      </c>
      <c r="F29" s="7">
        <v>2403.8762305581145</v>
      </c>
      <c r="G29" s="7">
        <v>188.61096388883988</v>
      </c>
      <c r="H29" s="7">
        <v>682.0894428210344</v>
      </c>
      <c r="I29" s="7">
        <v>911.2399594164089</v>
      </c>
      <c r="J29" s="7">
        <v>102.02791187567985</v>
      </c>
      <c r="K29" s="7">
        <f t="shared" si="0"/>
        <v>18001.987486335427</v>
      </c>
    </row>
    <row r="30" spans="1:11" ht="15.75" thickBot="1">
      <c r="A30" s="6">
        <v>2014</v>
      </c>
      <c r="B30" s="7">
        <v>7254.074624354938</v>
      </c>
      <c r="C30" s="7">
        <v>0</v>
      </c>
      <c r="D30" s="7">
        <v>6631.033479712143</v>
      </c>
      <c r="E30" s="7">
        <v>0</v>
      </c>
      <c r="F30" s="7">
        <v>2441.4896308246666</v>
      </c>
      <c r="G30" s="7">
        <v>199.82668207868448</v>
      </c>
      <c r="H30" s="7">
        <v>691.3973237585269</v>
      </c>
      <c r="I30" s="7">
        <v>891.0534912213864</v>
      </c>
      <c r="J30" s="7">
        <v>109.55961148494154</v>
      </c>
      <c r="K30" s="7">
        <f t="shared" si="0"/>
        <v>18218.434843435287</v>
      </c>
    </row>
    <row r="31" spans="1:11" ht="15.75" thickBot="1">
      <c r="A31" s="6">
        <v>2015</v>
      </c>
      <c r="B31" s="7">
        <v>7232.85466140936</v>
      </c>
      <c r="C31" s="7">
        <v>24.58069894550554</v>
      </c>
      <c r="D31" s="7">
        <v>6593.585093651028</v>
      </c>
      <c r="E31" s="7">
        <v>3.6730664121349346</v>
      </c>
      <c r="F31" s="7">
        <v>2453.3853430998442</v>
      </c>
      <c r="G31" s="7">
        <v>205.20978095087503</v>
      </c>
      <c r="H31" s="7">
        <v>695.5918226892254</v>
      </c>
      <c r="I31" s="7">
        <v>793.909255542815</v>
      </c>
      <c r="J31" s="7">
        <v>94.72186291877298</v>
      </c>
      <c r="K31" s="7">
        <f t="shared" si="0"/>
        <v>18069.25782026192</v>
      </c>
    </row>
    <row r="32" spans="1:11" ht="15.75" thickBot="1">
      <c r="A32" s="6">
        <v>2016</v>
      </c>
      <c r="B32" s="7">
        <v>7319.796574664344</v>
      </c>
      <c r="C32" s="7">
        <v>35.83313733700631</v>
      </c>
      <c r="D32" s="7">
        <v>6595.409992387952</v>
      </c>
      <c r="E32" s="7">
        <v>7.27699143554991</v>
      </c>
      <c r="F32" s="7">
        <v>2493.956308542297</v>
      </c>
      <c r="G32" s="7">
        <v>208.50033134236295</v>
      </c>
      <c r="H32" s="7">
        <v>621.138887284096</v>
      </c>
      <c r="I32" s="7">
        <v>1047.1349750586637</v>
      </c>
      <c r="J32" s="7">
        <v>85.39868255903225</v>
      </c>
      <c r="K32" s="7">
        <f t="shared" si="0"/>
        <v>18371.33575183875</v>
      </c>
    </row>
    <row r="33" spans="1:11" ht="15.75" thickBot="1">
      <c r="A33" s="6">
        <v>2017</v>
      </c>
      <c r="B33" s="7">
        <v>7361.964864659031</v>
      </c>
      <c r="C33" s="7">
        <v>51.538725652915275</v>
      </c>
      <c r="D33" s="7">
        <v>6563.823314736172</v>
      </c>
      <c r="E33" s="7">
        <v>13.52926746371117</v>
      </c>
      <c r="F33" s="7">
        <v>2521.504262512369</v>
      </c>
      <c r="G33" s="7">
        <v>209.91170884206292</v>
      </c>
      <c r="H33" s="7">
        <v>639.0109139519319</v>
      </c>
      <c r="I33" s="7">
        <v>1055.0612474649568</v>
      </c>
      <c r="J33" s="7">
        <v>85.39868255903225</v>
      </c>
      <c r="K33" s="7">
        <f t="shared" si="0"/>
        <v>18436.674994725556</v>
      </c>
    </row>
    <row r="34" spans="1:11" ht="15.75" thickBot="1">
      <c r="A34" s="6">
        <v>2018</v>
      </c>
      <c r="B34" s="7">
        <v>7529.296780365558</v>
      </c>
      <c r="C34" s="7">
        <v>69.72441895949127</v>
      </c>
      <c r="D34" s="7">
        <v>6693.5306876310115</v>
      </c>
      <c r="E34" s="7">
        <v>22.32395872163024</v>
      </c>
      <c r="F34" s="7">
        <v>2580.5820000203707</v>
      </c>
      <c r="G34" s="7">
        <v>214.21553239462992</v>
      </c>
      <c r="H34" s="7">
        <v>643.8483818653008</v>
      </c>
      <c r="I34" s="7">
        <v>1061.0108505581102</v>
      </c>
      <c r="J34" s="7">
        <v>85.39868255903225</v>
      </c>
      <c r="K34" s="7">
        <f t="shared" si="0"/>
        <v>18807.882915394013</v>
      </c>
    </row>
    <row r="35" spans="1:11" ht="15.75" thickBot="1">
      <c r="A35" s="6">
        <v>2019</v>
      </c>
      <c r="B35" s="7">
        <v>7694.0990565830425</v>
      </c>
      <c r="C35" s="7">
        <v>91.69520123288304</v>
      </c>
      <c r="D35" s="7">
        <v>6849.270088469549</v>
      </c>
      <c r="E35" s="7">
        <v>35.94841402810958</v>
      </c>
      <c r="F35" s="7">
        <v>2627.489043451104</v>
      </c>
      <c r="G35" s="7">
        <v>218.0810383877041</v>
      </c>
      <c r="H35" s="7">
        <v>650.9773709544583</v>
      </c>
      <c r="I35" s="7">
        <v>1067.6007175513487</v>
      </c>
      <c r="J35" s="7">
        <v>85.39868255903225</v>
      </c>
      <c r="K35" s="7">
        <f t="shared" si="0"/>
        <v>19192.91599795624</v>
      </c>
    </row>
    <row r="36" spans="1:11" ht="15.75" thickBot="1">
      <c r="A36" s="6">
        <v>2020</v>
      </c>
      <c r="B36" s="7">
        <v>7890.308952234965</v>
      </c>
      <c r="C36" s="7">
        <v>114.8407760434053</v>
      </c>
      <c r="D36" s="7">
        <v>7018.88325565736</v>
      </c>
      <c r="E36" s="7">
        <v>54.68973623314832</v>
      </c>
      <c r="F36" s="7">
        <v>2654.4365138850767</v>
      </c>
      <c r="G36" s="7">
        <v>218.84202400874364</v>
      </c>
      <c r="H36" s="7">
        <v>658.2245054694141</v>
      </c>
      <c r="I36" s="7">
        <v>1075.6025220895876</v>
      </c>
      <c r="J36" s="7">
        <v>85.39868255903225</v>
      </c>
      <c r="K36" s="7">
        <f t="shared" si="0"/>
        <v>19601.696455904177</v>
      </c>
    </row>
    <row r="37" spans="1:11" ht="15.75" thickBot="1">
      <c r="A37" s="6">
        <v>2021</v>
      </c>
      <c r="B37" s="7">
        <v>8100.711272224002</v>
      </c>
      <c r="C37" s="7">
        <v>140.2766171575443</v>
      </c>
      <c r="D37" s="7">
        <v>7193.033319623231</v>
      </c>
      <c r="E37" s="7">
        <v>76.80788301612978</v>
      </c>
      <c r="F37" s="7">
        <v>2695.150481835315</v>
      </c>
      <c r="G37" s="7">
        <v>218.71828816035813</v>
      </c>
      <c r="H37" s="7">
        <v>665.4105672542588</v>
      </c>
      <c r="I37" s="7">
        <v>1083.0328692345474</v>
      </c>
      <c r="J37" s="7">
        <v>85.39868255903225</v>
      </c>
      <c r="K37" s="7">
        <f t="shared" si="0"/>
        <v>20041.455480890745</v>
      </c>
    </row>
    <row r="38" spans="1:11" ht="15.75" thickBot="1">
      <c r="A38" s="6">
        <v>2022</v>
      </c>
      <c r="B38" s="7">
        <v>8334.299908031657</v>
      </c>
      <c r="C38" s="7">
        <v>171.0440433560469</v>
      </c>
      <c r="D38" s="7">
        <v>7367.202630088928</v>
      </c>
      <c r="E38" s="7">
        <v>106.97174566922538</v>
      </c>
      <c r="F38" s="7">
        <v>2739.7827909838556</v>
      </c>
      <c r="G38" s="7">
        <v>219.80553808233378</v>
      </c>
      <c r="H38" s="7">
        <v>673.1024639494315</v>
      </c>
      <c r="I38" s="7">
        <v>1090.2273593238015</v>
      </c>
      <c r="J38" s="7">
        <v>85.39868255903225</v>
      </c>
      <c r="K38" s="7">
        <f t="shared" si="0"/>
        <v>20509.81937301904</v>
      </c>
    </row>
    <row r="39" spans="1:11" ht="15.75" thickBot="1">
      <c r="A39" s="6">
        <v>2023</v>
      </c>
      <c r="B39" s="7">
        <v>8586.552837577774</v>
      </c>
      <c r="C39" s="7">
        <v>207.26793680791346</v>
      </c>
      <c r="D39" s="7">
        <v>7517.963860932386</v>
      </c>
      <c r="E39" s="7">
        <v>140.40915788041636</v>
      </c>
      <c r="F39" s="7">
        <v>2786.988730098201</v>
      </c>
      <c r="G39" s="7">
        <v>221.10585251583518</v>
      </c>
      <c r="H39" s="7">
        <v>680.3729236364459</v>
      </c>
      <c r="I39" s="7">
        <v>1097.3335107522537</v>
      </c>
      <c r="J39" s="7">
        <v>85.39868255903225</v>
      </c>
      <c r="K39" s="7">
        <f t="shared" si="0"/>
        <v>20975.716398071927</v>
      </c>
    </row>
    <row r="40" spans="1:11" ht="15.75" thickBot="1">
      <c r="A40" s="6">
        <v>2024</v>
      </c>
      <c r="B40" s="7">
        <v>8837.141596736097</v>
      </c>
      <c r="C40" s="7">
        <v>244.95834173824034</v>
      </c>
      <c r="D40" s="7">
        <v>7666.022256146734</v>
      </c>
      <c r="E40" s="7">
        <v>172.92974182784926</v>
      </c>
      <c r="F40" s="7">
        <v>2830.483238338713</v>
      </c>
      <c r="G40" s="7">
        <v>221.4253093879654</v>
      </c>
      <c r="H40" s="7">
        <v>686.9079292938832</v>
      </c>
      <c r="I40" s="7">
        <v>1103.886348467686</v>
      </c>
      <c r="J40" s="7">
        <v>85.39868255903225</v>
      </c>
      <c r="K40" s="7">
        <f t="shared" si="0"/>
        <v>21431.265360930112</v>
      </c>
    </row>
    <row r="41" spans="1:11" ht="15.75" thickBot="1">
      <c r="A41" s="6">
        <v>2025</v>
      </c>
      <c r="B41" s="7">
        <v>9078.780589787952</v>
      </c>
      <c r="C41" s="7">
        <v>285.6779494170418</v>
      </c>
      <c r="D41" s="7">
        <v>7815.469941186698</v>
      </c>
      <c r="E41" s="7">
        <v>207.54571277473966</v>
      </c>
      <c r="F41" s="7">
        <v>2869.5699554448356</v>
      </c>
      <c r="G41" s="7">
        <v>221.3195904104469</v>
      </c>
      <c r="H41" s="7">
        <v>693.6481325912537</v>
      </c>
      <c r="I41" s="7">
        <v>1110.476418186961</v>
      </c>
      <c r="J41" s="7">
        <v>85.39868255903225</v>
      </c>
      <c r="K41" s="7">
        <f t="shared" si="0"/>
        <v>21874.663310167176</v>
      </c>
    </row>
    <row r="42" spans="1:11" ht="15.75" thickBot="1">
      <c r="A42" s="6">
        <v>2026</v>
      </c>
      <c r="B42" s="7">
        <v>9306.748341676004</v>
      </c>
      <c r="C42" s="7">
        <v>313.7280495271684</v>
      </c>
      <c r="D42" s="7">
        <v>7950.397180718552</v>
      </c>
      <c r="E42" s="7">
        <v>236.26156007055553</v>
      </c>
      <c r="F42" s="7">
        <v>2911.362818693563</v>
      </c>
      <c r="G42" s="7">
        <v>220.9697874379961</v>
      </c>
      <c r="H42" s="7">
        <v>700.5971169320069</v>
      </c>
      <c r="I42" s="7">
        <v>1116.909626063986</v>
      </c>
      <c r="J42" s="7">
        <v>85.39868255903225</v>
      </c>
      <c r="K42" s="7">
        <f t="shared" si="0"/>
        <v>22292.38355408114</v>
      </c>
    </row>
    <row r="43" spans="1:11" ht="15.75" thickBot="1">
      <c r="A43" s="6">
        <v>2027</v>
      </c>
      <c r="B43" s="7">
        <v>9534.900237105237</v>
      </c>
      <c r="C43" s="7">
        <v>344.1899057163091</v>
      </c>
      <c r="D43" s="7">
        <v>8085.084661267514</v>
      </c>
      <c r="E43" s="7">
        <v>267.6104535765527</v>
      </c>
      <c r="F43" s="7">
        <v>2954.3080548094017</v>
      </c>
      <c r="G43" s="7">
        <v>220.79736335527738</v>
      </c>
      <c r="H43" s="7">
        <v>707.7070684598838</v>
      </c>
      <c r="I43" s="7">
        <v>1122.3237876524881</v>
      </c>
      <c r="J43" s="7">
        <v>85.39868255903225</v>
      </c>
      <c r="K43" s="7">
        <f t="shared" si="0"/>
        <v>22710.519855208833</v>
      </c>
    </row>
    <row r="44" spans="1:11" ht="15.75" thickBot="1">
      <c r="A44" s="6">
        <v>2028</v>
      </c>
      <c r="B44" s="7">
        <v>9765.987333081914</v>
      </c>
      <c r="C44" s="7">
        <v>379.062310236291</v>
      </c>
      <c r="D44" s="7">
        <v>8220.867034022283</v>
      </c>
      <c r="E44" s="7">
        <v>301.770667460252</v>
      </c>
      <c r="F44" s="7">
        <v>3005.0968871525515</v>
      </c>
      <c r="G44" s="7">
        <v>220.9424852846115</v>
      </c>
      <c r="H44" s="7">
        <v>714.7563785025302</v>
      </c>
      <c r="I44" s="7">
        <v>1127.8333616894502</v>
      </c>
      <c r="J44" s="7">
        <v>85.39868255903225</v>
      </c>
      <c r="K44" s="7">
        <f t="shared" si="0"/>
        <v>23140.882162292375</v>
      </c>
    </row>
    <row r="45" spans="1:11" ht="15.75" thickBot="1">
      <c r="A45" s="6">
        <v>2029</v>
      </c>
      <c r="B45" s="7">
        <v>9997.624744232331</v>
      </c>
      <c r="C45" s="7">
        <v>418.81433476372416</v>
      </c>
      <c r="D45" s="7">
        <v>8350.786532182548</v>
      </c>
      <c r="E45" s="7">
        <v>338.56985805214646</v>
      </c>
      <c r="F45" s="7">
        <v>3050.4867550853774</v>
      </c>
      <c r="G45" s="7">
        <v>221.16514640680208</v>
      </c>
      <c r="H45" s="7">
        <v>721.3383913653647</v>
      </c>
      <c r="I45" s="7">
        <v>1132.5423036011034</v>
      </c>
      <c r="J45" s="7">
        <v>85.39868255903225</v>
      </c>
      <c r="K45" s="7">
        <f t="shared" si="0"/>
        <v>23559.342555432562</v>
      </c>
    </row>
    <row r="46" spans="1:11" ht="15.75" thickBot="1">
      <c r="A46" s="6">
        <v>2030</v>
      </c>
      <c r="B46" s="7">
        <v>10237.497271125349</v>
      </c>
      <c r="C46" s="7">
        <v>464.8775012404926</v>
      </c>
      <c r="D46" s="7">
        <v>8471.988528937625</v>
      </c>
      <c r="E46" s="7">
        <v>378.70838563267887</v>
      </c>
      <c r="F46" s="7">
        <v>3092.1227367919982</v>
      </c>
      <c r="G46" s="7">
        <v>221.39727626532076</v>
      </c>
      <c r="H46" s="7">
        <v>727.659830116149</v>
      </c>
      <c r="I46" s="7">
        <v>1137.1740952976716</v>
      </c>
      <c r="J46" s="7">
        <v>85.39868255903225</v>
      </c>
      <c r="K46" s="7">
        <f t="shared" si="0"/>
        <v>23973.23842109315</v>
      </c>
    </row>
    <row r="47" spans="1:11" ht="15">
      <c r="A47" s="29" t="s">
        <v>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5" customHeight="1">
      <c r="A48" s="29" t="s">
        <v>22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 customHeight="1">
      <c r="A49" s="29" t="s">
        <v>65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ht="13.5" customHeight="1">
      <c r="A50" s="4"/>
    </row>
    <row r="51" spans="1:11" ht="15.75">
      <c r="A51" s="27" t="s">
        <v>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19" t="s">
        <v>24</v>
      </c>
      <c r="B52" s="12">
        <f>EXP((LN(B16/B6)/10))-1</f>
        <v>0.01619815992090823</v>
      </c>
      <c r="C52" s="13" t="s">
        <v>47</v>
      </c>
      <c r="D52" s="12">
        <f>EXP((LN(D16/D6)/10))-1</f>
        <v>0.02648192327389909</v>
      </c>
      <c r="E52" s="13" t="s">
        <v>47</v>
      </c>
      <c r="F52" s="12">
        <f aca="true" t="shared" si="1" ref="F52:K52">EXP((LN(F16/F6)/10))-1</f>
        <v>0.030648500899797426</v>
      </c>
      <c r="G52" s="12">
        <f t="shared" si="1"/>
        <v>0.03649061866521852</v>
      </c>
      <c r="H52" s="12">
        <f t="shared" si="1"/>
        <v>0.05460109857512707</v>
      </c>
      <c r="I52" s="12">
        <f t="shared" si="1"/>
        <v>-0.009382806555337853</v>
      </c>
      <c r="J52" s="12">
        <f t="shared" si="1"/>
        <v>0.03493533224009426</v>
      </c>
      <c r="K52" s="12">
        <f t="shared" si="1"/>
        <v>0.023061646404258784</v>
      </c>
    </row>
    <row r="53" spans="1:11" ht="15">
      <c r="A53" s="19" t="s">
        <v>36</v>
      </c>
      <c r="B53" s="12">
        <f>EXP((LN(B32/B16)/16))-1</f>
        <v>0.011770492852581249</v>
      </c>
      <c r="C53" s="13" t="s">
        <v>47</v>
      </c>
      <c r="D53" s="12">
        <f>EXP((LN(D32/D16)/16))-1</f>
        <v>0.01059173803933433</v>
      </c>
      <c r="E53" s="13" t="s">
        <v>47</v>
      </c>
      <c r="F53" s="12">
        <f aca="true" t="shared" si="2" ref="F53:K53">EXP((LN(F32/F16)/16))-1</f>
        <v>0.011990731006880084</v>
      </c>
      <c r="G53" s="12">
        <f t="shared" si="2"/>
        <v>0.0008012934674290761</v>
      </c>
      <c r="H53" s="12">
        <f t="shared" si="2"/>
        <v>-0.040879038425500336</v>
      </c>
      <c r="I53" s="12">
        <f t="shared" si="2"/>
        <v>0.02667502993870463</v>
      </c>
      <c r="J53" s="12">
        <f t="shared" si="2"/>
        <v>-0.015426917457007416</v>
      </c>
      <c r="K53" s="12">
        <f t="shared" si="2"/>
        <v>0.00900343894285549</v>
      </c>
    </row>
    <row r="54" spans="1:11" ht="15">
      <c r="A54" s="19" t="s">
        <v>37</v>
      </c>
      <c r="B54" s="12">
        <f aca="true" t="shared" si="3" ref="B54:K54">EXP((LN(B36/B32)/4))-1</f>
        <v>0.018940323332939712</v>
      </c>
      <c r="C54" s="12">
        <f t="shared" si="3"/>
        <v>0.33798985692523154</v>
      </c>
      <c r="D54" s="12">
        <f t="shared" si="3"/>
        <v>0.015679192010859655</v>
      </c>
      <c r="E54" s="12">
        <f t="shared" si="3"/>
        <v>0.6557260863520369</v>
      </c>
      <c r="F54" s="12">
        <f t="shared" si="3"/>
        <v>0.01571268312863805</v>
      </c>
      <c r="G54" s="12">
        <f t="shared" si="3"/>
        <v>0.0121759019198735</v>
      </c>
      <c r="H54" s="12">
        <f t="shared" si="3"/>
        <v>0.014603443128121008</v>
      </c>
      <c r="I54" s="12">
        <f t="shared" si="3"/>
        <v>0.006728321796909853</v>
      </c>
      <c r="J54" s="12">
        <f t="shared" si="3"/>
        <v>0</v>
      </c>
      <c r="K54" s="12">
        <f t="shared" si="3"/>
        <v>0.016338158047915607</v>
      </c>
    </row>
    <row r="55" spans="1:11" ht="15">
      <c r="A55" s="19" t="s">
        <v>68</v>
      </c>
      <c r="B55" s="12">
        <f>EXP((LN(B46/B32)/14))-1</f>
        <v>0.02425188177972326</v>
      </c>
      <c r="C55" s="12">
        <f aca="true" t="shared" si="4" ref="C55:K55">EXP((LN(C46/C32)/14))-1</f>
        <v>0.20089167812518816</v>
      </c>
      <c r="D55" s="12">
        <f t="shared" si="4"/>
        <v>0.018045989124235273</v>
      </c>
      <c r="E55" s="12">
        <f t="shared" si="4"/>
        <v>0.3261622063099443</v>
      </c>
      <c r="F55" s="12">
        <f t="shared" si="4"/>
        <v>0.015474762808512121</v>
      </c>
      <c r="G55" s="12">
        <f t="shared" si="4"/>
        <v>0.004296208604242624</v>
      </c>
      <c r="H55" s="12">
        <f t="shared" si="4"/>
        <v>0.011369790614343067</v>
      </c>
      <c r="I55" s="12">
        <f t="shared" si="4"/>
        <v>0.0059094265746890695</v>
      </c>
      <c r="J55" s="12">
        <f t="shared" si="4"/>
        <v>0</v>
      </c>
      <c r="K55" s="12">
        <f t="shared" si="4"/>
        <v>0.019192316015458566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28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</row>
    <row r="2" spans="1:11" ht="15.75" customHeight="1">
      <c r="A2" s="28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9" ht="15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12</v>
      </c>
      <c r="C5" s="21" t="s">
        <v>14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26</v>
      </c>
    </row>
    <row r="6" spans="1:9" ht="15.75" thickBot="1">
      <c r="A6" s="22">
        <v>1990</v>
      </c>
      <c r="B6" s="23">
        <v>5168.955784</v>
      </c>
      <c r="C6" s="23">
        <v>4290.588324574349</v>
      </c>
      <c r="D6" s="23">
        <v>1523.9072170662625</v>
      </c>
      <c r="E6" s="23">
        <v>143.84251423725868</v>
      </c>
      <c r="F6" s="23">
        <v>711.7580770242713</v>
      </c>
      <c r="G6" s="23">
        <v>755.1201480915739</v>
      </c>
      <c r="H6" s="23">
        <v>77.68759899999999</v>
      </c>
      <c r="I6" s="23">
        <f>SUM(B6:H6)</f>
        <v>12671.859663993713</v>
      </c>
    </row>
    <row r="7" spans="1:9" ht="15.75" thickBot="1">
      <c r="A7" s="22">
        <v>1991</v>
      </c>
      <c r="B7" s="23">
        <v>5252.20222</v>
      </c>
      <c r="C7" s="23">
        <v>4268.750851844431</v>
      </c>
      <c r="D7" s="23">
        <v>1583.5581945248964</v>
      </c>
      <c r="E7" s="23">
        <v>154.95826851808891</v>
      </c>
      <c r="F7" s="23">
        <v>587.032746036831</v>
      </c>
      <c r="G7" s="23">
        <v>794.6660013702551</v>
      </c>
      <c r="H7" s="23">
        <v>98.79002899999999</v>
      </c>
      <c r="I7" s="23">
        <f aca="true" t="shared" si="0" ref="I7:I46">SUM(B7:H7)</f>
        <v>12739.958311294502</v>
      </c>
    </row>
    <row r="8" spans="1:9" ht="15.75" thickBot="1">
      <c r="A8" s="22">
        <v>1992</v>
      </c>
      <c r="B8" s="23">
        <v>5269.458999999999</v>
      </c>
      <c r="C8" s="23">
        <v>4433.023121653629</v>
      </c>
      <c r="D8" s="23">
        <v>1659.6799552723437</v>
      </c>
      <c r="E8" s="23">
        <v>121.06150481638582</v>
      </c>
      <c r="F8" s="23">
        <v>712.3710769105958</v>
      </c>
      <c r="G8" s="23">
        <v>780.4292113897442</v>
      </c>
      <c r="H8" s="23">
        <v>91.32071997221595</v>
      </c>
      <c r="I8" s="23">
        <f t="shared" si="0"/>
        <v>13067.344590014915</v>
      </c>
    </row>
    <row r="9" spans="1:9" ht="15.75" thickBot="1">
      <c r="A9" s="22">
        <v>1993</v>
      </c>
      <c r="B9" s="23">
        <v>5256.700000000001</v>
      </c>
      <c r="C9" s="23">
        <v>4451.821804876114</v>
      </c>
      <c r="D9" s="23">
        <v>1622.6390800237655</v>
      </c>
      <c r="E9" s="23">
        <v>118.06496148586193</v>
      </c>
      <c r="F9" s="23">
        <v>1107.338554052277</v>
      </c>
      <c r="G9" s="23">
        <v>696.305907411895</v>
      </c>
      <c r="H9" s="23">
        <v>92.40830446227872</v>
      </c>
      <c r="I9" s="23">
        <f t="shared" si="0"/>
        <v>13345.278612312193</v>
      </c>
    </row>
    <row r="10" spans="1:9" ht="15.75" thickBot="1">
      <c r="A10" s="22">
        <v>1994</v>
      </c>
      <c r="B10" s="23">
        <v>5359.941</v>
      </c>
      <c r="C10" s="23">
        <v>4470.567816535417</v>
      </c>
      <c r="D10" s="23">
        <v>1702.721348479807</v>
      </c>
      <c r="E10" s="23">
        <v>130.45984048592155</v>
      </c>
      <c r="F10" s="23">
        <v>699.6453246910474</v>
      </c>
      <c r="G10" s="23">
        <v>627.7016402855106</v>
      </c>
      <c r="H10" s="23">
        <v>99.73019955682918</v>
      </c>
      <c r="I10" s="23">
        <f t="shared" si="0"/>
        <v>13090.767170034533</v>
      </c>
    </row>
    <row r="11" spans="1:9" ht="15.75" thickBot="1">
      <c r="A11" s="22">
        <v>1995</v>
      </c>
      <c r="B11" s="23">
        <v>5247.195</v>
      </c>
      <c r="C11" s="23">
        <v>4610.949047857067</v>
      </c>
      <c r="D11" s="23">
        <v>1702.5812045223875</v>
      </c>
      <c r="E11" s="23">
        <v>135.08444972033755</v>
      </c>
      <c r="F11" s="23">
        <v>1003.5511911390682</v>
      </c>
      <c r="G11" s="23">
        <v>677.0844296240706</v>
      </c>
      <c r="H11" s="23">
        <v>104.96402891356541</v>
      </c>
      <c r="I11" s="23">
        <f t="shared" si="0"/>
        <v>13481.409351776494</v>
      </c>
    </row>
    <row r="12" spans="1:9" ht="15.75" thickBot="1">
      <c r="A12" s="22">
        <v>1996</v>
      </c>
      <c r="B12" s="23">
        <v>5664.934</v>
      </c>
      <c r="C12" s="23">
        <v>4742.090083161513</v>
      </c>
      <c r="D12" s="23">
        <v>1894.1742298402505</v>
      </c>
      <c r="E12" s="23">
        <v>132.63327511930916</v>
      </c>
      <c r="F12" s="23">
        <v>992.1417110554494</v>
      </c>
      <c r="G12" s="23">
        <v>683.1014357400425</v>
      </c>
      <c r="H12" s="23">
        <v>105.05461481428588</v>
      </c>
      <c r="I12" s="23">
        <f t="shared" si="0"/>
        <v>14214.129349730847</v>
      </c>
    </row>
    <row r="13" spans="1:9" ht="15.75" thickBot="1">
      <c r="A13" s="22">
        <v>1997</v>
      </c>
      <c r="B13" s="23">
        <v>5617.217</v>
      </c>
      <c r="C13" s="23">
        <v>4919.782948729888</v>
      </c>
      <c r="D13" s="23">
        <v>1976.7884057896135</v>
      </c>
      <c r="E13" s="23">
        <v>134.60406938698492</v>
      </c>
      <c r="F13" s="23">
        <v>1038.8087282758036</v>
      </c>
      <c r="G13" s="23">
        <v>711.1870397785383</v>
      </c>
      <c r="H13" s="23">
        <v>103.23825216173654</v>
      </c>
      <c r="I13" s="23">
        <f t="shared" si="0"/>
        <v>14501.626444122567</v>
      </c>
    </row>
    <row r="14" spans="1:9" ht="15.75" thickBot="1">
      <c r="A14" s="22">
        <v>1998</v>
      </c>
      <c r="B14" s="23">
        <v>5785.713</v>
      </c>
      <c r="C14" s="23">
        <v>4936.662660955088</v>
      </c>
      <c r="D14" s="23">
        <v>2163.8497890461394</v>
      </c>
      <c r="E14" s="23">
        <v>156.19384746902261</v>
      </c>
      <c r="F14" s="23">
        <v>907.3531102001455</v>
      </c>
      <c r="G14" s="23">
        <v>701.1187398276123</v>
      </c>
      <c r="H14" s="23">
        <v>102.64501724839013</v>
      </c>
      <c r="I14" s="23">
        <f t="shared" si="0"/>
        <v>14753.5361647464</v>
      </c>
    </row>
    <row r="15" spans="1:9" ht="15.75" thickBot="1">
      <c r="A15" s="22">
        <v>1999</v>
      </c>
      <c r="B15" s="23">
        <v>5799.655000000001</v>
      </c>
      <c r="C15" s="23">
        <v>5362.857728024692</v>
      </c>
      <c r="D15" s="23">
        <v>1865.3030913224725</v>
      </c>
      <c r="E15" s="23">
        <v>198.78564641149939</v>
      </c>
      <c r="F15" s="23">
        <v>1601.9685773556384</v>
      </c>
      <c r="G15" s="23">
        <v>693.1127505853907</v>
      </c>
      <c r="H15" s="23">
        <v>116.26898690747568</v>
      </c>
      <c r="I15" s="23">
        <f t="shared" si="0"/>
        <v>15637.951780607169</v>
      </c>
    </row>
    <row r="16" spans="1:9" ht="15.75" thickBot="1">
      <c r="A16" s="22">
        <v>2000</v>
      </c>
      <c r="B16" s="23">
        <v>6068.578907</v>
      </c>
      <c r="C16" s="23">
        <v>5568.988502341681</v>
      </c>
      <c r="D16" s="23">
        <v>2060.9349532712413</v>
      </c>
      <c r="E16" s="23">
        <v>205.8453314865724</v>
      </c>
      <c r="F16" s="23">
        <v>1211.196474990691</v>
      </c>
      <c r="G16" s="23">
        <v>687.1865850548933</v>
      </c>
      <c r="H16" s="23">
        <v>109.5175797448033</v>
      </c>
      <c r="I16" s="23">
        <f t="shared" si="0"/>
        <v>15912.248333889882</v>
      </c>
    </row>
    <row r="17" spans="1:9" ht="15.75" thickBot="1">
      <c r="A17" s="22">
        <v>2001</v>
      </c>
      <c r="B17" s="23">
        <v>5982.2520380000005</v>
      </c>
      <c r="C17" s="23">
        <v>5726.464833896483</v>
      </c>
      <c r="D17" s="23">
        <v>1973.0564525527684</v>
      </c>
      <c r="E17" s="23">
        <v>187.18568787330858</v>
      </c>
      <c r="F17" s="23">
        <v>958.2602729053046</v>
      </c>
      <c r="G17" s="23">
        <v>622.663272780461</v>
      </c>
      <c r="H17" s="23">
        <v>107.88144675695158</v>
      </c>
      <c r="I17" s="23">
        <f t="shared" si="0"/>
        <v>15557.764004765277</v>
      </c>
    </row>
    <row r="18" spans="1:9" ht="15.75" thickBot="1">
      <c r="A18" s="22">
        <v>2002</v>
      </c>
      <c r="B18" s="23">
        <v>6166.845196</v>
      </c>
      <c r="C18" s="23">
        <v>5986.5839870388745</v>
      </c>
      <c r="D18" s="23">
        <v>2047.166986078748</v>
      </c>
      <c r="E18" s="23">
        <v>179.3721626247705</v>
      </c>
      <c r="F18" s="23">
        <v>1044.9205420242643</v>
      </c>
      <c r="G18" s="23">
        <v>659.4909463480172</v>
      </c>
      <c r="H18" s="23">
        <v>108.37006312055918</v>
      </c>
      <c r="I18" s="23">
        <f t="shared" si="0"/>
        <v>16192.749883235234</v>
      </c>
    </row>
    <row r="19" spans="1:9" ht="15.75" thickBot="1">
      <c r="A19" s="22">
        <v>2003</v>
      </c>
      <c r="B19" s="23">
        <v>6612.960796430893</v>
      </c>
      <c r="C19" s="23">
        <v>6246.116604624484</v>
      </c>
      <c r="D19" s="23">
        <v>2050.177228304583</v>
      </c>
      <c r="E19" s="23">
        <v>174.2379615407329</v>
      </c>
      <c r="F19" s="23">
        <v>859.6612575694096</v>
      </c>
      <c r="G19" s="23">
        <v>699.1071310676641</v>
      </c>
      <c r="H19" s="23">
        <v>111.5111210565026</v>
      </c>
      <c r="I19" s="23">
        <f t="shared" si="0"/>
        <v>16753.77210059427</v>
      </c>
    </row>
    <row r="20" spans="1:9" ht="15.75" thickBot="1">
      <c r="A20" s="22">
        <v>2004</v>
      </c>
      <c r="B20" s="23">
        <v>6730.356666999999</v>
      </c>
      <c r="C20" s="23">
        <v>6322.383292405966</v>
      </c>
      <c r="D20" s="23">
        <v>2321.2302552661486</v>
      </c>
      <c r="E20" s="23">
        <v>210.34051620095119</v>
      </c>
      <c r="F20" s="23">
        <v>1083.6992297371182</v>
      </c>
      <c r="G20" s="23">
        <v>697.9164176311298</v>
      </c>
      <c r="H20" s="23">
        <v>117.21059474982266</v>
      </c>
      <c r="I20" s="23">
        <f t="shared" si="0"/>
        <v>17483.13697299114</v>
      </c>
    </row>
    <row r="21" spans="1:9" ht="15.75" thickBot="1">
      <c r="A21" s="22">
        <v>2005</v>
      </c>
      <c r="B21" s="23">
        <v>6944.238538</v>
      </c>
      <c r="C21" s="23">
        <v>6469.6059806633175</v>
      </c>
      <c r="D21" s="23">
        <v>2427.959302407891</v>
      </c>
      <c r="E21" s="23">
        <v>196.62939429707168</v>
      </c>
      <c r="F21" s="23">
        <v>708.7421008544027</v>
      </c>
      <c r="G21" s="23">
        <v>679.1336211434855</v>
      </c>
      <c r="H21" s="23">
        <v>116.46202997374483</v>
      </c>
      <c r="I21" s="23">
        <f t="shared" si="0"/>
        <v>17542.770967339915</v>
      </c>
    </row>
    <row r="22" spans="1:9" ht="15.75" thickBot="1">
      <c r="A22" s="22">
        <v>2006</v>
      </c>
      <c r="B22" s="23">
        <v>7266.657205</v>
      </c>
      <c r="C22" s="23">
        <v>6562.789216136105</v>
      </c>
      <c r="D22" s="23">
        <v>2524.264766879579</v>
      </c>
      <c r="E22" s="23">
        <v>210.49144921752702</v>
      </c>
      <c r="F22" s="23">
        <v>735.0840142217585</v>
      </c>
      <c r="G22" s="23">
        <v>716.5635389024254</v>
      </c>
      <c r="H22" s="23">
        <v>112.7718669406045</v>
      </c>
      <c r="I22" s="23">
        <f t="shared" si="0"/>
        <v>18128.622057298</v>
      </c>
    </row>
    <row r="23" spans="1:9" ht="15.75" thickBot="1">
      <c r="A23" s="22">
        <v>2007</v>
      </c>
      <c r="B23" s="23">
        <v>7091.483291</v>
      </c>
      <c r="C23" s="23">
        <v>6653.548225054966</v>
      </c>
      <c r="D23" s="23">
        <v>2694.921804979005</v>
      </c>
      <c r="E23" s="23">
        <v>211.9248808598879</v>
      </c>
      <c r="F23" s="23">
        <v>620.1402263707116</v>
      </c>
      <c r="G23" s="23">
        <v>755.317686304821</v>
      </c>
      <c r="H23" s="23">
        <v>109.59741344448157</v>
      </c>
      <c r="I23" s="23">
        <f t="shared" si="0"/>
        <v>18136.933528013877</v>
      </c>
    </row>
    <row r="24" spans="1:9" ht="15.75" thickBot="1">
      <c r="A24" s="22">
        <v>2008</v>
      </c>
      <c r="B24" s="23">
        <v>7203.049883</v>
      </c>
      <c r="C24" s="23">
        <v>6759.902681052599</v>
      </c>
      <c r="D24" s="23">
        <v>2535.8373175665643</v>
      </c>
      <c r="E24" s="23">
        <v>206.10938455360895</v>
      </c>
      <c r="F24" s="23">
        <v>628.0630983507257</v>
      </c>
      <c r="G24" s="23">
        <v>769.886867220474</v>
      </c>
      <c r="H24" s="23">
        <v>115.16305153159641</v>
      </c>
      <c r="I24" s="23">
        <f t="shared" si="0"/>
        <v>18218.012283275566</v>
      </c>
    </row>
    <row r="25" spans="1:9" ht="15.75" thickBot="1">
      <c r="A25" s="22">
        <v>2009</v>
      </c>
      <c r="B25" s="23">
        <v>7226.689581</v>
      </c>
      <c r="C25" s="23">
        <v>6598.660069782245</v>
      </c>
      <c r="D25" s="23">
        <v>2396.673683240702</v>
      </c>
      <c r="E25" s="23">
        <v>195.80797865945956</v>
      </c>
      <c r="F25" s="23">
        <v>610.3912498117713</v>
      </c>
      <c r="G25" s="23">
        <v>744.9911234271743</v>
      </c>
      <c r="H25" s="23">
        <v>114.69702174326025</v>
      </c>
      <c r="I25" s="23">
        <f t="shared" si="0"/>
        <v>17887.910707664614</v>
      </c>
    </row>
    <row r="26" spans="1:9" ht="15.75" thickBot="1">
      <c r="A26" s="22">
        <v>2010</v>
      </c>
      <c r="B26" s="23">
        <v>6907.959998000002</v>
      </c>
      <c r="C26" s="23">
        <v>6365.768642739203</v>
      </c>
      <c r="D26" s="23">
        <v>2374.4504006967727</v>
      </c>
      <c r="E26" s="23">
        <v>180.18378858058122</v>
      </c>
      <c r="F26" s="23">
        <v>766.9901990244908</v>
      </c>
      <c r="G26" s="23">
        <v>916.3136514131571</v>
      </c>
      <c r="H26" s="23">
        <v>115.37494805026363</v>
      </c>
      <c r="I26" s="23">
        <f t="shared" si="0"/>
        <v>17627.041628504474</v>
      </c>
    </row>
    <row r="27" spans="1:9" ht="15.75" thickBot="1">
      <c r="A27" s="22">
        <v>2011</v>
      </c>
      <c r="B27" s="23">
        <v>7050.385633999998</v>
      </c>
      <c r="C27" s="23">
        <v>6330.813681203201</v>
      </c>
      <c r="D27" s="23">
        <v>2401.750277959025</v>
      </c>
      <c r="E27" s="23">
        <v>176.93115108238948</v>
      </c>
      <c r="F27" s="23">
        <v>621.7075025449421</v>
      </c>
      <c r="G27" s="23">
        <v>1181.5299811014083</v>
      </c>
      <c r="H27" s="23">
        <v>111.61076894817882</v>
      </c>
      <c r="I27" s="23">
        <f t="shared" si="0"/>
        <v>17874.728996839145</v>
      </c>
    </row>
    <row r="28" spans="1:9" ht="15.75" thickBot="1">
      <c r="A28" s="22">
        <v>2012</v>
      </c>
      <c r="B28" s="23">
        <v>7134.709776999999</v>
      </c>
      <c r="C28" s="23">
        <v>6403.405879719116</v>
      </c>
      <c r="D28" s="23">
        <v>2415.116839192777</v>
      </c>
      <c r="E28" s="23">
        <v>177.88518669990953</v>
      </c>
      <c r="F28" s="23">
        <v>655.8854279729504</v>
      </c>
      <c r="G28" s="23">
        <v>1016.9311240231151</v>
      </c>
      <c r="H28" s="23">
        <v>112.41188797828319</v>
      </c>
      <c r="I28" s="23">
        <f t="shared" si="0"/>
        <v>17916.34612258615</v>
      </c>
    </row>
    <row r="29" spans="1:9" ht="15.75" thickBot="1">
      <c r="A29" s="22">
        <v>2013</v>
      </c>
      <c r="B29" s="23">
        <v>7117.673675000001</v>
      </c>
      <c r="C29" s="23">
        <v>6454.159520942182</v>
      </c>
      <c r="D29" s="23">
        <v>2363.0544586125584</v>
      </c>
      <c r="E29" s="23">
        <v>188.61096388883988</v>
      </c>
      <c r="F29" s="23">
        <v>675.7589461862626</v>
      </c>
      <c r="G29" s="23">
        <v>910.5330927872485</v>
      </c>
      <c r="H29" s="23">
        <v>102.02791187567985</v>
      </c>
      <c r="I29" s="23">
        <f t="shared" si="0"/>
        <v>17811.818569292773</v>
      </c>
    </row>
    <row r="30" spans="1:9" ht="15.75" thickBot="1">
      <c r="A30" s="22">
        <v>2014</v>
      </c>
      <c r="B30" s="23">
        <v>7155.951119000009</v>
      </c>
      <c r="C30" s="23">
        <v>6546.004751760476</v>
      </c>
      <c r="D30" s="23">
        <v>2395.8665361637245</v>
      </c>
      <c r="E30" s="23">
        <v>199.82668207868448</v>
      </c>
      <c r="F30" s="23">
        <v>682.8163297170091</v>
      </c>
      <c r="G30" s="23">
        <v>888.7305477951625</v>
      </c>
      <c r="H30" s="23">
        <v>109.55961148494154</v>
      </c>
      <c r="I30" s="23">
        <f t="shared" si="0"/>
        <v>17978.75557800001</v>
      </c>
    </row>
    <row r="31" spans="1:9" ht="15.75" thickBot="1">
      <c r="A31" s="22">
        <v>2015</v>
      </c>
      <c r="B31" s="23">
        <v>7087.345052247348</v>
      </c>
      <c r="C31" s="23">
        <v>6499.080341642254</v>
      </c>
      <c r="D31" s="23">
        <v>2404.682522335021</v>
      </c>
      <c r="E31" s="23">
        <v>205.20978095087503</v>
      </c>
      <c r="F31" s="23">
        <v>685.2940143334002</v>
      </c>
      <c r="G31" s="23">
        <v>790.0798007448371</v>
      </c>
      <c r="H31" s="23">
        <v>94.72186291877298</v>
      </c>
      <c r="I31" s="23">
        <f t="shared" si="0"/>
        <v>17766.41337517251</v>
      </c>
    </row>
    <row r="32" spans="1:9" ht="15.75" thickBot="1">
      <c r="A32" s="22">
        <v>2016</v>
      </c>
      <c r="B32" s="23">
        <v>7117.438934193286</v>
      </c>
      <c r="C32" s="23">
        <v>6481.0771392832685</v>
      </c>
      <c r="D32" s="23">
        <v>2444.6873006388537</v>
      </c>
      <c r="E32" s="23">
        <v>208.50033134236295</v>
      </c>
      <c r="F32" s="23">
        <v>610.547201348493</v>
      </c>
      <c r="G32" s="23">
        <v>1040.0782640994112</v>
      </c>
      <c r="H32" s="23">
        <v>85.39868255903225</v>
      </c>
      <c r="I32" s="23">
        <f t="shared" si="0"/>
        <v>17987.72785346471</v>
      </c>
    </row>
    <row r="33" spans="1:9" ht="15.75" thickBot="1">
      <c r="A33" s="22">
        <v>2017</v>
      </c>
      <c r="B33" s="23">
        <v>7122.768761000518</v>
      </c>
      <c r="C33" s="23">
        <v>6438.090422015472</v>
      </c>
      <c r="D33" s="23">
        <v>2469.6528622897645</v>
      </c>
      <c r="E33" s="23">
        <v>209.91170884206292</v>
      </c>
      <c r="F33" s="23">
        <v>627.0893044594941</v>
      </c>
      <c r="G33" s="23">
        <v>1047.8984215862301</v>
      </c>
      <c r="H33" s="23">
        <v>85.39868255903225</v>
      </c>
      <c r="I33" s="23">
        <f t="shared" si="0"/>
        <v>18000.810162752572</v>
      </c>
    </row>
    <row r="34" spans="1:10" ht="15.75" thickBot="1">
      <c r="A34" s="22">
        <v>2018</v>
      </c>
      <c r="B34" s="23">
        <v>7256.411898673786</v>
      </c>
      <c r="C34" s="23">
        <v>6561.761862277395</v>
      </c>
      <c r="D34" s="23">
        <v>2508.898639693189</v>
      </c>
      <c r="E34" s="23">
        <v>214.21553239462992</v>
      </c>
      <c r="F34" s="23">
        <v>629.5806900352959</v>
      </c>
      <c r="G34" s="23">
        <v>1053.2095208087771</v>
      </c>
      <c r="H34" s="23">
        <v>85.39868255903225</v>
      </c>
      <c r="I34" s="23">
        <f t="shared" si="0"/>
        <v>18309.476826442104</v>
      </c>
      <c r="J34" s="14"/>
    </row>
    <row r="35" spans="1:9" ht="15.75" thickBot="1">
      <c r="A35" s="22">
        <v>2019</v>
      </c>
      <c r="B35" s="23">
        <v>7387.173679742593</v>
      </c>
      <c r="C35" s="23">
        <v>6711.839302924227</v>
      </c>
      <c r="D35" s="23">
        <v>2552.7081031098683</v>
      </c>
      <c r="E35" s="23">
        <v>218.0810383877041</v>
      </c>
      <c r="F35" s="23">
        <v>634.3753271985742</v>
      </c>
      <c r="G35" s="23">
        <v>1059.8402082907623</v>
      </c>
      <c r="H35" s="23">
        <v>85.39868255903225</v>
      </c>
      <c r="I35" s="23">
        <f t="shared" si="0"/>
        <v>18649.41634221276</v>
      </c>
    </row>
    <row r="36" spans="1:9" ht="15.75" thickBot="1">
      <c r="A36" s="22">
        <v>2020</v>
      </c>
      <c r="B36" s="23">
        <v>7550.979843710912</v>
      </c>
      <c r="C36" s="23">
        <v>6875.939765164402</v>
      </c>
      <c r="D36" s="23">
        <v>2576.5726538069575</v>
      </c>
      <c r="E36" s="23">
        <v>218.84202400874364</v>
      </c>
      <c r="F36" s="23">
        <v>639.2997815472803</v>
      </c>
      <c r="G36" s="23">
        <v>1067.8825955769041</v>
      </c>
      <c r="H36" s="23">
        <v>85.39868255903225</v>
      </c>
      <c r="I36" s="23">
        <f t="shared" si="0"/>
        <v>19014.915346374233</v>
      </c>
    </row>
    <row r="37" spans="1:9" ht="15.75" thickBot="1">
      <c r="A37" s="22">
        <v>2021</v>
      </c>
      <c r="B37" s="23">
        <v>7727.233854726017</v>
      </c>
      <c r="C37" s="23">
        <v>7044.546200141572</v>
      </c>
      <c r="D37" s="23">
        <v>2614.2182972723253</v>
      </c>
      <c r="E37" s="23">
        <v>218.71828816035813</v>
      </c>
      <c r="F37" s="23">
        <v>644.1747765667064</v>
      </c>
      <c r="G37" s="23">
        <v>1075.3532892540113</v>
      </c>
      <c r="H37" s="23">
        <v>85.39868255903225</v>
      </c>
      <c r="I37" s="23">
        <f t="shared" si="0"/>
        <v>19409.64338868002</v>
      </c>
    </row>
    <row r="38" spans="1:9" ht="15.75" thickBot="1">
      <c r="A38" s="22">
        <v>2022</v>
      </c>
      <c r="B38" s="23">
        <v>7930.841935531832</v>
      </c>
      <c r="C38" s="23">
        <v>7213.768062200532</v>
      </c>
      <c r="D38" s="23">
        <v>2655.796812405216</v>
      </c>
      <c r="E38" s="23">
        <v>219.80553808233378</v>
      </c>
      <c r="F38" s="23">
        <v>649.5671618302878</v>
      </c>
      <c r="G38" s="23">
        <v>1082.5878911737564</v>
      </c>
      <c r="H38" s="23">
        <v>85.39868255903225</v>
      </c>
      <c r="I38" s="23">
        <f t="shared" si="0"/>
        <v>19837.766083782994</v>
      </c>
    </row>
    <row r="39" spans="1:9" ht="15.75" thickBot="1">
      <c r="A39" s="22">
        <v>2023</v>
      </c>
      <c r="B39" s="23">
        <v>8156.065395339586</v>
      </c>
      <c r="C39" s="23">
        <v>7359.886339555151</v>
      </c>
      <c r="D39" s="23">
        <v>2699.963423432317</v>
      </c>
      <c r="E39" s="23">
        <v>221.10585251583518</v>
      </c>
      <c r="F39" s="23">
        <v>654.5496076428686</v>
      </c>
      <c r="G39" s="23">
        <v>1089.733921234241</v>
      </c>
      <c r="H39" s="23">
        <v>85.39868255903225</v>
      </c>
      <c r="I39" s="23">
        <f t="shared" si="0"/>
        <v>20266.703222279033</v>
      </c>
    </row>
    <row r="40" spans="1:9" ht="15.75" thickBot="1">
      <c r="A40" s="22">
        <v>2024</v>
      </c>
      <c r="B40" s="23">
        <v>8378.389941790143</v>
      </c>
      <c r="C40" s="23">
        <v>7502.810684458744</v>
      </c>
      <c r="D40" s="23">
        <v>2740.4330052147657</v>
      </c>
      <c r="E40" s="23">
        <v>221.4253093879654</v>
      </c>
      <c r="F40" s="23">
        <v>658.8080394952447</v>
      </c>
      <c r="G40" s="23">
        <v>1096.3264058756329</v>
      </c>
      <c r="H40" s="23">
        <v>85.39868255903225</v>
      </c>
      <c r="I40" s="23">
        <f t="shared" si="0"/>
        <v>20683.59206878153</v>
      </c>
    </row>
    <row r="41" spans="1:9" ht="15.75" thickBot="1">
      <c r="A41" s="22">
        <v>2025</v>
      </c>
      <c r="B41" s="23">
        <v>8591.428133044024</v>
      </c>
      <c r="C41" s="23">
        <v>7646.6759500126045</v>
      </c>
      <c r="D41" s="23">
        <v>2776.5091334339722</v>
      </c>
      <c r="E41" s="23">
        <v>221.3195904104469</v>
      </c>
      <c r="F41" s="23">
        <v>663.2830518565792</v>
      </c>
      <c r="G41" s="23">
        <v>1102.9558922964538</v>
      </c>
      <c r="H41" s="23">
        <v>85.39868255903225</v>
      </c>
      <c r="I41" s="23">
        <f t="shared" si="0"/>
        <v>21087.570433613113</v>
      </c>
    </row>
    <row r="42" spans="1:9" ht="15.75" thickBot="1">
      <c r="A42" s="22">
        <v>2026</v>
      </c>
      <c r="B42" s="23">
        <v>8791.321053647194</v>
      </c>
      <c r="C42" s="23">
        <v>7775.432692522109</v>
      </c>
      <c r="D42" s="23">
        <v>2815.3056815496866</v>
      </c>
      <c r="E42" s="23">
        <v>220.9697874379961</v>
      </c>
      <c r="F42" s="23">
        <v>667.9781712159765</v>
      </c>
      <c r="G42" s="23">
        <v>1109.4282881216313</v>
      </c>
      <c r="H42" s="23">
        <v>85.39868255903225</v>
      </c>
      <c r="I42" s="23">
        <f t="shared" si="0"/>
        <v>21465.834357053627</v>
      </c>
    </row>
    <row r="43" spans="1:9" ht="15.75" thickBot="1">
      <c r="A43" s="22">
        <v>2027</v>
      </c>
      <c r="B43" s="23">
        <v>8992.582945074802</v>
      </c>
      <c r="C43" s="23">
        <v>7903.216369434189</v>
      </c>
      <c r="D43" s="23">
        <v>2855.2688127095507</v>
      </c>
      <c r="E43" s="23">
        <v>220.79736335527738</v>
      </c>
      <c r="F43" s="23">
        <v>672.8455270874044</v>
      </c>
      <c r="G43" s="23">
        <v>1114.881410365358</v>
      </c>
      <c r="H43" s="23">
        <v>85.39868255903225</v>
      </c>
      <c r="I43" s="23">
        <f t="shared" si="0"/>
        <v>21844.99111058561</v>
      </c>
    </row>
    <row r="44" spans="1:11" ht="15.75" thickBot="1">
      <c r="A44" s="22">
        <v>2028</v>
      </c>
      <c r="B44" s="23">
        <v>9198.38621317873</v>
      </c>
      <c r="C44" s="23">
        <v>8031.273067425838</v>
      </c>
      <c r="D44" s="23">
        <v>2903.089686936866</v>
      </c>
      <c r="E44" s="23">
        <v>220.9424852846115</v>
      </c>
      <c r="F44" s="23">
        <v>677.663454451884</v>
      </c>
      <c r="G44" s="23">
        <v>1120.4297192146137</v>
      </c>
      <c r="H44" s="23">
        <v>85.39868255903225</v>
      </c>
      <c r="I44" s="23">
        <f t="shared" si="0"/>
        <v>22237.18330905158</v>
      </c>
      <c r="K44" s="1" t="s">
        <v>0</v>
      </c>
    </row>
    <row r="45" spans="1:9" ht="15.75" thickBot="1">
      <c r="A45" s="22">
        <v>2029</v>
      </c>
      <c r="B45" s="23">
        <v>9405.458527260871</v>
      </c>
      <c r="C45" s="23">
        <v>8152.759258150614</v>
      </c>
      <c r="D45" s="23">
        <v>2945.5281535659165</v>
      </c>
      <c r="E45" s="23">
        <v>221.16514640680208</v>
      </c>
      <c r="F45" s="23">
        <v>682.0254941555511</v>
      </c>
      <c r="G45" s="23">
        <v>1125.1773959385603</v>
      </c>
      <c r="H45" s="23">
        <v>85.39868255903225</v>
      </c>
      <c r="I45" s="23">
        <f t="shared" si="0"/>
        <v>22617.512658037347</v>
      </c>
    </row>
    <row r="46" spans="1:9" ht="15.75" thickBot="1">
      <c r="A46" s="22">
        <v>2030</v>
      </c>
      <c r="B46" s="23">
        <v>9620.895910860025</v>
      </c>
      <c r="C46" s="23">
        <v>8264.935468059046</v>
      </c>
      <c r="D46" s="23">
        <v>2984.229207996759</v>
      </c>
      <c r="E46" s="23">
        <v>221.39727626532076</v>
      </c>
      <c r="F46" s="23">
        <v>686.1383122185724</v>
      </c>
      <c r="G46" s="23">
        <v>1129.8479224474218</v>
      </c>
      <c r="H46" s="23">
        <v>85.39868255903225</v>
      </c>
      <c r="I46" s="23">
        <f t="shared" si="0"/>
        <v>22992.84278040618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31" t="s">
        <v>69</v>
      </c>
      <c r="B48" s="31"/>
      <c r="C48" s="31"/>
      <c r="D48" s="31"/>
      <c r="E48" s="31"/>
      <c r="F48" s="31"/>
      <c r="G48" s="31"/>
      <c r="H48" s="31"/>
      <c r="I48" s="31"/>
    </row>
    <row r="49" ht="13.5" customHeight="1">
      <c r="A49" s="20"/>
    </row>
    <row r="50" spans="1:9" ht="15.75">
      <c r="A50" s="32" t="s">
        <v>23</v>
      </c>
      <c r="B50" s="32"/>
      <c r="C50" s="32"/>
      <c r="D50" s="32"/>
      <c r="E50" s="32"/>
      <c r="F50" s="32"/>
      <c r="G50" s="32"/>
      <c r="H50" s="32"/>
      <c r="I50" s="32"/>
    </row>
    <row r="51" spans="1:9" ht="15">
      <c r="A51" s="19" t="s">
        <v>24</v>
      </c>
      <c r="B51" s="12">
        <f>EXP((LN(B16/B6)/10))-1</f>
        <v>0.016174795129900277</v>
      </c>
      <c r="C51" s="12">
        <f aca="true" t="shared" si="1" ref="C51:I51">EXP((LN(C16/C6)/10))-1</f>
        <v>0.026421989284902914</v>
      </c>
      <c r="D51" s="12">
        <f t="shared" si="1"/>
        <v>0.030648500899797426</v>
      </c>
      <c r="E51" s="12">
        <f t="shared" si="1"/>
        <v>0.03649061866521852</v>
      </c>
      <c r="F51" s="12">
        <f t="shared" si="1"/>
        <v>0.05460109857512707</v>
      </c>
      <c r="G51" s="12">
        <f t="shared" si="1"/>
        <v>-0.009382806555337853</v>
      </c>
      <c r="H51" s="12">
        <f t="shared" si="1"/>
        <v>0.03493533224009426</v>
      </c>
      <c r="I51" s="12">
        <f t="shared" si="1"/>
        <v>0.023031766476895976</v>
      </c>
    </row>
    <row r="52" spans="1:9" ht="15">
      <c r="A52" s="19" t="s">
        <v>36</v>
      </c>
      <c r="B52" s="12">
        <f>EXP((LN(B32/B16)/16))-1</f>
        <v>0.010013774386377738</v>
      </c>
      <c r="C52" s="12">
        <f aca="true" t="shared" si="2" ref="C52:I52">EXP((LN(C32/C16)/16))-1</f>
        <v>0.009524653640805125</v>
      </c>
      <c r="D52" s="12">
        <f t="shared" si="2"/>
        <v>0.01072949512776633</v>
      </c>
      <c r="E52" s="12">
        <f t="shared" si="2"/>
        <v>0.0008012934674290761</v>
      </c>
      <c r="F52" s="12">
        <f t="shared" si="2"/>
        <v>-0.041909485662888546</v>
      </c>
      <c r="G52" s="12">
        <f t="shared" si="2"/>
        <v>0.02624123107628784</v>
      </c>
      <c r="H52" s="12">
        <f t="shared" si="2"/>
        <v>-0.015426917457007416</v>
      </c>
      <c r="I52" s="12">
        <f t="shared" si="2"/>
        <v>0.007691969321369507</v>
      </c>
    </row>
    <row r="53" spans="1:9" ht="15">
      <c r="A53" s="19" t="s">
        <v>37</v>
      </c>
      <c r="B53" s="12">
        <f>EXP((LN(B36/B32)/4))-1</f>
        <v>0.014892142956526966</v>
      </c>
      <c r="C53" s="12">
        <f aca="true" t="shared" si="3" ref="C53:I53">EXP((LN(C36/C32)/4))-1</f>
        <v>0.014895246140097962</v>
      </c>
      <c r="D53" s="12">
        <f t="shared" si="3"/>
        <v>0.01322236894265294</v>
      </c>
      <c r="E53" s="12">
        <f t="shared" si="3"/>
        <v>0.0121759019198735</v>
      </c>
      <c r="F53" s="12">
        <f t="shared" si="3"/>
        <v>0.011570900824895425</v>
      </c>
      <c r="G53" s="12">
        <f t="shared" si="3"/>
        <v>0.0066172581932510965</v>
      </c>
      <c r="H53" s="12">
        <f t="shared" si="3"/>
        <v>0</v>
      </c>
      <c r="I53" s="12">
        <f t="shared" si="3"/>
        <v>0.01398031066851435</v>
      </c>
    </row>
    <row r="54" spans="1:9" ht="15">
      <c r="A54" s="19" t="s">
        <v>68</v>
      </c>
      <c r="B54" s="12">
        <f>EXP((LN(B46/B32)/14))-1</f>
        <v>0.02176121168297951</v>
      </c>
      <c r="C54" s="12">
        <f aca="true" t="shared" si="4" ref="C54:I54">EXP((LN(C46/C32)/14))-1</f>
        <v>0.017518479781305496</v>
      </c>
      <c r="D54" s="12">
        <f t="shared" si="4"/>
        <v>0.014346528368547329</v>
      </c>
      <c r="E54" s="12">
        <f t="shared" si="4"/>
        <v>0.004296208604242624</v>
      </c>
      <c r="F54" s="12">
        <f t="shared" si="4"/>
        <v>0.008372254516589628</v>
      </c>
      <c r="G54" s="12">
        <f t="shared" si="4"/>
        <v>0.005930881121513298</v>
      </c>
      <c r="H54" s="12">
        <f t="shared" si="4"/>
        <v>0</v>
      </c>
      <c r="I54" s="12">
        <f t="shared" si="4"/>
        <v>0.017689876520645464</v>
      </c>
    </row>
    <row r="55" ht="13.5" customHeight="1">
      <c r="A55" s="20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0" t="s">
        <v>59</v>
      </c>
      <c r="B1" s="30"/>
      <c r="C1" s="30"/>
      <c r="D1" s="30"/>
      <c r="E1" s="30"/>
      <c r="F1" s="30"/>
      <c r="G1" s="30"/>
      <c r="H1" s="30"/>
    </row>
    <row r="2" spans="1:11" ht="15.75" customHeight="1">
      <c r="A2" s="28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15.75" customHeight="1">
      <c r="A3" s="30" t="s">
        <v>48</v>
      </c>
      <c r="B3" s="30"/>
      <c r="C3" s="30"/>
      <c r="D3" s="30"/>
      <c r="E3" s="30"/>
      <c r="F3" s="30"/>
      <c r="G3" s="30"/>
      <c r="H3" s="30"/>
    </row>
    <row r="4" ht="13.5" customHeight="1" thickBot="1">
      <c r="A4" s="20"/>
    </row>
    <row r="5" spans="1:8" ht="27" thickBot="1">
      <c r="A5" s="21" t="s">
        <v>11</v>
      </c>
      <c r="B5" s="21" t="s">
        <v>21</v>
      </c>
      <c r="C5" s="21" t="s">
        <v>50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51</v>
      </c>
    </row>
    <row r="6" spans="1:9" ht="15.75" thickBot="1">
      <c r="A6" s="22">
        <v>1990</v>
      </c>
      <c r="B6" s="23">
        <f>'Form 1.1'!K6</f>
        <v>12671.859663993713</v>
      </c>
      <c r="C6" s="23">
        <v>810.9990184955986</v>
      </c>
      <c r="D6" s="23">
        <f>B6+C6</f>
        <v>13482.858682489312</v>
      </c>
      <c r="E6" s="23">
        <f>G6-F6</f>
        <v>0</v>
      </c>
      <c r="F6" s="23">
        <v>0</v>
      </c>
      <c r="G6" s="23">
        <v>0</v>
      </c>
      <c r="H6" s="23">
        <f>D6-G6</f>
        <v>13482.858682489312</v>
      </c>
      <c r="I6" s="14"/>
    </row>
    <row r="7" spans="1:9" ht="15.75" thickBot="1">
      <c r="A7" s="22">
        <v>1991</v>
      </c>
      <c r="B7" s="23">
        <f>'Form 1.1'!K7</f>
        <v>12739.958311294502</v>
      </c>
      <c r="C7" s="23">
        <v>815.3573319228489</v>
      </c>
      <c r="D7" s="23">
        <f aca="true" t="shared" si="0" ref="D7:D46">B7+C7</f>
        <v>13555.315643217351</v>
      </c>
      <c r="E7" s="23">
        <f aca="true" t="shared" si="1" ref="E7:E46">G7-F7</f>
        <v>0</v>
      </c>
      <c r="F7" s="23">
        <v>0</v>
      </c>
      <c r="G7" s="23">
        <v>0</v>
      </c>
      <c r="H7" s="23">
        <f aca="true" t="shared" si="2" ref="H7:H46">D7-G7</f>
        <v>13555.315643217351</v>
      </c>
      <c r="I7" s="14"/>
    </row>
    <row r="8" spans="1:9" ht="15.75" thickBot="1">
      <c r="A8" s="22">
        <v>1992</v>
      </c>
      <c r="B8" s="23">
        <f>'Form 1.1'!K8</f>
        <v>13067.358161647624</v>
      </c>
      <c r="C8" s="23">
        <v>836.3100537609553</v>
      </c>
      <c r="D8" s="23">
        <f t="shared" si="0"/>
        <v>13903.66821540858</v>
      </c>
      <c r="E8" s="23">
        <f t="shared" si="1"/>
        <v>0</v>
      </c>
      <c r="F8" s="23">
        <v>0.01357163270972386</v>
      </c>
      <c r="G8" s="23">
        <v>0.01357163270972386</v>
      </c>
      <c r="H8" s="23">
        <f t="shared" si="2"/>
        <v>13903.65464377587</v>
      </c>
      <c r="I8" s="14"/>
    </row>
    <row r="9" spans="1:9" ht="15.75" thickBot="1">
      <c r="A9" s="22">
        <v>1993</v>
      </c>
      <c r="B9" s="23">
        <f>'Form 1.1'!K9</f>
        <v>13345.300644508769</v>
      </c>
      <c r="C9" s="23">
        <v>854.0978311879811</v>
      </c>
      <c r="D9" s="23">
        <f t="shared" si="0"/>
        <v>14199.39847569675</v>
      </c>
      <c r="E9" s="23">
        <f t="shared" si="1"/>
        <v>0</v>
      </c>
      <c r="F9" s="23">
        <v>0.022032196574908562</v>
      </c>
      <c r="G9" s="23">
        <v>0.022032196574908562</v>
      </c>
      <c r="H9" s="23">
        <f t="shared" si="2"/>
        <v>14199.376443500174</v>
      </c>
      <c r="I9" s="14"/>
    </row>
    <row r="10" spans="1:9" ht="15.75" thickBot="1">
      <c r="A10" s="22">
        <v>1994</v>
      </c>
      <c r="B10" s="23">
        <f>'Form 1.1'!K10</f>
        <v>13091.684274636782</v>
      </c>
      <c r="C10" s="23">
        <v>837.8090988822106</v>
      </c>
      <c r="D10" s="23">
        <f t="shared" si="0"/>
        <v>13929.493373518993</v>
      </c>
      <c r="E10" s="23">
        <f t="shared" si="1"/>
        <v>0</v>
      </c>
      <c r="F10" s="23">
        <v>0.9171046022505931</v>
      </c>
      <c r="G10" s="23">
        <v>0.9171046022505931</v>
      </c>
      <c r="H10" s="23">
        <f t="shared" si="2"/>
        <v>13928.576268916742</v>
      </c>
      <c r="I10" s="14"/>
    </row>
    <row r="11" spans="1:9" ht="15.75" thickBot="1">
      <c r="A11" s="22">
        <v>1995</v>
      </c>
      <c r="B11" s="23">
        <f>'Form 1.1'!K11</f>
        <v>13483.288058044673</v>
      </c>
      <c r="C11" s="23">
        <v>862.8101985136965</v>
      </c>
      <c r="D11" s="23">
        <f t="shared" si="0"/>
        <v>14346.098256558369</v>
      </c>
      <c r="E11" s="23">
        <f t="shared" si="1"/>
        <v>0</v>
      </c>
      <c r="F11" s="23">
        <v>1.878706268177142</v>
      </c>
      <c r="G11" s="23">
        <v>1.878706268177142</v>
      </c>
      <c r="H11" s="23">
        <f t="shared" si="2"/>
        <v>14344.219550290192</v>
      </c>
      <c r="I11" s="14"/>
    </row>
    <row r="12" spans="1:9" ht="15.75" thickBot="1">
      <c r="A12" s="22">
        <v>1996</v>
      </c>
      <c r="B12" s="23">
        <f>'Form 1.1'!K12</f>
        <v>14216.788451697372</v>
      </c>
      <c r="C12" s="23">
        <v>909.7042783827751</v>
      </c>
      <c r="D12" s="23">
        <f t="shared" si="0"/>
        <v>15126.492730080146</v>
      </c>
      <c r="E12" s="23">
        <f t="shared" si="1"/>
        <v>0</v>
      </c>
      <c r="F12" s="23">
        <v>2.659101966519116</v>
      </c>
      <c r="G12" s="23">
        <v>2.659101966519116</v>
      </c>
      <c r="H12" s="23">
        <f t="shared" si="2"/>
        <v>15123.833628113627</v>
      </c>
      <c r="I12" s="14"/>
    </row>
    <row r="13" spans="1:9" ht="15.75" thickBot="1">
      <c r="A13" s="22">
        <v>1997</v>
      </c>
      <c r="B13" s="23">
        <f>'Form 1.1'!K13</f>
        <v>14504.957271238269</v>
      </c>
      <c r="C13" s="23">
        <v>928.1040924238448</v>
      </c>
      <c r="D13" s="23">
        <f t="shared" si="0"/>
        <v>15433.061363662113</v>
      </c>
      <c r="E13" s="23">
        <f t="shared" si="1"/>
        <v>0</v>
      </c>
      <c r="F13" s="23">
        <v>3.330827115706116</v>
      </c>
      <c r="G13" s="23">
        <v>3.330827115706116</v>
      </c>
      <c r="H13" s="23">
        <f t="shared" si="2"/>
        <v>15429.730536546407</v>
      </c>
      <c r="I13" s="14"/>
    </row>
    <row r="14" spans="1:9" ht="15.75" thickBot="1">
      <c r="A14" s="22">
        <v>1998</v>
      </c>
      <c r="B14" s="23">
        <f>'Form 1.1'!K14</f>
        <v>14757.235102767132</v>
      </c>
      <c r="C14" s="23">
        <v>944.2263145437703</v>
      </c>
      <c r="D14" s="23">
        <f t="shared" si="0"/>
        <v>15701.461417310902</v>
      </c>
      <c r="E14" s="23">
        <f t="shared" si="1"/>
        <v>0</v>
      </c>
      <c r="F14" s="23">
        <v>3.69893802073413</v>
      </c>
      <c r="G14" s="23">
        <v>3.69893802073413</v>
      </c>
      <c r="H14" s="23">
        <f t="shared" si="2"/>
        <v>15697.762479290168</v>
      </c>
      <c r="I14" s="14"/>
    </row>
    <row r="15" spans="1:9" ht="15.75" thickBot="1">
      <c r="A15" s="22">
        <v>1999</v>
      </c>
      <c r="B15" s="23">
        <f>'Form 1.1'!K15</f>
        <v>15641.98775815265</v>
      </c>
      <c r="C15" s="23">
        <v>1000.8289139588599</v>
      </c>
      <c r="D15" s="23">
        <f t="shared" si="0"/>
        <v>16642.816672111512</v>
      </c>
      <c r="E15" s="23">
        <f t="shared" si="1"/>
        <v>0</v>
      </c>
      <c r="F15" s="23">
        <v>4.035977545481484</v>
      </c>
      <c r="G15" s="23">
        <v>4.035977545481484</v>
      </c>
      <c r="H15" s="23">
        <f t="shared" si="2"/>
        <v>16638.78069456603</v>
      </c>
      <c r="I15" s="14"/>
    </row>
    <row r="16" spans="1:8" ht="15.75" thickBot="1">
      <c r="A16" s="22">
        <v>2000</v>
      </c>
      <c r="B16" s="23">
        <f>'Form 1.1'!K16</f>
        <v>15916.89647225027</v>
      </c>
      <c r="C16" s="23">
        <v>1018.3838933689533</v>
      </c>
      <c r="D16" s="23">
        <f t="shared" si="0"/>
        <v>16935.280365619223</v>
      </c>
      <c r="E16" s="23">
        <f t="shared" si="1"/>
        <v>0</v>
      </c>
      <c r="F16" s="23">
        <v>4.648138360387037</v>
      </c>
      <c r="G16" s="23">
        <v>4.648138360387037</v>
      </c>
      <c r="H16" s="23">
        <f t="shared" si="2"/>
        <v>16930.632227258837</v>
      </c>
    </row>
    <row r="17" spans="1:8" ht="15.75" thickBot="1">
      <c r="A17" s="22">
        <v>2001</v>
      </c>
      <c r="B17" s="23">
        <f>'Form 1.1'!K17</f>
        <v>15564.179058262007</v>
      </c>
      <c r="C17" s="23">
        <v>995.6968963049786</v>
      </c>
      <c r="D17" s="23">
        <f t="shared" si="0"/>
        <v>16559.875954566985</v>
      </c>
      <c r="E17" s="23">
        <f t="shared" si="1"/>
        <v>0</v>
      </c>
      <c r="F17" s="23">
        <v>6.415053496729684</v>
      </c>
      <c r="G17" s="23">
        <v>6.415053496729684</v>
      </c>
      <c r="H17" s="23">
        <f t="shared" si="2"/>
        <v>16553.460901070255</v>
      </c>
    </row>
    <row r="18" spans="1:8" ht="15.75" thickBot="1">
      <c r="A18" s="22">
        <v>2002</v>
      </c>
      <c r="B18" s="23">
        <f>'Form 1.1'!K18</f>
        <v>16201.96388312053</v>
      </c>
      <c r="C18" s="23">
        <v>1036.3359925270559</v>
      </c>
      <c r="D18" s="23">
        <f t="shared" si="0"/>
        <v>17238.299875647586</v>
      </c>
      <c r="E18" s="23">
        <f t="shared" si="1"/>
        <v>0</v>
      </c>
      <c r="F18" s="23">
        <v>9.213999885297424</v>
      </c>
      <c r="G18" s="23">
        <v>9.213999885297424</v>
      </c>
      <c r="H18" s="23">
        <f t="shared" si="2"/>
        <v>17229.08587576229</v>
      </c>
    </row>
    <row r="19" spans="1:8" ht="15.75" thickBot="1">
      <c r="A19" s="22">
        <v>2003</v>
      </c>
      <c r="B19" s="23">
        <f>'Form 1.1'!K19</f>
        <v>16765.109625930847</v>
      </c>
      <c r="C19" s="23">
        <v>1072.2414144380343</v>
      </c>
      <c r="D19" s="23">
        <f t="shared" si="0"/>
        <v>17837.35104036888</v>
      </c>
      <c r="E19" s="23">
        <f t="shared" si="1"/>
        <v>0</v>
      </c>
      <c r="F19" s="23">
        <v>11.337525336575109</v>
      </c>
      <c r="G19" s="23">
        <v>11.337525336575109</v>
      </c>
      <c r="H19" s="23">
        <f t="shared" si="2"/>
        <v>17826.013515032308</v>
      </c>
    </row>
    <row r="20" spans="1:8" ht="15.75" thickBot="1">
      <c r="A20" s="22">
        <v>2004</v>
      </c>
      <c r="B20" s="23">
        <f>'Form 1.1'!K20</f>
        <v>17496.444168129958</v>
      </c>
      <c r="C20" s="23">
        <v>1118.9207662714339</v>
      </c>
      <c r="D20" s="23">
        <f t="shared" si="0"/>
        <v>18615.36493440139</v>
      </c>
      <c r="E20" s="23">
        <f t="shared" si="1"/>
        <v>0</v>
      </c>
      <c r="F20" s="23">
        <v>13.307195138821466</v>
      </c>
      <c r="G20" s="23">
        <v>13.307195138821466</v>
      </c>
      <c r="H20" s="23">
        <f t="shared" si="2"/>
        <v>18602.057739262567</v>
      </c>
    </row>
    <row r="21" spans="1:8" ht="15.75" thickBot="1">
      <c r="A21" s="22">
        <v>2005</v>
      </c>
      <c r="B21" s="23">
        <f>'Form 1.1'!K21</f>
        <v>17558.938166936416</v>
      </c>
      <c r="C21" s="23">
        <v>1122.7373419097553</v>
      </c>
      <c r="D21" s="23">
        <f t="shared" si="0"/>
        <v>18681.675508846172</v>
      </c>
      <c r="E21" s="23">
        <f t="shared" si="1"/>
        <v>0</v>
      </c>
      <c r="F21" s="23">
        <v>16.167199596503643</v>
      </c>
      <c r="G21" s="23">
        <v>16.167199596503643</v>
      </c>
      <c r="H21" s="23">
        <f t="shared" si="2"/>
        <v>18665.508309249668</v>
      </c>
    </row>
    <row r="22" spans="1:8" ht="15.75" thickBot="1">
      <c r="A22" s="22">
        <v>2006</v>
      </c>
      <c r="B22" s="23">
        <f>'Form 1.1'!K22</f>
        <v>18147.272259604222</v>
      </c>
      <c r="C22" s="23">
        <v>1160.2318116670729</v>
      </c>
      <c r="D22" s="23">
        <f t="shared" si="0"/>
        <v>19307.504071271294</v>
      </c>
      <c r="E22" s="23">
        <f t="shared" si="1"/>
        <v>0.6031720000000007</v>
      </c>
      <c r="F22" s="23">
        <v>18.04703030622032</v>
      </c>
      <c r="G22" s="23">
        <v>18.650202306220322</v>
      </c>
      <c r="H22" s="23">
        <f t="shared" si="2"/>
        <v>19288.853868965074</v>
      </c>
    </row>
    <row r="23" spans="1:8" ht="15.75" thickBot="1">
      <c r="A23" s="22">
        <v>2007</v>
      </c>
      <c r="B23" s="23">
        <f>'Form 1.1'!K23</f>
        <v>18156.47781566399</v>
      </c>
      <c r="C23" s="23">
        <v>1160.7637457928888</v>
      </c>
      <c r="D23" s="23">
        <f t="shared" si="0"/>
        <v>19317.24156145688</v>
      </c>
      <c r="E23" s="23">
        <f t="shared" si="1"/>
        <v>0.2575702799999995</v>
      </c>
      <c r="F23" s="23">
        <v>19.286717370118133</v>
      </c>
      <c r="G23" s="23">
        <v>19.544287650118132</v>
      </c>
      <c r="H23" s="23">
        <f t="shared" si="2"/>
        <v>19297.697273806763</v>
      </c>
    </row>
    <row r="24" spans="1:8" ht="15.75" thickBot="1">
      <c r="A24" s="22">
        <v>2008</v>
      </c>
      <c r="B24" s="23">
        <f>'Form 1.1'!K24</f>
        <v>18243.15416343487</v>
      </c>
      <c r="C24" s="23">
        <v>1165.9527861296372</v>
      </c>
      <c r="D24" s="23">
        <f t="shared" si="0"/>
        <v>19409.106949564506</v>
      </c>
      <c r="E24" s="23">
        <f t="shared" si="1"/>
        <v>0.25499457719999796</v>
      </c>
      <c r="F24" s="23">
        <v>24.886885582098575</v>
      </c>
      <c r="G24" s="23">
        <v>25.141880159298573</v>
      </c>
      <c r="H24" s="23">
        <f t="shared" si="2"/>
        <v>19383.965069405207</v>
      </c>
    </row>
    <row r="25" spans="1:8" ht="15.75" thickBot="1">
      <c r="A25" s="22">
        <v>2009</v>
      </c>
      <c r="B25" s="23">
        <f>'Form 1.1'!K25</f>
        <v>17926.94385142907</v>
      </c>
      <c r="C25" s="23">
        <v>1144.8262852905364</v>
      </c>
      <c r="D25" s="23">
        <f t="shared" si="0"/>
        <v>19071.770136719606</v>
      </c>
      <c r="E25" s="23">
        <f t="shared" si="1"/>
        <v>0.605444631428</v>
      </c>
      <c r="F25" s="23">
        <v>38.42769913302933</v>
      </c>
      <c r="G25" s="23">
        <v>39.03314376445733</v>
      </c>
      <c r="H25" s="23">
        <f t="shared" si="2"/>
        <v>19032.73699295515</v>
      </c>
    </row>
    <row r="26" spans="1:8" ht="15.75" thickBot="1">
      <c r="A26" s="22">
        <v>2010</v>
      </c>
      <c r="B26" s="23">
        <f>'Form 1.1'!K26</f>
        <v>17701.36554788713</v>
      </c>
      <c r="C26" s="23">
        <v>1128.130664224287</v>
      </c>
      <c r="D26" s="23">
        <f t="shared" si="0"/>
        <v>18829.496212111415</v>
      </c>
      <c r="E26" s="23">
        <f t="shared" si="1"/>
        <v>0.5929201851137123</v>
      </c>
      <c r="F26" s="23">
        <v>73.73099919754695</v>
      </c>
      <c r="G26" s="23">
        <v>74.32391938266066</v>
      </c>
      <c r="H26" s="23">
        <f t="shared" si="2"/>
        <v>18755.172292728756</v>
      </c>
    </row>
    <row r="27" spans="1:8" ht="15.75" thickBot="1">
      <c r="A27" s="22">
        <v>2011</v>
      </c>
      <c r="B27" s="23">
        <f>'Form 1.1'!K27</f>
        <v>17984.000055200107</v>
      </c>
      <c r="C27" s="23">
        <v>1143.9826557977062</v>
      </c>
      <c r="D27" s="23">
        <f t="shared" si="0"/>
        <v>19127.982710997814</v>
      </c>
      <c r="E27" s="23">
        <f t="shared" si="1"/>
        <v>0.5984209832625851</v>
      </c>
      <c r="F27" s="23">
        <v>108.67263737770011</v>
      </c>
      <c r="G27" s="23">
        <v>109.2710583609627</v>
      </c>
      <c r="H27" s="23">
        <f t="shared" si="2"/>
        <v>19018.71165263685</v>
      </c>
    </row>
    <row r="28" spans="1:8" ht="15.75" thickBot="1">
      <c r="A28" s="22">
        <v>2012</v>
      </c>
      <c r="B28" s="23">
        <f>'Form 1.1'!K28</f>
        <v>18061.639695614496</v>
      </c>
      <c r="C28" s="23">
        <v>1146.6461518455146</v>
      </c>
      <c r="D28" s="23">
        <f t="shared" si="0"/>
        <v>19208.28584746001</v>
      </c>
      <c r="E28" s="23">
        <f t="shared" si="1"/>
        <v>0.5229467734299362</v>
      </c>
      <c r="F28" s="23">
        <v>144.77062625491584</v>
      </c>
      <c r="G28" s="23">
        <v>145.29357302834578</v>
      </c>
      <c r="H28" s="23">
        <f t="shared" si="2"/>
        <v>19062.992274431665</v>
      </c>
    </row>
    <row r="29" spans="1:8" ht="15.75" thickBot="1">
      <c r="A29" s="22">
        <v>2013</v>
      </c>
      <c r="B29" s="23">
        <f>'Form 1.1'!K29</f>
        <v>18001.987486335427</v>
      </c>
      <c r="C29" s="23">
        <v>1139.9563884347383</v>
      </c>
      <c r="D29" s="23">
        <f t="shared" si="0"/>
        <v>19141.943874770164</v>
      </c>
      <c r="E29" s="23">
        <f t="shared" si="1"/>
        <v>0.6302199856956463</v>
      </c>
      <c r="F29" s="23">
        <v>189.5386970569617</v>
      </c>
      <c r="G29" s="23">
        <v>190.16891704265734</v>
      </c>
      <c r="H29" s="23">
        <f t="shared" si="2"/>
        <v>18951.774957727506</v>
      </c>
    </row>
    <row r="30" spans="1:8" ht="15.75" thickBot="1">
      <c r="A30" s="22">
        <v>2014</v>
      </c>
      <c r="B30" s="23">
        <f>'Form 1.1'!K30</f>
        <v>18218.434843435287</v>
      </c>
      <c r="C30" s="23">
        <v>1150.6403569920017</v>
      </c>
      <c r="D30" s="23">
        <f t="shared" si="0"/>
        <v>19369.075200427287</v>
      </c>
      <c r="E30" s="23">
        <f t="shared" si="1"/>
        <v>0.6446432258387063</v>
      </c>
      <c r="F30" s="23">
        <v>239.03462220944093</v>
      </c>
      <c r="G30" s="23">
        <v>239.67926543527963</v>
      </c>
      <c r="H30" s="23">
        <f t="shared" si="2"/>
        <v>19129.395934992008</v>
      </c>
    </row>
    <row r="31" spans="1:8" ht="15.75" thickBot="1">
      <c r="A31" s="22">
        <v>2015</v>
      </c>
      <c r="B31" s="23">
        <f>'Form 1.1'!K31</f>
        <v>18069.25782026192</v>
      </c>
      <c r="C31" s="23">
        <v>1137.0504560110417</v>
      </c>
      <c r="D31" s="23">
        <f t="shared" si="0"/>
        <v>19206.30827627296</v>
      </c>
      <c r="E31" s="23">
        <f t="shared" si="1"/>
        <v>0.5858567935803194</v>
      </c>
      <c r="F31" s="23">
        <v>302.2585882958322</v>
      </c>
      <c r="G31" s="23">
        <v>302.84444508941255</v>
      </c>
      <c r="H31" s="23">
        <f t="shared" si="2"/>
        <v>18903.463831183548</v>
      </c>
    </row>
    <row r="32" spans="1:8" ht="15.75" thickBot="1">
      <c r="A32" s="22">
        <v>2016</v>
      </c>
      <c r="B32" s="23">
        <f>'Form 1.1'!K32</f>
        <v>18371.33575183875</v>
      </c>
      <c r="C32" s="23">
        <v>1149.9127176020052</v>
      </c>
      <c r="D32" s="23">
        <f t="shared" si="0"/>
        <v>19521.248469440754</v>
      </c>
      <c r="E32" s="23">
        <f t="shared" si="1"/>
        <v>0.5830982256445054</v>
      </c>
      <c r="F32" s="23">
        <v>383.0248001483959</v>
      </c>
      <c r="G32" s="23">
        <v>383.6078983740404</v>
      </c>
      <c r="H32" s="23">
        <f t="shared" si="2"/>
        <v>19137.640571066713</v>
      </c>
    </row>
    <row r="33" spans="1:8" ht="15.75" thickBot="1">
      <c r="A33" s="22">
        <v>2017</v>
      </c>
      <c r="B33" s="23">
        <f>'Form 1.1'!K33</f>
        <v>18436.674994725556</v>
      </c>
      <c r="C33" s="23">
        <v>1149.4388599858437</v>
      </c>
      <c r="D33" s="23">
        <f t="shared" si="0"/>
        <v>19586.1138547114</v>
      </c>
      <c r="E33" s="23">
        <f t="shared" si="1"/>
        <v>4.206651468589996</v>
      </c>
      <c r="F33" s="23">
        <v>431.6581805043927</v>
      </c>
      <c r="G33" s="23">
        <v>435.8648319729827</v>
      </c>
      <c r="H33" s="23">
        <f t="shared" si="2"/>
        <v>19150.249022738415</v>
      </c>
    </row>
    <row r="34" spans="1:8" ht="15.75" thickBot="1">
      <c r="A34" s="22">
        <v>2018</v>
      </c>
      <c r="B34" s="23">
        <f>'Form 1.1'!K34</f>
        <v>18807.882915394013</v>
      </c>
      <c r="C34" s="23">
        <v>1167.808115492374</v>
      </c>
      <c r="D34" s="23">
        <f t="shared" si="0"/>
        <v>19975.691030886388</v>
      </c>
      <c r="E34" s="23">
        <f t="shared" si="1"/>
        <v>26.09501573803226</v>
      </c>
      <c r="F34" s="23">
        <v>472.31107321387617</v>
      </c>
      <c r="G34" s="23">
        <v>498.40608895190843</v>
      </c>
      <c r="H34" s="23">
        <f t="shared" si="2"/>
        <v>19477.28494193448</v>
      </c>
    </row>
    <row r="35" spans="1:8" ht="15.75" thickBot="1">
      <c r="A35" s="22">
        <v>2019</v>
      </c>
      <c r="B35" s="23">
        <f>'Form 1.1'!K35</f>
        <v>19192.91599795624</v>
      </c>
      <c r="C35" s="23">
        <v>1188.1223042080117</v>
      </c>
      <c r="D35" s="23">
        <f t="shared" si="0"/>
        <v>20381.038302164252</v>
      </c>
      <c r="E35" s="23">
        <f t="shared" si="1"/>
        <v>30.659166240609466</v>
      </c>
      <c r="F35" s="23">
        <v>512.840489502868</v>
      </c>
      <c r="G35" s="23">
        <v>543.4996557434774</v>
      </c>
      <c r="H35" s="23">
        <f t="shared" si="2"/>
        <v>19837.538646420773</v>
      </c>
    </row>
    <row r="36" spans="1:8" ht="15.75" thickBot="1">
      <c r="A36" s="22">
        <v>2020</v>
      </c>
      <c r="B36" s="23">
        <f>'Form 1.1'!K36</f>
        <v>19601.696455904177</v>
      </c>
      <c r="C36" s="23">
        <v>1210.009316105605</v>
      </c>
      <c r="D36" s="23">
        <f t="shared" si="0"/>
        <v>20811.705772009784</v>
      </c>
      <c r="E36" s="23">
        <f t="shared" si="1"/>
        <v>35.53389182123317</v>
      </c>
      <c r="F36" s="23">
        <v>551.2472177087134</v>
      </c>
      <c r="G36" s="23">
        <v>586.7811095299465</v>
      </c>
      <c r="H36" s="23">
        <f t="shared" si="2"/>
        <v>20224.924662479836</v>
      </c>
    </row>
    <row r="37" spans="1:8" ht="15.75" thickBot="1">
      <c r="A37" s="22">
        <v>2021</v>
      </c>
      <c r="B37" s="23">
        <f>'Form 1.1'!K37</f>
        <v>20041.455480890745</v>
      </c>
      <c r="C37" s="23">
        <v>1233.695879288576</v>
      </c>
      <c r="D37" s="23">
        <f t="shared" si="0"/>
        <v>21275.15136017932</v>
      </c>
      <c r="E37" s="23">
        <f t="shared" si="1"/>
        <v>40.713412126033404</v>
      </c>
      <c r="F37" s="23">
        <v>591.0986800846889</v>
      </c>
      <c r="G37" s="23">
        <v>631.8120922107223</v>
      </c>
      <c r="H37" s="23">
        <f t="shared" si="2"/>
        <v>20643.339267968597</v>
      </c>
    </row>
    <row r="38" spans="1:8" ht="15.75" thickBot="1">
      <c r="A38" s="22">
        <v>2022</v>
      </c>
      <c r="B38" s="23">
        <f>'Form 1.1'!K38</f>
        <v>20509.81937301904</v>
      </c>
      <c r="C38" s="23">
        <v>1259.443184773741</v>
      </c>
      <c r="D38" s="23">
        <f t="shared" si="0"/>
        <v>21769.26255779278</v>
      </c>
      <c r="E38" s="23">
        <f t="shared" si="1"/>
        <v>45.6829270332139</v>
      </c>
      <c r="F38" s="23">
        <v>626.3703622028356</v>
      </c>
      <c r="G38" s="23">
        <v>672.0532892360495</v>
      </c>
      <c r="H38" s="23">
        <f t="shared" si="2"/>
        <v>21097.20926855673</v>
      </c>
    </row>
    <row r="39" spans="1:8" ht="15.75" thickBot="1">
      <c r="A39" s="22">
        <v>2023</v>
      </c>
      <c r="B39" s="23">
        <f>'Form 1.1'!K39</f>
        <v>20975.716398071927</v>
      </c>
      <c r="C39" s="23">
        <v>1285.1776329206425</v>
      </c>
      <c r="D39" s="23">
        <f t="shared" si="0"/>
        <v>22260.89403099257</v>
      </c>
      <c r="E39" s="23">
        <f t="shared" si="1"/>
        <v>50.72532290443553</v>
      </c>
      <c r="F39" s="23">
        <v>658.2878528884613</v>
      </c>
      <c r="G39" s="23">
        <v>709.0131757928968</v>
      </c>
      <c r="H39" s="23">
        <f t="shared" si="2"/>
        <v>21551.880855199674</v>
      </c>
    </row>
    <row r="40" spans="1:8" ht="15.75" thickBot="1">
      <c r="A40" s="22">
        <v>2024</v>
      </c>
      <c r="B40" s="23">
        <f>'Form 1.1'!K40</f>
        <v>21431.265360930112</v>
      </c>
      <c r="C40" s="23">
        <v>1310.0815595322258</v>
      </c>
      <c r="D40" s="23">
        <f t="shared" si="0"/>
        <v>22741.34692046234</v>
      </c>
      <c r="E40" s="23">
        <f t="shared" si="1"/>
        <v>55.75055838843684</v>
      </c>
      <c r="F40" s="23">
        <v>691.9227337601475</v>
      </c>
      <c r="G40" s="23">
        <v>747.6732921485843</v>
      </c>
      <c r="H40" s="23">
        <f t="shared" si="2"/>
        <v>21993.673628313754</v>
      </c>
    </row>
    <row r="41" spans="1:8" ht="15.75" thickBot="1">
      <c r="A41" s="22">
        <v>2025</v>
      </c>
      <c r="B41" s="23">
        <f>'Form 1.1'!K41</f>
        <v>21874.663310167176</v>
      </c>
      <c r="C41" s="23">
        <v>1334.103262024358</v>
      </c>
      <c r="D41" s="23">
        <f t="shared" si="0"/>
        <v>23208.766572191533</v>
      </c>
      <c r="E41" s="23">
        <f t="shared" si="1"/>
        <v>60.69001340598186</v>
      </c>
      <c r="F41" s="23">
        <v>726.4028631480835</v>
      </c>
      <c r="G41" s="23">
        <v>787.0928765540654</v>
      </c>
      <c r="H41" s="23">
        <f t="shared" si="2"/>
        <v>22421.673695637466</v>
      </c>
    </row>
    <row r="42" spans="1:8" ht="15.75" thickBot="1">
      <c r="A42" s="22">
        <v>2026</v>
      </c>
      <c r="B42" s="23">
        <f>'Form 1.1'!K42</f>
        <v>22292.38355408114</v>
      </c>
      <c r="C42" s="23">
        <v>1356.4364142802458</v>
      </c>
      <c r="D42" s="23">
        <f t="shared" si="0"/>
        <v>23648.819968361386</v>
      </c>
      <c r="E42" s="23">
        <f t="shared" si="1"/>
        <v>65.42442851262956</v>
      </c>
      <c r="F42" s="23">
        <v>761.1247685148841</v>
      </c>
      <c r="G42" s="23">
        <v>826.5491970275136</v>
      </c>
      <c r="H42" s="23">
        <f t="shared" si="2"/>
        <v>22822.27077133387</v>
      </c>
    </row>
    <row r="43" spans="1:8" ht="15.75" thickBot="1">
      <c r="A43" s="22">
        <v>2027</v>
      </c>
      <c r="B43" s="23">
        <f>'Form 1.1'!K43</f>
        <v>22710.519855208833</v>
      </c>
      <c r="C43" s="23">
        <v>1378.606215600668</v>
      </c>
      <c r="D43" s="23">
        <f t="shared" si="0"/>
        <v>24089.1260708095</v>
      </c>
      <c r="E43" s="23">
        <f t="shared" si="1"/>
        <v>69.88997228818437</v>
      </c>
      <c r="F43" s="23">
        <v>795.6387723350355</v>
      </c>
      <c r="G43" s="23">
        <v>865.5287446232198</v>
      </c>
      <c r="H43" s="23">
        <f t="shared" si="2"/>
        <v>23223.59732618628</v>
      </c>
    </row>
    <row r="44" spans="1:8" ht="15.75" thickBot="1">
      <c r="A44" s="22">
        <v>2028</v>
      </c>
      <c r="B44" s="23">
        <f>'Form 1.1'!K44</f>
        <v>23140.882162292375</v>
      </c>
      <c r="C44" s="23">
        <v>1401.3532775062556</v>
      </c>
      <c r="D44" s="23">
        <f t="shared" si="0"/>
        <v>24542.23543979863</v>
      </c>
      <c r="E44" s="23">
        <f t="shared" si="1"/>
        <v>74.01978120490435</v>
      </c>
      <c r="F44" s="23">
        <v>829.6790720358916</v>
      </c>
      <c r="G44" s="23">
        <v>903.698853240796</v>
      </c>
      <c r="H44" s="23">
        <f t="shared" si="2"/>
        <v>23638.536586557835</v>
      </c>
    </row>
    <row r="45" spans="1:8" ht="15.75" thickBot="1">
      <c r="A45" s="22">
        <v>2029</v>
      </c>
      <c r="B45" s="23">
        <f>'Form 1.1'!K45</f>
        <v>23559.342555432562</v>
      </c>
      <c r="C45" s="23">
        <v>1423.0775498998003</v>
      </c>
      <c r="D45" s="23">
        <f t="shared" si="0"/>
        <v>24982.420105332363</v>
      </c>
      <c r="E45" s="23">
        <f t="shared" si="1"/>
        <v>78.1267319327136</v>
      </c>
      <c r="F45" s="23">
        <v>863.703165462499</v>
      </c>
      <c r="G45" s="23">
        <v>941.8298973952126</v>
      </c>
      <c r="H45" s="23">
        <f t="shared" si="2"/>
        <v>24040.59020793715</v>
      </c>
    </row>
    <row r="46" spans="1:9" ht="15.75" thickBot="1">
      <c r="A46" s="22">
        <v>2030</v>
      </c>
      <c r="B46" s="23">
        <f>'Form 1.1'!K46</f>
        <v>23973.23842109315</v>
      </c>
      <c r="C46" s="23">
        <v>1444.1819845055343</v>
      </c>
      <c r="D46" s="23">
        <f t="shared" si="0"/>
        <v>25417.420405598685</v>
      </c>
      <c r="E46" s="23">
        <f t="shared" si="1"/>
        <v>82.19874409715476</v>
      </c>
      <c r="F46" s="23">
        <v>898.1968965898146</v>
      </c>
      <c r="G46" s="23">
        <v>980.3956406869694</v>
      </c>
      <c r="H46" s="23">
        <f t="shared" si="2"/>
        <v>24437.024764911715</v>
      </c>
      <c r="I46" s="14"/>
    </row>
    <row r="47" spans="1:5" ht="15">
      <c r="A47" s="31" t="s">
        <v>0</v>
      </c>
      <c r="B47" s="31"/>
      <c r="C47" s="31"/>
      <c r="D47" s="31"/>
      <c r="E47" s="31"/>
    </row>
    <row r="48" spans="1:5" ht="13.5" customHeight="1">
      <c r="A48" s="31" t="s">
        <v>52</v>
      </c>
      <c r="B48" s="31"/>
      <c r="C48" s="31"/>
      <c r="D48" s="31"/>
      <c r="E48" s="31"/>
    </row>
    <row r="49" ht="13.5" customHeight="1">
      <c r="A49" s="20"/>
    </row>
    <row r="50" spans="1:8" ht="15.75">
      <c r="A50" s="32" t="s">
        <v>23</v>
      </c>
      <c r="B50" s="32"/>
      <c r="C50" s="32"/>
      <c r="D50" s="32"/>
      <c r="E50" s="32"/>
      <c r="F50" s="32"/>
      <c r="G50" s="32"/>
      <c r="H50" s="32"/>
    </row>
    <row r="51" spans="1:9" ht="15">
      <c r="A51" s="19" t="s">
        <v>24</v>
      </c>
      <c r="B51" s="12">
        <f>EXP((LN(B16/B6)/10))-1</f>
        <v>0.023061646404258784</v>
      </c>
      <c r="C51" s="12">
        <f>EXP((LN(C16/C6)/10))-1</f>
        <v>0.023031766476895976</v>
      </c>
      <c r="D51" s="12">
        <f>EXP((LN(D16/D6)/10))-1</f>
        <v>0.023059849337386806</v>
      </c>
      <c r="E51" s="13" t="s">
        <v>47</v>
      </c>
      <c r="F51" s="13" t="s">
        <v>47</v>
      </c>
      <c r="G51" s="13" t="s">
        <v>47</v>
      </c>
      <c r="H51" s="12">
        <f>EXP((LN(H16/H6)/10))-1</f>
        <v>0.023031766476895976</v>
      </c>
      <c r="I51" s="12"/>
    </row>
    <row r="52" spans="1:9" ht="15">
      <c r="A52" s="19" t="s">
        <v>36</v>
      </c>
      <c r="B52" s="12">
        <f aca="true" t="shared" si="3" ref="B52:H52">EXP((LN(B32/B16)/16))-1</f>
        <v>0.00900343894285549</v>
      </c>
      <c r="C52" s="12">
        <f t="shared" si="3"/>
        <v>0.0076207089939230865</v>
      </c>
      <c r="D52" s="12">
        <f t="shared" si="3"/>
        <v>0.008921088813945488</v>
      </c>
      <c r="E52" s="13" t="s">
        <v>47</v>
      </c>
      <c r="F52" s="12">
        <f t="shared" si="3"/>
        <v>0.31748821910469793</v>
      </c>
      <c r="G52" s="12">
        <f t="shared" si="3"/>
        <v>0.3176134847164105</v>
      </c>
      <c r="H52" s="12">
        <f t="shared" si="3"/>
        <v>0.007687685121885668</v>
      </c>
      <c r="I52" s="12"/>
    </row>
    <row r="53" spans="1:9" ht="15">
      <c r="A53" s="19" t="s">
        <v>37</v>
      </c>
      <c r="B53" s="12">
        <f aca="true" t="shared" si="4" ref="B53:H53">EXP((LN(B36/B32)/4))-1</f>
        <v>0.016338158047915607</v>
      </c>
      <c r="C53" s="12">
        <f t="shared" si="4"/>
        <v>0.012816946172451882</v>
      </c>
      <c r="D53" s="12">
        <f t="shared" si="4"/>
        <v>0.016131751196134303</v>
      </c>
      <c r="E53" s="12">
        <f t="shared" si="4"/>
        <v>1.7939926801659078</v>
      </c>
      <c r="F53" s="12">
        <f t="shared" si="4"/>
        <v>0.0952919075941403</v>
      </c>
      <c r="G53" s="12">
        <f t="shared" si="4"/>
        <v>0.1121084634200955</v>
      </c>
      <c r="H53" s="12">
        <f t="shared" si="4"/>
        <v>0.013910521240350526</v>
      </c>
      <c r="I53" s="12"/>
    </row>
    <row r="54" spans="1:9" ht="15">
      <c r="A54" s="19" t="s">
        <v>68</v>
      </c>
      <c r="B54" s="12">
        <f aca="true" t="shared" si="5" ref="B54:H54">EXP((LN(B46/B32)/14))-1</f>
        <v>0.019192316015458566</v>
      </c>
      <c r="C54" s="12">
        <f t="shared" si="5"/>
        <v>0.016408668791259462</v>
      </c>
      <c r="D54" s="12">
        <f t="shared" si="5"/>
        <v>0.019031057038385812</v>
      </c>
      <c r="E54" s="12">
        <f t="shared" si="5"/>
        <v>0.423996161836246</v>
      </c>
      <c r="F54" s="12">
        <f t="shared" si="5"/>
        <v>0.06276906366503421</v>
      </c>
      <c r="G54" s="12">
        <f t="shared" si="5"/>
        <v>0.06932108598863107</v>
      </c>
      <c r="H54" s="12">
        <f t="shared" si="5"/>
        <v>0.017613482843551465</v>
      </c>
      <c r="I54" s="12"/>
    </row>
    <row r="55" ht="13.5" customHeight="1">
      <c r="A55" s="20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</row>
    <row r="2" spans="1:10" ht="15.75" customHeight="1">
      <c r="A2" s="28" t="s">
        <v>67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5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70</v>
      </c>
      <c r="C5" s="21" t="s">
        <v>32</v>
      </c>
      <c r="D5" s="21" t="s">
        <v>27</v>
      </c>
      <c r="E5" s="21" t="s">
        <v>33</v>
      </c>
      <c r="F5" s="21" t="s">
        <v>29</v>
      </c>
      <c r="G5" s="21" t="s">
        <v>34</v>
      </c>
      <c r="H5" s="21" t="s">
        <v>75</v>
      </c>
      <c r="I5" s="21" t="s">
        <v>35</v>
      </c>
    </row>
    <row r="6" spans="1:9" ht="15.75" thickBot="1">
      <c r="A6" s="22">
        <v>1990</v>
      </c>
      <c r="B6" s="23">
        <v>3465.1498886181435</v>
      </c>
      <c r="C6" s="23">
        <v>265.4304814681498</v>
      </c>
      <c r="D6" s="23">
        <f>B6+C6</f>
        <v>3730.5803700862934</v>
      </c>
      <c r="E6" s="23">
        <v>0</v>
      </c>
      <c r="F6" s="23">
        <v>0</v>
      </c>
      <c r="G6" s="23">
        <f>E6+F6</f>
        <v>0</v>
      </c>
      <c r="H6" s="23">
        <f>D6-G6</f>
        <v>3730.5803700862934</v>
      </c>
      <c r="I6" s="25">
        <f>100*'Form 1.2'!H6/('Form 1.4'!H6*8.76)</f>
        <v>41.25736390367665</v>
      </c>
    </row>
    <row r="7" spans="1:9" ht="15.75" thickBot="1">
      <c r="A7" s="22">
        <v>1991</v>
      </c>
      <c r="B7" s="23">
        <v>3376.3977269262296</v>
      </c>
      <c r="C7" s="23">
        <v>258.63206588254917</v>
      </c>
      <c r="D7" s="23">
        <f aca="true" t="shared" si="0" ref="D7:D46">B7+C7</f>
        <v>3635.029792808779</v>
      </c>
      <c r="E7" s="23">
        <v>0</v>
      </c>
      <c r="F7" s="23">
        <v>0</v>
      </c>
      <c r="G7" s="23">
        <f aca="true" t="shared" si="1" ref="G7:G46">E7+F7</f>
        <v>0</v>
      </c>
      <c r="H7" s="23">
        <f aca="true" t="shared" si="2" ref="H7:H46">D7-G7</f>
        <v>3635.029792808779</v>
      </c>
      <c r="I7" s="25">
        <f>100*'Form 1.2'!H7/('Form 1.4'!H7*8.76)</f>
        <v>42.56940244659761</v>
      </c>
    </row>
    <row r="8" spans="1:9" ht="15.75" thickBot="1">
      <c r="A8" s="22">
        <v>1992</v>
      </c>
      <c r="B8" s="23">
        <v>3320.336731138759</v>
      </c>
      <c r="C8" s="23">
        <v>254.33743751294253</v>
      </c>
      <c r="D8" s="23">
        <f t="shared" si="0"/>
        <v>3574.6741686517016</v>
      </c>
      <c r="E8" s="23">
        <v>0</v>
      </c>
      <c r="F8" s="23">
        <v>0.00464872436597897</v>
      </c>
      <c r="G8" s="23">
        <f t="shared" si="1"/>
        <v>0.00464872436597897</v>
      </c>
      <c r="H8" s="23">
        <f t="shared" si="2"/>
        <v>3574.669519927336</v>
      </c>
      <c r="I8" s="25">
        <f>100*'Form 1.2'!H8/('Form 1.4'!H8*8.76)</f>
        <v>44.40061322586012</v>
      </c>
    </row>
    <row r="9" spans="1:9" ht="15.75" thickBot="1">
      <c r="A9" s="22">
        <v>1993</v>
      </c>
      <c r="B9" s="23">
        <v>3446.1580551289053</v>
      </c>
      <c r="C9" s="23">
        <v>263.97535271104914</v>
      </c>
      <c r="D9" s="23">
        <f t="shared" si="0"/>
        <v>3710.1334078399545</v>
      </c>
      <c r="E9" s="23">
        <v>0</v>
      </c>
      <c r="F9" s="23">
        <v>0.00462548074414908</v>
      </c>
      <c r="G9" s="23">
        <f t="shared" si="1"/>
        <v>0.00462548074414908</v>
      </c>
      <c r="H9" s="23">
        <f t="shared" si="2"/>
        <v>3710.1287823592106</v>
      </c>
      <c r="I9" s="25">
        <f>100*'Form 1.2'!H9/('Form 1.4'!H9*8.76)</f>
        <v>43.68941023471649</v>
      </c>
    </row>
    <row r="10" spans="1:9" ht="15.75" thickBot="1">
      <c r="A10" s="22">
        <v>1994</v>
      </c>
      <c r="B10" s="23">
        <v>3324.6232052439964</v>
      </c>
      <c r="C10" s="23">
        <v>254.64229719526355</v>
      </c>
      <c r="D10" s="23">
        <f t="shared" si="0"/>
        <v>3579.2655024392598</v>
      </c>
      <c r="E10" s="23">
        <v>0</v>
      </c>
      <c r="F10" s="23">
        <v>0.311231415490307</v>
      </c>
      <c r="G10" s="23">
        <f t="shared" si="1"/>
        <v>0.311231415490307</v>
      </c>
      <c r="H10" s="23">
        <f t="shared" si="2"/>
        <v>3578.9542710237693</v>
      </c>
      <c r="I10" s="25">
        <f>100*'Form 1.2'!H10/('Form 1.4'!H10*8.76)</f>
        <v>44.42694713636645</v>
      </c>
    </row>
    <row r="11" spans="1:9" ht="15.75" thickBot="1">
      <c r="A11" s="22">
        <v>1995</v>
      </c>
      <c r="B11" s="23">
        <v>3558.875349084937</v>
      </c>
      <c r="C11" s="23">
        <v>272.5755395495114</v>
      </c>
      <c r="D11" s="23">
        <f t="shared" si="0"/>
        <v>3831.4508886344483</v>
      </c>
      <c r="E11" s="23">
        <v>0</v>
      </c>
      <c r="F11" s="23">
        <v>0.447939822386692</v>
      </c>
      <c r="G11" s="23">
        <f t="shared" si="1"/>
        <v>0.447939822386692</v>
      </c>
      <c r="H11" s="23">
        <f t="shared" si="2"/>
        <v>3831.0029488120617</v>
      </c>
      <c r="I11" s="25">
        <f>100*'Form 1.2'!H11/('Form 1.4'!H11*8.76)</f>
        <v>42.74254045407873</v>
      </c>
    </row>
    <row r="12" spans="1:9" ht="15.75" thickBot="1">
      <c r="A12" s="22">
        <v>1996</v>
      </c>
      <c r="B12" s="23">
        <v>3790.3188551946228</v>
      </c>
      <c r="C12" s="23">
        <v>290.290216632922</v>
      </c>
      <c r="D12" s="23">
        <f t="shared" si="0"/>
        <v>4080.6090718275445</v>
      </c>
      <c r="E12" s="23">
        <v>0</v>
      </c>
      <c r="F12" s="23">
        <v>0.629343015484855</v>
      </c>
      <c r="G12" s="23">
        <f t="shared" si="1"/>
        <v>0.629343015484855</v>
      </c>
      <c r="H12" s="23">
        <f t="shared" si="2"/>
        <v>4079.97972881206</v>
      </c>
      <c r="I12" s="25">
        <f>100*'Form 1.2'!H12/('Form 1.4'!H12*8.76)</f>
        <v>42.31552950737457</v>
      </c>
    </row>
    <row r="13" spans="1:9" ht="15.75" thickBot="1">
      <c r="A13" s="22">
        <v>1997</v>
      </c>
      <c r="B13" s="23">
        <v>3885.1682204405183</v>
      </c>
      <c r="C13" s="23">
        <v>297.5467852275588</v>
      </c>
      <c r="D13" s="23">
        <f t="shared" si="0"/>
        <v>4182.7150056680775</v>
      </c>
      <c r="E13" s="23">
        <v>0</v>
      </c>
      <c r="F13" s="23">
        <v>0.745436790925496</v>
      </c>
      <c r="G13" s="23">
        <f t="shared" si="1"/>
        <v>0.745436790925496</v>
      </c>
      <c r="H13" s="23">
        <f t="shared" si="2"/>
        <v>4181.969568877152</v>
      </c>
      <c r="I13" s="25">
        <f>100*'Form 1.2'!H13/('Form 1.4'!H13*8.76)</f>
        <v>42.11854571000296</v>
      </c>
    </row>
    <row r="14" spans="1:9" ht="15.75" thickBot="1">
      <c r="A14" s="22">
        <v>1998</v>
      </c>
      <c r="B14" s="23">
        <v>4115.316094453367</v>
      </c>
      <c r="C14" s="23">
        <v>315.1720421190098</v>
      </c>
      <c r="D14" s="23">
        <f t="shared" si="0"/>
        <v>4430.488136572378</v>
      </c>
      <c r="E14" s="23">
        <v>0</v>
      </c>
      <c r="F14" s="23">
        <v>0.798573317469041</v>
      </c>
      <c r="G14" s="23">
        <f t="shared" si="1"/>
        <v>0.798573317469041</v>
      </c>
      <c r="H14" s="23">
        <f t="shared" si="2"/>
        <v>4429.6895632549085</v>
      </c>
      <c r="I14" s="25">
        <f>100*'Form 1.2'!H14/('Form 1.4'!H14*8.76)</f>
        <v>40.45389620637596</v>
      </c>
    </row>
    <row r="15" spans="1:9" ht="15.75" thickBot="1">
      <c r="A15" s="22">
        <v>1999</v>
      </c>
      <c r="B15" s="23">
        <v>4247.488708070144</v>
      </c>
      <c r="C15" s="23">
        <v>325.29018705452137</v>
      </c>
      <c r="D15" s="23">
        <f t="shared" si="0"/>
        <v>4572.778895124665</v>
      </c>
      <c r="E15" s="23">
        <v>0</v>
      </c>
      <c r="F15" s="23">
        <v>0.880521979786501</v>
      </c>
      <c r="G15" s="23">
        <f t="shared" si="1"/>
        <v>0.880521979786501</v>
      </c>
      <c r="H15" s="23">
        <f t="shared" si="2"/>
        <v>4571.898373144878</v>
      </c>
      <c r="I15" s="25">
        <f>100*'Form 1.2'!H15/('Form 1.4'!H15*8.76)</f>
        <v>41.54519706812414</v>
      </c>
    </row>
    <row r="16" spans="1:9" ht="15.75" thickBot="1">
      <c r="A16" s="22">
        <v>2000</v>
      </c>
      <c r="B16" s="23">
        <v>4195.810179339181</v>
      </c>
      <c r="C16" s="23">
        <v>321.31948626766075</v>
      </c>
      <c r="D16" s="23">
        <f t="shared" si="0"/>
        <v>4517.129665606842</v>
      </c>
      <c r="E16" s="23">
        <v>0</v>
      </c>
      <c r="F16" s="23">
        <v>1.03881814256466</v>
      </c>
      <c r="G16" s="23">
        <f t="shared" si="1"/>
        <v>1.03881814256466</v>
      </c>
      <c r="H16" s="23">
        <f t="shared" si="2"/>
        <v>4516.0908474642765</v>
      </c>
      <c r="I16" s="25">
        <f>100*'Form 1.2'!H16/('Form 1.4'!H16*8.76)</f>
        <v>42.79631741627145</v>
      </c>
    </row>
    <row r="17" spans="1:9" ht="15.75" thickBot="1">
      <c r="A17" s="22">
        <v>2001</v>
      </c>
      <c r="B17" s="23">
        <v>3911.4824277227044</v>
      </c>
      <c r="C17" s="23">
        <v>299.501245217052</v>
      </c>
      <c r="D17" s="23">
        <f t="shared" si="0"/>
        <v>4210.983672939757</v>
      </c>
      <c r="E17" s="23">
        <v>0</v>
      </c>
      <c r="F17" s="23">
        <v>1.54450060714313</v>
      </c>
      <c r="G17" s="23">
        <f t="shared" si="1"/>
        <v>1.54450060714313</v>
      </c>
      <c r="H17" s="23">
        <f t="shared" si="2"/>
        <v>4209.439172332613</v>
      </c>
      <c r="I17" s="25">
        <f>100*'Form 1.2'!H17/('Form 1.4'!H17*8.76)</f>
        <v>44.89112228640209</v>
      </c>
    </row>
    <row r="18" spans="1:9" ht="15.75" thickBot="1">
      <c r="A18" s="22">
        <v>2002</v>
      </c>
      <c r="B18" s="23">
        <v>4275.690557114962</v>
      </c>
      <c r="C18" s="23">
        <v>327.3507289300251</v>
      </c>
      <c r="D18" s="23">
        <f t="shared" si="0"/>
        <v>4603.041286044987</v>
      </c>
      <c r="E18" s="23">
        <v>0</v>
      </c>
      <c r="F18" s="23">
        <v>2.18234654022104</v>
      </c>
      <c r="G18" s="23">
        <f t="shared" si="1"/>
        <v>2.18234654022104</v>
      </c>
      <c r="H18" s="23">
        <f t="shared" si="2"/>
        <v>4600.858939504766</v>
      </c>
      <c r="I18" s="25">
        <f>100*'Form 1.2'!H18/('Form 1.4'!H18*8.76)</f>
        <v>42.748335711825234</v>
      </c>
    </row>
    <row r="19" spans="1:9" ht="15.75" thickBot="1">
      <c r="A19" s="22">
        <v>2003</v>
      </c>
      <c r="B19" s="23">
        <v>4297.984445892996</v>
      </c>
      <c r="C19" s="23">
        <v>329.0370405217978</v>
      </c>
      <c r="D19" s="23">
        <f t="shared" si="0"/>
        <v>4627.021486414794</v>
      </c>
      <c r="E19" s="23">
        <v>0</v>
      </c>
      <c r="F19" s="23">
        <v>2.46172367631418</v>
      </c>
      <c r="G19" s="23">
        <f t="shared" si="1"/>
        <v>2.46172367631418</v>
      </c>
      <c r="H19" s="23">
        <f t="shared" si="2"/>
        <v>4624.55976273848</v>
      </c>
      <c r="I19" s="25">
        <f>100*'Form 1.2'!H19/('Form 1.4'!H19*8.76)</f>
        <v>44.0027408891396</v>
      </c>
    </row>
    <row r="20" spans="1:9" ht="15.75" thickBot="1">
      <c r="A20" s="22">
        <v>2004</v>
      </c>
      <c r="B20" s="23">
        <v>4195.582211562623</v>
      </c>
      <c r="C20" s="23">
        <v>321.1536687736053</v>
      </c>
      <c r="D20" s="23">
        <f t="shared" si="0"/>
        <v>4516.735880336229</v>
      </c>
      <c r="E20" s="23">
        <v>0</v>
      </c>
      <c r="F20" s="23">
        <v>2.97556960955196</v>
      </c>
      <c r="G20" s="23">
        <f t="shared" si="1"/>
        <v>2.97556960955196</v>
      </c>
      <c r="H20" s="23">
        <f t="shared" si="2"/>
        <v>4513.760310726677</v>
      </c>
      <c r="I20" s="25">
        <f>100*'Form 1.2'!H20/('Form 1.4'!H20*8.76)</f>
        <v>47.04553247829214</v>
      </c>
    </row>
    <row r="21" spans="1:9" ht="15.75" thickBot="1">
      <c r="A21" s="22">
        <v>2005</v>
      </c>
      <c r="B21" s="23">
        <v>4518.620905460992</v>
      </c>
      <c r="C21" s="23">
        <v>345.85415613827325</v>
      </c>
      <c r="D21" s="23">
        <f t="shared" si="0"/>
        <v>4864.475061599265</v>
      </c>
      <c r="E21" s="23">
        <v>0</v>
      </c>
      <c r="F21" s="23">
        <v>3.55359295089718</v>
      </c>
      <c r="G21" s="23">
        <f t="shared" si="1"/>
        <v>3.55359295089718</v>
      </c>
      <c r="H21" s="23">
        <f t="shared" si="2"/>
        <v>4860.921468648368</v>
      </c>
      <c r="I21" s="25">
        <f>100*'Form 1.2'!H21/('Form 1.4'!H21*8.76)</f>
        <v>43.83460630808367</v>
      </c>
    </row>
    <row r="22" spans="1:9" ht="15.75" thickBot="1">
      <c r="A22" s="22">
        <v>2006</v>
      </c>
      <c r="B22" s="23">
        <v>5097.104209808943</v>
      </c>
      <c r="C22" s="23">
        <v>390.1367770691375</v>
      </c>
      <c r="D22" s="23">
        <f t="shared" si="0"/>
        <v>5487.240986878081</v>
      </c>
      <c r="E22" s="23">
        <v>0.08537756332831581</v>
      </c>
      <c r="F22" s="23">
        <v>3.84941881039942</v>
      </c>
      <c r="G22" s="23">
        <f t="shared" si="1"/>
        <v>3.934796373727736</v>
      </c>
      <c r="H22" s="23">
        <f t="shared" si="2"/>
        <v>5483.306190504353</v>
      </c>
      <c r="I22" s="25">
        <f>100*'Form 1.2'!H22/('Form 1.4'!H22*8.76)</f>
        <v>40.15686669946627</v>
      </c>
    </row>
    <row r="23" spans="1:9" ht="15.75" thickBot="1">
      <c r="A23" s="22">
        <v>2007</v>
      </c>
      <c r="B23" s="23">
        <v>4794.273917606574</v>
      </c>
      <c r="C23" s="23">
        <v>366.9193002997526</v>
      </c>
      <c r="D23" s="23">
        <f t="shared" si="0"/>
        <v>5161.193217906327</v>
      </c>
      <c r="E23" s="23">
        <v>0.03311549999999919</v>
      </c>
      <c r="F23" s="23">
        <v>4.17160759283317</v>
      </c>
      <c r="G23" s="23">
        <f t="shared" si="1"/>
        <v>4.204723092833169</v>
      </c>
      <c r="H23" s="23">
        <f t="shared" si="2"/>
        <v>5156.988494813494</v>
      </c>
      <c r="I23" s="25">
        <f>100*'Form 1.2'!H23/('Form 1.4'!H23*8.76)</f>
        <v>42.71744024561248</v>
      </c>
    </row>
    <row r="24" spans="1:9" ht="15.75" thickBot="1">
      <c r="A24" s="22">
        <v>2008</v>
      </c>
      <c r="B24" s="23">
        <v>4839.841221956168</v>
      </c>
      <c r="C24" s="23">
        <v>370.27953820927723</v>
      </c>
      <c r="D24" s="23">
        <f t="shared" si="0"/>
        <v>5210.120760165445</v>
      </c>
      <c r="E24" s="23">
        <v>0.03278434500000138</v>
      </c>
      <c r="F24" s="23">
        <v>5.87190746394501</v>
      </c>
      <c r="G24" s="23">
        <f t="shared" si="1"/>
        <v>5.904691808945011</v>
      </c>
      <c r="H24" s="23">
        <f t="shared" si="2"/>
        <v>5204.2160683565</v>
      </c>
      <c r="I24" s="25">
        <f>100*'Form 1.2'!H24/('Form 1.4'!H24*8.76)</f>
        <v>42.51901480554463</v>
      </c>
    </row>
    <row r="25" spans="1:9" ht="15.75" thickBot="1">
      <c r="A25" s="22">
        <v>2009</v>
      </c>
      <c r="B25" s="23">
        <v>4419.89246894835</v>
      </c>
      <c r="C25" s="23">
        <v>337.8316061471011</v>
      </c>
      <c r="D25" s="23">
        <f t="shared" si="0"/>
        <v>4757.724075095452</v>
      </c>
      <c r="E25" s="23">
        <v>0.0836126807736175</v>
      </c>
      <c r="F25" s="23">
        <v>9.47457236286182</v>
      </c>
      <c r="G25" s="23">
        <f t="shared" si="1"/>
        <v>9.558185043635438</v>
      </c>
      <c r="H25" s="23">
        <f t="shared" si="2"/>
        <v>4748.165890051816</v>
      </c>
      <c r="I25" s="25">
        <f>100*'Form 1.2'!H25/('Form 1.4'!H25*8.76)</f>
        <v>45.75844487434709</v>
      </c>
    </row>
    <row r="26" spans="1:9" ht="15.75" thickBot="1">
      <c r="A26" s="22">
        <v>2010</v>
      </c>
      <c r="B26" s="23">
        <v>4702.9787569592445</v>
      </c>
      <c r="C26" s="23">
        <v>358.82941076090634</v>
      </c>
      <c r="D26" s="23">
        <f t="shared" si="0"/>
        <v>5061.808167720151</v>
      </c>
      <c r="E26" s="23">
        <v>0.08405949986282124</v>
      </c>
      <c r="F26" s="23">
        <v>18.4376379175237</v>
      </c>
      <c r="G26" s="23">
        <f t="shared" si="1"/>
        <v>18.52169741738652</v>
      </c>
      <c r="H26" s="23">
        <f t="shared" si="2"/>
        <v>5043.286470302764</v>
      </c>
      <c r="I26" s="25">
        <f>100*'Form 1.2'!H26/('Form 1.4'!H26*8.76)</f>
        <v>42.45250425266854</v>
      </c>
    </row>
    <row r="27" spans="1:9" ht="15.75" thickBot="1">
      <c r="A27" s="22">
        <v>2011</v>
      </c>
      <c r="B27" s="23">
        <v>4425.524925794664</v>
      </c>
      <c r="C27" s="23">
        <v>337.00496976075465</v>
      </c>
      <c r="D27" s="23">
        <f t="shared" si="0"/>
        <v>4762.529895555419</v>
      </c>
      <c r="E27" s="23">
        <v>0.07861539142663787</v>
      </c>
      <c r="F27" s="23">
        <v>25.9036242315061</v>
      </c>
      <c r="G27" s="23">
        <f t="shared" si="1"/>
        <v>25.982239622932738</v>
      </c>
      <c r="H27" s="23">
        <f t="shared" si="2"/>
        <v>4736.547655932486</v>
      </c>
      <c r="I27" s="25">
        <f>100*'Form 1.2'!H27/('Form 1.4'!H27*8.76)</f>
        <v>45.83688295369021</v>
      </c>
    </row>
    <row r="28" spans="1:9" ht="15.75" thickBot="1">
      <c r="A28" s="22">
        <v>2012</v>
      </c>
      <c r="B28" s="23">
        <v>4628.403756196128</v>
      </c>
      <c r="C28" s="23">
        <v>352.0835219875535</v>
      </c>
      <c r="D28" s="23">
        <f t="shared" si="0"/>
        <v>4980.487278183681</v>
      </c>
      <c r="E28" s="23">
        <v>0.06829212906959015</v>
      </c>
      <c r="F28" s="23">
        <v>31.9448375976913</v>
      </c>
      <c r="G28" s="23">
        <f t="shared" si="1"/>
        <v>32.013129726760894</v>
      </c>
      <c r="H28" s="23">
        <f t="shared" si="2"/>
        <v>4948.47414845692</v>
      </c>
      <c r="I28" s="25">
        <f>100*'Form 1.2'!H28/('Form 1.4'!H28*8.76)</f>
        <v>43.97599351460301</v>
      </c>
    </row>
    <row r="29" spans="1:9" ht="15.75" thickBot="1">
      <c r="A29" s="22">
        <v>2013</v>
      </c>
      <c r="B29" s="23">
        <v>4775.672749441054</v>
      </c>
      <c r="C29" s="23">
        <v>362.66375300292043</v>
      </c>
      <c r="D29" s="23">
        <f t="shared" si="0"/>
        <v>5138.3365024439745</v>
      </c>
      <c r="E29" s="23">
        <v>0.07847942990417778</v>
      </c>
      <c r="F29" s="23">
        <v>41.0805232367321</v>
      </c>
      <c r="G29" s="23">
        <f t="shared" si="1"/>
        <v>41.159002666636276</v>
      </c>
      <c r="H29" s="23">
        <f t="shared" si="2"/>
        <v>5097.177499777338</v>
      </c>
      <c r="I29" s="25">
        <f>100*'Form 1.2'!H29/('Form 1.4'!H29*8.76)</f>
        <v>42.443972766733665</v>
      </c>
    </row>
    <row r="30" spans="1:9" ht="15.75" thickBot="1">
      <c r="A30" s="22">
        <v>2014</v>
      </c>
      <c r="B30" s="23">
        <v>4691.24178384576</v>
      </c>
      <c r="C30" s="23">
        <v>355.35694721239116</v>
      </c>
      <c r="D30" s="23">
        <f t="shared" si="0"/>
        <v>5046.598731058151</v>
      </c>
      <c r="E30" s="23">
        <v>0.18606679943887627</v>
      </c>
      <c r="F30" s="23">
        <v>51.9310798088387</v>
      </c>
      <c r="G30" s="23">
        <f t="shared" si="1"/>
        <v>52.11714660827758</v>
      </c>
      <c r="H30" s="23">
        <f t="shared" si="2"/>
        <v>4994.4815844498735</v>
      </c>
      <c r="I30" s="25">
        <f>100*'Form 1.2'!H30/('Form 1.4'!H30*8.76)</f>
        <v>43.72267592184418</v>
      </c>
    </row>
    <row r="31" spans="1:9" ht="15.75" thickBot="1">
      <c r="A31" s="22">
        <v>2015</v>
      </c>
      <c r="B31" s="23">
        <v>4802.775101318644</v>
      </c>
      <c r="C31" s="23">
        <v>362.8440978963961</v>
      </c>
      <c r="D31" s="23">
        <f t="shared" si="0"/>
        <v>5165.619199215041</v>
      </c>
      <c r="E31" s="23">
        <v>0.21496477327197283</v>
      </c>
      <c r="F31" s="23">
        <v>65.6920177934659</v>
      </c>
      <c r="G31" s="23">
        <f t="shared" si="1"/>
        <v>65.90698256673787</v>
      </c>
      <c r="H31" s="23">
        <f t="shared" si="2"/>
        <v>5099.712216648303</v>
      </c>
      <c r="I31" s="25">
        <f>100*'Form 1.2'!H31/('Form 1.4'!H31*8.76)</f>
        <v>42.314734036350664</v>
      </c>
    </row>
    <row r="32" spans="1:9" ht="15.75" thickBot="1">
      <c r="A32" s="22">
        <v>2016</v>
      </c>
      <c r="B32" s="23">
        <v>4747.830789291908</v>
      </c>
      <c r="C32" s="23">
        <v>357.25414505527493</v>
      </c>
      <c r="D32" s="23">
        <f t="shared" si="0"/>
        <v>5105.084934347184</v>
      </c>
      <c r="E32" s="23">
        <v>0.2133063964527082</v>
      </c>
      <c r="F32" s="23">
        <v>83.7252497978722</v>
      </c>
      <c r="G32" s="23">
        <f t="shared" si="1"/>
        <v>83.9385561943249</v>
      </c>
      <c r="H32" s="23">
        <f t="shared" si="2"/>
        <v>5021.146378152859</v>
      </c>
      <c r="I32" s="25">
        <f>100*'Form 1.2'!H32/('Form 1.4'!H32*8.76)</f>
        <v>43.509230783480206</v>
      </c>
    </row>
    <row r="33" spans="1:9" ht="15.75" thickBot="1">
      <c r="A33" s="22">
        <v>2017</v>
      </c>
      <c r="B33" s="23">
        <v>4847.92099187635</v>
      </c>
      <c r="C33" s="23">
        <v>364.02115072108404</v>
      </c>
      <c r="D33" s="23">
        <f t="shared" si="0"/>
        <v>5211.942142597434</v>
      </c>
      <c r="E33" s="23">
        <v>0.5496111423204582</v>
      </c>
      <c r="F33" s="23">
        <v>95.1370371167445</v>
      </c>
      <c r="G33" s="23">
        <f t="shared" si="1"/>
        <v>95.68664825906495</v>
      </c>
      <c r="H33" s="23">
        <f t="shared" si="2"/>
        <v>5116.255494338369</v>
      </c>
      <c r="I33" s="25">
        <f>100*'Form 1.2'!H33/('Form 1.4'!H33*8.76)</f>
        <v>42.72854412828106</v>
      </c>
    </row>
    <row r="34" spans="1:9" ht="15.75" thickBot="1">
      <c r="A34" s="22">
        <v>2018</v>
      </c>
      <c r="B34" s="23">
        <v>4957.936870816764</v>
      </c>
      <c r="C34" s="23">
        <v>371.83549702711116</v>
      </c>
      <c r="D34" s="23">
        <f t="shared" si="0"/>
        <v>5329.772367843875</v>
      </c>
      <c r="E34" s="23">
        <v>3.1932707698247214</v>
      </c>
      <c r="F34" s="23">
        <v>100.494291599013</v>
      </c>
      <c r="G34" s="23">
        <f t="shared" si="1"/>
        <v>103.68756236883772</v>
      </c>
      <c r="H34" s="23">
        <f t="shared" si="2"/>
        <v>5226.084805475038</v>
      </c>
      <c r="I34" s="25">
        <f>100*'Form 1.2'!H34/('Form 1.4'!H34*8.76)</f>
        <v>42.54493443682273</v>
      </c>
    </row>
    <row r="35" spans="1:14" ht="15.75" thickBot="1">
      <c r="A35" s="22">
        <v>2019</v>
      </c>
      <c r="B35" s="23">
        <v>5068.75072315593</v>
      </c>
      <c r="C35" s="23">
        <v>379.65527242579674</v>
      </c>
      <c r="D35" s="23">
        <f t="shared" si="0"/>
        <v>5448.4059955817265</v>
      </c>
      <c r="E35" s="23">
        <v>3.5694064649347297</v>
      </c>
      <c r="F35" s="23">
        <v>108.846167529159</v>
      </c>
      <c r="G35" s="23">
        <f t="shared" si="1"/>
        <v>112.41557399409373</v>
      </c>
      <c r="H35" s="23">
        <f t="shared" si="2"/>
        <v>5335.990421587633</v>
      </c>
      <c r="I35" s="25">
        <f>100*'Form 1.2'!H35/('Form 1.4'!H35*8.76)</f>
        <v>42.43934166468455</v>
      </c>
      <c r="N35" s="1" t="s">
        <v>0</v>
      </c>
    </row>
    <row r="36" spans="1:9" ht="15.75" thickBot="1">
      <c r="A36" s="22">
        <v>2020</v>
      </c>
      <c r="B36" s="23">
        <v>5164.349362828472</v>
      </c>
      <c r="C36" s="23">
        <v>386.31260949519884</v>
      </c>
      <c r="D36" s="23">
        <f t="shared" si="0"/>
        <v>5550.661972323671</v>
      </c>
      <c r="E36" s="23">
        <v>4.142048237070895</v>
      </c>
      <c r="F36" s="23">
        <v>116.961759823792</v>
      </c>
      <c r="G36" s="23">
        <f t="shared" si="1"/>
        <v>121.10380806086289</v>
      </c>
      <c r="H36" s="23">
        <f t="shared" si="2"/>
        <v>5429.558164262808</v>
      </c>
      <c r="I36" s="25">
        <f>100*'Form 1.2'!H36/('Form 1.4'!H36*8.76)</f>
        <v>42.52245365673944</v>
      </c>
    </row>
    <row r="37" spans="1:9" ht="15.75" thickBot="1">
      <c r="A37" s="22">
        <v>2021</v>
      </c>
      <c r="B37" s="23">
        <v>5253.88684780576</v>
      </c>
      <c r="C37" s="23">
        <v>392.8159650720202</v>
      </c>
      <c r="D37" s="23">
        <f t="shared" si="0"/>
        <v>5646.70281287778</v>
      </c>
      <c r="E37" s="23">
        <v>4.431109541295285</v>
      </c>
      <c r="F37" s="23">
        <v>121.309980144096</v>
      </c>
      <c r="G37" s="23">
        <f t="shared" si="1"/>
        <v>125.74108968539129</v>
      </c>
      <c r="H37" s="23">
        <f t="shared" si="2"/>
        <v>5520.9617231923885</v>
      </c>
      <c r="I37" s="25">
        <f>100*'Form 1.2'!H37/('Form 1.4'!H37*8.76)</f>
        <v>42.683606528838624</v>
      </c>
    </row>
    <row r="38" spans="1:9" ht="15.75" thickBot="1">
      <c r="A38" s="22">
        <v>2022</v>
      </c>
      <c r="B38" s="23">
        <v>5362.687339996933</v>
      </c>
      <c r="C38" s="23">
        <v>400.5982860099798</v>
      </c>
      <c r="D38" s="23">
        <f t="shared" si="0"/>
        <v>5763.285626006913</v>
      </c>
      <c r="E38" s="23">
        <v>4.709273983588588</v>
      </c>
      <c r="F38" s="23">
        <v>128.235428807341</v>
      </c>
      <c r="G38" s="23">
        <f t="shared" si="1"/>
        <v>132.9447027909296</v>
      </c>
      <c r="H38" s="23">
        <f t="shared" si="2"/>
        <v>5630.340923215983</v>
      </c>
      <c r="I38" s="25">
        <f>100*'Form 1.2'!H38/('Form 1.4'!H38*8.76)</f>
        <v>42.77462511208572</v>
      </c>
    </row>
    <row r="39" spans="1:9" ht="15.75" thickBot="1">
      <c r="A39" s="22">
        <v>2023</v>
      </c>
      <c r="B39" s="23">
        <v>5480.6495874073225</v>
      </c>
      <c r="C39" s="23">
        <v>408.7653091116082</v>
      </c>
      <c r="D39" s="23">
        <f t="shared" si="0"/>
        <v>5889.414896518931</v>
      </c>
      <c r="E39" s="23">
        <v>4.973976044681905</v>
      </c>
      <c r="F39" s="23">
        <v>139.313873613187</v>
      </c>
      <c r="G39" s="23">
        <f t="shared" si="1"/>
        <v>144.28784965786892</v>
      </c>
      <c r="H39" s="23">
        <f t="shared" si="2"/>
        <v>5745.127046861062</v>
      </c>
      <c r="I39" s="25">
        <f>100*'Form 1.2'!H39/('Form 1.4'!H39*8.76)</f>
        <v>42.82342847304547</v>
      </c>
    </row>
    <row r="40" spans="1:9" ht="15.75" thickBot="1">
      <c r="A40" s="22">
        <v>2024</v>
      </c>
      <c r="B40" s="23">
        <v>5586.335791253995</v>
      </c>
      <c r="C40" s="23">
        <v>416.2967788623642</v>
      </c>
      <c r="D40" s="23">
        <f t="shared" si="0"/>
        <v>6002.63257011636</v>
      </c>
      <c r="E40" s="23">
        <v>5.226257471863335</v>
      </c>
      <c r="F40" s="23">
        <v>146.425736623331</v>
      </c>
      <c r="G40" s="23">
        <f t="shared" si="1"/>
        <v>151.65199409519434</v>
      </c>
      <c r="H40" s="23">
        <f t="shared" si="2"/>
        <v>5850.980576021166</v>
      </c>
      <c r="I40" s="25">
        <f>100*'Form 1.2'!H40/('Form 1.4'!H40*8.76)</f>
        <v>42.91064213843008</v>
      </c>
    </row>
    <row r="41" spans="1:9" ht="15.75" thickBot="1">
      <c r="A41" s="22">
        <v>2025</v>
      </c>
      <c r="B41" s="23">
        <v>5689.035465150997</v>
      </c>
      <c r="C41" s="23">
        <v>423.58848778043586</v>
      </c>
      <c r="D41" s="23">
        <f t="shared" si="0"/>
        <v>6112.6239529314325</v>
      </c>
      <c r="E41" s="23">
        <v>5.470500702601271</v>
      </c>
      <c r="F41" s="23">
        <v>153.68914486046</v>
      </c>
      <c r="G41" s="23">
        <f t="shared" si="1"/>
        <v>159.15964556306128</v>
      </c>
      <c r="H41" s="23">
        <f t="shared" si="2"/>
        <v>5953.464307368371</v>
      </c>
      <c r="I41" s="25">
        <f>100*'Form 1.2'!H41/('Form 1.4'!H41*8.76)</f>
        <v>42.99264528337861</v>
      </c>
    </row>
    <row r="42" spans="1:9" ht="15.75" thickBot="1">
      <c r="A42" s="22">
        <v>2026</v>
      </c>
      <c r="B42" s="23">
        <v>5798.391565746815</v>
      </c>
      <c r="C42" s="23">
        <v>431.3872689493872</v>
      </c>
      <c r="D42" s="23">
        <f t="shared" si="0"/>
        <v>6229.7788346962025</v>
      </c>
      <c r="E42" s="23">
        <v>5.708038710379128</v>
      </c>
      <c r="F42" s="23">
        <v>160.995942840781</v>
      </c>
      <c r="G42" s="23">
        <f t="shared" si="1"/>
        <v>166.70398155116013</v>
      </c>
      <c r="H42" s="23">
        <f t="shared" si="2"/>
        <v>6063.074853145043</v>
      </c>
      <c r="I42" s="25">
        <f>100*'Form 1.2'!H42/('Form 1.4'!H42*8.76)</f>
        <v>42.96965013009394</v>
      </c>
    </row>
    <row r="43" spans="1:9" ht="15.75" thickBot="1">
      <c r="A43" s="22">
        <v>2027</v>
      </c>
      <c r="B43" s="23">
        <v>5908.098380956075</v>
      </c>
      <c r="C43" s="23">
        <v>439.6366100530168</v>
      </c>
      <c r="D43" s="23">
        <f t="shared" si="0"/>
        <v>6347.734991009092</v>
      </c>
      <c r="E43" s="23">
        <v>5.941821697522187</v>
      </c>
      <c r="F43" s="23">
        <v>162.775226973738</v>
      </c>
      <c r="G43" s="23">
        <f t="shared" si="1"/>
        <v>168.7170486712602</v>
      </c>
      <c r="H43" s="23">
        <f t="shared" si="2"/>
        <v>6179.017942337831</v>
      </c>
      <c r="I43" s="25">
        <f>100*'Form 1.2'!H43/('Form 1.4'!H43*8.76)</f>
        <v>42.90480477514263</v>
      </c>
    </row>
    <row r="44" spans="1:10" ht="15.75" thickBot="1">
      <c r="A44" s="22">
        <v>2028</v>
      </c>
      <c r="B44" s="23">
        <v>6014.955086247842</v>
      </c>
      <c r="C44" s="23">
        <v>446.8378561863723</v>
      </c>
      <c r="D44" s="23">
        <f t="shared" si="0"/>
        <v>6461.792942434214</v>
      </c>
      <c r="E44" s="23">
        <v>6.172002911708262</v>
      </c>
      <c r="F44" s="23">
        <v>175.390704923963</v>
      </c>
      <c r="G44" s="23">
        <f t="shared" si="1"/>
        <v>181.56270783567126</v>
      </c>
      <c r="H44" s="23">
        <f t="shared" si="2"/>
        <v>6280.230234598543</v>
      </c>
      <c r="I44" s="25">
        <f>100*'Form 1.2'!H44/('Form 1.4'!H44*8.76)</f>
        <v>42.96758207670684</v>
      </c>
      <c r="J44" s="1" t="s">
        <v>0</v>
      </c>
    </row>
    <row r="45" spans="1:9" ht="15.75" thickBot="1">
      <c r="A45" s="22">
        <v>2029</v>
      </c>
      <c r="B45" s="23">
        <v>6120.947906062797</v>
      </c>
      <c r="C45" s="23">
        <v>454.39078526441017</v>
      </c>
      <c r="D45" s="23">
        <f t="shared" si="0"/>
        <v>6575.338691327208</v>
      </c>
      <c r="E45" s="23">
        <v>6.397750126199924</v>
      </c>
      <c r="F45" s="23">
        <v>182.555570239337</v>
      </c>
      <c r="G45" s="23">
        <f t="shared" si="1"/>
        <v>188.9533203655369</v>
      </c>
      <c r="H45" s="23">
        <f t="shared" si="2"/>
        <v>6386.385370961671</v>
      </c>
      <c r="I45" s="25">
        <f>100*'Form 1.2'!H45/('Form 1.4'!H45*8.76)</f>
        <v>42.97203274416502</v>
      </c>
    </row>
    <row r="46" spans="1:9" ht="15.75" thickBot="1">
      <c r="A46" s="22">
        <v>2030</v>
      </c>
      <c r="B46" s="23">
        <v>6226.117408491053</v>
      </c>
      <c r="C46" s="23">
        <v>461.8752531098196</v>
      </c>
      <c r="D46" s="23">
        <f t="shared" si="0"/>
        <v>6687.992661600872</v>
      </c>
      <c r="E46" s="23">
        <v>6.588023993458421</v>
      </c>
      <c r="F46" s="23">
        <v>189.826341288461</v>
      </c>
      <c r="G46" s="23">
        <f t="shared" si="1"/>
        <v>196.41436528191943</v>
      </c>
      <c r="H46" s="23">
        <f t="shared" si="2"/>
        <v>6491.578296318953</v>
      </c>
      <c r="I46" s="25">
        <f>100*'Form 1.2'!H46/('Form 1.4'!H46*8.76)</f>
        <v>42.9728268204465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31" t="s">
        <v>71</v>
      </c>
      <c r="B48" s="31"/>
      <c r="C48" s="31"/>
      <c r="D48" s="31"/>
      <c r="E48" s="31"/>
      <c r="F48" s="31"/>
      <c r="G48" s="31"/>
      <c r="H48" s="31"/>
      <c r="I48" s="31"/>
    </row>
    <row r="49" spans="1:9" ht="13.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ht="13.5" customHeight="1">
      <c r="A50" s="20"/>
    </row>
    <row r="51" spans="1:9" ht="15.75">
      <c r="A51" s="32" t="s">
        <v>23</v>
      </c>
      <c r="B51" s="32"/>
      <c r="C51" s="32"/>
      <c r="D51" s="32"/>
      <c r="E51" s="32"/>
      <c r="F51" s="32"/>
      <c r="G51" s="32"/>
      <c r="H51" s="32"/>
      <c r="I51" s="32"/>
    </row>
    <row r="52" spans="1:9" ht="15">
      <c r="A52" s="19" t="s">
        <v>24</v>
      </c>
      <c r="B52" s="12">
        <f>EXP((LN(B16/B6)/10))-1</f>
        <v>0.01931726601838002</v>
      </c>
      <c r="C52" s="12">
        <f>EXP((LN(C16/C6)/10))-1</f>
        <v>0.019292026476649404</v>
      </c>
      <c r="D52" s="12">
        <f>EXP((LN(D16/D6)/10))-1</f>
        <v>0.01931547041294568</v>
      </c>
      <c r="E52" s="13" t="s">
        <v>47</v>
      </c>
      <c r="F52" s="13" t="s">
        <v>47</v>
      </c>
      <c r="G52" s="13" t="s">
        <v>47</v>
      </c>
      <c r="H52" s="12">
        <f>EXP((LN(H16/H6)/10))-1</f>
        <v>0.019292026476649404</v>
      </c>
      <c r="I52" s="12">
        <f>EXP((LN(I16/I6)/10))-1</f>
        <v>0.003668958358453489</v>
      </c>
    </row>
    <row r="53" spans="1:9" ht="15">
      <c r="A53" s="19" t="s">
        <v>72</v>
      </c>
      <c r="B53" s="12">
        <f aca="true" t="shared" si="3" ref="B53:G53">EXP((LN(B33/B16)/17))-1</f>
        <v>0.008534062220265204</v>
      </c>
      <c r="C53" s="12">
        <f t="shared" si="3"/>
        <v>0.007366770347325247</v>
      </c>
      <c r="D53" s="12">
        <f t="shared" si="3"/>
        <v>0.008451739268273695</v>
      </c>
      <c r="E53" s="13" t="s">
        <v>47</v>
      </c>
      <c r="F53" s="12">
        <f t="shared" si="3"/>
        <v>0.30436937601902603</v>
      </c>
      <c r="G53" s="12">
        <f t="shared" si="3"/>
        <v>0.30481143447321424</v>
      </c>
      <c r="H53" s="12">
        <f>EXP((LN(H33/H16)/17))-1</f>
        <v>0.007366770347325247</v>
      </c>
      <c r="I53" s="12">
        <f>EXP((LN(I33/I16)/17))-1</f>
        <v>-9.322386339816191E-05</v>
      </c>
    </row>
    <row r="54" spans="1:9" ht="15">
      <c r="A54" s="19" t="s">
        <v>73</v>
      </c>
      <c r="B54" s="12">
        <f>EXP((LN(B36/B33)/3))-1</f>
        <v>0.02130006667086004</v>
      </c>
      <c r="C54" s="12">
        <f aca="true" t="shared" si="4" ref="C54:I54">EXP((LN(C36/C33)/3))-1</f>
        <v>0.020009199299943603</v>
      </c>
      <c r="D54" s="12">
        <f t="shared" si="4"/>
        <v>0.02121001372798803</v>
      </c>
      <c r="E54" s="12">
        <f t="shared" si="4"/>
        <v>0.9605889075971503</v>
      </c>
      <c r="F54" s="12">
        <f t="shared" si="4"/>
        <v>0.07126789763158592</v>
      </c>
      <c r="G54" s="12">
        <f t="shared" si="4"/>
        <v>0.08168835036655464</v>
      </c>
      <c r="H54" s="12">
        <f t="shared" si="4"/>
        <v>0.020009199299943603</v>
      </c>
      <c r="I54" s="12">
        <f t="shared" si="4"/>
        <v>-0.0016103419737011349</v>
      </c>
    </row>
    <row r="55" spans="1:9" ht="15">
      <c r="A55" s="19" t="s">
        <v>74</v>
      </c>
      <c r="B55" s="12">
        <f>EXP((LN(B46/B33)/13))-1</f>
        <v>0.019432788510906684</v>
      </c>
      <c r="C55" s="12">
        <f aca="true" t="shared" si="5" ref="C55:I55">EXP((LN(C46/C33)/13))-1</f>
        <v>0.018482797717934263</v>
      </c>
      <c r="D55" s="12">
        <f t="shared" si="5"/>
        <v>0.019366781755631113</v>
      </c>
      <c r="E55" s="12">
        <f t="shared" si="5"/>
        <v>0.2105337317905116</v>
      </c>
      <c r="F55" s="12">
        <f t="shared" si="5"/>
        <v>0.054574948464535034</v>
      </c>
      <c r="G55" s="12">
        <f t="shared" si="5"/>
        <v>0.05687776701686231</v>
      </c>
      <c r="H55" s="12">
        <f t="shared" si="5"/>
        <v>0.018482797717934263</v>
      </c>
      <c r="I55" s="12">
        <f t="shared" si="5"/>
        <v>0.0004386195403389692</v>
      </c>
    </row>
    <row r="56" ht="13.5" customHeight="1">
      <c r="A56" s="20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8" t="s">
        <v>61</v>
      </c>
      <c r="B1" s="28"/>
      <c r="C1" s="28"/>
      <c r="D1" s="28"/>
      <c r="E1" s="28"/>
      <c r="F1" s="28"/>
    </row>
    <row r="2" spans="1:9" ht="15.75" customHeight="1">
      <c r="A2" s="28" t="s">
        <v>67</v>
      </c>
      <c r="B2" s="28"/>
      <c r="C2" s="28"/>
      <c r="D2" s="28"/>
      <c r="E2" s="28"/>
      <c r="F2" s="28"/>
      <c r="G2" s="28"/>
      <c r="H2" s="28"/>
      <c r="I2" s="28"/>
    </row>
    <row r="3" spans="1:6" ht="15.75" customHeight="1">
      <c r="A3" s="28" t="s">
        <v>38</v>
      </c>
      <c r="B3" s="28"/>
      <c r="C3" s="28"/>
      <c r="D3" s="28"/>
      <c r="E3" s="28"/>
      <c r="F3" s="28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10" ht="15.75" thickBot="1">
      <c r="A6" s="6">
        <v>2017</v>
      </c>
      <c r="B6" s="7">
        <f>'Form 1.4'!H33</f>
        <v>5116.255494338369</v>
      </c>
      <c r="C6" s="10">
        <v>5341.2667308954715</v>
      </c>
      <c r="D6" s="10">
        <v>5575.278416914857</v>
      </c>
      <c r="E6" s="10">
        <v>5777.288504846122</v>
      </c>
      <c r="F6" s="16"/>
      <c r="G6" s="16"/>
      <c r="H6" s="16"/>
      <c r="I6" s="16"/>
      <c r="J6" s="16"/>
    </row>
    <row r="7" spans="1:8" ht="15.75" thickBot="1">
      <c r="A7" s="6">
        <v>2018</v>
      </c>
      <c r="B7" s="7">
        <f>'Form 1.4'!H34</f>
        <v>5226.084805475038</v>
      </c>
      <c r="C7" s="10">
        <v>5455.926299070011</v>
      </c>
      <c r="D7" s="10">
        <v>5694.961452408783</v>
      </c>
      <c r="E7" s="10">
        <v>5901.308037769604</v>
      </c>
      <c r="F7" s="16"/>
      <c r="G7" s="16"/>
      <c r="H7" s="16"/>
    </row>
    <row r="8" spans="1:8" ht="15.75" thickBot="1">
      <c r="A8" s="6">
        <v>2019</v>
      </c>
      <c r="B8" s="7">
        <f>'Form 1.4'!H35</f>
        <v>5335.990421587633</v>
      </c>
      <c r="C8" s="10">
        <v>5570.665528088262</v>
      </c>
      <c r="D8" s="10">
        <v>5814.727638848916</v>
      </c>
      <c r="E8" s="10">
        <v>6025.413734462814</v>
      </c>
      <c r="F8" s="16"/>
      <c r="G8" s="16"/>
      <c r="H8" s="16"/>
    </row>
    <row r="9" spans="1:8" ht="15.75" thickBot="1">
      <c r="A9" s="6">
        <v>2020</v>
      </c>
      <c r="B9" s="7">
        <f>'Form 1.4'!H36</f>
        <v>5429.558164262808</v>
      </c>
      <c r="C9" s="10">
        <v>5668.348349360371</v>
      </c>
      <c r="D9" s="10">
        <v>5916.690141861835</v>
      </c>
      <c r="E9" s="10">
        <v>6131.07066359387</v>
      </c>
      <c r="F9" s="16"/>
      <c r="G9" s="16"/>
      <c r="H9" s="16"/>
    </row>
    <row r="10" spans="1:8" ht="15.75" thickBot="1">
      <c r="A10" s="6">
        <v>2021</v>
      </c>
      <c r="B10" s="7">
        <f>'Form 1.4'!H37</f>
        <v>5520.9617231923885</v>
      </c>
      <c r="C10" s="10">
        <v>5763.771806796432</v>
      </c>
      <c r="D10" s="10">
        <v>6016.294293744638</v>
      </c>
      <c r="E10" s="10">
        <v>6234.283791024713</v>
      </c>
      <c r="F10" s="16"/>
      <c r="G10" s="16"/>
      <c r="H10" s="16"/>
    </row>
    <row r="11" spans="1:8" ht="15.75" thickBot="1">
      <c r="A11" s="6">
        <v>2022</v>
      </c>
      <c r="B11" s="7">
        <f>'Form 1.4'!H38</f>
        <v>5630.340923215983</v>
      </c>
      <c r="C11" s="10">
        <v>5877.961468118953</v>
      </c>
      <c r="D11" s="10">
        <v>6135.486834818043</v>
      </c>
      <c r="E11" s="10">
        <v>6357.795057353153</v>
      </c>
      <c r="F11" s="16"/>
      <c r="G11" s="16"/>
      <c r="H11" s="16"/>
    </row>
    <row r="12" spans="1:8" ht="15.75" thickBot="1">
      <c r="A12" s="6">
        <v>2023</v>
      </c>
      <c r="B12" s="7">
        <f>'Form 1.4'!H39</f>
        <v>5745.127046861062</v>
      </c>
      <c r="C12" s="10">
        <v>5997.7958477882985</v>
      </c>
      <c r="D12" s="10">
        <v>6260.571400752623</v>
      </c>
      <c r="E12" s="10">
        <v>6487.411835362853</v>
      </c>
      <c r="F12" s="16"/>
      <c r="G12" s="16"/>
      <c r="H12" s="16"/>
    </row>
    <row r="13" spans="1:8" ht="15.75" thickBot="1">
      <c r="A13" s="6">
        <v>2024</v>
      </c>
      <c r="B13" s="7">
        <f>'Form 1.4'!H40</f>
        <v>5850.980576021166</v>
      </c>
      <c r="C13" s="10">
        <v>6108.304780400517</v>
      </c>
      <c r="D13" s="10">
        <v>6375.921952955043</v>
      </c>
      <c r="E13" s="10">
        <v>6606.941905331172</v>
      </c>
      <c r="F13" s="16"/>
      <c r="G13" s="16"/>
      <c r="H13" s="16"/>
    </row>
    <row r="14" spans="1:8" ht="15.75" thickBot="1">
      <c r="A14" s="6">
        <v>2025</v>
      </c>
      <c r="B14" s="7">
        <f>'Form 1.4'!H41</f>
        <v>5953.464307368371</v>
      </c>
      <c r="C14" s="10">
        <v>6215.295712598607</v>
      </c>
      <c r="D14" s="10">
        <v>6487.600374038051</v>
      </c>
      <c r="E14" s="10">
        <v>6722.666791178084</v>
      </c>
      <c r="F14" s="16"/>
      <c r="G14" s="16"/>
      <c r="H14" s="16"/>
    </row>
    <row r="15" spans="1:8" ht="15.75" thickBot="1">
      <c r="A15" s="6">
        <v>2026</v>
      </c>
      <c r="B15" s="7">
        <f>'Form 1.4'!H42</f>
        <v>6063.074853145043</v>
      </c>
      <c r="C15" s="10">
        <v>6329.726894184456</v>
      </c>
      <c r="D15" s="10">
        <v>6607.045016865444</v>
      </c>
      <c r="E15" s="10">
        <v>6846.439293709717</v>
      </c>
      <c r="F15" s="16"/>
      <c r="G15" s="16"/>
      <c r="H15" s="16"/>
    </row>
    <row r="16" spans="1:8" ht="15.75" thickBot="1">
      <c r="A16" s="6">
        <v>2027</v>
      </c>
      <c r="B16" s="7">
        <f>'Form 1.4'!H43</f>
        <v>6179.017942337831</v>
      </c>
      <c r="C16" s="10">
        <v>6450.769122366371</v>
      </c>
      <c r="D16" s="10">
        <v>6733.390349596053</v>
      </c>
      <c r="E16" s="10">
        <v>6977.362520110565</v>
      </c>
      <c r="F16" s="16"/>
      <c r="G16" s="16"/>
      <c r="H16" s="16"/>
    </row>
    <row r="17" spans="1:8" ht="15.75" thickBot="1">
      <c r="A17" s="6">
        <v>2028</v>
      </c>
      <c r="B17" s="7">
        <f>'Form 1.4'!H44</f>
        <v>6280.230234598543</v>
      </c>
      <c r="C17" s="10">
        <v>6556.43269800446</v>
      </c>
      <c r="D17" s="10">
        <v>6843.683259946613</v>
      </c>
      <c r="E17" s="10">
        <v>7091.651693759926</v>
      </c>
      <c r="F17" s="16"/>
      <c r="G17" s="16"/>
      <c r="H17" s="16"/>
    </row>
    <row r="18" spans="1:8" ht="14.25" customHeight="1" thickBot="1">
      <c r="A18" s="6">
        <v>2029</v>
      </c>
      <c r="B18" s="7">
        <f>'Form 1.4'!H45</f>
        <v>6386.385370961671</v>
      </c>
      <c r="C18" s="10">
        <v>6667.25650240545</v>
      </c>
      <c r="D18" s="10">
        <v>6959.362479106981</v>
      </c>
      <c r="E18" s="10">
        <v>7211.522339336508</v>
      </c>
      <c r="G18" s="16"/>
      <c r="H18" s="16"/>
    </row>
    <row r="19" spans="1:8" ht="15.75" thickBot="1">
      <c r="A19" s="6">
        <v>2030</v>
      </c>
      <c r="B19" s="7">
        <f>'Form 1.4'!H46</f>
        <v>6491.578296318953</v>
      </c>
      <c r="C19" s="10">
        <v>6777.075778076531</v>
      </c>
      <c r="D19" s="10">
        <v>7073.993159104411</v>
      </c>
      <c r="E19" s="10">
        <v>7330.306453837879</v>
      </c>
      <c r="G19" s="16"/>
      <c r="H19" s="16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8" t="s">
        <v>62</v>
      </c>
      <c r="B1" s="28"/>
      <c r="C1" s="28"/>
      <c r="D1" s="28"/>
      <c r="E1" s="28"/>
      <c r="F1" s="28"/>
      <c r="G1" s="28"/>
      <c r="H1" s="28"/>
    </row>
    <row r="2" spans="1:9" ht="15.75" customHeight="1">
      <c r="A2" s="28" t="s">
        <v>67</v>
      </c>
      <c r="B2" s="30"/>
      <c r="C2" s="30"/>
      <c r="D2" s="30"/>
      <c r="E2" s="30"/>
      <c r="F2" s="30"/>
      <c r="G2" s="30"/>
      <c r="H2" s="30"/>
      <c r="I2" s="30"/>
    </row>
    <row r="3" spans="1:8" ht="15.75" customHeight="1">
      <c r="A3" s="30" t="s">
        <v>43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0.01357163270972386</v>
      </c>
    </row>
    <row r="9" spans="1:8" ht="15.75" thickBot="1">
      <c r="A9" s="6">
        <v>1993</v>
      </c>
      <c r="B9" s="7">
        <v>0.00660965897247256</v>
      </c>
      <c r="C9" s="7">
        <v>0.015422537602436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0.022032196574908562</v>
      </c>
    </row>
    <row r="10" spans="1:8" ht="15.75" thickBot="1">
      <c r="A10" s="6">
        <v>1994</v>
      </c>
      <c r="B10" s="7">
        <v>0.275131380675178</v>
      </c>
      <c r="C10" s="7">
        <v>0.641973221575415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0.9171046022505931</v>
      </c>
    </row>
    <row r="11" spans="1:8" ht="15.75" thickBot="1">
      <c r="A11" s="6">
        <v>1995</v>
      </c>
      <c r="B11" s="7">
        <v>0.563611880453142</v>
      </c>
      <c r="C11" s="7">
        <v>1.315094387724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1.878706268177142</v>
      </c>
    </row>
    <row r="12" spans="1:8" ht="15.75" thickBot="1">
      <c r="A12" s="6">
        <v>1996</v>
      </c>
      <c r="B12" s="7">
        <v>0.797730589955736</v>
      </c>
      <c r="C12" s="7">
        <v>1.86137137656338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2.659101966519116</v>
      </c>
    </row>
    <row r="13" spans="1:8" ht="15.75" thickBot="1">
      <c r="A13" s="6">
        <v>1997</v>
      </c>
      <c r="B13" s="7">
        <v>0.999248134711836</v>
      </c>
      <c r="C13" s="7">
        <v>2.33157898099428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3.330827115706116</v>
      </c>
    </row>
    <row r="14" spans="1:8" ht="15.75" thickBot="1">
      <c r="A14" s="6">
        <v>1998</v>
      </c>
      <c r="B14" s="7">
        <v>1.10968140622024</v>
      </c>
      <c r="C14" s="7">
        <v>2.58925661451389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3.69893802073413</v>
      </c>
    </row>
    <row r="15" spans="1:8" ht="15.75" thickBot="1">
      <c r="A15" s="6">
        <v>1999</v>
      </c>
      <c r="B15" s="7">
        <v>1.211656452873363</v>
      </c>
      <c r="C15" s="7">
        <v>2.8243210926081206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4.035977545481484</v>
      </c>
    </row>
    <row r="16" spans="1:8" ht="15.75" thickBot="1">
      <c r="A16" s="6">
        <v>2000</v>
      </c>
      <c r="B16" s="7">
        <v>1.3954857992329148</v>
      </c>
      <c r="C16" s="7">
        <v>3.2526525611541217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4.648138360387037</v>
      </c>
    </row>
    <row r="17" spans="1:8" ht="15.75" thickBot="1">
      <c r="A17" s="6">
        <v>2001</v>
      </c>
      <c r="B17" s="7">
        <v>1.9264831129552153</v>
      </c>
      <c r="C17" s="7">
        <v>4.488570383774469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6.415053496729684</v>
      </c>
    </row>
    <row r="18" spans="1:8" ht="15.75" thickBot="1">
      <c r="A18" s="6">
        <v>2002</v>
      </c>
      <c r="B18" s="7">
        <v>2.774568907293069</v>
      </c>
      <c r="C18" s="7">
        <v>6.439430978004355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9.213999885297424</v>
      </c>
    </row>
    <row r="19" spans="1:8" ht="15.75" thickBot="1">
      <c r="A19" s="6">
        <v>2003</v>
      </c>
      <c r="B19" s="7">
        <v>3.6818699033579554</v>
      </c>
      <c r="C19" s="7">
        <v>7.655655433217153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11.337525336575109</v>
      </c>
    </row>
    <row r="20" spans="1:8" ht="15.75" thickBot="1">
      <c r="A20" s="6">
        <v>2004</v>
      </c>
      <c r="B20" s="7">
        <v>4.2166323622873945</v>
      </c>
      <c r="C20" s="7">
        <v>9.090562776534073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13.307195138821466</v>
      </c>
    </row>
    <row r="21" spans="1:8" ht="15.75" thickBot="1">
      <c r="A21" s="6">
        <v>2005</v>
      </c>
      <c r="B21" s="7">
        <v>4.732279863384907</v>
      </c>
      <c r="C21" s="7">
        <v>11.415523827140243</v>
      </c>
      <c r="D21" s="7">
        <v>0.0193959059784909</v>
      </c>
      <c r="E21" s="7">
        <v>0</v>
      </c>
      <c r="F21" s="7">
        <v>0</v>
      </c>
      <c r="G21" s="7">
        <v>0</v>
      </c>
      <c r="H21" s="7">
        <f t="shared" si="0"/>
        <v>16.167199596503643</v>
      </c>
    </row>
    <row r="22" spans="1:8" ht="15.75" thickBot="1">
      <c r="A22" s="6">
        <v>2006</v>
      </c>
      <c r="B22" s="7">
        <v>5.020470684344387</v>
      </c>
      <c r="C22" s="7">
        <v>13.032561580443135</v>
      </c>
      <c r="D22" s="7">
        <v>0.112514458606387</v>
      </c>
      <c r="E22" s="7">
        <v>0</v>
      </c>
      <c r="F22" s="7">
        <v>0</v>
      </c>
      <c r="G22" s="7">
        <v>0.484655582826414</v>
      </c>
      <c r="H22" s="7">
        <f t="shared" si="0"/>
        <v>18.650202306220322</v>
      </c>
    </row>
    <row r="23" spans="1:8" ht="15.75" thickBot="1">
      <c r="A23" s="6">
        <v>2007</v>
      </c>
      <c r="B23" s="7">
        <v>5.34479607396191</v>
      </c>
      <c r="C23" s="7">
        <v>13.946592384930588</v>
      </c>
      <c r="D23" s="7">
        <v>0.111951886313355</v>
      </c>
      <c r="E23" s="7">
        <v>0</v>
      </c>
      <c r="F23" s="7">
        <v>0</v>
      </c>
      <c r="G23" s="7">
        <v>0.140947304912282</v>
      </c>
      <c r="H23" s="7">
        <f t="shared" si="0"/>
        <v>19.544287650118136</v>
      </c>
    </row>
    <row r="24" spans="1:8" ht="15.75" thickBot="1">
      <c r="A24" s="6">
        <v>2008</v>
      </c>
      <c r="B24" s="7">
        <v>9.618906227730758</v>
      </c>
      <c r="C24" s="7">
        <v>15.235924815279438</v>
      </c>
      <c r="D24" s="7">
        <v>0.1468065479006591</v>
      </c>
      <c r="E24" s="7">
        <v>0</v>
      </c>
      <c r="F24" s="7">
        <v>0</v>
      </c>
      <c r="G24" s="7">
        <v>0.14024256838772</v>
      </c>
      <c r="H24" s="7">
        <f t="shared" si="0"/>
        <v>25.141880159298573</v>
      </c>
    </row>
    <row r="25" spans="1:8" ht="15.75" thickBot="1">
      <c r="A25" s="6">
        <v>2009</v>
      </c>
      <c r="B25" s="7">
        <v>22.25747204587296</v>
      </c>
      <c r="C25" s="7">
        <v>15.93468618249402</v>
      </c>
      <c r="D25" s="7">
        <v>0.29722871376193305</v>
      </c>
      <c r="E25" s="7">
        <v>0</v>
      </c>
      <c r="F25" s="7">
        <v>0.0512154667826339</v>
      </c>
      <c r="G25" s="7">
        <v>0.492541355545782</v>
      </c>
      <c r="H25" s="7">
        <f t="shared" si="0"/>
        <v>39.03314376445733</v>
      </c>
    </row>
    <row r="26" spans="1:8" ht="15.75" thickBot="1">
      <c r="A26" s="6">
        <v>2010</v>
      </c>
      <c r="B26" s="7">
        <v>32.625067301970155</v>
      </c>
      <c r="C26" s="7">
        <v>20.104242726394546</v>
      </c>
      <c r="D26" s="7">
        <v>20.698516315611332</v>
      </c>
      <c r="E26" s="7">
        <v>0</v>
      </c>
      <c r="F26" s="7">
        <v>0.4142493899165893</v>
      </c>
      <c r="G26" s="7">
        <v>0.481843648768053</v>
      </c>
      <c r="H26" s="7">
        <f t="shared" si="0"/>
        <v>74.32391938266068</v>
      </c>
    </row>
    <row r="27" spans="1:8" ht="15.75" thickBot="1">
      <c r="A27" s="6">
        <v>2011</v>
      </c>
      <c r="B27" s="7">
        <v>39.647891112837556</v>
      </c>
      <c r="C27" s="7">
        <v>33.249363943048536</v>
      </c>
      <c r="D27" s="7">
        <v>32.721756536065215</v>
      </c>
      <c r="E27" s="7">
        <v>0</v>
      </c>
      <c r="F27" s="7">
        <v>3.1628973384871837</v>
      </c>
      <c r="G27" s="7">
        <v>0.489149430524213</v>
      </c>
      <c r="H27" s="7">
        <f t="shared" si="0"/>
        <v>109.2710583609627</v>
      </c>
    </row>
    <row r="28" spans="1:8" ht="15.75" thickBot="1">
      <c r="A28" s="6">
        <v>2012</v>
      </c>
      <c r="B28" s="7">
        <v>49.53126617786424</v>
      </c>
      <c r="C28" s="7">
        <v>54.12345710872985</v>
      </c>
      <c r="D28" s="7">
        <v>35.85750749743776</v>
      </c>
      <c r="E28" s="7">
        <v>0</v>
      </c>
      <c r="F28" s="7">
        <v>5.354164316421603</v>
      </c>
      <c r="G28" s="7">
        <v>0.42717792789233083</v>
      </c>
      <c r="H28" s="7">
        <f t="shared" si="0"/>
        <v>145.2935730283458</v>
      </c>
    </row>
    <row r="29" spans="1:8" ht="15.75" thickBot="1">
      <c r="A29" s="6">
        <v>2013</v>
      </c>
      <c r="B29" s="7">
        <v>64.60172925040881</v>
      </c>
      <c r="C29" s="7">
        <v>77.70805258276019</v>
      </c>
      <c r="D29" s="7">
        <v>40.82177194555621</v>
      </c>
      <c r="E29" s="7">
        <v>0</v>
      </c>
      <c r="F29" s="7">
        <v>6.330496634771771</v>
      </c>
      <c r="G29" s="7">
        <v>0.70686662916036</v>
      </c>
      <c r="H29" s="7">
        <f t="shared" si="0"/>
        <v>190.16891704265734</v>
      </c>
    </row>
    <row r="30" spans="1:8" ht="15.75" thickBot="1">
      <c r="A30" s="6">
        <v>2014</v>
      </c>
      <c r="B30" s="7">
        <v>98.123505354929</v>
      </c>
      <c r="C30" s="7">
        <v>85.02872795166678</v>
      </c>
      <c r="D30" s="7">
        <v>45.62309466094216</v>
      </c>
      <c r="E30" s="7">
        <v>0</v>
      </c>
      <c r="F30" s="7">
        <v>8.580994041517805</v>
      </c>
      <c r="G30" s="7">
        <v>2.3229434262239</v>
      </c>
      <c r="H30" s="7">
        <f t="shared" si="0"/>
        <v>239.67926543527963</v>
      </c>
    </row>
    <row r="31" spans="1:8" ht="15.75" thickBot="1">
      <c r="A31" s="6">
        <v>2015</v>
      </c>
      <c r="B31" s="7">
        <v>145.5096091620128</v>
      </c>
      <c r="C31" s="7">
        <v>94.50475200877361</v>
      </c>
      <c r="D31" s="7">
        <v>48.70282076482318</v>
      </c>
      <c r="E31" s="7">
        <v>0</v>
      </c>
      <c r="F31" s="7">
        <v>10.297808355825175</v>
      </c>
      <c r="G31" s="7">
        <v>3.829454797977805</v>
      </c>
      <c r="H31" s="7">
        <f t="shared" si="0"/>
        <v>302.84444508941255</v>
      </c>
    </row>
    <row r="32" spans="1:8" ht="15.75" thickBot="1">
      <c r="A32" s="6">
        <v>2016</v>
      </c>
      <c r="B32" s="7">
        <v>202.35764047105832</v>
      </c>
      <c r="C32" s="7">
        <v>114.33285310468321</v>
      </c>
      <c r="D32" s="7">
        <v>49.26900790344338</v>
      </c>
      <c r="E32" s="7">
        <v>0</v>
      </c>
      <c r="F32" s="7">
        <v>10.591685935602927</v>
      </c>
      <c r="G32" s="7">
        <v>7.056710959252595</v>
      </c>
      <c r="H32" s="7">
        <f t="shared" si="0"/>
        <v>383.6078983740404</v>
      </c>
    </row>
    <row r="33" spans="1:8" ht="15.75" thickBot="1">
      <c r="A33" s="6">
        <v>2017</v>
      </c>
      <c r="B33" s="7">
        <v>239.1961036585132</v>
      </c>
      <c r="C33" s="7">
        <v>125.73289272070014</v>
      </c>
      <c r="D33" s="7">
        <v>51.85140022260484</v>
      </c>
      <c r="E33" s="7">
        <v>0</v>
      </c>
      <c r="F33" s="7">
        <v>11.921609492437879</v>
      </c>
      <c r="G33" s="7">
        <v>7.16282587872667</v>
      </c>
      <c r="H33" s="7">
        <f t="shared" si="0"/>
        <v>435.86483197298276</v>
      </c>
    </row>
    <row r="34" spans="1:8" ht="15.75" thickBot="1">
      <c r="A34" s="6">
        <v>2018</v>
      </c>
      <c r="B34" s="7">
        <v>272.8848816917724</v>
      </c>
      <c r="C34" s="7">
        <v>131.76882535361642</v>
      </c>
      <c r="D34" s="7">
        <v>71.68336032718172</v>
      </c>
      <c r="E34" s="7">
        <v>0</v>
      </c>
      <c r="F34" s="7">
        <v>14.26769183000485</v>
      </c>
      <c r="G34" s="7">
        <v>7.801329749333041</v>
      </c>
      <c r="H34" s="7">
        <f t="shared" si="0"/>
        <v>498.4060889519085</v>
      </c>
    </row>
    <row r="35" spans="1:8" ht="15.75" thickBot="1">
      <c r="A35" s="6">
        <v>2019</v>
      </c>
      <c r="B35" s="7">
        <v>306.9253768404493</v>
      </c>
      <c r="C35" s="7">
        <v>137.43078554532198</v>
      </c>
      <c r="D35" s="7">
        <v>74.7809403412357</v>
      </c>
      <c r="E35" s="7">
        <v>0</v>
      </c>
      <c r="F35" s="7">
        <v>16.60204375588407</v>
      </c>
      <c r="G35" s="7">
        <v>7.760509260586369</v>
      </c>
      <c r="H35" s="7">
        <f t="shared" si="0"/>
        <v>543.4996557434774</v>
      </c>
    </row>
    <row r="36" spans="1:8" ht="15.75" thickBot="1">
      <c r="A36" s="6">
        <v>2020</v>
      </c>
      <c r="B36" s="7">
        <v>339.32910852405234</v>
      </c>
      <c r="C36" s="7">
        <v>142.9434904929577</v>
      </c>
      <c r="D36" s="7">
        <v>77.8638600781193</v>
      </c>
      <c r="E36" s="7">
        <v>0</v>
      </c>
      <c r="F36" s="7">
        <v>18.92472392213385</v>
      </c>
      <c r="G36" s="7">
        <v>7.719926512683446</v>
      </c>
      <c r="H36" s="7">
        <f t="shared" si="0"/>
        <v>586.7811095299465</v>
      </c>
    </row>
    <row r="37" spans="1:8" ht="15.75" thickBot="1">
      <c r="A37" s="6">
        <v>2021</v>
      </c>
      <c r="B37" s="7">
        <v>373.4774174979849</v>
      </c>
      <c r="C37" s="7">
        <v>148.48711948165945</v>
      </c>
      <c r="D37" s="7">
        <v>80.93218456298959</v>
      </c>
      <c r="E37" s="7">
        <v>0</v>
      </c>
      <c r="F37" s="7">
        <v>21.235790687552353</v>
      </c>
      <c r="G37" s="7">
        <v>7.679579980536026</v>
      </c>
      <c r="H37" s="7">
        <f t="shared" si="0"/>
        <v>631.8120922107223</v>
      </c>
    </row>
    <row r="38" spans="1:8" ht="15.75" thickBot="1">
      <c r="A38" s="6">
        <v>2022</v>
      </c>
      <c r="B38" s="7">
        <v>403.4579724998247</v>
      </c>
      <c r="C38" s="7">
        <v>153.43456788839617</v>
      </c>
      <c r="D38" s="7">
        <v>83.9859785786397</v>
      </c>
      <c r="E38" s="7">
        <v>0</v>
      </c>
      <c r="F38" s="7">
        <v>23.53530211914371</v>
      </c>
      <c r="G38" s="7">
        <v>7.639468150045178</v>
      </c>
      <c r="H38" s="7">
        <f t="shared" si="0"/>
        <v>672.0532892360494</v>
      </c>
    </row>
    <row r="39" spans="1:8" ht="15.75" thickBot="1">
      <c r="A39" s="6">
        <v>2023</v>
      </c>
      <c r="B39" s="7">
        <v>430.487442238188</v>
      </c>
      <c r="C39" s="7">
        <v>158.07752137723512</v>
      </c>
      <c r="D39" s="7">
        <v>87.02530666588382</v>
      </c>
      <c r="E39" s="7">
        <v>0</v>
      </c>
      <c r="F39" s="7">
        <v>25.82331599357721</v>
      </c>
      <c r="G39" s="7">
        <v>7.599589518012675</v>
      </c>
      <c r="H39" s="7">
        <f t="shared" si="0"/>
        <v>709.0131757928968</v>
      </c>
    </row>
    <row r="40" spans="1:8" ht="15.75" thickBot="1">
      <c r="A40" s="6">
        <v>2024</v>
      </c>
      <c r="B40" s="7">
        <v>458.75165494595444</v>
      </c>
      <c r="C40" s="7">
        <v>163.21157168799084</v>
      </c>
      <c r="D40" s="7">
        <v>90.05023312394731</v>
      </c>
      <c r="E40" s="7">
        <v>0</v>
      </c>
      <c r="F40" s="7">
        <v>28.09988979863855</v>
      </c>
      <c r="G40" s="7">
        <v>7.559942592053163</v>
      </c>
      <c r="H40" s="7">
        <f t="shared" si="0"/>
        <v>747.6732921485843</v>
      </c>
    </row>
    <row r="41" spans="1:8" ht="15.75" thickBot="1">
      <c r="A41" s="6">
        <v>2025</v>
      </c>
      <c r="B41" s="7">
        <v>487.3524567439273</v>
      </c>
      <c r="C41" s="7">
        <v>168.79399117409292</v>
      </c>
      <c r="D41" s="7">
        <v>93.06082201086355</v>
      </c>
      <c r="E41" s="7">
        <v>0</v>
      </c>
      <c r="F41" s="7">
        <v>30.365080734674482</v>
      </c>
      <c r="G41" s="7">
        <v>7.520525890507137</v>
      </c>
      <c r="H41" s="7">
        <f t="shared" si="0"/>
        <v>787.0928765540654</v>
      </c>
    </row>
    <row r="42" spans="1:8" ht="15.75" thickBot="1">
      <c r="A42" s="6">
        <v>2026</v>
      </c>
      <c r="B42" s="7">
        <v>515.4272880288097</v>
      </c>
      <c r="C42" s="7">
        <v>174.96448819644235</v>
      </c>
      <c r="D42" s="7">
        <v>96.05713714387652</v>
      </c>
      <c r="E42" s="7">
        <v>0</v>
      </c>
      <c r="F42" s="7">
        <v>32.61894571603034</v>
      </c>
      <c r="G42" s="7">
        <v>7.481337942354696</v>
      </c>
      <c r="H42" s="7">
        <f t="shared" si="0"/>
        <v>826.5491970275135</v>
      </c>
    </row>
    <row r="43" spans="1:8" ht="15.75" thickBot="1">
      <c r="A43" s="6">
        <v>2027</v>
      </c>
      <c r="B43" s="7">
        <v>542.3172920304344</v>
      </c>
      <c r="C43" s="7">
        <v>181.8682918333252</v>
      </c>
      <c r="D43" s="7">
        <v>99.03924209985084</v>
      </c>
      <c r="E43" s="7">
        <v>0</v>
      </c>
      <c r="F43" s="7">
        <v>34.861541372479316</v>
      </c>
      <c r="G43" s="7">
        <v>7.442377287130016</v>
      </c>
      <c r="H43" s="7">
        <f t="shared" si="0"/>
        <v>865.5287446232198</v>
      </c>
    </row>
    <row r="44" spans="1:8" ht="15.75" thickBot="1">
      <c r="A44" s="6">
        <v>2028</v>
      </c>
      <c r="B44" s="7">
        <v>567.6011199031834</v>
      </c>
      <c r="C44" s="7">
        <v>189.59396659644474</v>
      </c>
      <c r="D44" s="7">
        <v>102.00720021568512</v>
      </c>
      <c r="E44" s="7">
        <v>0</v>
      </c>
      <c r="F44" s="7">
        <v>37.092924050646104</v>
      </c>
      <c r="G44" s="7">
        <v>7.4036424748365945</v>
      </c>
      <c r="H44" s="7">
        <f t="shared" si="0"/>
        <v>903.698853240796</v>
      </c>
    </row>
    <row r="45" spans="1:8" ht="15.75" thickBot="1">
      <c r="A45" s="6">
        <v>2029</v>
      </c>
      <c r="B45" s="7">
        <v>592.1662169714602</v>
      </c>
      <c r="C45" s="7">
        <v>198.02727403193444</v>
      </c>
      <c r="D45" s="7">
        <v>104.9586015194611</v>
      </c>
      <c r="E45" s="7">
        <v>0</v>
      </c>
      <c r="F45" s="7">
        <v>39.3128972098136</v>
      </c>
      <c r="G45" s="7">
        <v>7.364907662543174</v>
      </c>
      <c r="H45" s="7">
        <f t="shared" si="0"/>
        <v>941.8298973952126</v>
      </c>
    </row>
    <row r="46" spans="1:8" ht="15.75" thickBot="1">
      <c r="A46" s="6">
        <v>2030</v>
      </c>
      <c r="B46" s="7">
        <v>616.6013602653244</v>
      </c>
      <c r="C46" s="7">
        <v>207.0530608785796</v>
      </c>
      <c r="D46" s="7">
        <v>107.89352879523906</v>
      </c>
      <c r="E46" s="7">
        <v>0</v>
      </c>
      <c r="F46" s="7">
        <v>41.52151789757663</v>
      </c>
      <c r="G46" s="7">
        <v>7.326172850249742</v>
      </c>
      <c r="H46" s="7">
        <f t="shared" si="0"/>
        <v>980.3956406869693</v>
      </c>
    </row>
    <row r="47" spans="1:8" ht="15">
      <c r="A47" s="17"/>
      <c r="B47" s="18"/>
      <c r="C47" s="18"/>
      <c r="D47" s="18"/>
      <c r="E47" s="18"/>
      <c r="F47" s="18"/>
      <c r="G47" s="18"/>
      <c r="H47" s="18"/>
    </row>
    <row r="48" spans="1:8" ht="15">
      <c r="A48" s="17"/>
      <c r="B48" s="18"/>
      <c r="C48" s="18"/>
      <c r="D48" s="18"/>
      <c r="E48" s="18"/>
      <c r="F48" s="18"/>
      <c r="G48" s="18"/>
      <c r="H48" s="18"/>
    </row>
    <row r="49" spans="1:10" ht="13.5" customHeight="1">
      <c r="A49" s="4"/>
      <c r="J49" s="1" t="s">
        <v>0</v>
      </c>
    </row>
    <row r="50" spans="1:8" ht="15.75">
      <c r="A50" s="33" t="s">
        <v>23</v>
      </c>
      <c r="B50" s="33"/>
      <c r="C50" s="33"/>
      <c r="D50" s="33"/>
      <c r="E50" s="33"/>
      <c r="F50" s="33"/>
      <c r="G50" s="33"/>
      <c r="H50" s="33"/>
    </row>
    <row r="51" spans="1:8" ht="15">
      <c r="A51" s="19" t="s">
        <v>24</v>
      </c>
      <c r="B51" s="13" t="s">
        <v>47</v>
      </c>
      <c r="C51" s="13" t="s">
        <v>47</v>
      </c>
      <c r="D51" s="13" t="s">
        <v>47</v>
      </c>
      <c r="E51" s="13" t="s">
        <v>47</v>
      </c>
      <c r="F51" s="13" t="s">
        <v>47</v>
      </c>
      <c r="G51" s="13" t="s">
        <v>47</v>
      </c>
      <c r="H51" s="13" t="s">
        <v>47</v>
      </c>
    </row>
    <row r="52" spans="1:8" ht="15">
      <c r="A52" s="19" t="s">
        <v>36</v>
      </c>
      <c r="B52" s="12">
        <f>EXP((LN(B32/B16)/16))-1</f>
        <v>0.36485695321639255</v>
      </c>
      <c r="C52" s="12">
        <f>EXP((LN(C32/C16)/16))-1</f>
        <v>0.24916795681429127</v>
      </c>
      <c r="D52" s="13" t="s">
        <v>47</v>
      </c>
      <c r="E52" s="13" t="s">
        <v>47</v>
      </c>
      <c r="F52" s="13" t="s">
        <v>47</v>
      </c>
      <c r="G52" s="13" t="s">
        <v>47</v>
      </c>
      <c r="H52" s="12">
        <f>EXP((LN(H32/H16)/16))-1</f>
        <v>0.3176134847164105</v>
      </c>
    </row>
    <row r="53" spans="1:8" ht="15">
      <c r="A53" s="19" t="s">
        <v>37</v>
      </c>
      <c r="B53" s="12">
        <f>EXP((LN(B36/B32)/4))-1</f>
        <v>0.13795575710615537</v>
      </c>
      <c r="C53" s="12">
        <f>EXP((LN(C36/C32)/4))-1</f>
        <v>0.05742198443788449</v>
      </c>
      <c r="D53" s="12">
        <f>EXP((LN(D36/D32)/4))-1</f>
        <v>0.12121920532470432</v>
      </c>
      <c r="E53" s="13" t="s">
        <v>47</v>
      </c>
      <c r="F53" s="12">
        <f>EXP((LN(F36/F32)/4))-1</f>
        <v>0.1561551405686208</v>
      </c>
      <c r="G53" s="12">
        <f>EXP((LN(G36/G32)/4))-1</f>
        <v>0.02271048692944322</v>
      </c>
      <c r="H53" s="12">
        <f>EXP((LN(H36/H32)/4))-1</f>
        <v>0.1121084634200955</v>
      </c>
    </row>
    <row r="54" spans="1:8" ht="15">
      <c r="A54" s="19" t="s">
        <v>68</v>
      </c>
      <c r="B54" s="12">
        <f>EXP((LN(B46/B32)/14))-1</f>
        <v>0.08283729456451994</v>
      </c>
      <c r="C54" s="12">
        <f>EXP((LN(C46/C32)/14))-1</f>
        <v>0.04333118053278873</v>
      </c>
      <c r="D54" s="12">
        <f>EXP((LN(D46/D32)/14))-1</f>
        <v>0.057586326402149446</v>
      </c>
      <c r="E54" s="13" t="s">
        <v>47</v>
      </c>
      <c r="F54" s="12">
        <f>EXP((LN(F46/F32)/14))-1</f>
        <v>0.10250140584683654</v>
      </c>
      <c r="G54" s="12">
        <f>EXP((LN(G46/G32)/14))-1</f>
        <v>0.0026803131336756714</v>
      </c>
      <c r="H54" s="12">
        <f>EXP((LN(H46/H32)/14))-1</f>
        <v>0.06932108598863107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8" t="s">
        <v>63</v>
      </c>
      <c r="C1" s="28"/>
      <c r="D1" s="28"/>
      <c r="E1" s="28"/>
      <c r="F1" s="28"/>
      <c r="G1" s="15"/>
      <c r="H1" s="15"/>
    </row>
    <row r="2" spans="2:10" ht="15.75" customHeight="1">
      <c r="B2" s="28" t="s">
        <v>67</v>
      </c>
      <c r="C2" s="28"/>
      <c r="D2" s="28"/>
      <c r="E2" s="28"/>
      <c r="F2" s="28"/>
      <c r="G2" s="28"/>
      <c r="H2" s="15"/>
      <c r="I2" s="15"/>
      <c r="J2" s="15"/>
    </row>
    <row r="3" spans="1:8" ht="15.75" customHeight="1">
      <c r="A3" s="28" t="s">
        <v>44</v>
      </c>
      <c r="B3" s="28"/>
      <c r="C3" s="28"/>
      <c r="D3" s="28"/>
      <c r="E3" s="28"/>
      <c r="F3" s="28"/>
      <c r="G3" s="28"/>
      <c r="H3" s="28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53</v>
      </c>
      <c r="D5" s="5" t="s">
        <v>54</v>
      </c>
      <c r="E5" s="5" t="s">
        <v>76</v>
      </c>
      <c r="F5" s="5" t="s">
        <v>55</v>
      </c>
    </row>
    <row r="6" spans="1:6" ht="15.75" thickBot="1">
      <c r="A6" s="6">
        <v>1990</v>
      </c>
      <c r="B6" s="7">
        <v>1510.75732</v>
      </c>
      <c r="C6" s="7">
        <v>554.0485337</v>
      </c>
      <c r="D6" s="7">
        <v>49216.133430063885</v>
      </c>
      <c r="E6" s="7">
        <v>620.4529730676678</v>
      </c>
      <c r="F6" s="7">
        <v>255.07715598956705</v>
      </c>
    </row>
    <row r="7" spans="1:6" ht="15.75" thickBot="1">
      <c r="A7" s="6">
        <v>1991</v>
      </c>
      <c r="B7" s="7">
        <v>1564.7141364599997</v>
      </c>
      <c r="C7" s="7">
        <v>571.09684701</v>
      </c>
      <c r="D7" s="7">
        <v>50270.9237758633</v>
      </c>
      <c r="E7" s="7">
        <v>629.4349348296142</v>
      </c>
      <c r="F7" s="7">
        <v>263.3999505682408</v>
      </c>
    </row>
    <row r="8" spans="1:6" ht="15.75" thickBot="1">
      <c r="A8" s="6">
        <v>1992</v>
      </c>
      <c r="B8" s="7">
        <v>1594.9927034444445</v>
      </c>
      <c r="C8" s="7">
        <v>582.6549412911111</v>
      </c>
      <c r="D8" s="7">
        <v>52064.876995163446</v>
      </c>
      <c r="E8" s="7">
        <v>628.9125024866056</v>
      </c>
      <c r="F8" s="7">
        <v>271.71088672991317</v>
      </c>
    </row>
    <row r="9" spans="1:6" ht="15.75" thickBot="1">
      <c r="A9" s="6">
        <v>1993</v>
      </c>
      <c r="B9" s="7">
        <v>1621.9961159544446</v>
      </c>
      <c r="C9" s="7">
        <v>592.3697240022221</v>
      </c>
      <c r="D9" s="7">
        <v>52086.418595867864</v>
      </c>
      <c r="E9" s="7">
        <v>629.0309663639549</v>
      </c>
      <c r="F9" s="7">
        <v>277.78737150446165</v>
      </c>
    </row>
    <row r="10" spans="1:6" ht="15.75" thickBot="1">
      <c r="A10" s="6">
        <v>1994</v>
      </c>
      <c r="B10" s="7">
        <v>1636.0699387199998</v>
      </c>
      <c r="C10" s="7">
        <v>600.7215274266666</v>
      </c>
      <c r="D10" s="7">
        <v>53215.104623870706</v>
      </c>
      <c r="E10" s="7">
        <v>646.2152763707045</v>
      </c>
      <c r="F10" s="7">
        <v>282.925662172234</v>
      </c>
    </row>
    <row r="11" spans="1:6" ht="15.75" thickBot="1">
      <c r="A11" s="6">
        <v>1995</v>
      </c>
      <c r="B11" s="7">
        <v>1649.5107590444445</v>
      </c>
      <c r="C11" s="7">
        <v>609.9027220444444</v>
      </c>
      <c r="D11" s="7">
        <v>54979.551288283255</v>
      </c>
      <c r="E11" s="7">
        <v>660.996548318589</v>
      </c>
      <c r="F11" s="7">
        <v>288.3104614226788</v>
      </c>
    </row>
    <row r="12" spans="1:6" ht="15.75" thickBot="1">
      <c r="A12" s="6">
        <v>1996</v>
      </c>
      <c r="B12" s="7">
        <v>1671.4077986911109</v>
      </c>
      <c r="C12" s="7">
        <v>617.4049739444445</v>
      </c>
      <c r="D12" s="7">
        <v>56457.032787665434</v>
      </c>
      <c r="E12" s="7">
        <v>680.2145934905277</v>
      </c>
      <c r="F12" s="7">
        <v>292.96719003794936</v>
      </c>
    </row>
    <row r="13" spans="1:6" ht="15.75" thickBot="1">
      <c r="A13" s="6">
        <v>1997</v>
      </c>
      <c r="B13" s="7">
        <v>1697.5659816866664</v>
      </c>
      <c r="C13" s="7">
        <v>624.7777172466666</v>
      </c>
      <c r="D13" s="7">
        <v>58886.15902871723</v>
      </c>
      <c r="E13" s="7">
        <v>698.8210183957652</v>
      </c>
      <c r="F13" s="7">
        <v>297.4052323928884</v>
      </c>
    </row>
    <row r="14" spans="1:6" ht="15.75" thickBot="1">
      <c r="A14" s="6">
        <v>1998</v>
      </c>
      <c r="B14" s="7">
        <v>1723.2859312622222</v>
      </c>
      <c r="C14" s="7">
        <v>627.4844009488888</v>
      </c>
      <c r="D14" s="7">
        <v>62713.82995707429</v>
      </c>
      <c r="E14" s="7">
        <v>728.1351098144596</v>
      </c>
      <c r="F14" s="7">
        <v>304.0325602700105</v>
      </c>
    </row>
    <row r="15" spans="1:6" ht="15.75" thickBot="1">
      <c r="A15" s="6">
        <v>1999</v>
      </c>
      <c r="B15" s="7">
        <v>1776.275420891111</v>
      </c>
      <c r="C15" s="7">
        <v>636.8578218288889</v>
      </c>
      <c r="D15" s="7">
        <v>65582.30232821118</v>
      </c>
      <c r="E15" s="7">
        <v>761.5794488813935</v>
      </c>
      <c r="F15" s="7">
        <v>312.180972975897</v>
      </c>
    </row>
    <row r="16" spans="1:6" ht="15.75" thickBot="1">
      <c r="A16" s="6">
        <v>2000</v>
      </c>
      <c r="B16" s="7">
        <v>1816.3420565000001</v>
      </c>
      <c r="C16" s="7">
        <v>651.4726029</v>
      </c>
      <c r="D16" s="7">
        <v>69924.95616723524</v>
      </c>
      <c r="E16" s="7">
        <v>784.101896877369</v>
      </c>
      <c r="F16" s="7">
        <v>320.2807685626187</v>
      </c>
    </row>
    <row r="17" spans="1:6" ht="15.75" thickBot="1">
      <c r="A17" s="6">
        <v>2001</v>
      </c>
      <c r="B17" s="7">
        <v>1871.3764134900002</v>
      </c>
      <c r="C17" s="7">
        <v>659.16544264</v>
      </c>
      <c r="D17" s="7">
        <v>74329.87426732336</v>
      </c>
      <c r="E17" s="7">
        <v>802.7572163658558</v>
      </c>
      <c r="F17" s="7">
        <v>328.97765582157</v>
      </c>
    </row>
    <row r="18" spans="1:6" ht="15.75" thickBot="1">
      <c r="A18" s="6">
        <v>2002</v>
      </c>
      <c r="B18" s="7">
        <v>1915.7393099599997</v>
      </c>
      <c r="C18" s="7">
        <v>671.5317685799998</v>
      </c>
      <c r="D18" s="7">
        <v>76377.84612432338</v>
      </c>
      <c r="E18" s="7">
        <v>817.9253489147163</v>
      </c>
      <c r="F18" s="7">
        <v>337.43795302261765</v>
      </c>
    </row>
    <row r="19" spans="1:6" ht="15.75" thickBot="1">
      <c r="A19" s="6">
        <v>2003</v>
      </c>
      <c r="B19" s="7">
        <v>1959.7734706</v>
      </c>
      <c r="C19" s="7">
        <v>685.91579603</v>
      </c>
      <c r="D19" s="7">
        <v>79477.33789788935</v>
      </c>
      <c r="E19" s="7">
        <v>824.3876007054702</v>
      </c>
      <c r="F19" s="7">
        <v>346.0546274322844</v>
      </c>
    </row>
    <row r="20" spans="1:6" ht="15.75" thickBot="1">
      <c r="A20" s="6">
        <v>2004</v>
      </c>
      <c r="B20" s="7">
        <v>1995.44830138</v>
      </c>
      <c r="C20" s="7">
        <v>699.77672034</v>
      </c>
      <c r="D20" s="7">
        <v>82886.87480377991</v>
      </c>
      <c r="E20" s="7">
        <v>836.0408387690225</v>
      </c>
      <c r="F20" s="7">
        <v>354.79062301046514</v>
      </c>
    </row>
    <row r="21" spans="1:6" ht="15.75" thickBot="1">
      <c r="A21" s="6">
        <v>2005</v>
      </c>
      <c r="B21" s="7">
        <v>2023.6441072999999</v>
      </c>
      <c r="C21" s="7">
        <v>715.1251835</v>
      </c>
      <c r="D21" s="7">
        <v>83850.97772426077</v>
      </c>
      <c r="E21" s="7">
        <v>861.067638930678</v>
      </c>
      <c r="F21" s="7">
        <v>364.56242555601324</v>
      </c>
    </row>
    <row r="22" spans="1:6" ht="15.75" thickBot="1">
      <c r="A22" s="6">
        <v>2006</v>
      </c>
      <c r="B22" s="7">
        <v>2048.8787969</v>
      </c>
      <c r="C22" s="7">
        <v>730.56468362</v>
      </c>
      <c r="D22" s="7">
        <v>86010.31280938511</v>
      </c>
      <c r="E22" s="7">
        <v>876.2714353343326</v>
      </c>
      <c r="F22" s="7">
        <v>370.45371225094857</v>
      </c>
    </row>
    <row r="23" spans="1:6" ht="15.75" thickBot="1">
      <c r="A23" s="6">
        <v>2007</v>
      </c>
      <c r="B23" s="7">
        <v>2074.17576993</v>
      </c>
      <c r="C23" s="7">
        <v>742.32607127</v>
      </c>
      <c r="D23" s="7">
        <v>87008.36242414039</v>
      </c>
      <c r="E23" s="7">
        <v>879.0645299566014</v>
      </c>
      <c r="F23" s="7">
        <v>379.0433596532607</v>
      </c>
    </row>
    <row r="24" spans="1:6" ht="15.75" thickBot="1">
      <c r="A24" s="6">
        <v>2008</v>
      </c>
      <c r="B24" s="7">
        <v>2094.2401401600005</v>
      </c>
      <c r="C24" s="7">
        <v>749.35715344</v>
      </c>
      <c r="D24" s="7">
        <v>88084.85280146966</v>
      </c>
      <c r="E24" s="7">
        <v>861.73065884692</v>
      </c>
      <c r="F24" s="7">
        <v>384.25205465905117</v>
      </c>
    </row>
    <row r="25" spans="1:6" ht="15.75" thickBot="1">
      <c r="A25" s="6">
        <v>2009</v>
      </c>
      <c r="B25" s="7">
        <v>2110.6437667000005</v>
      </c>
      <c r="C25" s="7">
        <v>752.4456304600001</v>
      </c>
      <c r="D25" s="7">
        <v>86096.09304879194</v>
      </c>
      <c r="E25" s="7">
        <v>816.6291342371198</v>
      </c>
      <c r="F25" s="7">
        <v>391.98460878301654</v>
      </c>
    </row>
    <row r="26" spans="1:6" ht="15.75" thickBot="1">
      <c r="A26" s="6">
        <v>2010</v>
      </c>
      <c r="B26" s="7">
        <v>2128.7334914000003</v>
      </c>
      <c r="C26" s="7">
        <v>753.5971744000001</v>
      </c>
      <c r="D26" s="7">
        <v>87067.11953427148</v>
      </c>
      <c r="E26" s="7">
        <v>801.1523969220802</v>
      </c>
      <c r="F26" s="7">
        <v>394.6852972682487</v>
      </c>
    </row>
    <row r="27" spans="1:6" ht="15.75" thickBot="1">
      <c r="A27" s="6">
        <v>2011</v>
      </c>
      <c r="B27" s="7">
        <v>2147.341911128611</v>
      </c>
      <c r="C27" s="7">
        <v>755.6831192322222</v>
      </c>
      <c r="D27" s="7">
        <v>89768.42468881997</v>
      </c>
      <c r="E27" s="7">
        <v>799.7033315506435</v>
      </c>
      <c r="F27" s="7">
        <v>396.23965920517645</v>
      </c>
    </row>
    <row r="28" spans="1:6" ht="15.75" thickBot="1">
      <c r="A28" s="6">
        <v>2012</v>
      </c>
      <c r="B28" s="7">
        <v>2166.508462332778</v>
      </c>
      <c r="C28" s="7">
        <v>758.0300726044444</v>
      </c>
      <c r="D28" s="7">
        <v>91816.11737857737</v>
      </c>
      <c r="E28" s="7">
        <v>816.1641503707929</v>
      </c>
      <c r="F28" s="7">
        <v>396.98769015536516</v>
      </c>
    </row>
    <row r="29" spans="1:6" ht="15.75" thickBot="1">
      <c r="A29" s="6">
        <v>2013</v>
      </c>
      <c r="B29" s="7">
        <v>2183.9819007</v>
      </c>
      <c r="C29" s="7">
        <v>761.0272494991666</v>
      </c>
      <c r="D29" s="7">
        <v>93177.06201431817</v>
      </c>
      <c r="E29" s="7">
        <v>839.4216006933898</v>
      </c>
      <c r="F29" s="7">
        <v>397.3531998574614</v>
      </c>
    </row>
    <row r="30" spans="1:6" ht="15.75" thickBot="1">
      <c r="A30" s="6">
        <v>2014</v>
      </c>
      <c r="B30" s="7">
        <v>2209.1682365877778</v>
      </c>
      <c r="C30" s="7">
        <v>764.3476976211113</v>
      </c>
      <c r="D30" s="7">
        <v>97400.76110176714</v>
      </c>
      <c r="E30" s="7">
        <v>864.0181235894192</v>
      </c>
      <c r="F30" s="7">
        <v>397.63214287422716</v>
      </c>
    </row>
    <row r="31" spans="1:6" ht="15.75" thickBot="1">
      <c r="A31" s="6">
        <v>2015</v>
      </c>
      <c r="B31" s="7">
        <v>2233.3207745333334</v>
      </c>
      <c r="C31" s="7">
        <v>767.5261480027777</v>
      </c>
      <c r="D31" s="7">
        <v>102927.18857968935</v>
      </c>
      <c r="E31" s="7">
        <v>890.6147211175877</v>
      </c>
      <c r="F31" s="7">
        <v>398.09211241280633</v>
      </c>
    </row>
    <row r="32" spans="1:6" ht="15.75" thickBot="1">
      <c r="A32" s="6">
        <v>2016</v>
      </c>
      <c r="B32" s="7">
        <v>2259.171875335</v>
      </c>
      <c r="C32" s="7">
        <v>783.330207195</v>
      </c>
      <c r="D32" s="7">
        <v>105760.69927912312</v>
      </c>
      <c r="E32" s="7">
        <v>919.716670887736</v>
      </c>
      <c r="F32" s="7">
        <v>398.3020801711782</v>
      </c>
    </row>
    <row r="33" spans="1:6" ht="15.75" thickBot="1">
      <c r="A33" s="6">
        <v>2017</v>
      </c>
      <c r="B33" s="7">
        <v>2286.5602769280554</v>
      </c>
      <c r="C33" s="7">
        <v>787.9823414848211</v>
      </c>
      <c r="D33" s="7">
        <v>109973.89902715891</v>
      </c>
      <c r="E33" s="7">
        <v>935.8316741721605</v>
      </c>
      <c r="F33" s="7">
        <v>405.67790651275783</v>
      </c>
    </row>
    <row r="34" spans="1:6" ht="15.75" thickBot="1">
      <c r="A34" s="6">
        <v>2018</v>
      </c>
      <c r="B34" s="7">
        <v>2314.2092552488893</v>
      </c>
      <c r="C34" s="7">
        <v>802.3543551990446</v>
      </c>
      <c r="D34" s="7">
        <v>115298.61150277298</v>
      </c>
      <c r="E34" s="7">
        <v>957.3798321657763</v>
      </c>
      <c r="F34" s="7">
        <v>412.7017912651931</v>
      </c>
    </row>
    <row r="35" spans="1:6" ht="15.75" thickBot="1">
      <c r="A35" s="6">
        <v>2019</v>
      </c>
      <c r="B35" s="7">
        <v>2342.1502621775</v>
      </c>
      <c r="C35" s="7">
        <v>816.7501471997124</v>
      </c>
      <c r="D35" s="7">
        <v>119573.2846582239</v>
      </c>
      <c r="E35" s="7">
        <v>972.3819198496838</v>
      </c>
      <c r="F35" s="7">
        <v>419.4317576200083</v>
      </c>
    </row>
    <row r="36" spans="1:6" ht="15.75" thickBot="1">
      <c r="A36" s="6">
        <v>2020</v>
      </c>
      <c r="B36" s="7">
        <v>2370.3549060638893</v>
      </c>
      <c r="C36" s="7">
        <v>831.3671776628586</v>
      </c>
      <c r="D36" s="7">
        <v>123220.64871406314</v>
      </c>
      <c r="E36" s="7">
        <v>980.0903974349349</v>
      </c>
      <c r="F36" s="7">
        <v>426.4147036592024</v>
      </c>
    </row>
    <row r="37" spans="1:6" ht="15.75" thickBot="1">
      <c r="A37" s="6">
        <v>2021</v>
      </c>
      <c r="B37" s="7">
        <v>2398.9294947555554</v>
      </c>
      <c r="C37" s="7">
        <v>845.9461101547514</v>
      </c>
      <c r="D37" s="7">
        <v>126719.54923279039</v>
      </c>
      <c r="E37" s="7">
        <v>984.6129558347279</v>
      </c>
      <c r="F37" s="7">
        <v>433.32842756368564</v>
      </c>
    </row>
    <row r="38" spans="1:6" ht="15.75" thickBot="1">
      <c r="A38" s="6">
        <v>2022</v>
      </c>
      <c r="B38" s="7">
        <v>2427.7208646833337</v>
      </c>
      <c r="C38" s="7">
        <v>860.58843868706</v>
      </c>
      <c r="D38" s="7">
        <v>131448.27628242096</v>
      </c>
      <c r="E38" s="7">
        <v>997.9776730707715</v>
      </c>
      <c r="F38" s="7">
        <v>439.8557011330289</v>
      </c>
    </row>
    <row r="39" spans="1:6" ht="15.75" thickBot="1">
      <c r="A39" s="6">
        <v>2023</v>
      </c>
      <c r="B39" s="7">
        <v>2456.7139042119447</v>
      </c>
      <c r="C39" s="7">
        <v>875.4281977792755</v>
      </c>
      <c r="D39" s="7">
        <v>135795.67900763778</v>
      </c>
      <c r="E39" s="7">
        <v>1012.9714522492603</v>
      </c>
      <c r="F39" s="7">
        <v>446.2910252113839</v>
      </c>
    </row>
    <row r="40" spans="1:6" ht="15.75" thickBot="1">
      <c r="A40" s="6">
        <v>2024</v>
      </c>
      <c r="B40" s="7">
        <v>2485.792133914445</v>
      </c>
      <c r="C40" s="7">
        <v>890.3690976820556</v>
      </c>
      <c r="D40" s="7">
        <v>139569.57027507885</v>
      </c>
      <c r="E40" s="7">
        <v>1022.0855445511472</v>
      </c>
      <c r="F40" s="7">
        <v>452.9588208249835</v>
      </c>
    </row>
    <row r="41" spans="1:6" ht="15.75" thickBot="1">
      <c r="A41" s="6">
        <v>2025</v>
      </c>
      <c r="B41" s="7">
        <v>2514.807676641667</v>
      </c>
      <c r="C41" s="7">
        <v>905.7422159846142</v>
      </c>
      <c r="D41" s="7">
        <v>143671.8395439405</v>
      </c>
      <c r="E41" s="7">
        <v>1029.2850352391674</v>
      </c>
      <c r="F41" s="7">
        <v>459.812266686384</v>
      </c>
    </row>
    <row r="42" spans="1:6" ht="15.75" thickBot="1">
      <c r="A42" s="6">
        <v>2026</v>
      </c>
      <c r="B42" s="7">
        <v>2544.174393946667</v>
      </c>
      <c r="C42" s="7">
        <v>921.329856557206</v>
      </c>
      <c r="D42" s="7">
        <v>147853.30864596114</v>
      </c>
      <c r="E42" s="7">
        <v>1036.7355939460638</v>
      </c>
      <c r="F42" s="7">
        <v>466.4610013625579</v>
      </c>
    </row>
    <row r="43" spans="1:6" ht="15.75" thickBot="1">
      <c r="A43" s="6">
        <v>2027</v>
      </c>
      <c r="B43" s="7">
        <v>2573.768600458334</v>
      </c>
      <c r="C43" s="7">
        <v>936.8681833072153</v>
      </c>
      <c r="D43" s="7">
        <v>152128.87173219706</v>
      </c>
      <c r="E43" s="7">
        <v>1044.4634465976542</v>
      </c>
      <c r="F43" s="7">
        <v>473.00294698712383</v>
      </c>
    </row>
    <row r="44" spans="1:6" ht="15.75" thickBot="1">
      <c r="A44" s="6">
        <v>2028</v>
      </c>
      <c r="B44" s="7">
        <v>2602.993792695</v>
      </c>
      <c r="C44" s="7">
        <v>952.1344967983274</v>
      </c>
      <c r="D44" s="7">
        <v>156520.29616749022</v>
      </c>
      <c r="E44" s="7">
        <v>1053.5038839849685</v>
      </c>
      <c r="F44" s="7">
        <v>479.6057432142698</v>
      </c>
    </row>
    <row r="45" spans="1:6" ht="15.75" thickBot="1">
      <c r="A45" s="6">
        <v>2029</v>
      </c>
      <c r="B45" s="7">
        <v>2630.9992937550005</v>
      </c>
      <c r="C45" s="7">
        <v>966.6800636644541</v>
      </c>
      <c r="D45" s="7">
        <v>160888.0966103995</v>
      </c>
      <c r="E45" s="7">
        <v>1062.1951253372895</v>
      </c>
      <c r="F45" s="7">
        <v>486.2543080622252</v>
      </c>
    </row>
    <row r="46" spans="1:6" ht="13.5" customHeight="1" thickBot="1">
      <c r="A46" s="6">
        <v>2030</v>
      </c>
      <c r="B46" s="7">
        <v>2658.7999985500005</v>
      </c>
      <c r="C46" s="7">
        <v>981.1736802901879</v>
      </c>
      <c r="D46" s="7">
        <v>165285.66193349918</v>
      </c>
      <c r="E46" s="7">
        <v>1070.6772755964275</v>
      </c>
      <c r="F46" s="7">
        <v>492.9595558311651</v>
      </c>
    </row>
    <row r="47" spans="1:6" ht="13.5" customHeight="1">
      <c r="A47" s="29" t="s">
        <v>0</v>
      </c>
      <c r="B47" s="29"/>
      <c r="C47" s="29"/>
      <c r="D47" s="29"/>
      <c r="E47" s="29"/>
      <c r="F47" s="29"/>
    </row>
    <row r="48" spans="1:6" ht="15">
      <c r="A48" s="29" t="s">
        <v>52</v>
      </c>
      <c r="B48" s="29"/>
      <c r="C48" s="29"/>
      <c r="D48" s="29"/>
      <c r="E48" s="29"/>
      <c r="F48" s="29"/>
    </row>
    <row r="49" ht="15">
      <c r="A49" s="4"/>
    </row>
    <row r="50" spans="1:6" ht="15.75">
      <c r="A50" s="27" t="s">
        <v>23</v>
      </c>
      <c r="B50" s="27"/>
      <c r="C50" s="27"/>
      <c r="D50" s="27"/>
      <c r="E50" s="27"/>
      <c r="F50" s="27"/>
    </row>
    <row r="51" spans="1:6" ht="15">
      <c r="A51" s="8" t="s">
        <v>24</v>
      </c>
      <c r="B51" s="12">
        <f>EXP((LN(B16/B6)/10))-1</f>
        <v>0.018592075662900776</v>
      </c>
      <c r="C51" s="12">
        <f>EXP((LN(C16/C6)/10))-1</f>
        <v>0.01633020924055928</v>
      </c>
      <c r="D51" s="12">
        <f>EXP((LN(D16/D6)/10))-1</f>
        <v>0.035744107374945155</v>
      </c>
      <c r="E51" s="12">
        <f>EXP((LN(E16/E6)/10))-1</f>
        <v>0.023685056133841975</v>
      </c>
      <c r="F51" s="12">
        <f>EXP((LN(F16/F6)/10))-1</f>
        <v>0.023024252677831702</v>
      </c>
    </row>
    <row r="52" spans="1:6" ht="15">
      <c r="A52" s="8" t="s">
        <v>36</v>
      </c>
      <c r="B52" s="12">
        <f>EXP((LN(B32/B16)/16))-1</f>
        <v>0.013729248533530303</v>
      </c>
      <c r="C52" s="12">
        <f>EXP((LN(C32/C16)/16))-1</f>
        <v>0.011586546523179475</v>
      </c>
      <c r="D52" s="12">
        <f>EXP((LN(D32/D16)/16))-1</f>
        <v>0.026197038351265745</v>
      </c>
      <c r="E52" s="12">
        <f>EXP((LN(E32/E16)/16))-1</f>
        <v>0.0100202873239994</v>
      </c>
      <c r="F52" s="12">
        <f>EXP((LN(F32/F16)/16))-1</f>
        <v>0.013719047946524343</v>
      </c>
    </row>
    <row r="53" spans="1:6" ht="13.5" customHeight="1">
      <c r="A53" s="8" t="s">
        <v>37</v>
      </c>
      <c r="B53" s="12">
        <f>EXP((LN(B36/B32)/4))-1</f>
        <v>0.012082757299858748</v>
      </c>
      <c r="C53" s="12">
        <f>EXP((LN(C36/C32)/4))-1</f>
        <v>0.014990552937188761</v>
      </c>
      <c r="D53" s="12">
        <f>EXP((LN(D36/D32)/4))-1</f>
        <v>0.0389383901036322</v>
      </c>
      <c r="E53" s="12">
        <f>EXP((LN(E36/E32)/4))-1</f>
        <v>0.016021782481179248</v>
      </c>
      <c r="F53" s="12">
        <f>EXP((LN(F36/F32)/4))-1</f>
        <v>0.0171965986030731</v>
      </c>
    </row>
    <row r="54" spans="1:6" ht="15">
      <c r="A54" s="8" t="s">
        <v>68</v>
      </c>
      <c r="B54" s="12">
        <f>EXP((LN(B46/B32)/14))-1</f>
        <v>0.011701979619424652</v>
      </c>
      <c r="C54" s="12">
        <f>EXP((LN(C46/C32)/14))-1</f>
        <v>0.016215434590442612</v>
      </c>
      <c r="D54" s="12">
        <f>EXP((LN(D46/D32)/14))-1</f>
        <v>0.03240660954206698</v>
      </c>
      <c r="E54" s="12">
        <f>EXP((LN(E46/E32)/14))-1</f>
        <v>0.010914926365531041</v>
      </c>
      <c r="F54" s="12">
        <f>EXP((LN(F46/F32)/14))-1</f>
        <v>0.015346307908186807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8" t="s">
        <v>64</v>
      </c>
      <c r="B1" s="28"/>
      <c r="C1" s="28"/>
      <c r="D1" s="28"/>
      <c r="E1" s="28"/>
    </row>
    <row r="2" spans="1:6" ht="15.75" customHeight="1">
      <c r="A2" s="28" t="s">
        <v>67</v>
      </c>
      <c r="B2" s="28"/>
      <c r="C2" s="28"/>
      <c r="D2" s="28"/>
      <c r="E2" s="28"/>
      <c r="F2" s="28"/>
    </row>
    <row r="3" spans="1:5" ht="15.75" customHeight="1">
      <c r="A3" s="28" t="s">
        <v>56</v>
      </c>
      <c r="B3" s="28"/>
      <c r="C3" s="28"/>
      <c r="D3" s="28"/>
      <c r="E3" s="28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12.6835043983281</v>
      </c>
      <c r="C6" s="9">
        <v>12.830751389512601</v>
      </c>
      <c r="D6" s="9">
        <v>11.7784511775752</v>
      </c>
      <c r="E6" s="9">
        <v>14.7468391708624</v>
      </c>
    </row>
    <row r="7" spans="1:5" ht="15.75" thickBot="1">
      <c r="A7" s="6">
        <v>1991</v>
      </c>
      <c r="B7" s="9">
        <v>12.5635545501668</v>
      </c>
      <c r="C7" s="9">
        <v>12.993764590954585</v>
      </c>
      <c r="D7" s="9">
        <v>11.6413893429167</v>
      </c>
      <c r="E7" s="9">
        <v>15.2543911715039</v>
      </c>
    </row>
    <row r="8" spans="1:5" ht="15.75" thickBot="1">
      <c r="A8" s="6">
        <v>1992</v>
      </c>
      <c r="B8" s="9">
        <v>12.4756282259334</v>
      </c>
      <c r="C8" s="9">
        <v>12.924721992878</v>
      </c>
      <c r="D8" s="9">
        <v>11.3668635292172</v>
      </c>
      <c r="E8" s="9">
        <v>15.6281567518234</v>
      </c>
    </row>
    <row r="9" spans="1:5" ht="15.75" thickBot="1">
      <c r="A9" s="6">
        <v>1993</v>
      </c>
      <c r="B9" s="9">
        <v>11.7790099157263</v>
      </c>
      <c r="C9" s="9">
        <v>12.77795982157613</v>
      </c>
      <c r="D9" s="9">
        <v>10.572548851816</v>
      </c>
      <c r="E9" s="9">
        <v>17.0601270014897</v>
      </c>
    </row>
    <row r="10" spans="1:5" ht="15.75" thickBot="1">
      <c r="A10" s="6">
        <v>1994</v>
      </c>
      <c r="B10" s="9">
        <v>11.976987809774</v>
      </c>
      <c r="C10" s="9">
        <v>12.16367349117042</v>
      </c>
      <c r="D10" s="9">
        <v>10.6324123712044</v>
      </c>
      <c r="E10" s="9">
        <v>12.5737421996114</v>
      </c>
    </row>
    <row r="11" spans="1:5" ht="15.75" thickBot="1">
      <c r="A11" s="6">
        <v>1995</v>
      </c>
      <c r="B11" s="9">
        <v>11.9510556003982</v>
      </c>
      <c r="C11" s="9">
        <v>11.76126596104536</v>
      </c>
      <c r="D11" s="9">
        <v>10.1770963623844</v>
      </c>
      <c r="E11" s="9">
        <v>12.4044084324795</v>
      </c>
    </row>
    <row r="12" spans="1:5" ht="15.75" thickBot="1">
      <c r="A12" s="6">
        <v>1996</v>
      </c>
      <c r="B12" s="9">
        <v>11.9150013391102</v>
      </c>
      <c r="C12" s="9">
        <v>11.660710444302952</v>
      </c>
      <c r="D12" s="9">
        <v>9.84623046065333</v>
      </c>
      <c r="E12" s="9">
        <v>11.998788794398</v>
      </c>
    </row>
    <row r="13" spans="1:5" ht="15.75" thickBot="1">
      <c r="A13" s="6">
        <v>1997</v>
      </c>
      <c r="B13" s="9">
        <v>11.9069194035652</v>
      </c>
      <c r="C13" s="9">
        <v>11.714284551166728</v>
      </c>
      <c r="D13" s="9">
        <v>9.52606620020916</v>
      </c>
      <c r="E13" s="9">
        <v>12.07348139484</v>
      </c>
    </row>
    <row r="14" spans="1:5" ht="15.75" thickBot="1">
      <c r="A14" s="6">
        <v>1998</v>
      </c>
      <c r="B14" s="9">
        <v>12.0645410852067</v>
      </c>
      <c r="C14" s="9">
        <v>11.517881180103672</v>
      </c>
      <c r="D14" s="9">
        <v>9.28914026048743</v>
      </c>
      <c r="E14" s="9">
        <v>11.8872494338294</v>
      </c>
    </row>
    <row r="15" spans="1:5" ht="15.75" thickBot="1">
      <c r="A15" s="6">
        <v>1999</v>
      </c>
      <c r="B15" s="9">
        <v>11.7965988677446</v>
      </c>
      <c r="C15" s="9">
        <v>11.002661490643321</v>
      </c>
      <c r="D15" s="9">
        <v>9.26722757035846</v>
      </c>
      <c r="E15" s="9">
        <v>11.6751141792543</v>
      </c>
    </row>
    <row r="16" spans="1:5" ht="15.75" thickBot="1">
      <c r="A16" s="6">
        <v>2000</v>
      </c>
      <c r="B16" s="9">
        <v>11.6996461424679</v>
      </c>
      <c r="C16" s="9">
        <v>10.777754718581887</v>
      </c>
      <c r="D16" s="9">
        <v>9.19238025957567</v>
      </c>
      <c r="E16" s="9">
        <v>11.5034049235709</v>
      </c>
    </row>
    <row r="17" spans="1:5" ht="15.75" thickBot="1">
      <c r="A17" s="6">
        <v>2001</v>
      </c>
      <c r="B17" s="9">
        <v>12.4634852900594</v>
      </c>
      <c r="C17" s="9">
        <v>11.497493029953379</v>
      </c>
      <c r="D17" s="9">
        <v>10.4126862129011</v>
      </c>
      <c r="E17" s="9">
        <v>12.6662081938166</v>
      </c>
    </row>
    <row r="18" spans="1:5" ht="15.75" thickBot="1">
      <c r="A18" s="6">
        <v>2002</v>
      </c>
      <c r="B18" s="9">
        <v>12.6911613285362</v>
      </c>
      <c r="C18" s="9">
        <v>11.76795398962414</v>
      </c>
      <c r="D18" s="9">
        <v>10.694471491433</v>
      </c>
      <c r="E18" s="9">
        <v>12.6431293616594</v>
      </c>
    </row>
    <row r="19" spans="1:5" ht="15.75" thickBot="1">
      <c r="A19" s="6">
        <v>2003</v>
      </c>
      <c r="B19" s="9">
        <v>12.7222653223631</v>
      </c>
      <c r="C19" s="9">
        <v>11.229962306961227</v>
      </c>
      <c r="D19" s="9">
        <v>10.4992080747622</v>
      </c>
      <c r="E19" s="9">
        <v>12.4108719956038</v>
      </c>
    </row>
    <row r="20" spans="1:5" ht="15.75" thickBot="1">
      <c r="A20" s="6">
        <v>2004</v>
      </c>
      <c r="B20" s="9">
        <v>12.4122336805997</v>
      </c>
      <c r="C20" s="9">
        <v>11.40147325071943</v>
      </c>
      <c r="D20" s="9">
        <v>10.0938797474157</v>
      </c>
      <c r="E20" s="9">
        <v>11.56822419847</v>
      </c>
    </row>
    <row r="21" spans="1:5" ht="15.75" thickBot="1">
      <c r="A21" s="6">
        <v>2005</v>
      </c>
      <c r="B21" s="9">
        <v>12.6564935181378</v>
      </c>
      <c r="C21" s="9">
        <v>11.351932179109129</v>
      </c>
      <c r="D21" s="9">
        <v>10.1604785964851</v>
      </c>
      <c r="E21" s="9">
        <v>11.8564900395368</v>
      </c>
    </row>
    <row r="22" spans="1:5" ht="15.75" thickBot="1">
      <c r="A22" s="6">
        <v>2006</v>
      </c>
      <c r="B22" s="9">
        <v>12.7643997484318</v>
      </c>
      <c r="C22" s="9">
        <v>11.824065923895605</v>
      </c>
      <c r="D22" s="9">
        <v>10.292445032078</v>
      </c>
      <c r="E22" s="9">
        <v>11.5170136373781</v>
      </c>
    </row>
    <row r="23" spans="1:5" ht="15.75" thickBot="1">
      <c r="A23" s="6">
        <v>2007</v>
      </c>
      <c r="B23" s="9">
        <v>12.4927985397271</v>
      </c>
      <c r="C23" s="9">
        <v>11.766500233503644</v>
      </c>
      <c r="D23" s="9">
        <v>10.1223627520651</v>
      </c>
      <c r="E23" s="9">
        <v>11.1720898208558</v>
      </c>
    </row>
    <row r="24" spans="1:5" ht="15.75" thickBot="1">
      <c r="A24" s="6">
        <v>2008</v>
      </c>
      <c r="B24" s="9">
        <v>13.0978681924318</v>
      </c>
      <c r="C24" s="9">
        <v>12.315800512153242</v>
      </c>
      <c r="D24" s="9">
        <v>10.6748362628896</v>
      </c>
      <c r="E24" s="9">
        <v>11.8350611977075</v>
      </c>
    </row>
    <row r="25" spans="1:5" ht="15.75" thickBot="1">
      <c r="A25" s="6">
        <v>2009</v>
      </c>
      <c r="B25" s="9">
        <v>13.387308983715</v>
      </c>
      <c r="C25" s="9">
        <v>12.995853229216868</v>
      </c>
      <c r="D25" s="9">
        <v>10.9612107557532</v>
      </c>
      <c r="E25" s="9">
        <v>12.8063779867331</v>
      </c>
    </row>
    <row r="26" spans="1:5" ht="15.75" thickBot="1">
      <c r="A26" s="6">
        <v>2010</v>
      </c>
      <c r="B26" s="9">
        <v>14.1170149587253</v>
      </c>
      <c r="C26" s="9">
        <v>13.70919818867531</v>
      </c>
      <c r="D26" s="9">
        <v>11.6561241882381</v>
      </c>
      <c r="E26" s="9">
        <v>13.274846958298</v>
      </c>
    </row>
    <row r="27" spans="1:5" ht="15.75" thickBot="1">
      <c r="A27" s="6">
        <v>2011</v>
      </c>
      <c r="B27" s="9">
        <v>14.4208445620101</v>
      </c>
      <c r="C27" s="9">
        <v>14.207738631974003</v>
      </c>
      <c r="D27" s="9">
        <v>11.7550577083907</v>
      </c>
      <c r="E27" s="9">
        <v>13.7292744821185</v>
      </c>
    </row>
    <row r="28" spans="1:5" ht="15.75" thickBot="1">
      <c r="A28" s="6">
        <v>2012</v>
      </c>
      <c r="B28" s="9">
        <v>14.3849809405728</v>
      </c>
      <c r="C28" s="9">
        <v>14.304659866379065</v>
      </c>
      <c r="D28" s="9">
        <v>11.5730933568926</v>
      </c>
      <c r="E28" s="9">
        <v>13.3891965302214</v>
      </c>
    </row>
    <row r="29" spans="1:5" ht="15.75" thickBot="1">
      <c r="A29" s="6">
        <v>2013</v>
      </c>
      <c r="B29" s="9">
        <v>14.3537687147569</v>
      </c>
      <c r="C29" s="9">
        <v>14.254569354177901</v>
      </c>
      <c r="D29" s="9">
        <v>11.5243974384308</v>
      </c>
      <c r="E29" s="9">
        <v>13.4270457982796</v>
      </c>
    </row>
    <row r="30" spans="1:5" ht="15.75" thickBot="1">
      <c r="A30" s="6">
        <v>2014</v>
      </c>
      <c r="B30" s="9">
        <v>14.5545294395332</v>
      </c>
      <c r="C30" s="9">
        <v>13.509288265869401</v>
      </c>
      <c r="D30" s="9">
        <v>10.7167671782972</v>
      </c>
      <c r="E30" s="9">
        <v>13.3988421976246</v>
      </c>
    </row>
    <row r="31" spans="1:5" ht="15.75" thickBot="1">
      <c r="A31" s="6">
        <v>2015</v>
      </c>
      <c r="B31" s="9">
        <v>14.8015892402179</v>
      </c>
      <c r="C31" s="9">
        <v>13.770975641561916</v>
      </c>
      <c r="D31" s="9">
        <v>10.8484175327539</v>
      </c>
      <c r="E31" s="9">
        <v>13.381738643839562</v>
      </c>
    </row>
    <row r="32" spans="1:5" ht="15.75" thickBot="1">
      <c r="A32" s="6">
        <v>2016</v>
      </c>
      <c r="B32" s="9">
        <v>15.1225316538018</v>
      </c>
      <c r="C32" s="9">
        <v>13.265632333346598</v>
      </c>
      <c r="D32" s="9">
        <v>10.7399837559885</v>
      </c>
      <c r="E32" s="9">
        <v>13.247983425029261</v>
      </c>
    </row>
    <row r="33" spans="1:5" ht="15.75" thickBot="1">
      <c r="A33" s="6">
        <v>2017</v>
      </c>
      <c r="B33" s="9">
        <v>14.7649369516434</v>
      </c>
      <c r="C33" s="9">
        <v>13.274873282529368</v>
      </c>
      <c r="D33" s="9">
        <v>10.6388351565611</v>
      </c>
      <c r="E33" s="9">
        <v>13.123214617261565</v>
      </c>
    </row>
    <row r="34" spans="1:5" ht="15.75" thickBot="1">
      <c r="A34" s="6">
        <v>2018</v>
      </c>
      <c r="B34" s="9">
        <v>14.2895684444119</v>
      </c>
      <c r="C34" s="9">
        <v>13.122843088774678</v>
      </c>
      <c r="D34" s="9">
        <v>10.5178174274194</v>
      </c>
      <c r="E34" s="9">
        <v>12.973936843083372</v>
      </c>
    </row>
    <row r="35" spans="1:5" ht="15.75" thickBot="1">
      <c r="A35" s="6">
        <v>2019</v>
      </c>
      <c r="B35" s="9">
        <v>14.0647476290504</v>
      </c>
      <c r="C35" s="9">
        <v>12.936114107725128</v>
      </c>
      <c r="D35" s="9">
        <v>10.1631473865993</v>
      </c>
      <c r="E35" s="9">
        <v>12.536444298504875</v>
      </c>
    </row>
    <row r="36" spans="1:6" ht="15.75" thickBot="1">
      <c r="A36" s="6">
        <v>2020</v>
      </c>
      <c r="B36" s="9">
        <v>13.9096347411799</v>
      </c>
      <c r="C36" s="9">
        <v>12.748770321692628</v>
      </c>
      <c r="D36" s="9">
        <v>10.0494916011093</v>
      </c>
      <c r="E36" s="9">
        <v>12.396247628143001</v>
      </c>
      <c r="F36" s="1" t="s">
        <v>0</v>
      </c>
    </row>
    <row r="37" spans="1:5" ht="15.75" thickBot="1">
      <c r="A37" s="6">
        <v>2021</v>
      </c>
      <c r="B37" s="9">
        <v>13.877184157522</v>
      </c>
      <c r="C37" s="9">
        <v>12.566967478261414</v>
      </c>
      <c r="D37" s="9">
        <v>9.94675311344834</v>
      </c>
      <c r="E37" s="9">
        <v>12.269517661639462</v>
      </c>
    </row>
    <row r="38" spans="1:5" ht="15.75" thickBot="1">
      <c r="A38" s="6">
        <v>2022</v>
      </c>
      <c r="B38" s="9">
        <v>13.8539077537964</v>
      </c>
      <c r="C38" s="9">
        <v>12.512424516911665</v>
      </c>
      <c r="D38" s="9">
        <v>9.92078119386092</v>
      </c>
      <c r="E38" s="9">
        <v>12.237480782624774</v>
      </c>
    </row>
    <row r="39" spans="1:5" ht="15.75" thickBot="1">
      <c r="A39" s="6">
        <v>2023</v>
      </c>
      <c r="B39" s="9">
        <v>13.8209401307729</v>
      </c>
      <c r="C39" s="9">
        <v>12.447534430245321</v>
      </c>
      <c r="D39" s="9">
        <v>9.8847886211914</v>
      </c>
      <c r="E39" s="9">
        <v>12.193083228868318</v>
      </c>
    </row>
    <row r="40" spans="1:5" ht="15.75" thickBot="1">
      <c r="A40" s="6">
        <v>2024</v>
      </c>
      <c r="B40" s="9">
        <v>13.7821039234108</v>
      </c>
      <c r="C40" s="9">
        <v>12.376237912238246</v>
      </c>
      <c r="D40" s="9">
        <v>9.8452070121313</v>
      </c>
      <c r="E40" s="9">
        <v>12.144258527390367</v>
      </c>
    </row>
    <row r="41" spans="1:5" ht="15.75" thickBot="1">
      <c r="A41" s="6">
        <v>2025</v>
      </c>
      <c r="B41" s="9">
        <v>13.7646587504573</v>
      </c>
      <c r="C41" s="9">
        <v>12.324966623847168</v>
      </c>
      <c r="D41" s="9">
        <v>9.81990098634464</v>
      </c>
      <c r="E41" s="9">
        <v>12.113043041613855</v>
      </c>
    </row>
    <row r="42" spans="1:5" ht="15.75" thickBot="1">
      <c r="A42" s="6">
        <v>2026</v>
      </c>
      <c r="B42" s="9">
        <v>13.7570014642871</v>
      </c>
      <c r="C42" s="9">
        <v>12.284454193991317</v>
      </c>
      <c r="D42" s="9">
        <v>9.79687768372614</v>
      </c>
      <c r="E42" s="9">
        <v>12.08464334023542</v>
      </c>
    </row>
    <row r="43" spans="1:5" ht="15.75" thickBot="1">
      <c r="A43" s="6">
        <v>2027</v>
      </c>
      <c r="B43" s="9">
        <v>13.7327913505762</v>
      </c>
      <c r="C43" s="9">
        <v>12.232617548369419</v>
      </c>
      <c r="D43" s="9">
        <v>9.76537436110821</v>
      </c>
      <c r="E43" s="9">
        <v>12.045783365643466</v>
      </c>
    </row>
    <row r="44" spans="1:5" ht="15.75" thickBot="1">
      <c r="A44" s="6">
        <v>2028</v>
      </c>
      <c r="B44" s="9">
        <v>13.7175305661037</v>
      </c>
      <c r="C44" s="9">
        <v>12.18958775574042</v>
      </c>
      <c r="D44" s="9">
        <v>9.73576637157691</v>
      </c>
      <c r="E44" s="9">
        <v>12.009261322084472</v>
      </c>
    </row>
    <row r="45" spans="1:5" ht="15.75" thickBot="1">
      <c r="A45" s="6">
        <v>2029</v>
      </c>
      <c r="B45" s="9">
        <v>13.6620879928723</v>
      </c>
      <c r="C45" s="9">
        <v>12.15459533294171</v>
      </c>
      <c r="D45" s="9">
        <v>9.71228538879183</v>
      </c>
      <c r="E45" s="9">
        <v>11.98029706312396</v>
      </c>
    </row>
    <row r="46" spans="1:5" ht="13.5" customHeight="1" thickBot="1">
      <c r="A46" s="6">
        <v>2030</v>
      </c>
      <c r="B46" s="9">
        <v>13.6215448494084</v>
      </c>
      <c r="C46" s="9">
        <v>12.133283704319489</v>
      </c>
      <c r="D46" s="9">
        <v>9.69723999822518</v>
      </c>
      <c r="E46" s="9">
        <v>11.961738274826079</v>
      </c>
    </row>
    <row r="47" spans="1:5" ht="13.5" customHeight="1">
      <c r="A47" s="29" t="s">
        <v>0</v>
      </c>
      <c r="B47" s="29"/>
      <c r="C47" s="29"/>
      <c r="D47" s="29"/>
      <c r="E47" s="29"/>
    </row>
    <row r="48" spans="1:5" ht="15">
      <c r="A48" s="29" t="s">
        <v>52</v>
      </c>
      <c r="B48" s="29"/>
      <c r="C48" s="29"/>
      <c r="D48" s="29"/>
      <c r="E48" s="29"/>
    </row>
    <row r="49" ht="15">
      <c r="A49" s="4"/>
    </row>
    <row r="50" spans="1:5" ht="15.75">
      <c r="A50" s="27" t="s">
        <v>23</v>
      </c>
      <c r="B50" s="27"/>
      <c r="C50" s="27"/>
      <c r="D50" s="27"/>
      <c r="E50" s="27"/>
    </row>
    <row r="51" spans="1:5" ht="15">
      <c r="A51" s="8" t="s">
        <v>24</v>
      </c>
      <c r="B51" s="12">
        <f>EXP((LN(B16/B6)/10))-1</f>
        <v>-0.008041858426544368</v>
      </c>
      <c r="C51" s="12">
        <f>EXP((LN(C16/C6)/10))-1</f>
        <v>-0.017284919779595564</v>
      </c>
      <c r="D51" s="12">
        <f>EXP((LN(D16/D6)/10))-1</f>
        <v>-0.024484937498438053</v>
      </c>
      <c r="E51" s="12">
        <f>EXP((LN(E16/E6)/10))-1</f>
        <v>-0.024532630443775294</v>
      </c>
    </row>
    <row r="52" spans="1:5" ht="15">
      <c r="A52" s="8" t="s">
        <v>36</v>
      </c>
      <c r="B52" s="12">
        <f>EXP((LN(B32/B16)/16))-1</f>
        <v>0.016168518243498742</v>
      </c>
      <c r="C52" s="12">
        <f>EXP((LN(C32/C16)/16))-1</f>
        <v>0.01306539061738321</v>
      </c>
      <c r="D52" s="12">
        <f>EXP((LN(D32/D16)/16))-1</f>
        <v>0.009772357437404011</v>
      </c>
      <c r="E52" s="12">
        <f>EXP((LN(E32/E16)/16))-1</f>
        <v>0.008864198541236101</v>
      </c>
    </row>
    <row r="53" spans="1:5" ht="13.5" customHeight="1">
      <c r="A53" s="8" t="s">
        <v>37</v>
      </c>
      <c r="B53" s="12">
        <f>EXP((LN(B36/B32)/4))-1</f>
        <v>-0.02068409953151995</v>
      </c>
      <c r="C53" s="12">
        <f>EXP((LN(C36/C32)/4))-1</f>
        <v>-0.009886264927935429</v>
      </c>
      <c r="D53" s="12">
        <f>EXP((LN(D36/D32)/4))-1</f>
        <v>-0.01647564964458892</v>
      </c>
      <c r="E53" s="12">
        <f>EXP((LN(E36/E32)/4))-1</f>
        <v>-0.016475649644588808</v>
      </c>
    </row>
    <row r="54" spans="1:5" ht="15">
      <c r="A54" s="8" t="s">
        <v>68</v>
      </c>
      <c r="B54" s="12">
        <f>EXP((LN(B46/B32)/14))-1</f>
        <v>-0.007438842031670667</v>
      </c>
      <c r="C54" s="12">
        <f>EXP((LN(C46/C32)/14))-1</f>
        <v>-0.006352895916811319</v>
      </c>
      <c r="D54" s="12">
        <f>EXP((LN(D46/D32)/14))-1</f>
        <v>-0.00726861688428071</v>
      </c>
      <c r="E54" s="12">
        <f>EXP((LN(E46/E32)/14))-1</f>
        <v>-0.00726861688428071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Baseline NCNC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2018-01-21T05:58:06Z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Z5JXHV6S7NA6-3-114123</vt:lpwstr>
  </property>
  <property fmtid="{D5CDD505-2E9C-101B-9397-08002B2CF9AE}" pid="4" name="_dlc_DocIdItemGu">
    <vt:lpwstr>0d4b8077-9eff-4316-b705-0419cea4e420</vt:lpwstr>
  </property>
  <property fmtid="{D5CDD505-2E9C-101B-9397-08002B2CF9AE}" pid="5" name="_dlc_DocIdU">
    <vt:lpwstr>http://efilingspinternal/_layouts/DocIdRedir.aspx?ID=Z5JXHV6S7NA6-3-114123, Z5JXHV6S7NA6-3-114123</vt:lpwstr>
  </property>
  <property fmtid="{D5CDD505-2E9C-101B-9397-08002B2CF9AE}" pid="6" name="_CopySour">
    <vt:lpwstr>http://efilingspinternal/PendingDocuments/17-IEPR-03/20180122T134815_Revised_Baseline_NCNC_High_Demand_Case.xls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157;#CED 2018-2030 Revised Forecast Adoption 02-21-18 Business Meeting|9ba88596-079d-46b4-8c04-47f9248e8d9f;#87;#IEPR Reports|1a96db64-c85f-491f-ba69-812585a0c007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2573300.00000000</vt:lpwstr>
  </property>
  <property fmtid="{D5CDD505-2E9C-101B-9397-08002B2CF9AE}" pid="14" name="bfc617c42d804116a0a5feb0906d72">
    <vt:lpwstr>CED 2018-2030 Revised Forecast Adoption 02-21-18 Business Meeting|9ba88596-079d-46b4-8c04-47f9248e8d9f;IEPR Reports|1a96db64-c85f-491f-ba69-812585a0c007</vt:lpwstr>
  </property>
  <property fmtid="{D5CDD505-2E9C-101B-9397-08002B2CF9AE}" pid="15" name="TaxCatchA">
    <vt:lpwstr>87;#IEPR Reports|1a96db64-c85f-491f-ba69-812585a0c007;#157;#CED 2018-2030 Revised Forecast Adoption 02-21-18 Business Meeting|9ba88596-079d-46b4-8c04-47f9248e8d9f;#8;#Commission Staff|33d9c16f-f938-4210-84d3-7f3ed959b9d5;#6;#Document|6786e4f6-aafd-416d-a9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k2a3b5fc29f742a38f72e68b777baa">
    <vt:lpwstr>Document|f3c81208-9d0f-49cc-afc5-e227f36ec0e7</vt:lpwstr>
  </property>
  <property fmtid="{D5CDD505-2E9C-101B-9397-08002B2CF9AE}" pid="18" name="Document Ty">
    <vt:lpwstr>3;#Document|f3c81208-9d0f-49cc-afc5-e227f36ec0e7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