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<sst xmlns="http://schemas.openxmlformats.org/spreadsheetml/2006/main" count="181" uniqueCount="78">
  <si>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</si>
  <si>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</si>
  <si>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</si>
  <si>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</si>
  <si>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</si>
  <si>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</si>
  <si>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</si>
  <si>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</si>
  <si>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</si>
  <si>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</si>
  <si>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</si>
  <si>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</si>
  <si>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</si>
  <si>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</si>
  <si>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</si>
  <si>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</si>
  <si>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</si>
  <si>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</si>
  <si>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</si>
  <si>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</si>
  <si>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</si>
  <si>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</si>
  <si>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</si>
  <si>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</si>
  <si>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</si>
  <si>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</si>
  <si>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</si>
  <si>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</si>
  <si>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</si>
  <si>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</si>
  <si>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</si>
  <si>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</si>
  <si>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</si>
  <si>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</si>
  <si>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</si>
  <si>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Load Factor
(%)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</si>
  <si>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</si>
  <si>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</si>
  <si>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</si>
  <si>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</si>
  <si>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</si>
  <si>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</si>
  <si>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</si>
  <si>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</si>
  <si>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</si>
  <si>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</si>
  <si>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</si>
  <si>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</si>
  <si>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</si>
  <si>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</si>
  <si>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</si>
  <si>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</si>
  <si>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Load-Modifying Demand Response</t>
  </si>
  <si>
    <t>Households (Thousands)</t>
  </si>
  <si>
    <t>Personal Income
(Millions 2016$)</t>
  </si>
  <si>
    <t>Commercial
Floor Space
(Million sq. ft.)</t>
  </si>
  <si>
    <t>Electricity Prices (2016 cents/kWh)</t>
  </si>
  <si>
    <t>Form 1.1 - SMUD Forecast Area</t>
  </si>
  <si>
    <t>Form 1.5 - SMUD Forecast Area</t>
  </si>
  <si>
    <t>Form 1.7a - SMUD Forecast Area</t>
  </si>
  <si>
    <t>Form 2.2 - SMUD Forecast Area</t>
  </si>
  <si>
    <t>Form 2.3 - SMUD Forecast Area</t>
  </si>
  <si>
    <t>Last historic year is 2016. Consumption includes self-generation.</t>
  </si>
  <si>
    <t>2016-2030</t>
  </si>
  <si>
    <t>December 2017</t>
  </si>
  <si>
    <t>California Energy Demand 2018-2030 Revised Baseline Forecast - Low Demand Case</t>
  </si>
  <si>
    <t>Last historic year is 2016. Sales excludes self-generation.</t>
  </si>
  <si>
    <t>Last historic year is 2016.</t>
  </si>
  <si>
    <t>Form 1.2 - SMUD Planning Area</t>
  </si>
  <si>
    <t>Form 1.1b - SMUD Planning Area</t>
  </si>
  <si>
    <t>Peak  End Use  Load</t>
  </si>
  <si>
    <t>Net Peak Demand</t>
  </si>
  <si>
    <t>Last historic year is weather normalized 2017. Net peak demand includes the impact of demand response programs.</t>
  </si>
  <si>
    <t>2000-2017</t>
  </si>
  <si>
    <t>2017-2020</t>
  </si>
  <si>
    <t>2017-2030</t>
  </si>
  <si>
    <t>Form 1.4 - SMUD Planning Area</t>
  </si>
  <si>
    <t>Total Non-Agricultural Employment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</si>
</sst>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.00;[Black]\-#,##0.00;[Black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7" fontId="2" fillId="0" borderId="12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1" t="s">
        <v>65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15">
      <c r="A2" s="10" t="s">
        <v>64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49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E6" sqref="E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customHeight="1">
      <c r="A2" s="25" t="s">
        <v>65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3610.5625650000006</v>
      </c>
      <c r="C6" s="7">
        <v>0</v>
      </c>
      <c r="D6" s="7">
        <v>3138.0454843939524</v>
      </c>
      <c r="E6" s="7">
        <v>0</v>
      </c>
      <c r="F6" s="7">
        <v>721.477177133355</v>
      </c>
      <c r="G6" s="7">
        <v>124.16834900000003</v>
      </c>
      <c r="H6" s="7">
        <v>107.497934</v>
      </c>
      <c r="I6" s="7">
        <v>589.1059644726909</v>
      </c>
      <c r="J6" s="7">
        <v>66.836429</v>
      </c>
      <c r="K6" s="7">
        <f>B6+D6+SUM(F6:J6)</f>
        <v>8357.693903</v>
      </c>
      <c r="L6" s="13"/>
    </row>
    <row r="7" spans="1:11" ht="15.75" thickBot="1">
      <c r="A7" s="6">
        <v>1991</v>
      </c>
      <c r="B7" s="7">
        <v>3602.899792</v>
      </c>
      <c r="C7" s="7">
        <v>0</v>
      </c>
      <c r="D7" s="7">
        <v>3083.282185160403</v>
      </c>
      <c r="E7" s="7">
        <v>0</v>
      </c>
      <c r="F7" s="7">
        <v>721.1715551146345</v>
      </c>
      <c r="G7" s="7">
        <v>133.060323</v>
      </c>
      <c r="H7" s="7">
        <v>120.176032</v>
      </c>
      <c r="I7" s="7">
        <v>620.2925427249603</v>
      </c>
      <c r="J7" s="7">
        <v>68.424576</v>
      </c>
      <c r="K7" s="7">
        <f aca="true" t="shared" si="0" ref="K7:K46">B7+D7+SUM(F7:J7)</f>
        <v>8349.307006</v>
      </c>
    </row>
    <row r="8" spans="1:11" ht="15.75" thickBot="1">
      <c r="A8" s="6">
        <v>1992</v>
      </c>
      <c r="B8" s="7">
        <v>3620.3070714898126</v>
      </c>
      <c r="C8" s="7">
        <v>0</v>
      </c>
      <c r="D8" s="7">
        <v>3195.266741235677</v>
      </c>
      <c r="E8" s="7">
        <v>0</v>
      </c>
      <c r="F8" s="7">
        <v>745.1813543739773</v>
      </c>
      <c r="G8" s="7">
        <v>102.42993048184248</v>
      </c>
      <c r="H8" s="7">
        <v>130.8173698052791</v>
      </c>
      <c r="I8" s="7">
        <v>609.0260900201827</v>
      </c>
      <c r="J8" s="7">
        <v>68.18701422593857</v>
      </c>
      <c r="K8" s="7">
        <f t="shared" si="0"/>
        <v>8471.21557163271</v>
      </c>
    </row>
    <row r="9" spans="1:11" ht="15.75" thickBot="1">
      <c r="A9" s="6">
        <v>1993</v>
      </c>
      <c r="B9" s="7">
        <v>3635.721609658973</v>
      </c>
      <c r="C9" s="7">
        <v>0</v>
      </c>
      <c r="D9" s="7">
        <v>3224.882024872626</v>
      </c>
      <c r="E9" s="7">
        <v>0</v>
      </c>
      <c r="F9" s="7">
        <v>736.56197549676</v>
      </c>
      <c r="G9" s="7">
        <v>99.81289562850965</v>
      </c>
      <c r="H9" s="7">
        <v>134.69382285367868</v>
      </c>
      <c r="I9" s="7">
        <v>548.5806986755028</v>
      </c>
      <c r="J9" s="7">
        <v>67.9880050105258</v>
      </c>
      <c r="K9" s="7">
        <f t="shared" si="0"/>
        <v>8448.241032196576</v>
      </c>
    </row>
    <row r="10" spans="1:11" ht="15.75" thickBot="1">
      <c r="A10" s="6">
        <v>1994</v>
      </c>
      <c r="B10" s="7">
        <v>3680.5181313806747</v>
      </c>
      <c r="C10" s="7">
        <v>0</v>
      </c>
      <c r="D10" s="7">
        <v>3222.7729388464318</v>
      </c>
      <c r="E10" s="7">
        <v>0</v>
      </c>
      <c r="F10" s="7">
        <v>730.5172836154849</v>
      </c>
      <c r="G10" s="7">
        <v>110.92324596594499</v>
      </c>
      <c r="H10" s="7">
        <v>146.62787820373234</v>
      </c>
      <c r="I10" s="7">
        <v>497.1776978289086</v>
      </c>
      <c r="J10" s="7">
        <v>71.53592876107288</v>
      </c>
      <c r="K10" s="7">
        <f t="shared" si="0"/>
        <v>8460.07310460225</v>
      </c>
    </row>
    <row r="11" spans="1:11" ht="15.75" thickBot="1">
      <c r="A11" s="6">
        <v>1995</v>
      </c>
      <c r="B11" s="7">
        <v>3568.147611880453</v>
      </c>
      <c r="C11" s="7">
        <v>0</v>
      </c>
      <c r="D11" s="7">
        <v>3294.873356637456</v>
      </c>
      <c r="E11" s="7">
        <v>0</v>
      </c>
      <c r="F11" s="7">
        <v>724.5184406884591</v>
      </c>
      <c r="G11" s="7">
        <v>112.94332162146964</v>
      </c>
      <c r="H11" s="7">
        <v>141.2088298423373</v>
      </c>
      <c r="I11" s="7">
        <v>546.0818277667712</v>
      </c>
      <c r="J11" s="7">
        <v>72.99331783123166</v>
      </c>
      <c r="K11" s="7">
        <f t="shared" si="0"/>
        <v>8460.766706268178</v>
      </c>
    </row>
    <row r="12" spans="1:11" ht="15.75" thickBot="1">
      <c r="A12" s="6">
        <v>1996</v>
      </c>
      <c r="B12" s="7">
        <v>3852.4027305899563</v>
      </c>
      <c r="C12" s="7">
        <v>0</v>
      </c>
      <c r="D12" s="7">
        <v>3370.451713229792</v>
      </c>
      <c r="E12" s="7">
        <v>0</v>
      </c>
      <c r="F12" s="7">
        <v>774.147847182943</v>
      </c>
      <c r="G12" s="7">
        <v>116.46626790166547</v>
      </c>
      <c r="H12" s="7">
        <v>151.88303797867667</v>
      </c>
      <c r="I12" s="7">
        <v>551.2006473477272</v>
      </c>
      <c r="J12" s="7">
        <v>75.3678577357617</v>
      </c>
      <c r="K12" s="7">
        <f t="shared" si="0"/>
        <v>8891.920101966522</v>
      </c>
    </row>
    <row r="13" spans="1:11" ht="15.75" thickBot="1">
      <c r="A13" s="6">
        <v>1997</v>
      </c>
      <c r="B13" s="7">
        <v>3824.696248134712</v>
      </c>
      <c r="C13" s="7">
        <v>0</v>
      </c>
      <c r="D13" s="7">
        <v>3456.5769392936254</v>
      </c>
      <c r="E13" s="7">
        <v>0</v>
      </c>
      <c r="F13" s="7">
        <v>769.6632397437363</v>
      </c>
      <c r="G13" s="7">
        <v>119.0856511456433</v>
      </c>
      <c r="H13" s="7">
        <v>163.75593024310928</v>
      </c>
      <c r="I13" s="7">
        <v>570.6674916544067</v>
      </c>
      <c r="J13" s="7">
        <v>74.83632690047243</v>
      </c>
      <c r="K13" s="7">
        <f t="shared" si="0"/>
        <v>8979.281827115705</v>
      </c>
    </row>
    <row r="14" spans="1:11" ht="15.75" thickBot="1">
      <c r="A14" s="6">
        <v>1998</v>
      </c>
      <c r="B14" s="7">
        <v>3970.4116814062204</v>
      </c>
      <c r="C14" s="7">
        <v>0</v>
      </c>
      <c r="D14" s="7">
        <v>3443.186030411576</v>
      </c>
      <c r="E14" s="7">
        <v>0</v>
      </c>
      <c r="F14" s="7">
        <v>828.6204985065003</v>
      </c>
      <c r="G14" s="7">
        <v>137.65453916308843</v>
      </c>
      <c r="H14" s="7">
        <v>122.04392036327842</v>
      </c>
      <c r="I14" s="7">
        <v>564.8096982664462</v>
      </c>
      <c r="J14" s="7">
        <v>75.37956990362576</v>
      </c>
      <c r="K14" s="7">
        <f t="shared" si="0"/>
        <v>9142.105938020735</v>
      </c>
    </row>
    <row r="15" spans="1:11" ht="15.75" thickBot="1">
      <c r="A15" s="6">
        <v>1999</v>
      </c>
      <c r="B15" s="7">
        <v>3945.453288993021</v>
      </c>
      <c r="C15" s="7">
        <v>0</v>
      </c>
      <c r="D15" s="7">
        <v>3540.7707160017203</v>
      </c>
      <c r="E15" s="7">
        <v>0</v>
      </c>
      <c r="F15" s="7">
        <v>845.7442870383649</v>
      </c>
      <c r="G15" s="7">
        <v>164.49926841764733</v>
      </c>
      <c r="H15" s="7">
        <v>161.61664593733457</v>
      </c>
      <c r="I15" s="7">
        <v>551.1043909493612</v>
      </c>
      <c r="J15" s="7">
        <v>79.59048867518956</v>
      </c>
      <c r="K15" s="7">
        <f t="shared" si="0"/>
        <v>9288.779086012639</v>
      </c>
    </row>
    <row r="16" spans="1:11" ht="15.75" thickBot="1">
      <c r="A16" s="6">
        <v>2000</v>
      </c>
      <c r="B16" s="7">
        <v>4127.797073463506</v>
      </c>
      <c r="C16" s="7">
        <v>0</v>
      </c>
      <c r="D16" s="7">
        <v>3669.349451126085</v>
      </c>
      <c r="E16" s="7">
        <v>0</v>
      </c>
      <c r="F16" s="7">
        <v>857.9713927018694</v>
      </c>
      <c r="G16" s="7">
        <v>170.61351842846364</v>
      </c>
      <c r="H16" s="7">
        <v>150.32544542740942</v>
      </c>
      <c r="I16" s="7">
        <v>532.8320840839691</v>
      </c>
      <c r="J16" s="7">
        <v>73.969877</v>
      </c>
      <c r="K16" s="7">
        <f t="shared" si="0"/>
        <v>9582.858842231304</v>
      </c>
    </row>
    <row r="17" spans="1:11" ht="15.75" thickBot="1">
      <c r="A17" s="6">
        <v>2001</v>
      </c>
      <c r="B17" s="7">
        <v>4021.4220837853572</v>
      </c>
      <c r="C17" s="7">
        <v>0</v>
      </c>
      <c r="D17" s="7">
        <v>3755.5467576210126</v>
      </c>
      <c r="E17" s="7">
        <v>0</v>
      </c>
      <c r="F17" s="7">
        <v>784.8461194076762</v>
      </c>
      <c r="G17" s="7">
        <v>155.73852841756872</v>
      </c>
      <c r="H17" s="7">
        <v>155.01207623397735</v>
      </c>
      <c r="I17" s="7">
        <v>465.4635535158093</v>
      </c>
      <c r="J17" s="7">
        <v>73.973375</v>
      </c>
      <c r="K17" s="7">
        <f t="shared" si="0"/>
        <v>9412.002493981401</v>
      </c>
    </row>
    <row r="18" spans="1:11" ht="15.75" thickBot="1">
      <c r="A18" s="6">
        <v>2002</v>
      </c>
      <c r="B18" s="7">
        <v>4090.010192359308</v>
      </c>
      <c r="C18" s="7">
        <v>0</v>
      </c>
      <c r="D18" s="7">
        <v>3773.7092858974324</v>
      </c>
      <c r="E18" s="7">
        <v>0</v>
      </c>
      <c r="F18" s="7">
        <v>793.4485864300282</v>
      </c>
      <c r="G18" s="7">
        <v>148.12237558345493</v>
      </c>
      <c r="H18" s="7">
        <v>165.05093862375196</v>
      </c>
      <c r="I18" s="7">
        <v>449.5303894980383</v>
      </c>
      <c r="J18" s="7">
        <v>74.327797</v>
      </c>
      <c r="K18" s="7">
        <f t="shared" si="0"/>
        <v>9494.199565392013</v>
      </c>
    </row>
    <row r="19" spans="1:11" ht="15.75" thickBot="1">
      <c r="A19" s="6">
        <v>2003</v>
      </c>
      <c r="B19" s="7">
        <v>4365.14023375869</v>
      </c>
      <c r="C19" s="7">
        <v>0</v>
      </c>
      <c r="D19" s="7">
        <v>3953.2234717015326</v>
      </c>
      <c r="E19" s="7">
        <v>0</v>
      </c>
      <c r="F19" s="7">
        <v>785.058467083673</v>
      </c>
      <c r="G19" s="7">
        <v>125.85651898304572</v>
      </c>
      <c r="H19" s="7">
        <v>182.5855448512233</v>
      </c>
      <c r="I19" s="7">
        <v>479.28328135035605</v>
      </c>
      <c r="J19" s="7">
        <v>74.54381500000001</v>
      </c>
      <c r="K19" s="7">
        <f t="shared" si="0"/>
        <v>9965.69133272852</v>
      </c>
    </row>
    <row r="20" spans="1:11" ht="15.75" thickBot="1">
      <c r="A20" s="6">
        <v>2004</v>
      </c>
      <c r="B20" s="7">
        <v>4408.24477405462</v>
      </c>
      <c r="C20" s="7">
        <v>0</v>
      </c>
      <c r="D20" s="7">
        <v>4138.75953894452</v>
      </c>
      <c r="E20" s="7">
        <v>0</v>
      </c>
      <c r="F20" s="7">
        <v>784.4312503998013</v>
      </c>
      <c r="G20" s="7">
        <v>131.31014657504824</v>
      </c>
      <c r="H20" s="7">
        <v>192.6274493919106</v>
      </c>
      <c r="I20" s="7">
        <v>489.0366914713719</v>
      </c>
      <c r="J20" s="7">
        <v>74.665384</v>
      </c>
      <c r="K20" s="7">
        <f t="shared" si="0"/>
        <v>10219.075234837272</v>
      </c>
    </row>
    <row r="21" spans="1:11" ht="15.75" thickBot="1">
      <c r="A21" s="6">
        <v>2005</v>
      </c>
      <c r="B21" s="7">
        <v>4561.632330158153</v>
      </c>
      <c r="C21" s="7">
        <v>0</v>
      </c>
      <c r="D21" s="7">
        <v>4384.002625262516</v>
      </c>
      <c r="E21" s="7">
        <v>0</v>
      </c>
      <c r="F21" s="7">
        <v>792.4223355145479</v>
      </c>
      <c r="G21" s="7">
        <v>129.8356071043227</v>
      </c>
      <c r="H21" s="7">
        <v>179.26442846521059</v>
      </c>
      <c r="I21" s="7">
        <v>497.0370768530404</v>
      </c>
      <c r="J21" s="7">
        <v>75.430105</v>
      </c>
      <c r="K21" s="7">
        <f t="shared" si="0"/>
        <v>10619.624508357789</v>
      </c>
    </row>
    <row r="22" spans="1:11" ht="15.75" thickBot="1">
      <c r="A22" s="6">
        <v>2006</v>
      </c>
      <c r="B22" s="7">
        <v>4747.13809891227</v>
      </c>
      <c r="C22" s="7">
        <v>0</v>
      </c>
      <c r="D22" s="7">
        <v>4399.746244977045</v>
      </c>
      <c r="E22" s="7">
        <v>0</v>
      </c>
      <c r="F22" s="7">
        <v>870.5538565663737</v>
      </c>
      <c r="G22" s="7">
        <v>130.3506703986452</v>
      </c>
      <c r="H22" s="7">
        <v>186.66191715912186</v>
      </c>
      <c r="I22" s="7">
        <v>499.3223631835415</v>
      </c>
      <c r="J22" s="7">
        <v>75.79129300000001</v>
      </c>
      <c r="K22" s="7">
        <f t="shared" si="0"/>
        <v>10909.564444196996</v>
      </c>
    </row>
    <row r="23" spans="1:11" ht="15.75" thickBot="1">
      <c r="A23" s="6">
        <v>2007</v>
      </c>
      <c r="B23" s="7">
        <v>4635.904196606538</v>
      </c>
      <c r="C23" s="7">
        <v>0</v>
      </c>
      <c r="D23" s="7">
        <v>4420.8022739582675</v>
      </c>
      <c r="E23" s="7">
        <v>0</v>
      </c>
      <c r="F23" s="7">
        <v>921.695249566335</v>
      </c>
      <c r="G23" s="7">
        <v>136.65497025213637</v>
      </c>
      <c r="H23" s="7">
        <v>209.62614032916355</v>
      </c>
      <c r="I23" s="7">
        <v>530.3382941399218</v>
      </c>
      <c r="J23" s="7">
        <v>76.342818</v>
      </c>
      <c r="K23" s="7">
        <f t="shared" si="0"/>
        <v>10931.36394285236</v>
      </c>
    </row>
    <row r="24" spans="1:11" ht="15.75" thickBot="1">
      <c r="A24" s="6">
        <v>2008</v>
      </c>
      <c r="B24" s="7">
        <v>4697.114651735121</v>
      </c>
      <c r="C24" s="7">
        <v>0</v>
      </c>
      <c r="D24" s="7">
        <v>4501.102722426377</v>
      </c>
      <c r="E24" s="7">
        <v>0</v>
      </c>
      <c r="F24" s="7">
        <v>824.3484337238109</v>
      </c>
      <c r="G24" s="7">
        <v>129.8800691953142</v>
      </c>
      <c r="H24" s="7">
        <v>205.88969228963487</v>
      </c>
      <c r="I24" s="7">
        <v>543.9955789380656</v>
      </c>
      <c r="J24" s="7">
        <v>78.460166</v>
      </c>
      <c r="K24" s="7">
        <f t="shared" si="0"/>
        <v>10980.791314308322</v>
      </c>
    </row>
    <row r="25" spans="1:11" ht="15.75" thickBot="1">
      <c r="A25" s="6">
        <v>2009</v>
      </c>
      <c r="B25" s="7">
        <v>4718.859345418104</v>
      </c>
      <c r="C25" s="7">
        <v>0</v>
      </c>
      <c r="D25" s="7">
        <v>4399.039069018926</v>
      </c>
      <c r="E25" s="7">
        <v>0</v>
      </c>
      <c r="F25" s="7">
        <v>766.9666941600556</v>
      </c>
      <c r="G25" s="7">
        <v>121.14142666269493</v>
      </c>
      <c r="H25" s="7">
        <v>191.48076737220686</v>
      </c>
      <c r="I25" s="7">
        <v>510.5650778620442</v>
      </c>
      <c r="J25" s="7">
        <v>79.46755000000002</v>
      </c>
      <c r="K25" s="7">
        <f t="shared" si="0"/>
        <v>10787.51993049403</v>
      </c>
    </row>
    <row r="26" spans="1:11" ht="15.75" thickBot="1">
      <c r="A26" s="6">
        <v>2010</v>
      </c>
      <c r="B26" s="7">
        <v>4521.10691400524</v>
      </c>
      <c r="C26" s="7">
        <v>0</v>
      </c>
      <c r="D26" s="7">
        <v>4192.84955239964</v>
      </c>
      <c r="E26" s="7">
        <v>0</v>
      </c>
      <c r="F26" s="7">
        <v>848.3693731945074</v>
      </c>
      <c r="G26" s="7">
        <v>119.37938224960774</v>
      </c>
      <c r="H26" s="7">
        <v>184.7102467264483</v>
      </c>
      <c r="I26" s="7">
        <v>500.34732452406575</v>
      </c>
      <c r="J26" s="7">
        <v>79.21298399999999</v>
      </c>
      <c r="K26" s="7">
        <f t="shared" si="0"/>
        <v>10445.97577709951</v>
      </c>
    </row>
    <row r="27" spans="1:11" ht="15.75" thickBot="1">
      <c r="A27" s="6">
        <v>2011</v>
      </c>
      <c r="B27" s="7">
        <v>4627.566445956448</v>
      </c>
      <c r="C27" s="7">
        <v>0</v>
      </c>
      <c r="D27" s="7">
        <v>4179.349253005774</v>
      </c>
      <c r="E27" s="7">
        <v>0</v>
      </c>
      <c r="F27" s="7">
        <v>853.8895202574686</v>
      </c>
      <c r="G27" s="7">
        <v>117.98562070562886</v>
      </c>
      <c r="H27" s="7">
        <v>189.64866833787204</v>
      </c>
      <c r="I27" s="7">
        <v>492.9533967223001</v>
      </c>
      <c r="J27" s="7">
        <v>76.69249400000002</v>
      </c>
      <c r="K27" s="7">
        <f t="shared" si="0"/>
        <v>10538.085398985491</v>
      </c>
    </row>
    <row r="28" spans="1:11" ht="15.75" thickBot="1">
      <c r="A28" s="6">
        <v>2012</v>
      </c>
      <c r="B28" s="7">
        <v>4680.029068199566</v>
      </c>
      <c r="C28" s="7">
        <v>0</v>
      </c>
      <c r="D28" s="7">
        <v>4219.638593426085</v>
      </c>
      <c r="E28" s="7">
        <v>0</v>
      </c>
      <c r="F28" s="7">
        <v>823.9380426211119</v>
      </c>
      <c r="G28" s="7">
        <v>117.8841442227681</v>
      </c>
      <c r="H28" s="7">
        <v>208.60762344146548</v>
      </c>
      <c r="I28" s="7">
        <v>497.7048832506686</v>
      </c>
      <c r="J28" s="7">
        <v>77.704482</v>
      </c>
      <c r="K28" s="7">
        <f t="shared" si="0"/>
        <v>10625.506837161665</v>
      </c>
    </row>
    <row r="29" spans="1:11" ht="15.75" thickBot="1">
      <c r="A29" s="6">
        <v>2013</v>
      </c>
      <c r="B29" s="7">
        <v>4682.59961155714</v>
      </c>
      <c r="C29" s="7">
        <v>0</v>
      </c>
      <c r="D29" s="7">
        <v>4266.606691740425</v>
      </c>
      <c r="E29" s="7">
        <v>0</v>
      </c>
      <c r="F29" s="7">
        <v>776.5473505936956</v>
      </c>
      <c r="G29" s="7">
        <v>123.61076706514035</v>
      </c>
      <c r="H29" s="7">
        <v>217.65855406578348</v>
      </c>
      <c r="I29" s="7">
        <v>483.300491969898</v>
      </c>
      <c r="J29" s="7">
        <v>70.27827599999999</v>
      </c>
      <c r="K29" s="7">
        <f t="shared" si="0"/>
        <v>10620.601742992081</v>
      </c>
    </row>
    <row r="30" spans="1:11" ht="15.75" thickBot="1">
      <c r="A30" s="6">
        <v>2014</v>
      </c>
      <c r="B30" s="7">
        <v>4722.4394358048</v>
      </c>
      <c r="C30" s="7">
        <v>0</v>
      </c>
      <c r="D30" s="7">
        <v>4316.024410150818</v>
      </c>
      <c r="E30" s="7">
        <v>0</v>
      </c>
      <c r="F30" s="7">
        <v>792.1579387531367</v>
      </c>
      <c r="G30" s="7">
        <v>132.62328872233272</v>
      </c>
      <c r="H30" s="7">
        <v>222.11389082571793</v>
      </c>
      <c r="I30" s="7">
        <v>479.50127667042443</v>
      </c>
      <c r="J30" s="7">
        <v>78.43848799999999</v>
      </c>
      <c r="K30" s="7">
        <f t="shared" si="0"/>
        <v>10743.298728927231</v>
      </c>
    </row>
    <row r="31" spans="1:11" ht="15.75" thickBot="1">
      <c r="A31" s="6">
        <v>2015</v>
      </c>
      <c r="B31" s="7">
        <v>4724.716574488092</v>
      </c>
      <c r="C31" s="7">
        <v>19.920299537202006</v>
      </c>
      <c r="D31" s="7">
        <v>4293.730417433403</v>
      </c>
      <c r="E31" s="7">
        <v>3.0112621389540504</v>
      </c>
      <c r="F31" s="7">
        <v>804.6452347353105</v>
      </c>
      <c r="G31" s="7">
        <v>131.96870296903728</v>
      </c>
      <c r="H31" s="7">
        <v>222.4975269702513</v>
      </c>
      <c r="I31" s="7">
        <v>462.6315604334167</v>
      </c>
      <c r="J31" s="7">
        <v>64.99052500000003</v>
      </c>
      <c r="K31" s="7">
        <f t="shared" si="0"/>
        <v>10705.180542029511</v>
      </c>
    </row>
    <row r="32" spans="1:11" ht="15.75" thickBot="1">
      <c r="A32" s="6">
        <v>2016</v>
      </c>
      <c r="B32" s="7">
        <v>4780.1572583638435</v>
      </c>
      <c r="C32" s="7">
        <v>28.27304950272199</v>
      </c>
      <c r="D32" s="7">
        <v>4304.509649253415</v>
      </c>
      <c r="E32" s="7">
        <v>5.878014816831101</v>
      </c>
      <c r="F32" s="7">
        <v>790.2530844840965</v>
      </c>
      <c r="G32" s="7">
        <v>134.45579786534634</v>
      </c>
      <c r="H32" s="7">
        <v>191.27529172253918</v>
      </c>
      <c r="I32" s="7">
        <v>457.57736168765757</v>
      </c>
      <c r="J32" s="7">
        <v>61.4190045573907</v>
      </c>
      <c r="K32" s="7">
        <f t="shared" si="0"/>
        <v>10719.647447934289</v>
      </c>
    </row>
    <row r="33" spans="1:11" ht="15.75" thickBot="1">
      <c r="A33" s="6">
        <v>2017</v>
      </c>
      <c r="B33" s="7">
        <v>4852.03420272269</v>
      </c>
      <c r="C33" s="7">
        <v>41.02663947528677</v>
      </c>
      <c r="D33" s="7">
        <v>4284.015299732271</v>
      </c>
      <c r="E33" s="7">
        <v>10.399827108688607</v>
      </c>
      <c r="F33" s="7">
        <v>785.5566605970279</v>
      </c>
      <c r="G33" s="7">
        <v>134.62732578002368</v>
      </c>
      <c r="H33" s="7">
        <v>196.16907358633506</v>
      </c>
      <c r="I33" s="7">
        <v>460.5135221840322</v>
      </c>
      <c r="J33" s="7">
        <v>61.4190045573907</v>
      </c>
      <c r="K33" s="7">
        <f t="shared" si="0"/>
        <v>10774.33508915977</v>
      </c>
    </row>
    <row r="34" spans="1:11" ht="15.75" thickBot="1">
      <c r="A34" s="6">
        <v>2018</v>
      </c>
      <c r="B34" s="7">
        <v>4909.9497453278755</v>
      </c>
      <c r="C34" s="7">
        <v>53.66722464400905</v>
      </c>
      <c r="D34" s="7">
        <v>4358.473189152589</v>
      </c>
      <c r="E34" s="7">
        <v>15.61525919574609</v>
      </c>
      <c r="F34" s="7">
        <v>779.9295385472037</v>
      </c>
      <c r="G34" s="7">
        <v>135.08084783660263</v>
      </c>
      <c r="H34" s="7">
        <v>197.19526530041193</v>
      </c>
      <c r="I34" s="7">
        <v>462.11544877745354</v>
      </c>
      <c r="J34" s="7">
        <v>61.4190045573907</v>
      </c>
      <c r="K34" s="7">
        <f t="shared" si="0"/>
        <v>10904.163039499526</v>
      </c>
    </row>
    <row r="35" spans="1:11" ht="15.75" thickBot="1">
      <c r="A35" s="6">
        <v>2019</v>
      </c>
      <c r="B35" s="7">
        <v>4986.418700601058</v>
      </c>
      <c r="C35" s="7">
        <v>69.6660504869449</v>
      </c>
      <c r="D35" s="7">
        <v>4439.313680431711</v>
      </c>
      <c r="E35" s="7">
        <v>24.69871162988544</v>
      </c>
      <c r="F35" s="7">
        <v>778.7812897271345</v>
      </c>
      <c r="G35" s="7">
        <v>136.13708313855585</v>
      </c>
      <c r="H35" s="7">
        <v>198.8591388757219</v>
      </c>
      <c r="I35" s="7">
        <v>462.8813531713757</v>
      </c>
      <c r="J35" s="7">
        <v>61.4190045573907</v>
      </c>
      <c r="K35" s="7">
        <f t="shared" si="0"/>
        <v>11063.810250502947</v>
      </c>
    </row>
    <row r="36" spans="1:11" ht="15.75" thickBot="1">
      <c r="A36" s="6">
        <v>2020</v>
      </c>
      <c r="B36" s="7">
        <v>5072.322413075861</v>
      </c>
      <c r="C36" s="7">
        <v>82.94003081287968</v>
      </c>
      <c r="D36" s="7">
        <v>4522.035053696946</v>
      </c>
      <c r="E36" s="7">
        <v>36.59263484768418</v>
      </c>
      <c r="F36" s="7">
        <v>774.8862738990629</v>
      </c>
      <c r="G36" s="7">
        <v>136.36336532490688</v>
      </c>
      <c r="H36" s="7">
        <v>200.64660189194234</v>
      </c>
      <c r="I36" s="7">
        <v>463.62134439693983</v>
      </c>
      <c r="J36" s="7">
        <v>61.4190045573907</v>
      </c>
      <c r="K36" s="7">
        <f t="shared" si="0"/>
        <v>11231.29405684305</v>
      </c>
    </row>
    <row r="37" spans="1:11" ht="15.75" thickBot="1">
      <c r="A37" s="6">
        <v>2021</v>
      </c>
      <c r="B37" s="7">
        <v>5172.6660865804115</v>
      </c>
      <c r="C37" s="7">
        <v>97.19368197527172</v>
      </c>
      <c r="D37" s="7">
        <v>4611.07788936783</v>
      </c>
      <c r="E37" s="7">
        <v>50.337626213764835</v>
      </c>
      <c r="F37" s="7">
        <v>776.4452756096966</v>
      </c>
      <c r="G37" s="7">
        <v>136.39741772617148</v>
      </c>
      <c r="H37" s="7">
        <v>202.59943041757623</v>
      </c>
      <c r="I37" s="7">
        <v>464.5002959243796</v>
      </c>
      <c r="J37" s="7">
        <v>61.4190045573907</v>
      </c>
      <c r="K37" s="7">
        <f t="shared" si="0"/>
        <v>11425.105400183455</v>
      </c>
    </row>
    <row r="38" spans="1:11" ht="15.75" thickBot="1">
      <c r="A38" s="6">
        <v>2022</v>
      </c>
      <c r="B38" s="7">
        <v>5283.550220924687</v>
      </c>
      <c r="C38" s="7">
        <v>112.13845784429871</v>
      </c>
      <c r="D38" s="7">
        <v>4698.614570077336</v>
      </c>
      <c r="E38" s="7">
        <v>64.60010648298098</v>
      </c>
      <c r="F38" s="7">
        <v>778.187084342293</v>
      </c>
      <c r="G38" s="7">
        <v>136.86538339104195</v>
      </c>
      <c r="H38" s="7">
        <v>204.8077737935142</v>
      </c>
      <c r="I38" s="7">
        <v>465.6443893543707</v>
      </c>
      <c r="J38" s="7">
        <v>61.4190045573907</v>
      </c>
      <c r="K38" s="7">
        <f t="shared" si="0"/>
        <v>11629.088426440632</v>
      </c>
    </row>
    <row r="39" spans="1:11" ht="15.75" thickBot="1">
      <c r="A39" s="6">
        <v>2023</v>
      </c>
      <c r="B39" s="7">
        <v>5400.691078319288</v>
      </c>
      <c r="C39" s="7">
        <v>128.28806467377262</v>
      </c>
      <c r="D39" s="7">
        <v>4770.148510712392</v>
      </c>
      <c r="E39" s="7">
        <v>78.59366590535903</v>
      </c>
      <c r="F39" s="7">
        <v>776.614572196583</v>
      </c>
      <c r="G39" s="7">
        <v>137.19363694669576</v>
      </c>
      <c r="H39" s="7">
        <v>206.84167253595876</v>
      </c>
      <c r="I39" s="7">
        <v>466.9226469545882</v>
      </c>
      <c r="J39" s="7">
        <v>61.4190045573907</v>
      </c>
      <c r="K39" s="7">
        <f t="shared" si="0"/>
        <v>11819.831122222895</v>
      </c>
    </row>
    <row r="40" spans="1:11" ht="15.75" thickBot="1">
      <c r="A40" s="6">
        <v>2024</v>
      </c>
      <c r="B40" s="7">
        <v>5515.380034359267</v>
      </c>
      <c r="C40" s="7">
        <v>145.19383188838282</v>
      </c>
      <c r="D40" s="7">
        <v>4838.960296628754</v>
      </c>
      <c r="E40" s="7">
        <v>91.81330202559269</v>
      </c>
      <c r="F40" s="7">
        <v>772.7457535435993</v>
      </c>
      <c r="G40" s="7">
        <v>136.99035642253693</v>
      </c>
      <c r="H40" s="7">
        <v>208.71194209749746</v>
      </c>
      <c r="I40" s="7">
        <v>467.87282767038647</v>
      </c>
      <c r="J40" s="7">
        <v>61.4190045573907</v>
      </c>
      <c r="K40" s="7">
        <f t="shared" si="0"/>
        <v>12002.080215279431</v>
      </c>
    </row>
    <row r="41" spans="1:11" ht="15.75" thickBot="1">
      <c r="A41" s="6">
        <v>2025</v>
      </c>
      <c r="B41" s="7">
        <v>5622.210519497985</v>
      </c>
      <c r="C41" s="7">
        <v>164.15863834194835</v>
      </c>
      <c r="D41" s="7">
        <v>4907.686801477918</v>
      </c>
      <c r="E41" s="7">
        <v>106.35672417353061</v>
      </c>
      <c r="F41" s="7">
        <v>771.6760429817361</v>
      </c>
      <c r="G41" s="7">
        <v>136.61520831954834</v>
      </c>
      <c r="H41" s="7">
        <v>210.71949016551702</v>
      </c>
      <c r="I41" s="7">
        <v>468.7685104212583</v>
      </c>
      <c r="J41" s="7">
        <v>61.4190045573907</v>
      </c>
      <c r="K41" s="7">
        <f t="shared" si="0"/>
        <v>12179.095577421353</v>
      </c>
    </row>
    <row r="42" spans="1:11" ht="15.75" thickBot="1">
      <c r="A42" s="6">
        <v>2026</v>
      </c>
      <c r="B42" s="7">
        <v>5726.012221389061</v>
      </c>
      <c r="C42" s="7">
        <v>184.8634460590374</v>
      </c>
      <c r="D42" s="7">
        <v>4971.620621890711</v>
      </c>
      <c r="E42" s="7">
        <v>121.67271485272275</v>
      </c>
      <c r="F42" s="7">
        <v>772.0597853604327</v>
      </c>
      <c r="G42" s="7">
        <v>136.07854816147673</v>
      </c>
      <c r="H42" s="7">
        <v>212.7043462005293</v>
      </c>
      <c r="I42" s="7">
        <v>469.6337348633035</v>
      </c>
      <c r="J42" s="7">
        <v>61.4190045573907</v>
      </c>
      <c r="K42" s="7">
        <f t="shared" si="0"/>
        <v>12349.528262422904</v>
      </c>
    </row>
    <row r="43" spans="1:11" ht="15.75" thickBot="1">
      <c r="A43" s="6">
        <v>2027</v>
      </c>
      <c r="B43" s="7">
        <v>5828.13946797418</v>
      </c>
      <c r="C43" s="7">
        <v>207.5293455365293</v>
      </c>
      <c r="D43" s="7">
        <v>5036.066158533169</v>
      </c>
      <c r="E43" s="7">
        <v>137.55485800783845</v>
      </c>
      <c r="F43" s="7">
        <v>772.8665235960374</v>
      </c>
      <c r="G43" s="7">
        <v>135.64659410127524</v>
      </c>
      <c r="H43" s="7">
        <v>214.60607113672475</v>
      </c>
      <c r="I43" s="7">
        <v>470.5330430618359</v>
      </c>
      <c r="J43" s="7">
        <v>61.4190045573907</v>
      </c>
      <c r="K43" s="7">
        <f t="shared" si="0"/>
        <v>12519.276862960613</v>
      </c>
    </row>
    <row r="44" spans="1:11" ht="15.75" thickBot="1">
      <c r="A44" s="6">
        <v>2028</v>
      </c>
      <c r="B44" s="7">
        <v>5933.397800162015</v>
      </c>
      <c r="C44" s="7">
        <v>233.69969383602177</v>
      </c>
      <c r="D44" s="7">
        <v>5101.011227727091</v>
      </c>
      <c r="E44" s="7">
        <v>154.0326731495078</v>
      </c>
      <c r="F44" s="7">
        <v>774.427256226313</v>
      </c>
      <c r="G44" s="7">
        <v>135.35777833922486</v>
      </c>
      <c r="H44" s="7">
        <v>216.91663532668292</v>
      </c>
      <c r="I44" s="7">
        <v>471.58902615338445</v>
      </c>
      <c r="J44" s="7">
        <v>61.4190045573907</v>
      </c>
      <c r="K44" s="7">
        <f t="shared" si="0"/>
        <v>12694.118728492102</v>
      </c>
    </row>
    <row r="45" spans="1:11" ht="15.75" thickBot="1">
      <c r="A45" s="6">
        <v>2029</v>
      </c>
      <c r="B45" s="7">
        <v>6037.017003783079</v>
      </c>
      <c r="C45" s="7">
        <v>263.10889009830595</v>
      </c>
      <c r="D45" s="7">
        <v>5162.650568690949</v>
      </c>
      <c r="E45" s="7">
        <v>170.87136554995806</v>
      </c>
      <c r="F45" s="7">
        <v>775.2928398553938</v>
      </c>
      <c r="G45" s="7">
        <v>135.12567253557827</v>
      </c>
      <c r="H45" s="7">
        <v>218.68319211185084</v>
      </c>
      <c r="I45" s="7">
        <v>472.47854436024085</v>
      </c>
      <c r="J45" s="7">
        <v>61.4190045573907</v>
      </c>
      <c r="K45" s="7">
        <f t="shared" si="0"/>
        <v>12862.666825894481</v>
      </c>
    </row>
    <row r="46" spans="1:11" ht="15.75" thickBot="1">
      <c r="A46" s="6">
        <v>2030</v>
      </c>
      <c r="B46" s="7">
        <v>6143.696555594048</v>
      </c>
      <c r="C46" s="7">
        <v>296.38198651199565</v>
      </c>
      <c r="D46" s="7">
        <v>5215.677604729646</v>
      </c>
      <c r="E46" s="7">
        <v>187.9450851454861</v>
      </c>
      <c r="F46" s="7">
        <v>774.9774175056899</v>
      </c>
      <c r="G46" s="7">
        <v>134.9085419490548</v>
      </c>
      <c r="H46" s="7">
        <v>220.39314774700927</v>
      </c>
      <c r="I46" s="7">
        <v>473.3501223663248</v>
      </c>
      <c r="J46" s="7">
        <v>61.4190045573907</v>
      </c>
      <c r="K46" s="7">
        <f t="shared" si="0"/>
        <v>13024.422394449164</v>
      </c>
    </row>
    <row r="47" spans="1:11" ht="15">
      <c r="A47" s="26" t="s">
        <v>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 customHeight="1">
      <c r="A48" s="26" t="s">
        <v>22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3.5" customHeight="1">
      <c r="A49" s="26" t="s">
        <v>62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ht="13.5" customHeight="1">
      <c r="A50" s="4"/>
    </row>
    <row r="51" spans="1:11" ht="15.75">
      <c r="A51" s="23" t="s">
        <v>23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5">
      <c r="A52" s="8" t="s">
        <v>24</v>
      </c>
      <c r="B52" s="11">
        <f>EXP((LN(B16/B6)/10))-1</f>
        <v>0.013478048225812778</v>
      </c>
      <c r="C52" s="12" t="s">
        <v>47</v>
      </c>
      <c r="D52" s="11">
        <f>EXP((LN(D16/D6)/10))-1</f>
        <v>0.01576439097464921</v>
      </c>
      <c r="E52" s="12" t="s">
        <v>47</v>
      </c>
      <c r="F52" s="11">
        <f aca="true" t="shared" si="1" ref="F52:K52">EXP((LN(F16/F6)/10))-1</f>
        <v>0.01747798444394033</v>
      </c>
      <c r="G52" s="11">
        <f t="shared" si="1"/>
        <v>0.032286513033503494</v>
      </c>
      <c r="H52" s="11">
        <f t="shared" si="1"/>
        <v>0.03410166688274363</v>
      </c>
      <c r="I52" s="11">
        <f t="shared" si="1"/>
        <v>-0.009989741504790817</v>
      </c>
      <c r="J52" s="11">
        <f t="shared" si="1"/>
        <v>0.010192560514165505</v>
      </c>
      <c r="K52" s="11">
        <f t="shared" si="1"/>
        <v>0.013773332803371341</v>
      </c>
    </row>
    <row r="53" spans="1:11" ht="15">
      <c r="A53" s="8" t="s">
        <v>36</v>
      </c>
      <c r="B53" s="11">
        <f>EXP((LN(B32/B16)/16))-1</f>
        <v>0.00921277732457626</v>
      </c>
      <c r="C53" s="12" t="s">
        <v>47</v>
      </c>
      <c r="D53" s="11">
        <f>EXP((LN(D32/D16)/16))-1</f>
        <v>0.010027999484931938</v>
      </c>
      <c r="E53" s="12" t="s">
        <v>47</v>
      </c>
      <c r="F53" s="11">
        <f aca="true" t="shared" si="2" ref="F53:K53">EXP((LN(F32/F16)/16))-1</f>
        <v>-0.005125413938279144</v>
      </c>
      <c r="G53" s="11">
        <f t="shared" si="2"/>
        <v>-0.014775096539774601</v>
      </c>
      <c r="H53" s="11">
        <f t="shared" si="2"/>
        <v>0.015170872398325264</v>
      </c>
      <c r="I53" s="11">
        <f t="shared" si="2"/>
        <v>-0.009471136581970407</v>
      </c>
      <c r="J53" s="11">
        <f t="shared" si="2"/>
        <v>-0.011553899772208887</v>
      </c>
      <c r="K53" s="11">
        <f t="shared" si="2"/>
        <v>0.007030996111052623</v>
      </c>
    </row>
    <row r="54" spans="1:11" ht="15">
      <c r="A54" s="8" t="s">
        <v>37</v>
      </c>
      <c r="B54" s="11">
        <f aca="true" t="shared" si="3" ref="B54:K54">EXP((LN(B36/B32)/4))-1</f>
        <v>0.014941864288147366</v>
      </c>
      <c r="C54" s="11">
        <f t="shared" si="3"/>
        <v>0.30872345129315093</v>
      </c>
      <c r="D54" s="11">
        <f t="shared" si="3"/>
        <v>0.012400986610409559</v>
      </c>
      <c r="E54" s="11">
        <f t="shared" si="3"/>
        <v>0.5795768179785472</v>
      </c>
      <c r="F54" s="11">
        <f t="shared" si="3"/>
        <v>-0.004897214111566628</v>
      </c>
      <c r="G54" s="11">
        <f t="shared" si="3"/>
        <v>0.003528114709269836</v>
      </c>
      <c r="H54" s="11">
        <f t="shared" si="3"/>
        <v>0.01202964427833475</v>
      </c>
      <c r="I54" s="11">
        <f t="shared" si="3"/>
        <v>0.0032859328664995857</v>
      </c>
      <c r="J54" s="11">
        <f t="shared" si="3"/>
        <v>0</v>
      </c>
      <c r="K54" s="11">
        <f t="shared" si="3"/>
        <v>0.011724632549924063</v>
      </c>
    </row>
    <row r="55" spans="1:11" ht="15">
      <c r="A55" s="8" t="s">
        <v>63</v>
      </c>
      <c r="B55" s="11">
        <f>EXP((LN(B46/B32)/14))-1</f>
        <v>0.018086846876701257</v>
      </c>
      <c r="C55" s="11">
        <f aca="true" t="shared" si="4" ref="C55:K55">EXP((LN(C46/C32)/14))-1</f>
        <v>0.1827456731196353</v>
      </c>
      <c r="D55" s="11">
        <f t="shared" si="4"/>
        <v>0.01380917683164773</v>
      </c>
      <c r="E55" s="11">
        <f t="shared" si="4"/>
        <v>0.2808130251933978</v>
      </c>
      <c r="F55" s="11">
        <f t="shared" si="4"/>
        <v>-0.0013932687868999372</v>
      </c>
      <c r="G55" s="11">
        <f t="shared" si="4"/>
        <v>0.00024014148566853244</v>
      </c>
      <c r="H55" s="11">
        <f t="shared" si="4"/>
        <v>0.010172771416603554</v>
      </c>
      <c r="I55" s="11">
        <f t="shared" si="4"/>
        <v>0.0024236010472555858</v>
      </c>
      <c r="J55" s="11">
        <f t="shared" si="4"/>
        <v>0</v>
      </c>
      <c r="K55" s="11">
        <f t="shared" si="4"/>
        <v>0.014007771658398616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24" t="s">
        <v>69</v>
      </c>
      <c r="B1" s="24"/>
      <c r="C1" s="24"/>
      <c r="D1" s="24"/>
      <c r="E1" s="24"/>
      <c r="F1" s="24"/>
      <c r="G1" s="24"/>
      <c r="H1" s="24"/>
      <c r="I1" s="24"/>
    </row>
    <row r="2" spans="1:11" ht="15.75" customHeight="1">
      <c r="A2" s="25" t="s">
        <v>65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9" ht="15.75" customHeight="1">
      <c r="A3" s="24" t="s">
        <v>25</v>
      </c>
      <c r="B3" s="24"/>
      <c r="C3" s="24"/>
      <c r="D3" s="24"/>
      <c r="E3" s="24"/>
      <c r="F3" s="24"/>
      <c r="G3" s="24"/>
      <c r="H3" s="24"/>
      <c r="I3" s="24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26</v>
      </c>
    </row>
    <row r="6" spans="1:9" ht="15.75" thickBot="1">
      <c r="A6" s="6">
        <v>1990</v>
      </c>
      <c r="B6" s="7">
        <v>3610.5625650000006</v>
      </c>
      <c r="C6" s="7">
        <v>3138.0454843939524</v>
      </c>
      <c r="D6" s="7">
        <v>721.477177133355</v>
      </c>
      <c r="E6" s="7">
        <v>124.16834900000003</v>
      </c>
      <c r="F6" s="7">
        <v>107.497934</v>
      </c>
      <c r="G6" s="7">
        <v>589.1059644726909</v>
      </c>
      <c r="H6" s="7">
        <v>66.836429</v>
      </c>
      <c r="I6" s="7">
        <f aca="true" t="shared" si="0" ref="I6:I46">SUM(B6:H6)</f>
        <v>8357.693903000001</v>
      </c>
    </row>
    <row r="7" spans="1:9" ht="15.75" thickBot="1">
      <c r="A7" s="6">
        <v>1991</v>
      </c>
      <c r="B7" s="7">
        <v>3602.899792</v>
      </c>
      <c r="C7" s="7">
        <v>3083.282185160403</v>
      </c>
      <c r="D7" s="7">
        <v>721.1715551146345</v>
      </c>
      <c r="E7" s="7">
        <v>133.060323</v>
      </c>
      <c r="F7" s="7">
        <v>120.176032</v>
      </c>
      <c r="G7" s="7">
        <v>620.2925427249603</v>
      </c>
      <c r="H7" s="7">
        <v>68.424576</v>
      </c>
      <c r="I7" s="7">
        <f t="shared" si="0"/>
        <v>8349.307005999997</v>
      </c>
    </row>
    <row r="8" spans="1:9" ht="15.75" thickBot="1">
      <c r="A8" s="6">
        <v>1992</v>
      </c>
      <c r="B8" s="7">
        <v>3620.303</v>
      </c>
      <c r="C8" s="7">
        <v>3195.25724109278</v>
      </c>
      <c r="D8" s="7">
        <v>745.1813543739773</v>
      </c>
      <c r="E8" s="7">
        <v>102.42993048184248</v>
      </c>
      <c r="F8" s="7">
        <v>130.8173698052791</v>
      </c>
      <c r="G8" s="7">
        <v>609.0260900201827</v>
      </c>
      <c r="H8" s="7">
        <v>68.18701422593857</v>
      </c>
      <c r="I8" s="7">
        <f t="shared" si="0"/>
        <v>8471.202</v>
      </c>
    </row>
    <row r="9" spans="1:9" ht="15.75" thickBot="1">
      <c r="A9" s="6">
        <v>1993</v>
      </c>
      <c r="B9" s="7">
        <v>3635.7150000000006</v>
      </c>
      <c r="C9" s="7">
        <v>3224.866602335024</v>
      </c>
      <c r="D9" s="7">
        <v>736.56197549676</v>
      </c>
      <c r="E9" s="7">
        <v>99.81289562850965</v>
      </c>
      <c r="F9" s="7">
        <v>134.69382285367868</v>
      </c>
      <c r="G9" s="7">
        <v>548.5806986755028</v>
      </c>
      <c r="H9" s="7">
        <v>67.9880050105258</v>
      </c>
      <c r="I9" s="7">
        <f t="shared" si="0"/>
        <v>8448.219000000001</v>
      </c>
    </row>
    <row r="10" spans="1:9" ht="15.75" thickBot="1">
      <c r="A10" s="6">
        <v>1994</v>
      </c>
      <c r="B10" s="7">
        <v>3680.2429999999995</v>
      </c>
      <c r="C10" s="7">
        <v>3222.1309656248563</v>
      </c>
      <c r="D10" s="7">
        <v>730.5172836154849</v>
      </c>
      <c r="E10" s="7">
        <v>110.92324596594499</v>
      </c>
      <c r="F10" s="7">
        <v>146.62787820373234</v>
      </c>
      <c r="G10" s="7">
        <v>497.1776978289086</v>
      </c>
      <c r="H10" s="7">
        <v>71.53592876107288</v>
      </c>
      <c r="I10" s="7">
        <f t="shared" si="0"/>
        <v>8459.156</v>
      </c>
    </row>
    <row r="11" spans="1:9" ht="15.75" thickBot="1">
      <c r="A11" s="6">
        <v>1995</v>
      </c>
      <c r="B11" s="7">
        <v>3567.584</v>
      </c>
      <c r="C11" s="7">
        <v>3293.558262249732</v>
      </c>
      <c r="D11" s="7">
        <v>724.5184406884591</v>
      </c>
      <c r="E11" s="7">
        <v>112.94332162146964</v>
      </c>
      <c r="F11" s="7">
        <v>141.2088298423373</v>
      </c>
      <c r="G11" s="7">
        <v>546.0818277667712</v>
      </c>
      <c r="H11" s="7">
        <v>72.99331783123166</v>
      </c>
      <c r="I11" s="7">
        <f t="shared" si="0"/>
        <v>8458.888</v>
      </c>
    </row>
    <row r="12" spans="1:9" ht="15.75" thickBot="1">
      <c r="A12" s="6">
        <v>1996</v>
      </c>
      <c r="B12" s="7">
        <v>3851.6050000000005</v>
      </c>
      <c r="C12" s="7">
        <v>3368.5903418532284</v>
      </c>
      <c r="D12" s="7">
        <v>774.147847182943</v>
      </c>
      <c r="E12" s="7">
        <v>116.46626790166547</v>
      </c>
      <c r="F12" s="7">
        <v>151.88303797867667</v>
      </c>
      <c r="G12" s="7">
        <v>551.2006473477272</v>
      </c>
      <c r="H12" s="7">
        <v>75.3678577357617</v>
      </c>
      <c r="I12" s="7">
        <f t="shared" si="0"/>
        <v>8889.261000000002</v>
      </c>
    </row>
    <row r="13" spans="1:9" ht="15.75" thickBot="1">
      <c r="A13" s="6">
        <v>1997</v>
      </c>
      <c r="B13" s="7">
        <v>3823.697</v>
      </c>
      <c r="C13" s="7">
        <v>3454.245360312631</v>
      </c>
      <c r="D13" s="7">
        <v>769.6632397437363</v>
      </c>
      <c r="E13" s="7">
        <v>119.0856511456433</v>
      </c>
      <c r="F13" s="7">
        <v>163.75593024310928</v>
      </c>
      <c r="G13" s="7">
        <v>570.6674916544067</v>
      </c>
      <c r="H13" s="7">
        <v>74.83632690047243</v>
      </c>
      <c r="I13" s="7">
        <f t="shared" si="0"/>
        <v>8975.951</v>
      </c>
    </row>
    <row r="14" spans="1:9" ht="15.75" thickBot="1">
      <c r="A14" s="6">
        <v>1998</v>
      </c>
      <c r="B14" s="7">
        <v>3969.302</v>
      </c>
      <c r="C14" s="7">
        <v>3440.5967737970623</v>
      </c>
      <c r="D14" s="7">
        <v>828.6204985065003</v>
      </c>
      <c r="E14" s="7">
        <v>137.65453916308843</v>
      </c>
      <c r="F14" s="7">
        <v>122.04392036327842</v>
      </c>
      <c r="G14" s="7">
        <v>564.8096982664462</v>
      </c>
      <c r="H14" s="7">
        <v>75.37956990362576</v>
      </c>
      <c r="I14" s="7">
        <f t="shared" si="0"/>
        <v>9138.407</v>
      </c>
    </row>
    <row r="15" spans="1:9" ht="15.75" thickBot="1">
      <c r="A15" s="6">
        <v>1999</v>
      </c>
      <c r="B15" s="7">
        <v>3944.244</v>
      </c>
      <c r="C15" s="7">
        <v>3537.9519189821017</v>
      </c>
      <c r="D15" s="7">
        <v>845.7442870383649</v>
      </c>
      <c r="E15" s="7">
        <v>164.49926841764733</v>
      </c>
      <c r="F15" s="7">
        <v>161.61664593733457</v>
      </c>
      <c r="G15" s="7">
        <v>551.1043909493612</v>
      </c>
      <c r="H15" s="7">
        <v>79.59048867518956</v>
      </c>
      <c r="I15" s="7">
        <f t="shared" si="0"/>
        <v>9284.750999999998</v>
      </c>
    </row>
    <row r="16" spans="1:9" ht="15.75" thickBot="1">
      <c r="A16" s="6">
        <v>2000</v>
      </c>
      <c r="B16" s="7">
        <v>4126.405431</v>
      </c>
      <c r="C16" s="7">
        <v>3666.1057663482925</v>
      </c>
      <c r="D16" s="7">
        <v>857.9713927018694</v>
      </c>
      <c r="E16" s="7">
        <v>170.61351842846364</v>
      </c>
      <c r="F16" s="7">
        <v>150.32544542740942</v>
      </c>
      <c r="G16" s="7">
        <v>532.8320840839691</v>
      </c>
      <c r="H16" s="7">
        <v>73.969877</v>
      </c>
      <c r="I16" s="7">
        <f t="shared" si="0"/>
        <v>9578.223514990004</v>
      </c>
    </row>
    <row r="17" spans="1:9" ht="15.75" thickBot="1">
      <c r="A17" s="6">
        <v>2001</v>
      </c>
      <c r="B17" s="7">
        <v>4019.4997630000003</v>
      </c>
      <c r="C17" s="7">
        <v>3751.067899334967</v>
      </c>
      <c r="D17" s="7">
        <v>784.8461194076762</v>
      </c>
      <c r="E17" s="7">
        <v>155.73852841756872</v>
      </c>
      <c r="F17" s="7">
        <v>155.01207623397735</v>
      </c>
      <c r="G17" s="7">
        <v>465.4635535158093</v>
      </c>
      <c r="H17" s="7">
        <v>73.973375</v>
      </c>
      <c r="I17" s="7">
        <f t="shared" si="0"/>
        <v>9405.601314909998</v>
      </c>
    </row>
    <row r="18" spans="1:9" ht="15.75" thickBot="1">
      <c r="A18" s="6">
        <v>2002</v>
      </c>
      <c r="B18" s="7">
        <v>4087.259113</v>
      </c>
      <c r="C18" s="7">
        <v>3767.3246638647274</v>
      </c>
      <c r="D18" s="7">
        <v>793.4485864300282</v>
      </c>
      <c r="E18" s="7">
        <v>148.12237558345493</v>
      </c>
      <c r="F18" s="7">
        <v>165.05093862375196</v>
      </c>
      <c r="G18" s="7">
        <v>449.5303894980383</v>
      </c>
      <c r="H18" s="7">
        <v>74.327797</v>
      </c>
      <c r="I18" s="7">
        <f t="shared" si="0"/>
        <v>9485.063864</v>
      </c>
    </row>
    <row r="19" spans="1:9" ht="15.75" thickBot="1">
      <c r="A19" s="6">
        <v>2003</v>
      </c>
      <c r="B19" s="7">
        <v>4361.533803</v>
      </c>
      <c r="C19" s="7">
        <v>3945.7316917316994</v>
      </c>
      <c r="D19" s="7">
        <v>785.058467083673</v>
      </c>
      <c r="E19" s="7">
        <v>125.85651898304572</v>
      </c>
      <c r="F19" s="7">
        <v>182.5855448512233</v>
      </c>
      <c r="G19" s="7">
        <v>479.28328135035605</v>
      </c>
      <c r="H19" s="7">
        <v>74.54381500000001</v>
      </c>
      <c r="I19" s="7">
        <f t="shared" si="0"/>
        <v>9954.593121999997</v>
      </c>
    </row>
    <row r="20" spans="1:9" ht="15.75" thickBot="1">
      <c r="A20" s="6">
        <v>2004</v>
      </c>
      <c r="B20" s="7">
        <v>4404.138765</v>
      </c>
      <c r="C20" s="7">
        <v>4129.9735081618655</v>
      </c>
      <c r="D20" s="7">
        <v>784.4312503998013</v>
      </c>
      <c r="E20" s="7">
        <v>131.31014657504824</v>
      </c>
      <c r="F20" s="7">
        <v>192.6274493919106</v>
      </c>
      <c r="G20" s="7">
        <v>489.0366914713719</v>
      </c>
      <c r="H20" s="7">
        <v>74.665384</v>
      </c>
      <c r="I20" s="7">
        <f t="shared" si="0"/>
        <v>10206.183194999996</v>
      </c>
    </row>
    <row r="21" spans="1:9" ht="15.75" thickBot="1">
      <c r="A21" s="6">
        <v>2005</v>
      </c>
      <c r="B21" s="7">
        <v>4557.0594679999995</v>
      </c>
      <c r="C21" s="7">
        <v>4373.005254968859</v>
      </c>
      <c r="D21" s="7">
        <v>792.4029396085693</v>
      </c>
      <c r="E21" s="7">
        <v>129.8356071043227</v>
      </c>
      <c r="F21" s="7">
        <v>179.26442846521059</v>
      </c>
      <c r="G21" s="7">
        <v>497.0370768530404</v>
      </c>
      <c r="H21" s="7">
        <v>75.430105</v>
      </c>
      <c r="I21" s="7">
        <f t="shared" si="0"/>
        <v>10604.034880000003</v>
      </c>
    </row>
    <row r="22" spans="1:9" ht="15.75" thickBot="1">
      <c r="A22" s="6">
        <v>2006</v>
      </c>
      <c r="B22" s="7">
        <v>4742.378114</v>
      </c>
      <c r="C22" s="7">
        <v>4387.410093733752</v>
      </c>
      <c r="D22" s="7">
        <v>870.4413421077674</v>
      </c>
      <c r="E22" s="7">
        <v>130.3506703986452</v>
      </c>
      <c r="F22" s="7">
        <v>186.66191715912186</v>
      </c>
      <c r="G22" s="7">
        <v>498.8377076007151</v>
      </c>
      <c r="H22" s="7">
        <v>75.79129300000001</v>
      </c>
      <c r="I22" s="7">
        <f t="shared" si="0"/>
        <v>10891.871138000002</v>
      </c>
    </row>
    <row r="23" spans="1:9" ht="15.75" thickBot="1">
      <c r="A23" s="6">
        <v>2007</v>
      </c>
      <c r="B23" s="7">
        <v>4630.963145</v>
      </c>
      <c r="C23" s="7">
        <v>4408.004325903667</v>
      </c>
      <c r="D23" s="7">
        <v>921.5832976800216</v>
      </c>
      <c r="E23" s="7">
        <v>136.65497025213637</v>
      </c>
      <c r="F23" s="7">
        <v>209.62614032916355</v>
      </c>
      <c r="G23" s="7">
        <v>530.1973468350095</v>
      </c>
      <c r="H23" s="7">
        <v>76.342818</v>
      </c>
      <c r="I23" s="7">
        <f t="shared" si="0"/>
        <v>10913.372043999996</v>
      </c>
    </row>
    <row r="24" spans="1:9" ht="15.75" thickBot="1">
      <c r="A24" s="6">
        <v>2008</v>
      </c>
      <c r="B24" s="7">
        <v>4689.817698</v>
      </c>
      <c r="C24" s="7">
        <v>4487.44402171344</v>
      </c>
      <c r="D24" s="7">
        <v>824.2296035498584</v>
      </c>
      <c r="E24" s="7">
        <v>129.8800691953142</v>
      </c>
      <c r="F24" s="7">
        <v>205.88969228963487</v>
      </c>
      <c r="G24" s="7">
        <v>543.8553363696778</v>
      </c>
      <c r="H24" s="7">
        <v>78.460166</v>
      </c>
      <c r="I24" s="7">
        <f t="shared" si="0"/>
        <v>10959.576587117925</v>
      </c>
    </row>
    <row r="25" spans="1:9" ht="15.75" thickBot="1">
      <c r="A25" s="6">
        <v>2009</v>
      </c>
      <c r="B25" s="7">
        <v>4703.7782529999995</v>
      </c>
      <c r="C25" s="7">
        <v>4385.06874612095</v>
      </c>
      <c r="D25" s="7">
        <v>766.8127629130242</v>
      </c>
      <c r="E25" s="7">
        <v>121.14142666269493</v>
      </c>
      <c r="F25" s="7">
        <v>191.4652567968236</v>
      </c>
      <c r="G25" s="7">
        <v>510.0725365064984</v>
      </c>
      <c r="H25" s="7">
        <v>79.46755000000002</v>
      </c>
      <c r="I25" s="7">
        <f t="shared" si="0"/>
        <v>10757.806531999991</v>
      </c>
    </row>
    <row r="26" spans="1:9" ht="15.75" thickBot="1">
      <c r="A26" s="6">
        <v>2010</v>
      </c>
      <c r="B26" s="7">
        <v>4499.571506000002</v>
      </c>
      <c r="C26" s="7">
        <v>4175.368128517575</v>
      </c>
      <c r="D26" s="7">
        <v>831.7758435083342</v>
      </c>
      <c r="E26" s="7">
        <v>119.37938224960774</v>
      </c>
      <c r="F26" s="7">
        <v>184.68506684918944</v>
      </c>
      <c r="G26" s="7">
        <v>499.8654808752977</v>
      </c>
      <c r="H26" s="7">
        <v>79.21298399999999</v>
      </c>
      <c r="I26" s="7">
        <f t="shared" si="0"/>
        <v>10389.858392000007</v>
      </c>
    </row>
    <row r="27" spans="1:9" ht="15.75" thickBot="1">
      <c r="A27" s="6">
        <v>2011</v>
      </c>
      <c r="B27" s="7">
        <v>4600.473345999999</v>
      </c>
      <c r="C27" s="7">
        <v>4150.739546014253</v>
      </c>
      <c r="D27" s="7">
        <v>831.0465177138439</v>
      </c>
      <c r="E27" s="7">
        <v>117.98562070562886</v>
      </c>
      <c r="F27" s="7">
        <v>189.62023227449563</v>
      </c>
      <c r="G27" s="7">
        <v>492.4642472917759</v>
      </c>
      <c r="H27" s="7">
        <v>76.69249400000002</v>
      </c>
      <c r="I27" s="7">
        <f t="shared" si="0"/>
        <v>10459.022003999999</v>
      </c>
    </row>
    <row r="28" spans="1:9" ht="15.75" thickBot="1">
      <c r="A28" s="6">
        <v>2012</v>
      </c>
      <c r="B28" s="7">
        <v>4644.22132</v>
      </c>
      <c r="C28" s="7">
        <v>4173.062969003602</v>
      </c>
      <c r="D28" s="7">
        <v>800.7828850902052</v>
      </c>
      <c r="E28" s="7">
        <v>117.8841442227681</v>
      </c>
      <c r="F28" s="7">
        <v>208.55179111613907</v>
      </c>
      <c r="G28" s="7">
        <v>497.28942456729703</v>
      </c>
      <c r="H28" s="7">
        <v>77.704482</v>
      </c>
      <c r="I28" s="7">
        <f t="shared" si="0"/>
        <v>10519.49701600001</v>
      </c>
    </row>
    <row r="29" spans="1:9" ht="15.75" thickBot="1">
      <c r="A29" s="6">
        <v>2013</v>
      </c>
      <c r="B29" s="7">
        <v>4634.939060000001</v>
      </c>
      <c r="C29" s="7">
        <v>4198.763578895025</v>
      </c>
      <c r="D29" s="7">
        <v>752.7677388504435</v>
      </c>
      <c r="E29" s="7">
        <v>123.61076706514035</v>
      </c>
      <c r="F29" s="7">
        <v>217.5965446094734</v>
      </c>
      <c r="G29" s="7">
        <v>482.8057205799433</v>
      </c>
      <c r="H29" s="7">
        <v>70.27827599999999</v>
      </c>
      <c r="I29" s="7">
        <f t="shared" si="0"/>
        <v>10480.761686000025</v>
      </c>
    </row>
    <row r="30" spans="1:9" ht="15.75" thickBot="1">
      <c r="A30" s="6">
        <v>2014</v>
      </c>
      <c r="B30" s="7">
        <v>4660.266573000009</v>
      </c>
      <c r="C30" s="7">
        <v>4243.574041226105</v>
      </c>
      <c r="D30" s="7">
        <v>769.817575068601</v>
      </c>
      <c r="E30" s="7">
        <v>132.62328872233272</v>
      </c>
      <c r="F30" s="7">
        <v>222.0309158455393</v>
      </c>
      <c r="G30" s="7">
        <v>478.9991891374195</v>
      </c>
      <c r="H30" s="7">
        <v>78.43848799999999</v>
      </c>
      <c r="I30" s="7">
        <f t="shared" si="0"/>
        <v>10585.750071000006</v>
      </c>
    </row>
    <row r="31" spans="1:9" ht="15.75" thickBot="1">
      <c r="A31" s="6">
        <v>2015</v>
      </c>
      <c r="B31" s="7">
        <v>4642.090056</v>
      </c>
      <c r="C31" s="7">
        <v>4217.775043674852</v>
      </c>
      <c r="D31" s="7">
        <v>782.4278228691974</v>
      </c>
      <c r="E31" s="7">
        <v>131.96870296903728</v>
      </c>
      <c r="F31" s="7">
        <v>222.32650614883454</v>
      </c>
      <c r="G31" s="7">
        <v>462.1861533380768</v>
      </c>
      <c r="H31" s="7">
        <v>64.99052500000003</v>
      </c>
      <c r="I31" s="7">
        <f t="shared" si="0"/>
        <v>10523.764809999997</v>
      </c>
    </row>
    <row r="32" spans="1:9" ht="15.75" thickBot="1">
      <c r="A32" s="6">
        <v>2016</v>
      </c>
      <c r="B32" s="7">
        <v>4660.880659769771</v>
      </c>
      <c r="C32" s="7">
        <v>4211.534152615549</v>
      </c>
      <c r="D32" s="7">
        <v>769.0273296773139</v>
      </c>
      <c r="E32" s="7">
        <v>134.45579786534634</v>
      </c>
      <c r="F32" s="7">
        <v>191.03010196735426</v>
      </c>
      <c r="G32" s="7">
        <v>457.13263162779435</v>
      </c>
      <c r="H32" s="7">
        <v>61.4190045573907</v>
      </c>
      <c r="I32" s="7">
        <f t="shared" si="0"/>
        <v>10485.479678080517</v>
      </c>
    </row>
    <row r="33" spans="1:9" ht="15.75" thickBot="1">
      <c r="A33" s="6">
        <v>2017</v>
      </c>
      <c r="B33" s="7">
        <v>4700.860039295275</v>
      </c>
      <c r="C33" s="7">
        <v>4180.904787018981</v>
      </c>
      <c r="D33" s="7">
        <v>764.3892695642793</v>
      </c>
      <c r="E33" s="7">
        <v>134.62732578002368</v>
      </c>
      <c r="F33" s="7">
        <v>195.74657158151848</v>
      </c>
      <c r="G33" s="7">
        <v>460.06946577446826</v>
      </c>
      <c r="H33" s="7">
        <v>61.4190045573907</v>
      </c>
      <c r="I33" s="7">
        <f t="shared" si="0"/>
        <v>10498.016463571934</v>
      </c>
    </row>
    <row r="34" spans="1:10" ht="15.75" thickBot="1">
      <c r="A34" s="6">
        <v>2018</v>
      </c>
      <c r="B34" s="7">
        <v>4717.404878693368</v>
      </c>
      <c r="C34" s="7">
        <v>4249.999322731014</v>
      </c>
      <c r="D34" s="7">
        <v>751.9633294696188</v>
      </c>
      <c r="E34" s="7">
        <v>135.08084783660263</v>
      </c>
      <c r="F34" s="7">
        <v>196.50983633170634</v>
      </c>
      <c r="G34" s="7">
        <v>461.67206264993746</v>
      </c>
      <c r="H34" s="7">
        <v>61.4190045573907</v>
      </c>
      <c r="I34" s="7">
        <f t="shared" si="0"/>
        <v>10574.04928226964</v>
      </c>
      <c r="J34" s="13"/>
    </row>
    <row r="35" spans="1:9" ht="15.75" thickBot="1">
      <c r="A35" s="6">
        <v>2019</v>
      </c>
      <c r="B35" s="7">
        <v>4745.666931621385</v>
      </c>
      <c r="C35" s="7">
        <v>4326.214851345234</v>
      </c>
      <c r="D35" s="7">
        <v>750.9414311449375</v>
      </c>
      <c r="E35" s="7">
        <v>136.13708313855585</v>
      </c>
      <c r="F35" s="7">
        <v>197.91209757794675</v>
      </c>
      <c r="G35" s="7">
        <v>462.4386339744972</v>
      </c>
      <c r="H35" s="7">
        <v>61.4190045573907</v>
      </c>
      <c r="I35" s="7">
        <f t="shared" si="0"/>
        <v>10680.730033359947</v>
      </c>
    </row>
    <row r="36" spans="1:9" ht="15.75" thickBot="1">
      <c r="A36" s="6">
        <v>2020</v>
      </c>
      <c r="B36" s="7">
        <v>4778.058665769371</v>
      </c>
      <c r="C36" s="7">
        <v>4404.479105900882</v>
      </c>
      <c r="D36" s="7">
        <v>747.1717912152769</v>
      </c>
      <c r="E36" s="7">
        <v>136.36336532490688</v>
      </c>
      <c r="F36" s="7">
        <v>199.439256326743</v>
      </c>
      <c r="G36" s="7">
        <v>463.1792887960457</v>
      </c>
      <c r="H36" s="7">
        <v>61.4190045573907</v>
      </c>
      <c r="I36" s="7">
        <f t="shared" si="0"/>
        <v>10790.110477890616</v>
      </c>
    </row>
    <row r="37" spans="1:9" ht="15.75" thickBot="1">
      <c r="A37" s="6">
        <v>2021</v>
      </c>
      <c r="B37" s="7">
        <v>4820.69378900371</v>
      </c>
      <c r="C37" s="7">
        <v>4489.116050505243</v>
      </c>
      <c r="D37" s="7">
        <v>748.8552025287745</v>
      </c>
      <c r="E37" s="7">
        <v>136.39741772617148</v>
      </c>
      <c r="F37" s="7">
        <v>201.1330821062898</v>
      </c>
      <c r="G37" s="7">
        <v>464.05890060148994</v>
      </c>
      <c r="H37" s="7">
        <v>61.4190045573907</v>
      </c>
      <c r="I37" s="7">
        <f t="shared" si="0"/>
        <v>10921.673447029068</v>
      </c>
    </row>
    <row r="38" spans="1:9" ht="15.75" thickBot="1">
      <c r="A38" s="6">
        <v>2022</v>
      </c>
      <c r="B38" s="7">
        <v>4869.289475789605</v>
      </c>
      <c r="C38" s="7">
        <v>4572.245366872004</v>
      </c>
      <c r="D38" s="7">
        <v>750.7204627943261</v>
      </c>
      <c r="E38" s="7">
        <v>136.86538339104195</v>
      </c>
      <c r="F38" s="7">
        <v>203.0837177498711</v>
      </c>
      <c r="G38" s="7">
        <v>465.20365100809545</v>
      </c>
      <c r="H38" s="7">
        <v>61.4190045573907</v>
      </c>
      <c r="I38" s="7">
        <f t="shared" si="0"/>
        <v>11058.827062162332</v>
      </c>
    </row>
    <row r="39" spans="1:9" ht="15.75" thickBot="1">
      <c r="A39" s="6">
        <v>2023</v>
      </c>
      <c r="B39" s="7">
        <v>4921.555136983017</v>
      </c>
      <c r="C39" s="7">
        <v>4639.4066549897725</v>
      </c>
      <c r="D39" s="7">
        <v>749.2704522622311</v>
      </c>
      <c r="E39" s="7">
        <v>137.19363694669576</v>
      </c>
      <c r="F39" s="7">
        <v>204.86119729862082</v>
      </c>
      <c r="G39" s="7">
        <v>466.4825623000443</v>
      </c>
      <c r="H39" s="7">
        <v>61.4190045573907</v>
      </c>
      <c r="I39" s="7">
        <f t="shared" si="0"/>
        <v>11180.188645337774</v>
      </c>
    </row>
    <row r="40" spans="1:9" ht="15.75" thickBot="1">
      <c r="A40" s="6">
        <v>2024</v>
      </c>
      <c r="B40" s="7">
        <v>4971.306862771736</v>
      </c>
      <c r="C40" s="7">
        <v>4703.988611500119</v>
      </c>
      <c r="D40" s="7">
        <v>745.5231933797354</v>
      </c>
      <c r="E40" s="7">
        <v>136.99035642253693</v>
      </c>
      <c r="F40" s="7">
        <v>206.4763297624331</v>
      </c>
      <c r="G40" s="7">
        <v>467.4333934391154</v>
      </c>
      <c r="H40" s="7">
        <v>61.4190045573907</v>
      </c>
      <c r="I40" s="7">
        <f t="shared" si="0"/>
        <v>11293.137751833065</v>
      </c>
    </row>
    <row r="41" spans="1:9" ht="15.75" thickBot="1">
      <c r="A41" s="6">
        <v>2025</v>
      </c>
      <c r="B41" s="7">
        <v>5015.59068467449</v>
      </c>
      <c r="C41" s="7">
        <v>4769.382148032619</v>
      </c>
      <c r="D41" s="7">
        <v>744.5741087477995</v>
      </c>
      <c r="E41" s="7">
        <v>136.61520831954834</v>
      </c>
      <c r="F41" s="7">
        <v>208.23001641821492</v>
      </c>
      <c r="G41" s="7">
        <v>468.3297233611436</v>
      </c>
      <c r="H41" s="7">
        <v>61.4190045573907</v>
      </c>
      <c r="I41" s="7">
        <f t="shared" si="0"/>
        <v>11404.140894111206</v>
      </c>
    </row>
    <row r="42" spans="1:9" ht="15.75" thickBot="1">
      <c r="A42" s="6">
        <v>2026</v>
      </c>
      <c r="B42" s="7">
        <v>5061.417225247547</v>
      </c>
      <c r="C42" s="7">
        <v>4830.798759237535</v>
      </c>
      <c r="D42" s="7">
        <v>745.0775511454829</v>
      </c>
      <c r="E42" s="7">
        <v>136.07854816147673</v>
      </c>
      <c r="F42" s="7">
        <v>209.9622803480506</v>
      </c>
      <c r="G42" s="7">
        <v>469.1955917384893</v>
      </c>
      <c r="H42" s="7">
        <v>61.4190045573907</v>
      </c>
      <c r="I42" s="7">
        <f t="shared" si="0"/>
        <v>11513.948960435973</v>
      </c>
    </row>
    <row r="43" spans="1:9" ht="15.75" thickBot="1">
      <c r="A43" s="6">
        <v>2027</v>
      </c>
      <c r="B43" s="7">
        <v>5111.719479844993</v>
      </c>
      <c r="C43" s="7">
        <v>4893.584805588202</v>
      </c>
      <c r="D43" s="7">
        <v>746.0030713465012</v>
      </c>
      <c r="E43" s="7">
        <v>135.64659410127524</v>
      </c>
      <c r="F43" s="7">
        <v>211.61267613959538</v>
      </c>
      <c r="G43" s="7">
        <v>470.09554065264575</v>
      </c>
      <c r="H43" s="7">
        <v>61.4190045573907</v>
      </c>
      <c r="I43" s="7">
        <f t="shared" si="0"/>
        <v>11630.081172230604</v>
      </c>
    </row>
    <row r="44" spans="1:11" ht="15.75" thickBot="1">
      <c r="A44" s="6">
        <v>2028</v>
      </c>
      <c r="B44" s="7">
        <v>5172.109062611773</v>
      </c>
      <c r="C44" s="7">
        <v>4958.351354314959</v>
      </c>
      <c r="D44" s="7">
        <v>747.68167567442</v>
      </c>
      <c r="E44" s="7">
        <v>135.35777833922486</v>
      </c>
      <c r="F44" s="7">
        <v>213.6731678306261</v>
      </c>
      <c r="G44" s="7">
        <v>471.1521612562403</v>
      </c>
      <c r="H44" s="7">
        <v>61.4190045573907</v>
      </c>
      <c r="I44" s="7">
        <f t="shared" si="0"/>
        <v>11759.744204584635</v>
      </c>
      <c r="K44" s="1" t="s">
        <v>0</v>
      </c>
    </row>
    <row r="45" spans="1:9" ht="15.75" thickBot="1">
      <c r="A45" s="6">
        <v>2029</v>
      </c>
      <c r="B45" s="7">
        <v>5234.125262221327</v>
      </c>
      <c r="C45" s="7">
        <v>5020.624651944945</v>
      </c>
      <c r="D45" s="7">
        <v>748.665131001144</v>
      </c>
      <c r="E45" s="7">
        <v>135.12567253557827</v>
      </c>
      <c r="F45" s="7">
        <v>215.19090912522145</v>
      </c>
      <c r="G45" s="7">
        <v>472.0423169751426</v>
      </c>
      <c r="H45" s="7">
        <v>61.4190045573907</v>
      </c>
      <c r="I45" s="7">
        <f t="shared" si="0"/>
        <v>11887.19294836075</v>
      </c>
    </row>
    <row r="46" spans="1:9" ht="15.75" thickBot="1">
      <c r="A46" s="6">
        <v>2030</v>
      </c>
      <c r="B46" s="7">
        <v>5299.414768089421</v>
      </c>
      <c r="C46" s="7">
        <v>5074.36406812348</v>
      </c>
      <c r="D46" s="7">
        <v>748.4675803490833</v>
      </c>
      <c r="E46" s="7">
        <v>134.9085419490548</v>
      </c>
      <c r="F46" s="7">
        <v>216.65329999312038</v>
      </c>
      <c r="G46" s="7">
        <v>472.91453249327253</v>
      </c>
      <c r="H46" s="7">
        <v>61.4190045573907</v>
      </c>
      <c r="I46" s="7">
        <f t="shared" si="0"/>
        <v>12008.141795554822</v>
      </c>
    </row>
    <row r="47" spans="1:9" ht="15">
      <c r="A47" s="26" t="s">
        <v>0</v>
      </c>
      <c r="B47" s="26"/>
      <c r="C47" s="26"/>
      <c r="D47" s="26"/>
      <c r="E47" s="26"/>
      <c r="F47" s="26"/>
      <c r="G47" s="26"/>
      <c r="H47" s="26"/>
      <c r="I47" s="26"/>
    </row>
    <row r="48" spans="1:9" ht="13.5" customHeight="1">
      <c r="A48" s="26" t="s">
        <v>66</v>
      </c>
      <c r="B48" s="26"/>
      <c r="C48" s="26"/>
      <c r="D48" s="26"/>
      <c r="E48" s="26"/>
      <c r="F48" s="26"/>
      <c r="G48" s="26"/>
      <c r="H48" s="26"/>
      <c r="I48" s="26"/>
    </row>
    <row r="49" ht="13.5" customHeight="1">
      <c r="A49" s="4"/>
    </row>
    <row r="50" spans="1:9" ht="15.75">
      <c r="A50" s="23" t="s">
        <v>23</v>
      </c>
      <c r="B50" s="23"/>
      <c r="C50" s="23"/>
      <c r="D50" s="23"/>
      <c r="E50" s="23"/>
      <c r="F50" s="23"/>
      <c r="G50" s="23"/>
      <c r="H50" s="23"/>
      <c r="I50" s="23"/>
    </row>
    <row r="51" spans="1:9" ht="15">
      <c r="A51" s="8" t="s">
        <v>24</v>
      </c>
      <c r="B51" s="11">
        <f aca="true" t="shared" si="1" ref="B51:I51">EXP((LN(B16/B6)/10))-1</f>
        <v>0.013443874716705162</v>
      </c>
      <c r="C51" s="11">
        <f t="shared" si="1"/>
        <v>0.015674562220477473</v>
      </c>
      <c r="D51" s="11">
        <f t="shared" si="1"/>
        <v>0.01747798444394033</v>
      </c>
      <c r="E51" s="11">
        <f t="shared" si="1"/>
        <v>0.032286513033503494</v>
      </c>
      <c r="F51" s="11">
        <f t="shared" si="1"/>
        <v>0.03410166688274363</v>
      </c>
      <c r="G51" s="11">
        <f t="shared" si="1"/>
        <v>-0.009989741504790817</v>
      </c>
      <c r="H51" s="11">
        <f t="shared" si="1"/>
        <v>0.010192560514165505</v>
      </c>
      <c r="I51" s="11">
        <f t="shared" si="1"/>
        <v>0.013724284868890768</v>
      </c>
    </row>
    <row r="52" spans="1:9" ht="15">
      <c r="A52" s="8" t="s">
        <v>36</v>
      </c>
      <c r="B52" s="11">
        <f aca="true" t="shared" si="2" ref="B52:I52">EXP((LN(B32/B16)/16))-1</f>
        <v>0.007641406461175837</v>
      </c>
      <c r="C52" s="11">
        <f t="shared" si="2"/>
        <v>0.00870624256341701</v>
      </c>
      <c r="D52" s="11">
        <f t="shared" si="2"/>
        <v>-0.006816924195254037</v>
      </c>
      <c r="E52" s="11">
        <f t="shared" si="2"/>
        <v>-0.014775096539774601</v>
      </c>
      <c r="F52" s="11">
        <f t="shared" si="2"/>
        <v>0.015089491269891786</v>
      </c>
      <c r="G52" s="11">
        <f t="shared" si="2"/>
        <v>-0.009531333886682036</v>
      </c>
      <c r="H52" s="11">
        <f t="shared" si="2"/>
        <v>-0.011553899772208887</v>
      </c>
      <c r="I52" s="11">
        <f t="shared" si="2"/>
        <v>0.005672231174649323</v>
      </c>
    </row>
    <row r="53" spans="1:9" ht="15">
      <c r="A53" s="8" t="s">
        <v>37</v>
      </c>
      <c r="B53" s="11">
        <f aca="true" t="shared" si="3" ref="B53:I53">EXP((LN(B36/B32)/4))-1</f>
        <v>0.006226784840301036</v>
      </c>
      <c r="C53" s="11">
        <f t="shared" si="3"/>
        <v>0.011261694181736726</v>
      </c>
      <c r="D53" s="11">
        <f t="shared" si="3"/>
        <v>-0.007181929436901879</v>
      </c>
      <c r="E53" s="11">
        <f t="shared" si="3"/>
        <v>0.003528114709269836</v>
      </c>
      <c r="F53" s="11">
        <f t="shared" si="3"/>
        <v>0.010827874892926692</v>
      </c>
      <c r="G53" s="11">
        <f t="shared" si="3"/>
        <v>0.0032905622485870367</v>
      </c>
      <c r="H53" s="11">
        <f t="shared" si="3"/>
        <v>0</v>
      </c>
      <c r="I53" s="11">
        <f t="shared" si="3"/>
        <v>0.0071853430428228116</v>
      </c>
    </row>
    <row r="54" spans="1:9" ht="15">
      <c r="A54" s="8" t="s">
        <v>63</v>
      </c>
      <c r="B54" s="11">
        <f aca="true" t="shared" si="4" ref="B54:I54">EXP((LN(B46/B32)/14))-1</f>
        <v>0.009213036878877867</v>
      </c>
      <c r="C54" s="11">
        <f t="shared" si="4"/>
        <v>0.01340144955072664</v>
      </c>
      <c r="D54" s="11">
        <f t="shared" si="4"/>
        <v>-0.001933743477231964</v>
      </c>
      <c r="E54" s="11">
        <f t="shared" si="4"/>
        <v>0.00024014148566853244</v>
      </c>
      <c r="F54" s="11">
        <f t="shared" si="4"/>
        <v>0.00903106205492965</v>
      </c>
      <c r="G54" s="11">
        <f t="shared" si="4"/>
        <v>0.0024273060484614195</v>
      </c>
      <c r="H54" s="11">
        <f t="shared" si="4"/>
        <v>0</v>
      </c>
      <c r="I54" s="11">
        <f t="shared" si="4"/>
        <v>0.009732303127725439</v>
      </c>
    </row>
    <row r="55" ht="13.5" customHeight="1">
      <c r="A55" s="4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E6" sqref="E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24" t="s">
        <v>68</v>
      </c>
      <c r="B1" s="24"/>
      <c r="C1" s="24"/>
      <c r="D1" s="24"/>
      <c r="E1" s="24"/>
      <c r="F1" s="24"/>
      <c r="G1" s="24"/>
      <c r="H1" s="24"/>
    </row>
    <row r="2" spans="1:11" ht="15.75" customHeight="1">
      <c r="A2" s="25" t="s">
        <v>65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8" ht="15.75" customHeight="1">
      <c r="A3" s="24" t="s">
        <v>48</v>
      </c>
      <c r="B3" s="24"/>
      <c r="C3" s="24"/>
      <c r="D3" s="24"/>
      <c r="E3" s="24"/>
      <c r="F3" s="24"/>
      <c r="G3" s="24"/>
      <c r="H3" s="24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50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51</v>
      </c>
    </row>
    <row r="6" spans="1:9" ht="15.75" thickBot="1">
      <c r="A6" s="6">
        <v>1990</v>
      </c>
      <c r="B6" s="7">
        <f>'Form 1.1'!K6</f>
        <v>8357.693903</v>
      </c>
      <c r="C6" s="7">
        <v>534.8924097920004</v>
      </c>
      <c r="D6" s="7">
        <f>B6+C6</f>
        <v>8892.586312792</v>
      </c>
      <c r="E6" s="7">
        <f>G6-F6</f>
        <v>0</v>
      </c>
      <c r="F6" s="7">
        <v>0</v>
      </c>
      <c r="G6" s="7">
        <v>0</v>
      </c>
      <c r="H6" s="7">
        <f>D6-G6</f>
        <v>8892.586312792</v>
      </c>
      <c r="I6" s="13"/>
    </row>
    <row r="7" spans="1:9" ht="15.75" thickBot="1">
      <c r="A7" s="6">
        <v>1991</v>
      </c>
      <c r="B7" s="7">
        <f>'Form 1.1'!K7</f>
        <v>8349.307006</v>
      </c>
      <c r="C7" s="7">
        <v>534.3556483840005</v>
      </c>
      <c r="D7" s="7">
        <f aca="true" t="shared" si="0" ref="D7:D46">B7+C7</f>
        <v>8883.662654384</v>
      </c>
      <c r="E7" s="7">
        <f aca="true" t="shared" si="1" ref="E7:E46">G7-F7</f>
        <v>0</v>
      </c>
      <c r="F7" s="7">
        <v>0</v>
      </c>
      <c r="G7" s="7">
        <v>0</v>
      </c>
      <c r="H7" s="7">
        <f aca="true" t="shared" si="2" ref="H7:H46">D7-G7</f>
        <v>8883.662654384</v>
      </c>
      <c r="I7" s="13"/>
    </row>
    <row r="8" spans="1:9" ht="15.75" thickBot="1">
      <c r="A8" s="6">
        <v>1992</v>
      </c>
      <c r="B8" s="7">
        <f>'Form 1.1'!K8</f>
        <v>8471.21557163271</v>
      </c>
      <c r="C8" s="7">
        <v>542.1569280000004</v>
      </c>
      <c r="D8" s="7">
        <f t="shared" si="0"/>
        <v>9013.372499632711</v>
      </c>
      <c r="E8" s="7">
        <f t="shared" si="1"/>
        <v>0</v>
      </c>
      <c r="F8" s="7">
        <v>0.01357163270972386</v>
      </c>
      <c r="G8" s="7">
        <v>0.01357163270972386</v>
      </c>
      <c r="H8" s="7">
        <f t="shared" si="2"/>
        <v>9013.358928000001</v>
      </c>
      <c r="I8" s="13"/>
    </row>
    <row r="9" spans="1:9" ht="15.75" thickBot="1">
      <c r="A9" s="6">
        <v>1993</v>
      </c>
      <c r="B9" s="7">
        <f>'Form 1.1'!K9</f>
        <v>8448.241032196576</v>
      </c>
      <c r="C9" s="7">
        <v>540.6860160000006</v>
      </c>
      <c r="D9" s="7">
        <f t="shared" si="0"/>
        <v>8988.927048196576</v>
      </c>
      <c r="E9" s="7">
        <f t="shared" si="1"/>
        <v>0</v>
      </c>
      <c r="F9" s="7">
        <v>0.022032196574908562</v>
      </c>
      <c r="G9" s="7">
        <v>0.022032196574908562</v>
      </c>
      <c r="H9" s="7">
        <f t="shared" si="2"/>
        <v>8988.905016</v>
      </c>
      <c r="I9" s="13"/>
    </row>
    <row r="10" spans="1:9" ht="15.75" thickBot="1">
      <c r="A10" s="6">
        <v>1994</v>
      </c>
      <c r="B10" s="7">
        <f>'Form 1.1'!K10</f>
        <v>8460.07310460225</v>
      </c>
      <c r="C10" s="7">
        <v>541.3859840000005</v>
      </c>
      <c r="D10" s="7">
        <f t="shared" si="0"/>
        <v>9001.45908860225</v>
      </c>
      <c r="E10" s="7">
        <f t="shared" si="1"/>
        <v>0</v>
      </c>
      <c r="F10" s="7">
        <v>0.9171046022505931</v>
      </c>
      <c r="G10" s="7">
        <v>0.9171046022505931</v>
      </c>
      <c r="H10" s="7">
        <f t="shared" si="2"/>
        <v>9000.541984</v>
      </c>
      <c r="I10" s="13"/>
    </row>
    <row r="11" spans="1:9" ht="15.75" thickBot="1">
      <c r="A11" s="6">
        <v>1995</v>
      </c>
      <c r="B11" s="7">
        <f>'Form 1.1'!K11</f>
        <v>8460.766706268178</v>
      </c>
      <c r="C11" s="7">
        <v>541.3688320000005</v>
      </c>
      <c r="D11" s="7">
        <f t="shared" si="0"/>
        <v>9002.135538268178</v>
      </c>
      <c r="E11" s="7">
        <f t="shared" si="1"/>
        <v>0</v>
      </c>
      <c r="F11" s="7">
        <v>1.878706268177142</v>
      </c>
      <c r="G11" s="7">
        <v>1.878706268177142</v>
      </c>
      <c r="H11" s="7">
        <f t="shared" si="2"/>
        <v>9000.256832000001</v>
      </c>
      <c r="I11" s="13"/>
    </row>
    <row r="12" spans="1:9" ht="15.75" thickBot="1">
      <c r="A12" s="6">
        <v>1996</v>
      </c>
      <c r="B12" s="7">
        <f>'Form 1.1'!K12</f>
        <v>8891.920101966522</v>
      </c>
      <c r="C12" s="7">
        <v>568.9127040000006</v>
      </c>
      <c r="D12" s="7">
        <f t="shared" si="0"/>
        <v>9460.832805966522</v>
      </c>
      <c r="E12" s="7">
        <f t="shared" si="1"/>
        <v>0</v>
      </c>
      <c r="F12" s="7">
        <v>2.659101966519116</v>
      </c>
      <c r="G12" s="7">
        <v>2.659101966519116</v>
      </c>
      <c r="H12" s="7">
        <f t="shared" si="2"/>
        <v>9458.173704000003</v>
      </c>
      <c r="I12" s="13"/>
    </row>
    <row r="13" spans="1:9" ht="15.75" thickBot="1">
      <c r="A13" s="6">
        <v>1997</v>
      </c>
      <c r="B13" s="7">
        <f>'Form 1.1'!K13</f>
        <v>8979.281827115705</v>
      </c>
      <c r="C13" s="7">
        <v>574.4608640000006</v>
      </c>
      <c r="D13" s="7">
        <f t="shared" si="0"/>
        <v>9553.742691115705</v>
      </c>
      <c r="E13" s="7">
        <f t="shared" si="1"/>
        <v>0</v>
      </c>
      <c r="F13" s="7">
        <v>3.330827115706116</v>
      </c>
      <c r="G13" s="7">
        <v>3.330827115706116</v>
      </c>
      <c r="H13" s="7">
        <f t="shared" si="2"/>
        <v>9550.411864</v>
      </c>
      <c r="I13" s="13"/>
    </row>
    <row r="14" spans="1:9" ht="15.75" thickBot="1">
      <c r="A14" s="6">
        <v>1998</v>
      </c>
      <c r="B14" s="7">
        <f>'Form 1.1'!K14</f>
        <v>9142.105938020735</v>
      </c>
      <c r="C14" s="7">
        <v>584.8580480000006</v>
      </c>
      <c r="D14" s="7">
        <f t="shared" si="0"/>
        <v>9726.963986020735</v>
      </c>
      <c r="E14" s="7">
        <f t="shared" si="1"/>
        <v>0</v>
      </c>
      <c r="F14" s="7">
        <v>3.69893802073413</v>
      </c>
      <c r="G14" s="7">
        <v>3.69893802073413</v>
      </c>
      <c r="H14" s="7">
        <f t="shared" si="2"/>
        <v>9723.265048000001</v>
      </c>
      <c r="I14" s="13"/>
    </row>
    <row r="15" spans="1:9" ht="15.75" thickBot="1">
      <c r="A15" s="6">
        <v>1999</v>
      </c>
      <c r="B15" s="7">
        <f>'Form 1.1'!K15</f>
        <v>9288.779086012639</v>
      </c>
      <c r="C15" s="7">
        <v>594.2240640000006</v>
      </c>
      <c r="D15" s="7">
        <f t="shared" si="0"/>
        <v>9883.003150012639</v>
      </c>
      <c r="E15" s="7">
        <f t="shared" si="1"/>
        <v>0</v>
      </c>
      <c r="F15" s="7">
        <v>4.02808601263924</v>
      </c>
      <c r="G15" s="7">
        <v>4.02808601263924</v>
      </c>
      <c r="H15" s="7">
        <f t="shared" si="2"/>
        <v>9878.975064</v>
      </c>
      <c r="I15" s="13"/>
    </row>
    <row r="16" spans="1:8" ht="15.75" thickBot="1">
      <c r="A16" s="6">
        <v>2000</v>
      </c>
      <c r="B16" s="7">
        <f>'Form 1.1'!K16</f>
        <v>9582.858842231304</v>
      </c>
      <c r="C16" s="7">
        <v>613.0063049593607</v>
      </c>
      <c r="D16" s="7">
        <f t="shared" si="0"/>
        <v>10195.865147190665</v>
      </c>
      <c r="E16" s="7">
        <f t="shared" si="1"/>
        <v>0</v>
      </c>
      <c r="F16" s="7">
        <v>4.63532724129942</v>
      </c>
      <c r="G16" s="7">
        <v>4.63532724129942</v>
      </c>
      <c r="H16" s="7">
        <f t="shared" si="2"/>
        <v>10191.229819949365</v>
      </c>
    </row>
    <row r="17" spans="1:8" ht="15.75" thickBot="1">
      <c r="A17" s="6">
        <v>2001</v>
      </c>
      <c r="B17" s="7">
        <f>'Form 1.1'!K17</f>
        <v>9412.002493981401</v>
      </c>
      <c r="C17" s="7">
        <v>601.9584841542403</v>
      </c>
      <c r="D17" s="7">
        <f t="shared" si="0"/>
        <v>10013.960978135641</v>
      </c>
      <c r="E17" s="7">
        <f t="shared" si="1"/>
        <v>0</v>
      </c>
      <c r="F17" s="7">
        <v>6.4011790714029</v>
      </c>
      <c r="G17" s="7">
        <v>6.4011790714029</v>
      </c>
      <c r="H17" s="7">
        <f t="shared" si="2"/>
        <v>10007.559799064238</v>
      </c>
    </row>
    <row r="18" spans="1:8" ht="15.75" thickBot="1">
      <c r="A18" s="6">
        <v>2002</v>
      </c>
      <c r="B18" s="7">
        <f>'Form 1.1'!K18</f>
        <v>9494.199565392013</v>
      </c>
      <c r="C18" s="7">
        <v>607.0440872960005</v>
      </c>
      <c r="D18" s="7">
        <f t="shared" si="0"/>
        <v>10101.243652688014</v>
      </c>
      <c r="E18" s="7">
        <f t="shared" si="1"/>
        <v>0</v>
      </c>
      <c r="F18" s="7">
        <v>9.135701392012859</v>
      </c>
      <c r="G18" s="7">
        <v>9.135701392012859</v>
      </c>
      <c r="H18" s="7">
        <f t="shared" si="2"/>
        <v>10092.107951296</v>
      </c>
    </row>
    <row r="19" spans="1:8" ht="15.75" thickBot="1">
      <c r="A19" s="6">
        <v>2003</v>
      </c>
      <c r="B19" s="7">
        <f>'Form 1.1'!K19</f>
        <v>9965.69133272852</v>
      </c>
      <c r="C19" s="7">
        <v>637.0939598080004</v>
      </c>
      <c r="D19" s="7">
        <f t="shared" si="0"/>
        <v>10602.78529253652</v>
      </c>
      <c r="E19" s="7">
        <f t="shared" si="1"/>
        <v>0</v>
      </c>
      <c r="F19" s="7">
        <v>11.09821072852279</v>
      </c>
      <c r="G19" s="7">
        <v>11.09821072852279</v>
      </c>
      <c r="H19" s="7">
        <f t="shared" si="2"/>
        <v>10591.687081807997</v>
      </c>
    </row>
    <row r="20" spans="1:8" ht="15.75" thickBot="1">
      <c r="A20" s="6">
        <v>2004</v>
      </c>
      <c r="B20" s="7">
        <f>'Form 1.1'!K20</f>
        <v>10219.075234837272</v>
      </c>
      <c r="C20" s="7">
        <v>653.1957244800002</v>
      </c>
      <c r="D20" s="7">
        <f t="shared" si="0"/>
        <v>10872.270959317271</v>
      </c>
      <c r="E20" s="7">
        <f t="shared" si="1"/>
        <v>0</v>
      </c>
      <c r="F20" s="7">
        <v>12.89203983727536</v>
      </c>
      <c r="G20" s="7">
        <v>12.89203983727536</v>
      </c>
      <c r="H20" s="7">
        <f t="shared" si="2"/>
        <v>10859.378919479996</v>
      </c>
    </row>
    <row r="21" spans="1:8" ht="15.75" thickBot="1">
      <c r="A21" s="6">
        <v>2005</v>
      </c>
      <c r="B21" s="7">
        <f>'Form 1.1'!K21</f>
        <v>10619.624508357789</v>
      </c>
      <c r="C21" s="7">
        <v>678.6582323200007</v>
      </c>
      <c r="D21" s="7">
        <f t="shared" si="0"/>
        <v>11298.282740677789</v>
      </c>
      <c r="E21" s="7">
        <f t="shared" si="1"/>
        <v>0</v>
      </c>
      <c r="F21" s="7">
        <v>15.58962835778918</v>
      </c>
      <c r="G21" s="7">
        <v>15.58962835778918</v>
      </c>
      <c r="H21" s="7">
        <f t="shared" si="2"/>
        <v>11282.69311232</v>
      </c>
    </row>
    <row r="22" spans="1:8" ht="15.75" thickBot="1">
      <c r="A22" s="6">
        <v>2006</v>
      </c>
      <c r="B22" s="7">
        <f>'Form 1.1'!K22</f>
        <v>10909.564444196996</v>
      </c>
      <c r="C22" s="7">
        <v>697.0797528320006</v>
      </c>
      <c r="D22" s="7">
        <f t="shared" si="0"/>
        <v>11606.644197028996</v>
      </c>
      <c r="E22" s="7">
        <f t="shared" si="1"/>
        <v>0.6031720000000007</v>
      </c>
      <c r="F22" s="7">
        <v>17.09013419699535</v>
      </c>
      <c r="G22" s="7">
        <v>17.69330619699535</v>
      </c>
      <c r="H22" s="7">
        <f t="shared" si="2"/>
        <v>11588.950890832</v>
      </c>
    </row>
    <row r="23" spans="1:8" ht="15.75" thickBot="1">
      <c r="A23" s="6">
        <v>2007</v>
      </c>
      <c r="B23" s="7">
        <f>'Form 1.1'!K23</f>
        <v>10931.36394285236</v>
      </c>
      <c r="C23" s="7">
        <v>698.4558108160004</v>
      </c>
      <c r="D23" s="7">
        <f t="shared" si="0"/>
        <v>11629.81975366836</v>
      </c>
      <c r="E23" s="7">
        <f t="shared" si="1"/>
        <v>0.2575702799999995</v>
      </c>
      <c r="F23" s="7">
        <v>17.734328572363307</v>
      </c>
      <c r="G23" s="7">
        <v>17.991898852363306</v>
      </c>
      <c r="H23" s="7">
        <f t="shared" si="2"/>
        <v>11611.827854815996</v>
      </c>
    </row>
    <row r="24" spans="1:8" ht="15.75" thickBot="1">
      <c r="A24" s="6">
        <v>2008</v>
      </c>
      <c r="B24" s="7">
        <f>'Form 1.1'!K24</f>
        <v>10980.791314308322</v>
      </c>
      <c r="C24" s="7">
        <v>701.412901575548</v>
      </c>
      <c r="D24" s="7">
        <f t="shared" si="0"/>
        <v>11682.20421588387</v>
      </c>
      <c r="E24" s="7">
        <f t="shared" si="1"/>
        <v>0.2549945772000015</v>
      </c>
      <c r="F24" s="7">
        <v>20.959732613198483</v>
      </c>
      <c r="G24" s="7">
        <v>21.214727190398484</v>
      </c>
      <c r="H24" s="7">
        <f t="shared" si="2"/>
        <v>11660.989488693473</v>
      </c>
    </row>
    <row r="25" spans="1:8" ht="15.75" thickBot="1">
      <c r="A25" s="6">
        <v>2009</v>
      </c>
      <c r="B25" s="7">
        <f>'Form 1.1'!K25</f>
        <v>10787.51993049403</v>
      </c>
      <c r="C25" s="7">
        <v>688.4996180479998</v>
      </c>
      <c r="D25" s="7">
        <f t="shared" si="0"/>
        <v>11476.01954854203</v>
      </c>
      <c r="E25" s="7">
        <f t="shared" si="1"/>
        <v>0.605444631428</v>
      </c>
      <c r="F25" s="7">
        <v>29.107953862612263</v>
      </c>
      <c r="G25" s="7">
        <v>29.713398494040263</v>
      </c>
      <c r="H25" s="7">
        <f t="shared" si="2"/>
        <v>11446.306150047989</v>
      </c>
    </row>
    <row r="26" spans="1:8" ht="15.75" thickBot="1">
      <c r="A26" s="6">
        <v>2010</v>
      </c>
      <c r="B26" s="7">
        <f>'Form 1.1'!K26</f>
        <v>10445.97577709951</v>
      </c>
      <c r="C26" s="7">
        <v>664.9509370880011</v>
      </c>
      <c r="D26" s="7">
        <f t="shared" si="0"/>
        <v>11110.92671418751</v>
      </c>
      <c r="E26" s="7">
        <f t="shared" si="1"/>
        <v>0.5929201851137265</v>
      </c>
      <c r="F26" s="7">
        <v>55.52446491438832</v>
      </c>
      <c r="G26" s="7">
        <v>56.117385099502044</v>
      </c>
      <c r="H26" s="7">
        <f t="shared" si="2"/>
        <v>11054.809329088008</v>
      </c>
    </row>
    <row r="27" spans="1:8" ht="15.75" thickBot="1">
      <c r="A27" s="6">
        <v>2011</v>
      </c>
      <c r="B27" s="7">
        <f>'Form 1.1'!K27</f>
        <v>10538.085398985491</v>
      </c>
      <c r="C27" s="7">
        <v>669.3774082560003</v>
      </c>
      <c r="D27" s="7">
        <f t="shared" si="0"/>
        <v>11207.462807241493</v>
      </c>
      <c r="E27" s="7">
        <f t="shared" si="1"/>
        <v>0.5984209832625851</v>
      </c>
      <c r="F27" s="7">
        <v>78.4649740022319</v>
      </c>
      <c r="G27" s="7">
        <v>79.06339498549448</v>
      </c>
      <c r="H27" s="7">
        <f t="shared" si="2"/>
        <v>11128.399412255998</v>
      </c>
    </row>
    <row r="28" spans="1:8" ht="15.75" thickBot="1">
      <c r="A28" s="6">
        <v>2012</v>
      </c>
      <c r="B28" s="7">
        <f>'Form 1.1'!K28</f>
        <v>10625.506837161665</v>
      </c>
      <c r="C28" s="7">
        <v>673.2478090240012</v>
      </c>
      <c r="D28" s="7">
        <f t="shared" si="0"/>
        <v>11298.754646185667</v>
      </c>
      <c r="E28" s="7">
        <f t="shared" si="1"/>
        <v>0.5229467734299504</v>
      </c>
      <c r="F28" s="7">
        <v>105.4868743882243</v>
      </c>
      <c r="G28" s="7">
        <v>106.00982116165424</v>
      </c>
      <c r="H28" s="7">
        <f t="shared" si="2"/>
        <v>11192.744825024012</v>
      </c>
    </row>
    <row r="29" spans="1:8" ht="15.75" thickBot="1">
      <c r="A29" s="6">
        <v>2013</v>
      </c>
      <c r="B29" s="7">
        <f>'Form 1.1'!K29</f>
        <v>10620.601742992081</v>
      </c>
      <c r="C29" s="7">
        <v>670.7687479040021</v>
      </c>
      <c r="D29" s="7">
        <f t="shared" si="0"/>
        <v>11291.370490896083</v>
      </c>
      <c r="E29" s="7">
        <f t="shared" si="1"/>
        <v>0.6302199856956463</v>
      </c>
      <c r="F29" s="7">
        <v>139.20983700636054</v>
      </c>
      <c r="G29" s="7">
        <v>139.8400569920562</v>
      </c>
      <c r="H29" s="7">
        <f t="shared" si="2"/>
        <v>11151.530433904027</v>
      </c>
    </row>
    <row r="30" spans="1:8" ht="15.75" thickBot="1">
      <c r="A30" s="6">
        <v>2014</v>
      </c>
      <c r="B30" s="7">
        <f>'Form 1.1'!K30</f>
        <v>10743.298728927231</v>
      </c>
      <c r="C30" s="7">
        <v>677.488004544001</v>
      </c>
      <c r="D30" s="7">
        <f t="shared" si="0"/>
        <v>11420.786733471232</v>
      </c>
      <c r="E30" s="7">
        <f t="shared" si="1"/>
        <v>0.6446432258386778</v>
      </c>
      <c r="F30" s="7">
        <v>156.9040147013846</v>
      </c>
      <c r="G30" s="7">
        <v>157.54865792722327</v>
      </c>
      <c r="H30" s="7">
        <f t="shared" si="2"/>
        <v>11263.238075544008</v>
      </c>
    </row>
    <row r="31" spans="1:8" ht="15.75" thickBot="1">
      <c r="A31" s="6">
        <v>2015</v>
      </c>
      <c r="B31" s="7">
        <f>'Form 1.1'!K31</f>
        <v>10705.180542029511</v>
      </c>
      <c r="C31" s="7">
        <v>673.5209478400003</v>
      </c>
      <c r="D31" s="7">
        <f t="shared" si="0"/>
        <v>11378.701489869512</v>
      </c>
      <c r="E31" s="7">
        <f t="shared" si="1"/>
        <v>0.5858567935803478</v>
      </c>
      <c r="F31" s="7">
        <v>180.8298752359334</v>
      </c>
      <c r="G31" s="7">
        <v>181.41573202951375</v>
      </c>
      <c r="H31" s="7">
        <f t="shared" si="2"/>
        <v>11197.285757839998</v>
      </c>
    </row>
    <row r="32" spans="1:8" ht="15.75" thickBot="1">
      <c r="A32" s="6">
        <v>2016</v>
      </c>
      <c r="B32" s="7">
        <f>'Form 1.1'!K32</f>
        <v>10719.647447934289</v>
      </c>
      <c r="C32" s="7">
        <v>670.3110630688601</v>
      </c>
      <c r="D32" s="7">
        <f t="shared" si="0"/>
        <v>11389.95851100315</v>
      </c>
      <c r="E32" s="7">
        <f t="shared" si="1"/>
        <v>0.583098225644477</v>
      </c>
      <c r="F32" s="7">
        <v>233.584671628125</v>
      </c>
      <c r="G32" s="7">
        <v>234.16776985376947</v>
      </c>
      <c r="H32" s="7">
        <f t="shared" si="2"/>
        <v>11155.79074114938</v>
      </c>
    </row>
    <row r="33" spans="1:8" ht="15.75" thickBot="1">
      <c r="A33" s="6">
        <v>2017</v>
      </c>
      <c r="B33" s="7">
        <f>'Form 1.1'!K33</f>
        <v>10774.33508915977</v>
      </c>
      <c r="C33" s="7">
        <v>670.346030249842</v>
      </c>
      <c r="D33" s="7">
        <f t="shared" si="0"/>
        <v>11444.681119409612</v>
      </c>
      <c r="E33" s="7">
        <f t="shared" si="1"/>
        <v>3.667414101643544</v>
      </c>
      <c r="F33" s="7">
        <v>272.6512114861911</v>
      </c>
      <c r="G33" s="7">
        <v>276.3186255878346</v>
      </c>
      <c r="H33" s="7">
        <f t="shared" si="2"/>
        <v>11168.362493821776</v>
      </c>
    </row>
    <row r="34" spans="1:8" ht="15.75" thickBot="1">
      <c r="A34" s="6">
        <v>2018</v>
      </c>
      <c r="B34" s="7">
        <f>'Form 1.1'!K34</f>
        <v>10904.163039499526</v>
      </c>
      <c r="C34" s="7">
        <v>674.421018581416</v>
      </c>
      <c r="D34" s="7">
        <f t="shared" si="0"/>
        <v>11578.584058080942</v>
      </c>
      <c r="E34" s="7">
        <f t="shared" si="1"/>
        <v>14.491989145152615</v>
      </c>
      <c r="F34" s="7">
        <v>315.62176808473555</v>
      </c>
      <c r="G34" s="7">
        <v>330.11375722988817</v>
      </c>
      <c r="H34" s="7">
        <f t="shared" si="2"/>
        <v>11248.470300851053</v>
      </c>
    </row>
    <row r="35" spans="1:8" ht="15.75" thickBot="1">
      <c r="A35" s="6">
        <v>2019</v>
      </c>
      <c r="B35" s="7">
        <f>'Form 1.1'!K35</f>
        <v>11063.810250502947</v>
      </c>
      <c r="C35" s="7">
        <v>680.4306219091849</v>
      </c>
      <c r="D35" s="7">
        <f t="shared" si="0"/>
        <v>11744.240872412132</v>
      </c>
      <c r="E35" s="7">
        <f t="shared" si="1"/>
        <v>17.871728399665585</v>
      </c>
      <c r="F35" s="7">
        <v>365.20848874333467</v>
      </c>
      <c r="G35" s="7">
        <v>383.08021714300025</v>
      </c>
      <c r="H35" s="7">
        <f t="shared" si="2"/>
        <v>11361.160655269132</v>
      </c>
    </row>
    <row r="36" spans="1:8" ht="15.75" thickBot="1">
      <c r="A36" s="6">
        <v>2020</v>
      </c>
      <c r="B36" s="7">
        <f>'Form 1.1'!K36</f>
        <v>11231.29405684305</v>
      </c>
      <c r="C36" s="7">
        <v>686.587602500454</v>
      </c>
      <c r="D36" s="7">
        <f t="shared" si="0"/>
        <v>11917.881659343504</v>
      </c>
      <c r="E36" s="7">
        <f t="shared" si="1"/>
        <v>21.916269935872265</v>
      </c>
      <c r="F36" s="7">
        <v>419.26730901656146</v>
      </c>
      <c r="G36" s="7">
        <v>441.1835789524337</v>
      </c>
      <c r="H36" s="7">
        <f t="shared" si="2"/>
        <v>11476.69808039107</v>
      </c>
    </row>
    <row r="37" spans="1:8" ht="15.75" thickBot="1">
      <c r="A37" s="6">
        <v>2021</v>
      </c>
      <c r="B37" s="7">
        <f>'Form 1.1'!K37</f>
        <v>11425.105400183455</v>
      </c>
      <c r="C37" s="7">
        <v>694.1293335095612</v>
      </c>
      <c r="D37" s="7">
        <f t="shared" si="0"/>
        <v>12119.234733693016</v>
      </c>
      <c r="E37" s="7">
        <f t="shared" si="1"/>
        <v>25.914742593009976</v>
      </c>
      <c r="F37" s="7">
        <v>477.5172105613772</v>
      </c>
      <c r="G37" s="7">
        <v>503.4319531543872</v>
      </c>
      <c r="H37" s="7">
        <f t="shared" si="2"/>
        <v>11615.802780538628</v>
      </c>
    </row>
    <row r="38" spans="1:8" ht="15.75" thickBot="1">
      <c r="A38" s="6">
        <v>2022</v>
      </c>
      <c r="B38" s="7">
        <f>'Form 1.1'!K38</f>
        <v>11629.088426440632</v>
      </c>
      <c r="C38" s="7">
        <v>701.9963517581915</v>
      </c>
      <c r="D38" s="7">
        <f t="shared" si="0"/>
        <v>12331.084778198823</v>
      </c>
      <c r="E38" s="7">
        <f t="shared" si="1"/>
        <v>29.634765680522378</v>
      </c>
      <c r="F38" s="7">
        <v>540.6265985977773</v>
      </c>
      <c r="G38" s="7">
        <v>570.2613642782997</v>
      </c>
      <c r="H38" s="7">
        <f t="shared" si="2"/>
        <v>11760.823413920523</v>
      </c>
    </row>
    <row r="39" spans="1:8" ht="15.75" thickBot="1">
      <c r="A39" s="6">
        <v>2023</v>
      </c>
      <c r="B39" s="7">
        <f>'Form 1.1'!K39</f>
        <v>11819.831122222895</v>
      </c>
      <c r="C39" s="7">
        <v>708.8312759790584</v>
      </c>
      <c r="D39" s="7">
        <f t="shared" si="0"/>
        <v>12528.662398201954</v>
      </c>
      <c r="E39" s="7">
        <f t="shared" si="1"/>
        <v>33.17769626944721</v>
      </c>
      <c r="F39" s="7">
        <v>606.464780615676</v>
      </c>
      <c r="G39" s="7">
        <v>639.6424768851232</v>
      </c>
      <c r="H39" s="7">
        <f t="shared" si="2"/>
        <v>11889.01992131683</v>
      </c>
    </row>
    <row r="40" spans="1:8" ht="15.75" thickBot="1">
      <c r="A40" s="6">
        <v>2024</v>
      </c>
      <c r="B40" s="7">
        <f>'Form 1.1'!K40</f>
        <v>12002.080215279431</v>
      </c>
      <c r="C40" s="7">
        <v>715.1061851494475</v>
      </c>
      <c r="D40" s="7">
        <f t="shared" si="0"/>
        <v>12717.186400428878</v>
      </c>
      <c r="E40" s="7">
        <f t="shared" si="1"/>
        <v>36.45010633034326</v>
      </c>
      <c r="F40" s="7">
        <v>672.4923571160222</v>
      </c>
      <c r="G40" s="7">
        <v>708.9424634463654</v>
      </c>
      <c r="H40" s="7">
        <f t="shared" si="2"/>
        <v>12008.243936982513</v>
      </c>
    </row>
    <row r="41" spans="1:8" ht="15.75" thickBot="1">
      <c r="A41" s="6">
        <v>2025</v>
      </c>
      <c r="B41" s="7">
        <f>'Form 1.1'!K41</f>
        <v>12179.095577421353</v>
      </c>
      <c r="C41" s="7">
        <v>721.2344316639312</v>
      </c>
      <c r="D41" s="7">
        <f t="shared" si="0"/>
        <v>12900.330009085284</v>
      </c>
      <c r="E41" s="7">
        <f t="shared" si="1"/>
        <v>39.36013637191127</v>
      </c>
      <c r="F41" s="7">
        <v>735.5945469382365</v>
      </c>
      <c r="G41" s="7">
        <v>774.9546833101477</v>
      </c>
      <c r="H41" s="7">
        <f t="shared" si="2"/>
        <v>12125.375325775136</v>
      </c>
    </row>
    <row r="42" spans="1:8" ht="15.75" thickBot="1">
      <c r="A42" s="6">
        <v>2026</v>
      </c>
      <c r="B42" s="7">
        <f>'Form 1.1'!K42</f>
        <v>12349.528262422904</v>
      </c>
      <c r="C42" s="7">
        <v>727.2662365275038</v>
      </c>
      <c r="D42" s="7">
        <f t="shared" si="0"/>
        <v>13076.794498950409</v>
      </c>
      <c r="E42" s="7">
        <f t="shared" si="1"/>
        <v>41.81881039691393</v>
      </c>
      <c r="F42" s="7">
        <v>793.7604915900188</v>
      </c>
      <c r="G42" s="7">
        <v>835.5793019869327</v>
      </c>
      <c r="H42" s="7">
        <f t="shared" si="2"/>
        <v>12241.215196963476</v>
      </c>
    </row>
    <row r="43" spans="1:8" ht="15.75" thickBot="1">
      <c r="A43" s="6">
        <v>2027</v>
      </c>
      <c r="B43" s="7">
        <f>'Form 1.1'!K43</f>
        <v>12519.276862960613</v>
      </c>
      <c r="C43" s="7">
        <v>733.5904968511369</v>
      </c>
      <c r="D43" s="7">
        <f t="shared" si="0"/>
        <v>13252.86735981175</v>
      </c>
      <c r="E43" s="7">
        <f t="shared" si="1"/>
        <v>43.941687602975094</v>
      </c>
      <c r="F43" s="7">
        <v>845.2540031270346</v>
      </c>
      <c r="G43" s="7">
        <v>889.1956907300097</v>
      </c>
      <c r="H43" s="7">
        <f t="shared" si="2"/>
        <v>12363.67166908174</v>
      </c>
    </row>
    <row r="44" spans="1:8" ht="15.75" thickBot="1">
      <c r="A44" s="6">
        <v>2028</v>
      </c>
      <c r="B44" s="7">
        <f>'Form 1.1'!K44</f>
        <v>12694.118728492102</v>
      </c>
      <c r="C44" s="7">
        <v>740.6505504518634</v>
      </c>
      <c r="D44" s="7">
        <f t="shared" si="0"/>
        <v>13434.769278943964</v>
      </c>
      <c r="E44" s="7">
        <f t="shared" si="1"/>
        <v>45.79678720807374</v>
      </c>
      <c r="F44" s="7">
        <v>888.5777366993949</v>
      </c>
      <c r="G44" s="7">
        <v>934.3745239074686</v>
      </c>
      <c r="H44" s="7">
        <f t="shared" si="2"/>
        <v>12500.394755036496</v>
      </c>
    </row>
    <row r="45" spans="1:8" ht="15.75" thickBot="1">
      <c r="A45" s="6">
        <v>2029</v>
      </c>
      <c r="B45" s="7">
        <f>'Form 1.1'!K45</f>
        <v>12862.666825894481</v>
      </c>
      <c r="C45" s="7">
        <v>747.4350903739293</v>
      </c>
      <c r="D45" s="7">
        <f t="shared" si="0"/>
        <v>13610.10191626841</v>
      </c>
      <c r="E45" s="7">
        <f t="shared" si="1"/>
        <v>47.64197038770271</v>
      </c>
      <c r="F45" s="7">
        <v>927.8319071460313</v>
      </c>
      <c r="G45" s="7">
        <v>975.473877533734</v>
      </c>
      <c r="H45" s="7">
        <f t="shared" si="2"/>
        <v>12634.628038734676</v>
      </c>
    </row>
    <row r="46" spans="1:8" ht="15.75" thickBot="1">
      <c r="A46" s="6">
        <v>2030</v>
      </c>
      <c r="B46" s="7">
        <f>'Form 1.1'!K46</f>
        <v>13024.422394449164</v>
      </c>
      <c r="C46" s="7">
        <v>753.6566838790649</v>
      </c>
      <c r="D46" s="7">
        <f t="shared" si="0"/>
        <v>13778.079078328228</v>
      </c>
      <c r="E46" s="7">
        <f t="shared" si="1"/>
        <v>49.47462053756294</v>
      </c>
      <c r="F46" s="7">
        <v>966.8059783567776</v>
      </c>
      <c r="G46" s="7">
        <v>1016.2805988943405</v>
      </c>
      <c r="H46" s="7">
        <f t="shared" si="2"/>
        <v>12761.798479433888</v>
      </c>
    </row>
    <row r="47" spans="1:5" ht="15">
      <c r="A47" s="26" t="s">
        <v>0</v>
      </c>
      <c r="B47" s="26"/>
      <c r="C47" s="26"/>
      <c r="D47" s="26"/>
      <c r="E47" s="26"/>
    </row>
    <row r="48" spans="1:5" ht="13.5" customHeight="1">
      <c r="A48" s="26" t="s">
        <v>67</v>
      </c>
      <c r="B48" s="26"/>
      <c r="C48" s="26"/>
      <c r="D48" s="26"/>
      <c r="E48" s="26"/>
    </row>
    <row r="49" ht="13.5" customHeight="1">
      <c r="A49" s="4"/>
    </row>
    <row r="50" spans="1:8" ht="15.75">
      <c r="A50" s="23" t="s">
        <v>23</v>
      </c>
      <c r="B50" s="23"/>
      <c r="C50" s="23"/>
      <c r="D50" s="23"/>
      <c r="E50" s="23"/>
      <c r="F50" s="23"/>
      <c r="G50" s="23"/>
      <c r="H50" s="23"/>
    </row>
    <row r="51" spans="1:9" ht="15">
      <c r="A51" s="8" t="s">
        <v>24</v>
      </c>
      <c r="B51" s="11">
        <f>EXP((LN(B16/B6)/10))-1</f>
        <v>0.013773332803371341</v>
      </c>
      <c r="C51" s="11">
        <f aca="true" t="shared" si="3" ref="C51:H51">EXP((LN(C16/C6)/10))-1</f>
        <v>0.013724284868890768</v>
      </c>
      <c r="D51" s="11">
        <f t="shared" si="3"/>
        <v>0.013770383155290888</v>
      </c>
      <c r="E51" s="12" t="s">
        <v>47</v>
      </c>
      <c r="F51" s="12" t="s">
        <v>47</v>
      </c>
      <c r="G51" s="12" t="s">
        <v>47</v>
      </c>
      <c r="H51" s="11">
        <f t="shared" si="3"/>
        <v>0.013724284868890768</v>
      </c>
      <c r="I51" s="11"/>
    </row>
    <row r="52" spans="1:9" ht="15">
      <c r="A52" s="8" t="s">
        <v>36</v>
      </c>
      <c r="B52" s="11">
        <f>EXP((LN(B32/B16)/16))-1</f>
        <v>0.007030996111052623</v>
      </c>
      <c r="C52" s="11">
        <f aca="true" t="shared" si="4" ref="C52:H52">EXP((LN(C32/C16)/16))-1</f>
        <v>0.005601043554397833</v>
      </c>
      <c r="D52" s="11">
        <f t="shared" si="4"/>
        <v>0.006945878647909964</v>
      </c>
      <c r="E52" s="12" t="s">
        <v>47</v>
      </c>
      <c r="F52" s="11">
        <f t="shared" si="4"/>
        <v>0.27760836394153743</v>
      </c>
      <c r="G52" s="11">
        <f t="shared" si="4"/>
        <v>0.2778074622078832</v>
      </c>
      <c r="H52" s="11">
        <f t="shared" si="4"/>
        <v>0.005667951348454547</v>
      </c>
      <c r="I52" s="11"/>
    </row>
    <row r="53" spans="1:9" ht="15">
      <c r="A53" s="8" t="s">
        <v>37</v>
      </c>
      <c r="B53" s="11">
        <f>EXP((LN(B36/B32)/4))-1</f>
        <v>0.011724632549924063</v>
      </c>
      <c r="C53" s="11">
        <f aca="true" t="shared" si="5" ref="C53:H53">EXP((LN(C36/C32)/4))-1</f>
        <v>0.006016010593688836</v>
      </c>
      <c r="D53" s="11">
        <f t="shared" si="5"/>
        <v>0.011391342244587488</v>
      </c>
      <c r="E53" s="11">
        <f t="shared" si="5"/>
        <v>1.476031869345447</v>
      </c>
      <c r="F53" s="11">
        <f t="shared" si="5"/>
        <v>0.15747512178298373</v>
      </c>
      <c r="G53" s="11">
        <f t="shared" si="5"/>
        <v>0.1715829826619435</v>
      </c>
      <c r="H53" s="11">
        <f t="shared" si="5"/>
        <v>0.007115197026939413</v>
      </c>
      <c r="I53" s="11"/>
    </row>
    <row r="54" spans="1:9" ht="15">
      <c r="A54" s="8" t="s">
        <v>63</v>
      </c>
      <c r="B54" s="11">
        <f>EXP((LN(B46/B32)/14))-1</f>
        <v>0.014007771658398616</v>
      </c>
      <c r="C54" s="11">
        <f aca="true" t="shared" si="6" ref="C54:H54">EXP((LN(C46/C32)/14))-1</f>
        <v>0.008406211141639641</v>
      </c>
      <c r="D54" s="11">
        <f t="shared" si="6"/>
        <v>0.01368904298022433</v>
      </c>
      <c r="E54" s="11">
        <f t="shared" si="6"/>
        <v>0.373283030987007</v>
      </c>
      <c r="F54" s="11">
        <f t="shared" si="6"/>
        <v>0.10678668975577588</v>
      </c>
      <c r="G54" s="11">
        <f t="shared" si="6"/>
        <v>0.11054139429735121</v>
      </c>
      <c r="H54" s="11">
        <f t="shared" si="6"/>
        <v>0.009653259485605359</v>
      </c>
      <c r="I54" s="11"/>
    </row>
    <row r="55" ht="13.5" customHeight="1">
      <c r="A55" s="4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="80" zoomScaleNormal="80" zoomScalePageLayoutView="0" workbookViewId="0" topLeftCell="A1">
      <selection activeCell="R22" sqref="R22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9" width="17.140625" style="1" bestFit="1" customWidth="1"/>
    <col min="10" max="10" width="17.140625" style="1" customWidth="1"/>
    <col min="11" max="16384" width="9.140625" style="1" customWidth="1"/>
  </cols>
  <sheetData>
    <row r="1" spans="1:10" ht="15.75" customHeight="1">
      <c r="A1" s="24" t="s">
        <v>76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5.75" customHeight="1">
      <c r="A2" s="25" t="s">
        <v>65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0" ht="15.75" customHeight="1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</row>
    <row r="4" ht="10.5" customHeight="1" thickBot="1">
      <c r="A4" s="4"/>
    </row>
    <row r="5" spans="1:10" ht="27" thickBot="1">
      <c r="A5" s="5" t="s">
        <v>11</v>
      </c>
      <c r="B5" s="5" t="s">
        <v>70</v>
      </c>
      <c r="C5" s="5" t="s">
        <v>32</v>
      </c>
      <c r="D5" s="5" t="s">
        <v>27</v>
      </c>
      <c r="E5" s="5" t="s">
        <v>33</v>
      </c>
      <c r="F5" s="5" t="s">
        <v>29</v>
      </c>
      <c r="G5" s="5" t="s">
        <v>34</v>
      </c>
      <c r="H5" s="15" t="s">
        <v>52</v>
      </c>
      <c r="I5" s="5" t="s">
        <v>71</v>
      </c>
      <c r="J5" s="5" t="s">
        <v>35</v>
      </c>
    </row>
    <row r="6" spans="1:10" ht="15.75" thickBot="1">
      <c r="A6" s="6">
        <v>1990</v>
      </c>
      <c r="B6" s="7">
        <v>2037.8971</v>
      </c>
      <c r="C6" s="7">
        <v>156.10291786</v>
      </c>
      <c r="D6" s="7">
        <f>B6+C6</f>
        <v>2194.00001786</v>
      </c>
      <c r="E6" s="7">
        <v>0</v>
      </c>
      <c r="F6" s="7">
        <v>0</v>
      </c>
      <c r="G6" s="7">
        <f>E6+F6</f>
        <v>0</v>
      </c>
      <c r="H6" s="7">
        <v>0</v>
      </c>
      <c r="I6" s="7">
        <f>D6-G6-H6</f>
        <v>2194.00001786</v>
      </c>
      <c r="J6" s="20">
        <f>100*'Form 1.2'!H6/('Form 1.4'!I6*8.76)</f>
        <v>46.26870627033329</v>
      </c>
    </row>
    <row r="7" spans="1:10" ht="15.75" thickBot="1">
      <c r="A7" s="6">
        <v>1991</v>
      </c>
      <c r="B7" s="7">
        <v>2011.8893</v>
      </c>
      <c r="C7" s="7">
        <v>154.11072038</v>
      </c>
      <c r="D7" s="7">
        <f aca="true" t="shared" si="0" ref="D7:D46">B7+C7</f>
        <v>2166.00002038</v>
      </c>
      <c r="E7" s="7">
        <v>0</v>
      </c>
      <c r="F7" s="7">
        <v>0</v>
      </c>
      <c r="G7" s="7">
        <f aca="true" t="shared" si="1" ref="G7:G46">E7+F7</f>
        <v>0</v>
      </c>
      <c r="H7" s="7">
        <v>0</v>
      </c>
      <c r="I7" s="7">
        <f aca="true" t="shared" si="2" ref="I7:I46">D7-G7-H7</f>
        <v>2166.00002038</v>
      </c>
      <c r="J7" s="20">
        <f>100*'Form 1.2'!H7/('Form 1.4'!I7*8.76)</f>
        <v>46.81979371311923</v>
      </c>
    </row>
    <row r="8" spans="1:10" ht="15.75" thickBot="1">
      <c r="A8" s="6">
        <v>1992</v>
      </c>
      <c r="B8" s="7">
        <v>1953.3716184640002</v>
      </c>
      <c r="C8" s="7">
        <v>149.62790988205597</v>
      </c>
      <c r="D8" s="7">
        <f t="shared" si="0"/>
        <v>2102.999528346056</v>
      </c>
      <c r="E8" s="7">
        <v>0</v>
      </c>
      <c r="F8" s="7">
        <v>0.00464872436597897</v>
      </c>
      <c r="G8" s="7">
        <f t="shared" si="1"/>
        <v>0.00464872436597897</v>
      </c>
      <c r="H8" s="7">
        <v>0</v>
      </c>
      <c r="I8" s="7">
        <f t="shared" si="2"/>
        <v>2102.9948796216904</v>
      </c>
      <c r="J8" s="20">
        <f>100*'Form 1.2'!H8/('Form 1.4'!I8*8.76)</f>
        <v>48.926521981826625</v>
      </c>
    </row>
    <row r="9" spans="1:10" ht="15.75" thickBot="1">
      <c r="A9" s="6">
        <v>1993</v>
      </c>
      <c r="B9" s="7">
        <v>1992.38329679488</v>
      </c>
      <c r="C9" s="7">
        <v>152.6162062226628</v>
      </c>
      <c r="D9" s="7">
        <f t="shared" si="0"/>
        <v>2144.999503017543</v>
      </c>
      <c r="E9" s="7">
        <v>0</v>
      </c>
      <c r="F9" s="7">
        <v>0.00462548074414908</v>
      </c>
      <c r="G9" s="7">
        <f t="shared" si="1"/>
        <v>0.00462548074414908</v>
      </c>
      <c r="H9" s="7">
        <v>0</v>
      </c>
      <c r="I9" s="7">
        <f t="shared" si="2"/>
        <v>2144.994877536799</v>
      </c>
      <c r="J9" s="20">
        <f>100*'Form 1.2'!H9/('Form 1.4'!I9*8.76)</f>
        <v>47.83837576187578</v>
      </c>
    </row>
    <row r="10" spans="1:10" ht="15.75" thickBot="1">
      <c r="A10" s="6">
        <v>1994</v>
      </c>
      <c r="B10" s="7">
        <v>1898.560213202106</v>
      </c>
      <c r="C10" s="7">
        <v>145.40587200485479</v>
      </c>
      <c r="D10" s="7">
        <f t="shared" si="0"/>
        <v>2043.9660852069608</v>
      </c>
      <c r="E10" s="7">
        <v>0</v>
      </c>
      <c r="F10" s="7">
        <v>0.311231415490307</v>
      </c>
      <c r="G10" s="7">
        <f t="shared" si="1"/>
        <v>0.311231415490307</v>
      </c>
      <c r="H10" s="7">
        <v>0</v>
      </c>
      <c r="I10" s="7">
        <f t="shared" si="2"/>
        <v>2043.6548537914705</v>
      </c>
      <c r="J10" s="20">
        <f>100*'Form 1.2'!H10/('Form 1.4'!I10*8.76)</f>
        <v>50.275570196573256</v>
      </c>
    </row>
    <row r="11" spans="1:10" ht="15.75" thickBot="1">
      <c r="A11" s="6">
        <v>1995</v>
      </c>
      <c r="B11" s="7">
        <v>2064.8185403856946</v>
      </c>
      <c r="C11" s="7">
        <v>158.1307880031494</v>
      </c>
      <c r="D11" s="7">
        <f t="shared" si="0"/>
        <v>2222.949328388844</v>
      </c>
      <c r="E11" s="7">
        <v>0</v>
      </c>
      <c r="F11" s="7">
        <v>0.447939822386692</v>
      </c>
      <c r="G11" s="7">
        <f t="shared" si="1"/>
        <v>0.447939822386692</v>
      </c>
      <c r="H11" s="7">
        <v>0</v>
      </c>
      <c r="I11" s="7">
        <f t="shared" si="2"/>
        <v>2222.5013885664575</v>
      </c>
      <c r="J11" s="20">
        <f>100*'Form 1.2'!H11/('Form 1.4'!I11*8.76)</f>
        <v>46.22838862018158</v>
      </c>
    </row>
    <row r="12" spans="1:10" ht="15.75" thickBot="1">
      <c r="A12" s="6">
        <v>1996</v>
      </c>
      <c r="B12" s="7">
        <v>2204.138129836267</v>
      </c>
      <c r="C12" s="7">
        <v>168.78877307047193</v>
      </c>
      <c r="D12" s="7">
        <f t="shared" si="0"/>
        <v>2372.926902906739</v>
      </c>
      <c r="E12" s="7">
        <v>0</v>
      </c>
      <c r="F12" s="7">
        <v>0.629343015484855</v>
      </c>
      <c r="G12" s="7">
        <f t="shared" si="1"/>
        <v>0.629343015484855</v>
      </c>
      <c r="H12" s="7">
        <v>0</v>
      </c>
      <c r="I12" s="7">
        <f t="shared" si="2"/>
        <v>2372.2975598912544</v>
      </c>
      <c r="J12" s="20">
        <f>100*'Form 1.2'!H12/('Form 1.4'!I12*8.76)</f>
        <v>45.51284850497598</v>
      </c>
    </row>
    <row r="13" spans="1:10" ht="15.75" thickBot="1">
      <c r="A13" s="6">
        <v>1997</v>
      </c>
      <c r="B13" s="7">
        <v>2268.22184480481</v>
      </c>
      <c r="C13" s="7">
        <v>173.68869285386359</v>
      </c>
      <c r="D13" s="7">
        <f t="shared" si="0"/>
        <v>2441.910537658674</v>
      </c>
      <c r="E13" s="7">
        <v>0</v>
      </c>
      <c r="F13" s="7">
        <v>0.745436790925496</v>
      </c>
      <c r="G13" s="7">
        <f t="shared" si="1"/>
        <v>0.745436790925496</v>
      </c>
      <c r="H13" s="7">
        <v>0</v>
      </c>
      <c r="I13" s="7">
        <f t="shared" si="2"/>
        <v>2441.1651008677486</v>
      </c>
      <c r="J13" s="20">
        <f>100*'Form 1.2'!H13/('Form 1.4'!I13*8.76)</f>
        <v>44.66021837083629</v>
      </c>
    </row>
    <row r="14" spans="1:10" ht="15.75" thickBot="1">
      <c r="A14" s="6">
        <v>1998</v>
      </c>
      <c r="B14" s="7">
        <v>2419.6186798953104</v>
      </c>
      <c r="C14" s="7">
        <v>185.28162016386264</v>
      </c>
      <c r="D14" s="7">
        <f t="shared" si="0"/>
        <v>2604.900300059173</v>
      </c>
      <c r="E14" s="7">
        <v>0</v>
      </c>
      <c r="F14" s="7">
        <v>0.798573317469041</v>
      </c>
      <c r="G14" s="7">
        <f t="shared" si="1"/>
        <v>0.798573317469041</v>
      </c>
      <c r="H14" s="7">
        <v>0</v>
      </c>
      <c r="I14" s="7">
        <f t="shared" si="2"/>
        <v>2604.1017267417037</v>
      </c>
      <c r="J14" s="20">
        <f>100*'Form 1.2'!H14/('Form 1.4'!I14*8.76)</f>
        <v>42.62359461890618</v>
      </c>
    </row>
    <row r="15" spans="1:10" ht="15.75" thickBot="1">
      <c r="A15" s="6">
        <v>1999</v>
      </c>
      <c r="B15" s="7">
        <v>2562.6551616876804</v>
      </c>
      <c r="C15" s="7">
        <v>196.2321444595398</v>
      </c>
      <c r="D15" s="7">
        <f t="shared" si="0"/>
        <v>2758.8873061472204</v>
      </c>
      <c r="E15" s="7">
        <v>0</v>
      </c>
      <c r="F15" s="7">
        <v>0.877818873845358</v>
      </c>
      <c r="G15" s="7">
        <f t="shared" si="1"/>
        <v>0.877818873845358</v>
      </c>
      <c r="H15" s="7">
        <v>0</v>
      </c>
      <c r="I15" s="7">
        <f t="shared" si="2"/>
        <v>2758.0094872733753</v>
      </c>
      <c r="J15" s="20">
        <f>100*'Form 1.2'!H15/('Form 1.4'!I15*8.76)</f>
        <v>40.88952139780196</v>
      </c>
    </row>
    <row r="16" spans="1:10" ht="15.75" thickBot="1">
      <c r="A16" s="6">
        <v>2000</v>
      </c>
      <c r="B16" s="7">
        <v>2496.697216828177</v>
      </c>
      <c r="C16" s="7">
        <v>191.16763936194343</v>
      </c>
      <c r="D16" s="7">
        <f t="shared" si="0"/>
        <v>2687.86485619012</v>
      </c>
      <c r="E16" s="7">
        <v>0</v>
      </c>
      <c r="F16" s="7">
        <v>1.03612855215322</v>
      </c>
      <c r="G16" s="7">
        <f t="shared" si="1"/>
        <v>1.03612855215322</v>
      </c>
      <c r="H16" s="7">
        <v>0</v>
      </c>
      <c r="I16" s="7">
        <f t="shared" si="2"/>
        <v>2686.828727637967</v>
      </c>
      <c r="J16" s="20">
        <f>100*'Form 1.2'!H16/('Form 1.4'!I16*8.76)</f>
        <v>43.2994625809419</v>
      </c>
    </row>
    <row r="17" spans="1:10" ht="15.75" thickBot="1">
      <c r="A17" s="6">
        <v>2001</v>
      </c>
      <c r="B17" s="7">
        <v>2308.1202062017305</v>
      </c>
      <c r="C17" s="7">
        <v>176.68393362075994</v>
      </c>
      <c r="D17" s="7">
        <f t="shared" si="0"/>
        <v>2484.8041398224905</v>
      </c>
      <c r="E17" s="7">
        <v>0</v>
      </c>
      <c r="F17" s="7">
        <v>1.54143830669216</v>
      </c>
      <c r="G17" s="7">
        <f t="shared" si="1"/>
        <v>1.54143830669216</v>
      </c>
      <c r="H17" s="7">
        <v>0</v>
      </c>
      <c r="I17" s="7">
        <f t="shared" si="2"/>
        <v>2483.262701515798</v>
      </c>
      <c r="J17" s="20">
        <f>100*'Form 1.2'!H17/('Form 1.4'!I17*8.76)</f>
        <v>46.00461729155541</v>
      </c>
    </row>
    <row r="18" spans="1:10" ht="15.75" thickBot="1">
      <c r="A18" s="6">
        <v>2002</v>
      </c>
      <c r="B18" s="7">
        <v>2581.1854918499935</v>
      </c>
      <c r="C18" s="7">
        <v>197.5535479200503</v>
      </c>
      <c r="D18" s="7">
        <f t="shared" si="0"/>
        <v>2778.7390397700437</v>
      </c>
      <c r="E18" s="7">
        <v>0</v>
      </c>
      <c r="F18" s="7">
        <v>2.15745111826605</v>
      </c>
      <c r="G18" s="7">
        <f t="shared" si="1"/>
        <v>2.15745111826605</v>
      </c>
      <c r="H18" s="7">
        <v>0</v>
      </c>
      <c r="I18" s="7">
        <f t="shared" si="2"/>
        <v>2776.5815886517776</v>
      </c>
      <c r="J18" s="20">
        <f>100*'Form 1.2'!H18/('Form 1.4'!I18*8.76)</f>
        <v>41.4922839810107</v>
      </c>
    </row>
    <row r="19" spans="1:10" ht="15.75" thickBot="1">
      <c r="A19" s="6">
        <v>2003</v>
      </c>
      <c r="B19" s="7">
        <v>2609.1255720603635</v>
      </c>
      <c r="C19" s="7">
        <v>199.6755612470009</v>
      </c>
      <c r="D19" s="7">
        <f t="shared" si="0"/>
        <v>2808.8011333073646</v>
      </c>
      <c r="E19" s="7">
        <v>0</v>
      </c>
      <c r="F19" s="7">
        <v>2.39500747810628</v>
      </c>
      <c r="G19" s="7">
        <f t="shared" si="1"/>
        <v>2.39500747810628</v>
      </c>
      <c r="H19" s="7">
        <v>0</v>
      </c>
      <c r="I19" s="7">
        <f t="shared" si="2"/>
        <v>2806.406125829258</v>
      </c>
      <c r="J19" s="20">
        <f>100*'Form 1.2'!H19/('Form 1.4'!I19*8.76)</f>
        <v>43.083454233811445</v>
      </c>
    </row>
    <row r="20" spans="1:10" ht="15.75" thickBot="1">
      <c r="A20" s="6">
        <v>2004</v>
      </c>
      <c r="B20" s="7">
        <v>2481.83134633898</v>
      </c>
      <c r="C20" s="7">
        <v>189.88732062730386</v>
      </c>
      <c r="D20" s="7">
        <f t="shared" si="0"/>
        <v>2671.7186669662838</v>
      </c>
      <c r="E20" s="7">
        <v>0</v>
      </c>
      <c r="F20" s="7">
        <v>2.88460185720636</v>
      </c>
      <c r="G20" s="7">
        <f t="shared" si="1"/>
        <v>2.88460185720636</v>
      </c>
      <c r="H20" s="7">
        <v>0</v>
      </c>
      <c r="I20" s="7">
        <f t="shared" si="2"/>
        <v>2668.8340651090775</v>
      </c>
      <c r="J20" s="20">
        <f>100*'Form 1.2'!H20/('Form 1.4'!I20*8.76)</f>
        <v>46.44931447785062</v>
      </c>
    </row>
    <row r="21" spans="1:10" ht="15.75" thickBot="1">
      <c r="A21" s="6">
        <v>2005</v>
      </c>
      <c r="B21" s="7">
        <v>2748.4794680282353</v>
      </c>
      <c r="C21" s="7">
        <v>210.27210097718194</v>
      </c>
      <c r="D21" s="7">
        <f t="shared" si="0"/>
        <v>2958.751569005417</v>
      </c>
      <c r="E21" s="7">
        <v>0</v>
      </c>
      <c r="F21" s="7">
        <v>3.41287563682645</v>
      </c>
      <c r="G21" s="7">
        <f t="shared" si="1"/>
        <v>3.41287563682645</v>
      </c>
      <c r="H21" s="7">
        <v>0</v>
      </c>
      <c r="I21" s="7">
        <f t="shared" si="2"/>
        <v>2955.3386933685906</v>
      </c>
      <c r="J21" s="20">
        <f>100*'Form 1.2'!H21/('Form 1.4'!I21*8.76)</f>
        <v>43.58142329608504</v>
      </c>
    </row>
    <row r="22" spans="1:10" ht="15.75" thickBot="1">
      <c r="A22" s="6">
        <v>2006</v>
      </c>
      <c r="B22" s="7">
        <v>3046.645658735012</v>
      </c>
      <c r="C22" s="7">
        <v>233.0898167537239</v>
      </c>
      <c r="D22" s="7">
        <f t="shared" si="0"/>
        <v>3279.735475488736</v>
      </c>
      <c r="E22" s="7">
        <v>0.08537756332831492</v>
      </c>
      <c r="F22" s="7">
        <v>3.61228177581022</v>
      </c>
      <c r="G22" s="7">
        <f t="shared" si="1"/>
        <v>3.697659339138535</v>
      </c>
      <c r="H22" s="7">
        <v>0</v>
      </c>
      <c r="I22" s="7">
        <f t="shared" si="2"/>
        <v>3276.0378161495973</v>
      </c>
      <c r="J22" s="20">
        <f>100*'Form 1.2'!H22/('Form 1.4'!I22*8.76)</f>
        <v>40.38230550601297</v>
      </c>
    </row>
    <row r="23" spans="1:10" ht="15.75" thickBot="1">
      <c r="A23" s="6">
        <v>2007</v>
      </c>
      <c r="B23" s="7">
        <v>2878.4345428563083</v>
      </c>
      <c r="C23" s="7">
        <v>220.19465000070915</v>
      </c>
      <c r="D23" s="7">
        <f t="shared" si="0"/>
        <v>3098.6291928570176</v>
      </c>
      <c r="E23" s="7">
        <v>0.033115500000000075</v>
      </c>
      <c r="F23" s="7">
        <v>3.79764144626707</v>
      </c>
      <c r="G23" s="7">
        <f t="shared" si="1"/>
        <v>3.83075694626707</v>
      </c>
      <c r="H23" s="7">
        <v>0</v>
      </c>
      <c r="I23" s="7">
        <f t="shared" si="2"/>
        <v>3094.7984359107504</v>
      </c>
      <c r="J23" s="20">
        <f>100*'Form 1.2'!H23/('Form 1.4'!I23*8.76)</f>
        <v>42.831581843840056</v>
      </c>
    </row>
    <row r="24" spans="1:10" ht="15.75" thickBot="1">
      <c r="A24" s="6">
        <v>2008</v>
      </c>
      <c r="B24" s="7">
        <v>2866.2961190424485</v>
      </c>
      <c r="C24" s="7">
        <v>219.19103046252047</v>
      </c>
      <c r="D24" s="7">
        <f t="shared" si="0"/>
        <v>3085.487149504969</v>
      </c>
      <c r="E24" s="7">
        <v>0.032784344999999604</v>
      </c>
      <c r="F24" s="7">
        <v>4.76163153138482</v>
      </c>
      <c r="G24" s="7">
        <f t="shared" si="1"/>
        <v>4.79441587638482</v>
      </c>
      <c r="H24" s="7">
        <v>0</v>
      </c>
      <c r="I24" s="7">
        <f t="shared" si="2"/>
        <v>3080.692733628584</v>
      </c>
      <c r="J24" s="20">
        <f>100*'Form 1.2'!H24/('Form 1.4'!I24*8.76)</f>
        <v>43.20986540169819</v>
      </c>
    </row>
    <row r="25" spans="1:10" ht="15.75" thickBot="1">
      <c r="A25" s="6">
        <v>2009</v>
      </c>
      <c r="B25" s="7">
        <v>2645.1667831392033</v>
      </c>
      <c r="C25" s="7">
        <v>202.0787138359708</v>
      </c>
      <c r="D25" s="7">
        <f t="shared" si="0"/>
        <v>2847.2454969751743</v>
      </c>
      <c r="E25" s="7">
        <v>0.0836126807736175</v>
      </c>
      <c r="F25" s="7">
        <v>6.97985667291001</v>
      </c>
      <c r="G25" s="7">
        <f t="shared" si="1"/>
        <v>7.063469353683628</v>
      </c>
      <c r="H25" s="7">
        <v>0</v>
      </c>
      <c r="I25" s="7">
        <f t="shared" si="2"/>
        <v>2840.1820276214908</v>
      </c>
      <c r="J25" s="20">
        <f>100*'Form 1.2'!H25/('Form 1.4'!I25*8.76)</f>
        <v>46.00606371332065</v>
      </c>
    </row>
    <row r="26" spans="1:10" ht="15.75" thickBot="1">
      <c r="A26" s="6">
        <v>2010</v>
      </c>
      <c r="B26" s="7">
        <v>2779.7628311051176</v>
      </c>
      <c r="C26" s="7">
        <v>211.86869677576857</v>
      </c>
      <c r="D26" s="7">
        <f t="shared" si="0"/>
        <v>2991.631527880886</v>
      </c>
      <c r="E26" s="7">
        <v>0.08405949986281769</v>
      </c>
      <c r="F26" s="7">
        <v>13.7688920260304</v>
      </c>
      <c r="G26" s="7">
        <f t="shared" si="1"/>
        <v>13.852951525893218</v>
      </c>
      <c r="H26" s="7">
        <v>0</v>
      </c>
      <c r="I26" s="7">
        <f t="shared" si="2"/>
        <v>2977.7785763549928</v>
      </c>
      <c r="J26" s="20">
        <f>100*'Form 1.2'!H26/('Form 1.4'!I26*8.76)</f>
        <v>42.37939467039726</v>
      </c>
    </row>
    <row r="27" spans="1:10" ht="15.75" thickBot="1">
      <c r="A27" s="6">
        <v>2011</v>
      </c>
      <c r="B27" s="7">
        <v>2658.6681110242835</v>
      </c>
      <c r="C27" s="7">
        <v>202.231601085227</v>
      </c>
      <c r="D27" s="7">
        <f t="shared" si="0"/>
        <v>2860.8997121095103</v>
      </c>
      <c r="E27" s="7">
        <v>0.07861539142664142</v>
      </c>
      <c r="F27" s="7">
        <v>18.4902647552196</v>
      </c>
      <c r="G27" s="7">
        <f t="shared" si="1"/>
        <v>18.56888014664624</v>
      </c>
      <c r="H27" s="7">
        <v>0</v>
      </c>
      <c r="I27" s="7">
        <f t="shared" si="2"/>
        <v>2842.330831962864</v>
      </c>
      <c r="J27" s="20">
        <f>100*'Form 1.2'!H27/('Form 1.4'!I27*8.76)</f>
        <v>44.69448860153611</v>
      </c>
    </row>
    <row r="28" spans="1:10" ht="15.75" thickBot="1">
      <c r="A28" s="6">
        <v>2012</v>
      </c>
      <c r="B28" s="7">
        <v>2769.4183811876565</v>
      </c>
      <c r="C28" s="7">
        <v>210.34466132242576</v>
      </c>
      <c r="D28" s="7">
        <f t="shared" si="0"/>
        <v>2979.7630425100824</v>
      </c>
      <c r="E28" s="7">
        <v>0.06829212906959725</v>
      </c>
      <c r="F28" s="7">
        <v>23.3362336744385</v>
      </c>
      <c r="G28" s="7">
        <f t="shared" si="1"/>
        <v>23.404525803508097</v>
      </c>
      <c r="H28" s="7">
        <v>0</v>
      </c>
      <c r="I28" s="7">
        <f t="shared" si="2"/>
        <v>2956.3585167065744</v>
      </c>
      <c r="J28" s="20">
        <f>100*'Form 1.2'!H28/('Form 1.4'!I28*8.76)</f>
        <v>43.21906795956927</v>
      </c>
    </row>
    <row r="29" spans="1:10" ht="15.75" thickBot="1">
      <c r="A29" s="6">
        <v>2013</v>
      </c>
      <c r="B29" s="7">
        <v>2832.2962867651304</v>
      </c>
      <c r="C29" s="7">
        <v>214.6495969783406</v>
      </c>
      <c r="D29" s="7">
        <f t="shared" si="0"/>
        <v>3046.945883743471</v>
      </c>
      <c r="E29" s="7">
        <v>0.07847942990418488</v>
      </c>
      <c r="F29" s="7">
        <v>30.0037475657666</v>
      </c>
      <c r="G29" s="7">
        <f t="shared" si="1"/>
        <v>30.082226995670784</v>
      </c>
      <c r="H29" s="7">
        <v>0</v>
      </c>
      <c r="I29" s="7">
        <f t="shared" si="2"/>
        <v>3016.8636567478</v>
      </c>
      <c r="J29" s="20">
        <f>100*'Form 1.2'!H29/('Form 1.4'!I29*8.76)</f>
        <v>42.19633043235667</v>
      </c>
    </row>
    <row r="30" spans="1:10" ht="15.75" thickBot="1">
      <c r="A30" s="6">
        <v>2014</v>
      </c>
      <c r="B30" s="7">
        <v>2824.17095907845</v>
      </c>
      <c r="C30" s="7">
        <v>213.76746260642102</v>
      </c>
      <c r="D30" s="7">
        <f t="shared" si="0"/>
        <v>3037.9384216848707</v>
      </c>
      <c r="E30" s="7">
        <v>0.18606679943887627</v>
      </c>
      <c r="F30" s="7">
        <v>33.2869470254731</v>
      </c>
      <c r="G30" s="7">
        <f t="shared" si="1"/>
        <v>33.47301382491197</v>
      </c>
      <c r="H30" s="7">
        <v>0</v>
      </c>
      <c r="I30" s="7">
        <f t="shared" si="2"/>
        <v>3004.4654078599588</v>
      </c>
      <c r="J30" s="20">
        <f>100*'Form 1.2'!H30/('Form 1.4'!I30*8.76)</f>
        <v>42.79489348811146</v>
      </c>
    </row>
    <row r="31" spans="1:10" ht="15.75" thickBot="1">
      <c r="A31" s="6">
        <v>2015</v>
      </c>
      <c r="B31" s="7">
        <v>2781.484392802563</v>
      </c>
      <c r="C31" s="7">
        <v>210.08396637422052</v>
      </c>
      <c r="D31" s="7">
        <f t="shared" si="0"/>
        <v>2991.5683591767834</v>
      </c>
      <c r="E31" s="7">
        <v>0.21496477327197994</v>
      </c>
      <c r="F31" s="7">
        <v>38.6589009506942</v>
      </c>
      <c r="G31" s="7">
        <f t="shared" si="1"/>
        <v>38.87386572396618</v>
      </c>
      <c r="H31" s="7">
        <v>0</v>
      </c>
      <c r="I31" s="7">
        <f t="shared" si="2"/>
        <v>2952.6944934528174</v>
      </c>
      <c r="J31" s="20">
        <f>100*'Form 1.2'!H31/('Form 1.4'!I31*8.76)</f>
        <v>43.2902547359453</v>
      </c>
    </row>
    <row r="32" spans="1:10" ht="15.75" thickBot="1">
      <c r="A32" s="6">
        <v>2016</v>
      </c>
      <c r="B32" s="7">
        <v>2807.7328869257935</v>
      </c>
      <c r="C32" s="7">
        <v>211.09968953005807</v>
      </c>
      <c r="D32" s="7">
        <f t="shared" si="0"/>
        <v>3018.8325764558517</v>
      </c>
      <c r="E32" s="7">
        <v>0.2133063964527082</v>
      </c>
      <c r="F32" s="7">
        <v>51.6489600324991</v>
      </c>
      <c r="G32" s="7">
        <f t="shared" si="1"/>
        <v>51.862266428951806</v>
      </c>
      <c r="H32" s="7">
        <v>0</v>
      </c>
      <c r="I32" s="7">
        <f t="shared" si="2"/>
        <v>2966.9703100269</v>
      </c>
      <c r="J32" s="20">
        <f>100*'Form 1.2'!H32/('Form 1.4'!I32*8.76)</f>
        <v>42.92230661812614</v>
      </c>
    </row>
    <row r="33" spans="1:10" ht="15.75" thickBot="1">
      <c r="A33" s="6">
        <v>2017</v>
      </c>
      <c r="B33" s="7">
        <v>2880.4891086669936</v>
      </c>
      <c r="C33" s="7">
        <v>216.3267723246258</v>
      </c>
      <c r="D33" s="7">
        <f t="shared" si="0"/>
        <v>3096.8158809916195</v>
      </c>
      <c r="E33" s="7">
        <v>0.28540496447375574</v>
      </c>
      <c r="F33" s="7">
        <v>56.0944044254209</v>
      </c>
      <c r="G33" s="7">
        <f t="shared" si="1"/>
        <v>56.37980938989465</v>
      </c>
      <c r="H33" s="7">
        <v>0</v>
      </c>
      <c r="I33" s="7">
        <f t="shared" si="2"/>
        <v>3040.436071601725</v>
      </c>
      <c r="J33" s="20">
        <f>100*'Form 1.2'!H33/('Form 1.4'!I33*8.76)</f>
        <v>41.93238059600046</v>
      </c>
    </row>
    <row r="34" spans="1:10" ht="15.75" thickBot="1">
      <c r="A34" s="6">
        <v>2018</v>
      </c>
      <c r="B34" s="7">
        <v>2900.9781847419513</v>
      </c>
      <c r="C34" s="7">
        <v>216.94020955915613</v>
      </c>
      <c r="D34" s="7">
        <f t="shared" si="0"/>
        <v>3117.9183943011076</v>
      </c>
      <c r="E34" s="7">
        <v>1.228291257533371</v>
      </c>
      <c r="F34" s="7">
        <v>67.6322752186721</v>
      </c>
      <c r="G34" s="7">
        <f t="shared" si="1"/>
        <v>68.86056647620548</v>
      </c>
      <c r="H34" s="7">
        <v>0</v>
      </c>
      <c r="I34" s="7">
        <f t="shared" si="2"/>
        <v>3049.0578278249022</v>
      </c>
      <c r="J34" s="20">
        <f>100*'Form 1.2'!H34/('Form 1.4'!I34*8.76)</f>
        <v>42.11372904881773</v>
      </c>
    </row>
    <row r="35" spans="1:10" ht="15.75" thickBot="1">
      <c r="A35" s="6">
        <v>2019</v>
      </c>
      <c r="B35" s="7">
        <v>2929.104643127332</v>
      </c>
      <c r="C35" s="7">
        <v>218.27323201298185</v>
      </c>
      <c r="D35" s="7">
        <f t="shared" si="0"/>
        <v>3147.377875140314</v>
      </c>
      <c r="E35" s="7">
        <v>1.3369381258847994</v>
      </c>
      <c r="F35" s="7">
        <v>78.2477048319718</v>
      </c>
      <c r="G35" s="7">
        <f t="shared" si="1"/>
        <v>79.5846429578566</v>
      </c>
      <c r="H35" s="7">
        <v>0</v>
      </c>
      <c r="I35" s="7">
        <f t="shared" si="2"/>
        <v>3067.7932321824574</v>
      </c>
      <c r="J35" s="20">
        <f>100*'Form 1.2'!H35/('Form 1.4'!I35*8.76)</f>
        <v>42.275865734898964</v>
      </c>
    </row>
    <row r="36" spans="1:10" ht="15.75" thickBot="1">
      <c r="A36" s="6">
        <v>2020</v>
      </c>
      <c r="B36" s="7">
        <v>2959.3295405233152</v>
      </c>
      <c r="C36" s="7">
        <v>219.70693964525003</v>
      </c>
      <c r="D36" s="7">
        <f t="shared" si="0"/>
        <v>3179.0364801685655</v>
      </c>
      <c r="E36" s="7">
        <v>1.4134473495933264</v>
      </c>
      <c r="F36" s="7">
        <v>89.6792831835127</v>
      </c>
      <c r="G36" s="7">
        <f t="shared" si="1"/>
        <v>91.09273053310602</v>
      </c>
      <c r="H36" s="7">
        <v>53.372595099572</v>
      </c>
      <c r="I36" s="7">
        <f t="shared" si="2"/>
        <v>3034.571154535887</v>
      </c>
      <c r="J36" s="20">
        <f>100*'Form 1.2'!H36/('Form 1.4'!I36*8.76)</f>
        <v>43.173327792446806</v>
      </c>
    </row>
    <row r="37" spans="1:10" ht="15.75" thickBot="1">
      <c r="A37" s="6">
        <v>2021</v>
      </c>
      <c r="B37" s="7">
        <v>2990.37049524301</v>
      </c>
      <c r="C37" s="7">
        <v>221.38419535038997</v>
      </c>
      <c r="D37" s="7">
        <f t="shared" si="0"/>
        <v>3211.7546905933996</v>
      </c>
      <c r="E37" s="7">
        <v>1.4706452876247056</v>
      </c>
      <c r="F37" s="7">
        <v>98.7667513863256</v>
      </c>
      <c r="G37" s="7">
        <f t="shared" si="1"/>
        <v>100.2373966739503</v>
      </c>
      <c r="H37" s="7">
        <v>85.65264559373199</v>
      </c>
      <c r="I37" s="7">
        <f t="shared" si="2"/>
        <v>3025.8646483257176</v>
      </c>
      <c r="J37" s="20">
        <f>100*'Form 1.2'!H37/('Form 1.4'!I37*8.76)</f>
        <v>43.82234626247545</v>
      </c>
    </row>
    <row r="38" spans="1:10" ht="15.75" thickBot="1">
      <c r="A38" s="6">
        <v>2022</v>
      </c>
      <c r="B38" s="7">
        <v>3028.816731490066</v>
      </c>
      <c r="C38" s="7">
        <v>223.3330607879131</v>
      </c>
      <c r="D38" s="7">
        <f t="shared" si="0"/>
        <v>3252.149792277979</v>
      </c>
      <c r="E38" s="7">
        <v>1.5265788439764094</v>
      </c>
      <c r="F38" s="7">
        <v>111.714946537564</v>
      </c>
      <c r="G38" s="7">
        <f t="shared" si="1"/>
        <v>113.24152538154041</v>
      </c>
      <c r="H38" s="7">
        <v>69.651516603732</v>
      </c>
      <c r="I38" s="7">
        <f t="shared" si="2"/>
        <v>3069.256750292707</v>
      </c>
      <c r="J38" s="20">
        <f>100*'Form 1.2'!H38/('Form 1.4'!I38*8.76)</f>
        <v>43.74217798232461</v>
      </c>
    </row>
    <row r="39" spans="1:10" ht="15.75" thickBot="1">
      <c r="A39" s="6">
        <v>2023</v>
      </c>
      <c r="B39" s="7">
        <v>3068.2124774434546</v>
      </c>
      <c r="C39" s="7">
        <v>224.99533260021323</v>
      </c>
      <c r="D39" s="7">
        <f t="shared" si="0"/>
        <v>3293.207810043668</v>
      </c>
      <c r="E39" s="7">
        <v>1.5812336753436966</v>
      </c>
      <c r="F39" s="7">
        <v>129.3553612588</v>
      </c>
      <c r="G39" s="7">
        <f t="shared" si="1"/>
        <v>130.9365949341437</v>
      </c>
      <c r="H39" s="7">
        <v>56.14187544462</v>
      </c>
      <c r="I39" s="7">
        <f t="shared" si="2"/>
        <v>3106.1293396649044</v>
      </c>
      <c r="J39" s="20">
        <f>100*'Form 1.2'!H39/('Form 1.4'!I39*8.76)</f>
        <v>43.69406121031845</v>
      </c>
    </row>
    <row r="40" spans="1:10" ht="15.75" thickBot="1">
      <c r="A40" s="6">
        <v>2024</v>
      </c>
      <c r="B40" s="7">
        <v>3101.1754898626427</v>
      </c>
      <c r="C40" s="7">
        <v>226.4545453139735</v>
      </c>
      <c r="D40" s="7">
        <f t="shared" si="0"/>
        <v>3327.6300351766163</v>
      </c>
      <c r="E40" s="7">
        <v>1.6346441471801825</v>
      </c>
      <c r="F40" s="7">
        <v>143.215188875077</v>
      </c>
      <c r="G40" s="7">
        <f t="shared" si="1"/>
        <v>144.84983302225717</v>
      </c>
      <c r="H40" s="7">
        <v>61.988382341592</v>
      </c>
      <c r="I40" s="7">
        <f t="shared" si="2"/>
        <v>3120.791819812767</v>
      </c>
      <c r="J40" s="20">
        <f>100*'Form 1.2'!H40/('Form 1.4'!I40*8.76)</f>
        <v>43.92488129751334</v>
      </c>
    </row>
    <row r="41" spans="1:10" ht="15.75" thickBot="1">
      <c r="A41" s="6">
        <v>2025</v>
      </c>
      <c r="B41" s="7">
        <v>3133.533014918365</v>
      </c>
      <c r="C41" s="7">
        <v>227.92207633133756</v>
      </c>
      <c r="D41" s="7">
        <f t="shared" si="0"/>
        <v>3361.4550912497025</v>
      </c>
      <c r="E41" s="7">
        <v>1.6868297703310589</v>
      </c>
      <c r="F41" s="7">
        <v>156.36215993475</v>
      </c>
      <c r="G41" s="7">
        <f t="shared" si="1"/>
        <v>158.04898970508106</v>
      </c>
      <c r="H41" s="7">
        <v>66.635693825148</v>
      </c>
      <c r="I41" s="7">
        <f t="shared" si="2"/>
        <v>3136.7704077194735</v>
      </c>
      <c r="J41" s="20">
        <f>100*'Form 1.2'!H41/('Form 1.4'!I41*8.76)</f>
        <v>44.127401294434605</v>
      </c>
    </row>
    <row r="42" spans="1:10" ht="15.75" thickBot="1">
      <c r="A42" s="6">
        <v>2026</v>
      </c>
      <c r="B42" s="7">
        <v>3167.75328272461</v>
      </c>
      <c r="C42" s="7">
        <v>229.61318247055394</v>
      </c>
      <c r="D42" s="7">
        <f t="shared" si="0"/>
        <v>3397.366465195164</v>
      </c>
      <c r="E42" s="7">
        <v>1.7378081701897088</v>
      </c>
      <c r="F42" s="7">
        <v>168.454345696014</v>
      </c>
      <c r="G42" s="7">
        <f t="shared" si="1"/>
        <v>170.1921538662037</v>
      </c>
      <c r="H42" s="7">
        <v>62.855307719778004</v>
      </c>
      <c r="I42" s="7">
        <f t="shared" si="2"/>
        <v>3164.3190036091823</v>
      </c>
      <c r="J42" s="20">
        <f>100*'Form 1.2'!H42/('Form 1.4'!I42*8.76)</f>
        <v>44.16112893463962</v>
      </c>
    </row>
    <row r="43" spans="1:10" ht="15.75" thickBot="1">
      <c r="A43" s="6">
        <v>2027</v>
      </c>
      <c r="B43" s="7">
        <v>3201.2064549467905</v>
      </c>
      <c r="C43" s="7">
        <v>231.80442449501612</v>
      </c>
      <c r="D43" s="7">
        <f t="shared" si="0"/>
        <v>3433.0108794418065</v>
      </c>
      <c r="E43" s="7">
        <v>1.7876034905081042</v>
      </c>
      <c r="F43" s="7">
        <v>173.251429850328</v>
      </c>
      <c r="G43" s="7">
        <f t="shared" si="1"/>
        <v>175.0390333408361</v>
      </c>
      <c r="H43" s="7">
        <v>100.451481845946</v>
      </c>
      <c r="I43" s="7">
        <f t="shared" si="2"/>
        <v>3157.5203642550246</v>
      </c>
      <c r="J43" s="20">
        <f>100*'Form 1.2'!H43/('Form 1.4'!I43*8.76)</f>
        <v>44.69893719113731</v>
      </c>
    </row>
    <row r="44" spans="1:11" ht="15.75" thickBot="1">
      <c r="A44" s="6">
        <v>2028</v>
      </c>
      <c r="B44" s="7">
        <v>3236.4688136553173</v>
      </c>
      <c r="C44" s="7">
        <v>233.37536832659455</v>
      </c>
      <c r="D44" s="7">
        <f t="shared" si="0"/>
        <v>3469.844181981912</v>
      </c>
      <c r="E44" s="7">
        <v>1.8362342980268522</v>
      </c>
      <c r="F44" s="7">
        <v>187.956752639346</v>
      </c>
      <c r="G44" s="7">
        <f t="shared" si="1"/>
        <v>189.79298693737286</v>
      </c>
      <c r="H44" s="7">
        <v>63.840764475572</v>
      </c>
      <c r="I44" s="7">
        <f t="shared" si="2"/>
        <v>3216.210430568967</v>
      </c>
      <c r="J44" s="20">
        <f>100*'Form 1.2'!H44/('Form 1.4'!I44*8.76)</f>
        <v>44.36854283745653</v>
      </c>
      <c r="K44" s="1" t="s">
        <v>0</v>
      </c>
    </row>
    <row r="45" spans="1:10" ht="15.75" thickBot="1">
      <c r="A45" s="6">
        <v>2029</v>
      </c>
      <c r="B45" s="7">
        <v>3270.0441777129395</v>
      </c>
      <c r="C45" s="7">
        <v>235.31302439181277</v>
      </c>
      <c r="D45" s="7">
        <f t="shared" si="0"/>
        <v>3505.357202104752</v>
      </c>
      <c r="E45" s="7">
        <v>1.8835317408132255</v>
      </c>
      <c r="F45" s="7">
        <v>196.189048167782</v>
      </c>
      <c r="G45" s="7">
        <f t="shared" si="1"/>
        <v>198.07257990859523</v>
      </c>
      <c r="H45" s="7">
        <v>70.091298606462</v>
      </c>
      <c r="I45" s="7">
        <f t="shared" si="2"/>
        <v>3237.193323589695</v>
      </c>
      <c r="J45" s="20">
        <f>100*'Form 1.2'!H45/('Form 1.4'!I45*8.76)</f>
        <v>44.55430963395458</v>
      </c>
    </row>
    <row r="46" spans="1:10" ht="15.75" thickBot="1">
      <c r="A46" s="6">
        <v>2030</v>
      </c>
      <c r="B46" s="7">
        <v>3303.3017473829946</v>
      </c>
      <c r="C46" s="7">
        <v>237.2301616908203</v>
      </c>
      <c r="D46" s="7">
        <f t="shared" si="0"/>
        <v>3540.531909073815</v>
      </c>
      <c r="E46" s="7">
        <v>1.9201617952894026</v>
      </c>
      <c r="F46" s="7">
        <v>204.382085707545</v>
      </c>
      <c r="G46" s="7">
        <f t="shared" si="1"/>
        <v>206.3022475028344</v>
      </c>
      <c r="H46" s="7">
        <v>78.659101043628</v>
      </c>
      <c r="I46" s="7">
        <f t="shared" si="2"/>
        <v>3255.5705605273524</v>
      </c>
      <c r="J46" s="20">
        <f>100*'Form 1.2'!H46/('Form 1.4'!I46*8.76)</f>
        <v>44.748724788863896</v>
      </c>
    </row>
    <row r="47" spans="1:10" ht="15">
      <c r="A47" s="26" t="s">
        <v>0</v>
      </c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3.5" customHeight="1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ht="13.5" customHeight="1">
      <c r="A50" s="4"/>
    </row>
    <row r="51" spans="1:10" ht="15.75">
      <c r="A51" s="23" t="s">
        <v>23</v>
      </c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5">
      <c r="A52" s="8" t="s">
        <v>24</v>
      </c>
      <c r="B52" s="11">
        <f>EXP((LN(B16/B6)/10))-1</f>
        <v>0.020512579744256687</v>
      </c>
      <c r="C52" s="11">
        <f>EXP((LN(C16/C6)/10))-1</f>
        <v>0.020470220593436395</v>
      </c>
      <c r="D52" s="11">
        <f>EXP((LN(D16/D6)/10))-1</f>
        <v>0.0205095664170567</v>
      </c>
      <c r="E52" s="12" t="s">
        <v>47</v>
      </c>
      <c r="F52" s="12" t="s">
        <v>47</v>
      </c>
      <c r="G52" s="12" t="s">
        <v>47</v>
      </c>
      <c r="H52" s="12" t="s">
        <v>47</v>
      </c>
      <c r="I52" s="11">
        <f>EXP((LN(I16/I6)/10))-1</f>
        <v>0.020470220593436395</v>
      </c>
      <c r="J52" s="11">
        <f>EXP((LN(J16/J6)/10))-1</f>
        <v>-0.006610614977694107</v>
      </c>
    </row>
    <row r="53" spans="1:10" ht="15">
      <c r="A53" s="8" t="s">
        <v>73</v>
      </c>
      <c r="B53" s="11">
        <f aca="true" t="shared" si="3" ref="B53:G53">EXP((LN(B33/B16)/17))-1</f>
        <v>0.00844673071382429</v>
      </c>
      <c r="C53" s="11">
        <f t="shared" si="3"/>
        <v>0.007299415518154051</v>
      </c>
      <c r="D53" s="11">
        <f t="shared" si="3"/>
        <v>0.008365817370091344</v>
      </c>
      <c r="E53" s="12" t="s">
        <v>47</v>
      </c>
      <c r="F53" s="11">
        <f t="shared" si="3"/>
        <v>0.26465170910370106</v>
      </c>
      <c r="G53" s="11">
        <f t="shared" si="3"/>
        <v>0.2650293041826568</v>
      </c>
      <c r="H53" s="12" t="s">
        <v>47</v>
      </c>
      <c r="I53" s="11">
        <f>EXP((LN(I33/I16)/17))-1</f>
        <v>0.007299415518154051</v>
      </c>
      <c r="J53" s="11">
        <f>EXP((LN(J33/J16)/17))-1</f>
        <v>-0.0018853903175655162</v>
      </c>
    </row>
    <row r="54" spans="1:10" ht="15">
      <c r="A54" s="8" t="s">
        <v>74</v>
      </c>
      <c r="B54" s="11">
        <f>EXP((LN(B36/B33)/3))-1</f>
        <v>0.009041505348337697</v>
      </c>
      <c r="C54" s="11">
        <f aca="true" t="shared" si="4" ref="C54:J54">EXP((LN(C36/C33)/3))-1</f>
        <v>0.005181533441506847</v>
      </c>
      <c r="D54" s="11">
        <f t="shared" si="4"/>
        <v>0.008772827246624315</v>
      </c>
      <c r="E54" s="11">
        <f t="shared" si="4"/>
        <v>0.7045354486930895</v>
      </c>
      <c r="F54" s="11">
        <f t="shared" si="4"/>
        <v>0.16929527740194006</v>
      </c>
      <c r="G54" s="11">
        <f t="shared" si="4"/>
        <v>0.17341969260230616</v>
      </c>
      <c r="H54" s="12" t="s">
        <v>47</v>
      </c>
      <c r="I54" s="11">
        <f t="shared" si="4"/>
        <v>-0.0006434046588179587</v>
      </c>
      <c r="J54" s="11">
        <f t="shared" si="4"/>
        <v>0.009768926568760605</v>
      </c>
    </row>
    <row r="55" spans="1:10" ht="15">
      <c r="A55" s="8" t="s">
        <v>75</v>
      </c>
      <c r="B55" s="11">
        <f>EXP((LN(B46/B33)/13))-1</f>
        <v>0.010591262878050012</v>
      </c>
      <c r="C55" s="11">
        <f aca="true" t="shared" si="5" ref="C55:J55">EXP((LN(C46/C33)/13))-1</f>
        <v>0.007120672038035014</v>
      </c>
      <c r="D55" s="11">
        <f t="shared" si="5"/>
        <v>0.010353423770350867</v>
      </c>
      <c r="E55" s="11">
        <f t="shared" si="5"/>
        <v>0.1579312971148641</v>
      </c>
      <c r="F55" s="11">
        <f t="shared" si="5"/>
        <v>0.10457217515214934</v>
      </c>
      <c r="G55" s="11">
        <f t="shared" si="5"/>
        <v>0.10493555954423517</v>
      </c>
      <c r="H55" s="12" t="s">
        <v>47</v>
      </c>
      <c r="I55" s="11">
        <f t="shared" si="5"/>
        <v>0.005272821725783139</v>
      </c>
      <c r="J55" s="11">
        <f t="shared" si="5"/>
        <v>0.005012877478310918</v>
      </c>
    </row>
    <row r="56" ht="13.5" customHeight="1">
      <c r="A56" s="4"/>
    </row>
  </sheetData>
  <sheetProtection/>
  <mergeCells count="6">
    <mergeCell ref="A1:J1"/>
    <mergeCell ref="A2:K2"/>
    <mergeCell ref="A3:J3"/>
    <mergeCell ref="A47:J47"/>
    <mergeCell ref="A48:J48"/>
    <mergeCell ref="A51:J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A3" sqref="A3:F3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4" t="s">
        <v>58</v>
      </c>
      <c r="B1" s="24"/>
      <c r="C1" s="24"/>
      <c r="D1" s="24"/>
      <c r="E1" s="24"/>
      <c r="F1" s="24"/>
    </row>
    <row r="2" spans="1:9" ht="15.75" customHeight="1">
      <c r="A2" s="25" t="s">
        <v>65</v>
      </c>
      <c r="B2" s="24"/>
      <c r="C2" s="24"/>
      <c r="D2" s="24"/>
      <c r="E2" s="24"/>
      <c r="F2" s="24"/>
      <c r="G2" s="24"/>
      <c r="H2" s="24"/>
      <c r="I2" s="24"/>
    </row>
    <row r="3" spans="1:6" ht="15.75" customHeight="1">
      <c r="A3" s="24" t="s">
        <v>38</v>
      </c>
      <c r="B3" s="24"/>
      <c r="C3" s="24"/>
      <c r="D3" s="24"/>
      <c r="E3" s="24"/>
      <c r="F3" s="24"/>
    </row>
    <row r="4" ht="13.5" customHeight="1" thickBot="1">
      <c r="A4" s="4"/>
    </row>
    <row r="5" spans="1:5" ht="27" thickBot="1">
      <c r="A5" s="5" t="s">
        <v>11</v>
      </c>
      <c r="B5" s="5" t="s">
        <v>39</v>
      </c>
      <c r="C5" s="5" t="s">
        <v>40</v>
      </c>
      <c r="D5" s="5" t="s">
        <v>41</v>
      </c>
      <c r="E5" s="5" t="s">
        <v>42</v>
      </c>
    </row>
    <row r="6" spans="1:8" ht="15.75" thickBot="1">
      <c r="A6" s="6">
        <v>2017</v>
      </c>
      <c r="B6" s="7">
        <f>'Form 1.4'!I33</f>
        <v>3040.436071601725</v>
      </c>
      <c r="C6" s="19">
        <v>3173.4690095428527</v>
      </c>
      <c r="D6" s="19">
        <v>3330.8730724161783</v>
      </c>
      <c r="E6" s="19">
        <v>3471.0134638775908</v>
      </c>
      <c r="F6" s="16"/>
      <c r="G6" s="16"/>
      <c r="H6" s="16"/>
    </row>
    <row r="7" spans="1:8" ht="15.75" thickBot="1">
      <c r="A7" s="6">
        <v>2018</v>
      </c>
      <c r="B7" s="7">
        <f>'Form 1.4'!I34</f>
        <v>3049.0578278249022</v>
      </c>
      <c r="C7" s="19">
        <v>3182.9581651998437</v>
      </c>
      <c r="D7" s="19">
        <v>3340.191057464307</v>
      </c>
      <c r="E7" s="19">
        <v>3479.2816929290248</v>
      </c>
      <c r="F7" s="16"/>
      <c r="G7" s="16"/>
      <c r="H7" s="16"/>
    </row>
    <row r="8" spans="1:8" ht="15.75" thickBot="1">
      <c r="A8" s="6">
        <v>2019</v>
      </c>
      <c r="B8" s="7">
        <f>'Form 1.4'!I35</f>
        <v>3067.7932321824574</v>
      </c>
      <c r="C8" s="19">
        <v>3203.0172118912014</v>
      </c>
      <c r="D8" s="19">
        <v>3360.165243849613</v>
      </c>
      <c r="E8" s="19">
        <v>3501.298189748569</v>
      </c>
      <c r="F8" s="16"/>
      <c r="G8" s="16"/>
      <c r="H8" s="16"/>
    </row>
    <row r="9" spans="1:8" ht="15.75" thickBot="1">
      <c r="A9" s="6">
        <v>2020</v>
      </c>
      <c r="B9" s="7">
        <f>'Form 1.4'!I36</f>
        <v>3034.571154535887</v>
      </c>
      <c r="C9" s="19">
        <v>3167.5224744872985</v>
      </c>
      <c r="D9" s="19">
        <v>3324.2335431075735</v>
      </c>
      <c r="E9" s="19">
        <v>3464.2940606869433</v>
      </c>
      <c r="F9" s="16"/>
      <c r="G9" s="16"/>
      <c r="H9" s="16"/>
    </row>
    <row r="10" spans="1:8" ht="15.75" thickBot="1">
      <c r="A10" s="6">
        <v>2021</v>
      </c>
      <c r="B10" s="7">
        <f>'Form 1.4'!I37</f>
        <v>3025.8646483257176</v>
      </c>
      <c r="C10" s="19">
        <v>3158.450710415252</v>
      </c>
      <c r="D10" s="19">
        <v>3314.9244153349073</v>
      </c>
      <c r="E10" s="19">
        <v>3454.978040108672</v>
      </c>
      <c r="F10" s="16"/>
      <c r="G10" s="16"/>
      <c r="H10" s="16"/>
    </row>
    <row r="11" spans="1:8" ht="15.75" thickBot="1">
      <c r="A11" s="6">
        <v>2022</v>
      </c>
      <c r="B11" s="7">
        <f>'Form 1.4'!I38</f>
        <v>3069.256750292707</v>
      </c>
      <c r="C11" s="19">
        <v>3203.8287108660584</v>
      </c>
      <c r="D11" s="19">
        <v>3362.9046747116636</v>
      </c>
      <c r="E11" s="19">
        <v>3503.551106160522</v>
      </c>
      <c r="F11" s="16"/>
      <c r="G11" s="16"/>
      <c r="H11" s="16"/>
    </row>
    <row r="12" spans="1:8" ht="15.75" thickBot="1">
      <c r="A12" s="6">
        <v>2023</v>
      </c>
      <c r="B12" s="7">
        <f>'Form 1.4'!I39</f>
        <v>3106.1293396649044</v>
      </c>
      <c r="C12" s="19">
        <v>3242.4656492067047</v>
      </c>
      <c r="D12" s="19">
        <v>3402.6953084217707</v>
      </c>
      <c r="E12" s="19">
        <v>3545.4453684497394</v>
      </c>
      <c r="F12" s="16"/>
      <c r="G12" s="16"/>
      <c r="H12" s="16"/>
    </row>
    <row r="13" spans="1:8" ht="15.75" thickBot="1">
      <c r="A13" s="6">
        <v>2024</v>
      </c>
      <c r="B13" s="7">
        <f>'Form 1.4'!I40</f>
        <v>3120.791819812767</v>
      </c>
      <c r="C13" s="19">
        <v>3257.4882861055275</v>
      </c>
      <c r="D13" s="19">
        <v>3417.7084506961996</v>
      </c>
      <c r="E13" s="19">
        <v>3561.5205261420438</v>
      </c>
      <c r="F13" s="16"/>
      <c r="G13" s="16"/>
      <c r="H13" s="16"/>
    </row>
    <row r="14" spans="1:8" ht="15.75" thickBot="1">
      <c r="A14" s="6">
        <v>2025</v>
      </c>
      <c r="B14" s="7">
        <f>'Form 1.4'!I41</f>
        <v>3136.7704077194735</v>
      </c>
      <c r="C14" s="19">
        <v>3274.67833522119</v>
      </c>
      <c r="D14" s="19">
        <v>3435.9641635170447</v>
      </c>
      <c r="E14" s="19">
        <v>3580.929402044867</v>
      </c>
      <c r="F14" s="16"/>
      <c r="G14" s="16"/>
      <c r="H14" s="16"/>
    </row>
    <row r="15" spans="1:8" ht="15.75" thickBot="1">
      <c r="A15" s="6">
        <v>2026</v>
      </c>
      <c r="B15" s="7">
        <f>'Form 1.4'!I42</f>
        <v>3164.3190036091823</v>
      </c>
      <c r="C15" s="19">
        <v>3302.4893616279296</v>
      </c>
      <c r="D15" s="19">
        <v>3466.606095379274</v>
      </c>
      <c r="E15" s="19">
        <v>3611.527889510578</v>
      </c>
      <c r="F15" s="16"/>
      <c r="G15" s="16"/>
      <c r="H15" s="16"/>
    </row>
    <row r="16" spans="1:8" ht="15.75" thickBot="1">
      <c r="A16" s="6">
        <v>2027</v>
      </c>
      <c r="B16" s="7">
        <f>'Form 1.4'!I43</f>
        <v>3157.5203642550246</v>
      </c>
      <c r="C16" s="19">
        <v>3296.8557964459774</v>
      </c>
      <c r="D16" s="19">
        <v>3459.1362631104166</v>
      </c>
      <c r="E16" s="19">
        <v>3604.334575389126</v>
      </c>
      <c r="F16" s="16"/>
      <c r="G16" s="16"/>
      <c r="H16" s="16"/>
    </row>
    <row r="17" spans="1:8" ht="15.75" thickBot="1">
      <c r="A17" s="6">
        <v>2028</v>
      </c>
      <c r="B17" s="7">
        <f>'Form 1.4'!I44</f>
        <v>3216.210430568967</v>
      </c>
      <c r="C17" s="19">
        <v>3356.8728861064037</v>
      </c>
      <c r="D17" s="19">
        <v>3523.519357485152</v>
      </c>
      <c r="E17" s="19">
        <v>3671.0110620387572</v>
      </c>
      <c r="F17" s="16"/>
      <c r="G17" s="16"/>
      <c r="H17" s="16"/>
    </row>
    <row r="18" spans="1:5" ht="15.75" thickBot="1">
      <c r="A18" s="6">
        <v>2029</v>
      </c>
      <c r="B18" s="7">
        <f>'Form 1.4'!I45</f>
        <v>3237.193323589695</v>
      </c>
      <c r="C18" s="19">
        <v>3378.773475689683</v>
      </c>
      <c r="D18" s="19">
        <v>3546.5071660662893</v>
      </c>
      <c r="E18" s="19">
        <v>3694.9611219168487</v>
      </c>
    </row>
    <row r="19" spans="1:5" ht="17.25" customHeight="1" thickBot="1">
      <c r="A19" s="6">
        <v>2030</v>
      </c>
      <c r="B19" s="7">
        <f>'Form 1.4'!I46</f>
        <v>3255.5705605273524</v>
      </c>
      <c r="C19" s="19">
        <v>3397.954449612046</v>
      </c>
      <c r="D19" s="19">
        <v>3566.6403481091916</v>
      </c>
      <c r="E19" s="19">
        <v>3715.9370628710335</v>
      </c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4" t="s">
        <v>59</v>
      </c>
      <c r="B1" s="24"/>
      <c r="C1" s="24"/>
      <c r="D1" s="24"/>
      <c r="E1" s="24"/>
      <c r="F1" s="24"/>
      <c r="G1" s="24"/>
      <c r="H1" s="24"/>
    </row>
    <row r="2" spans="1:9" ht="15.75" customHeight="1">
      <c r="A2" s="25" t="s">
        <v>65</v>
      </c>
      <c r="B2" s="24"/>
      <c r="C2" s="24"/>
      <c r="D2" s="24"/>
      <c r="E2" s="24"/>
      <c r="F2" s="24"/>
      <c r="G2" s="24"/>
      <c r="H2" s="24"/>
      <c r="I2" s="24"/>
    </row>
    <row r="3" spans="1:8" ht="15.75" customHeight="1">
      <c r="A3" s="24" t="s">
        <v>43</v>
      </c>
      <c r="B3" s="24"/>
      <c r="C3" s="24"/>
      <c r="D3" s="24"/>
      <c r="E3" s="24"/>
      <c r="F3" s="24"/>
      <c r="G3" s="24"/>
      <c r="H3" s="24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f>SUM(B6:G6)</f>
        <v>0</v>
      </c>
    </row>
    <row r="7" spans="1:8" ht="15.75" thickBot="1">
      <c r="A7" s="6">
        <v>1991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 aca="true" t="shared" si="0" ref="H7:H46">SUM(B7:G7)</f>
        <v>0</v>
      </c>
    </row>
    <row r="8" spans="1:8" ht="15.75" thickBot="1">
      <c r="A8" s="6">
        <v>1992</v>
      </c>
      <c r="B8" s="7">
        <v>0.00407148981291716</v>
      </c>
      <c r="C8" s="7">
        <v>0.0095001428968067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0.01357163270972386</v>
      </c>
    </row>
    <row r="9" spans="1:8" ht="15.75" thickBot="1">
      <c r="A9" s="6">
        <v>1993</v>
      </c>
      <c r="B9" s="7">
        <v>0.00660965897247256</v>
      </c>
      <c r="C9" s="7">
        <v>0.015422537602436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0.022032196574908562</v>
      </c>
    </row>
    <row r="10" spans="1:8" ht="15.75" thickBot="1">
      <c r="A10" s="6">
        <v>1994</v>
      </c>
      <c r="B10" s="7">
        <v>0.275131380675178</v>
      </c>
      <c r="C10" s="7">
        <v>0.641973221575415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0.9171046022505931</v>
      </c>
    </row>
    <row r="11" spans="1:8" ht="15.75" thickBot="1">
      <c r="A11" s="6">
        <v>1995</v>
      </c>
      <c r="B11" s="7">
        <v>0.563611880453142</v>
      </c>
      <c r="C11" s="7">
        <v>1.315094387724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1.878706268177142</v>
      </c>
    </row>
    <row r="12" spans="1:8" ht="15.75" thickBot="1">
      <c r="A12" s="6">
        <v>1996</v>
      </c>
      <c r="B12" s="7">
        <v>0.797730589955736</v>
      </c>
      <c r="C12" s="7">
        <v>1.86137137656338</v>
      </c>
      <c r="D12" s="7">
        <v>0</v>
      </c>
      <c r="E12" s="7">
        <v>0</v>
      </c>
      <c r="F12" s="7">
        <v>0</v>
      </c>
      <c r="G12" s="7">
        <v>0</v>
      </c>
      <c r="H12" s="7">
        <f t="shared" si="0"/>
        <v>2.659101966519116</v>
      </c>
    </row>
    <row r="13" spans="1:8" ht="15.75" thickBot="1">
      <c r="A13" s="6">
        <v>1997</v>
      </c>
      <c r="B13" s="7">
        <v>0.999248134711836</v>
      </c>
      <c r="C13" s="7">
        <v>2.33157898099428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3.330827115706116</v>
      </c>
    </row>
    <row r="14" spans="1:8" ht="15.75" thickBot="1">
      <c r="A14" s="6">
        <v>1998</v>
      </c>
      <c r="B14" s="7">
        <v>1.10968140622024</v>
      </c>
      <c r="C14" s="7">
        <v>2.58925661451389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3.69893802073413</v>
      </c>
    </row>
    <row r="15" spans="1:8" ht="15.75" thickBot="1">
      <c r="A15" s="6">
        <v>1999</v>
      </c>
      <c r="B15" s="7">
        <v>1.20928899302069</v>
      </c>
      <c r="C15" s="7">
        <v>2.81879701961855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4.02808601263924</v>
      </c>
    </row>
    <row r="16" spans="1:8" ht="15.75" thickBot="1">
      <c r="A16" s="6">
        <v>2000</v>
      </c>
      <c r="B16" s="7">
        <v>1.39164246350663</v>
      </c>
      <c r="C16" s="7">
        <v>3.24368477779279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4.63532724129942</v>
      </c>
    </row>
    <row r="17" spans="1:8" ht="15.75" thickBot="1">
      <c r="A17" s="6">
        <v>2001</v>
      </c>
      <c r="B17" s="7">
        <v>1.92232078535718</v>
      </c>
      <c r="C17" s="7">
        <v>4.47885828604572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6.4011790714029</v>
      </c>
    </row>
    <row r="18" spans="1:8" ht="15.75" thickBot="1">
      <c r="A18" s="6">
        <v>2002</v>
      </c>
      <c r="B18" s="7">
        <v>2.7510793593077</v>
      </c>
      <c r="C18" s="7">
        <v>6.38462203270516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9.135701392012859</v>
      </c>
    </row>
    <row r="19" spans="1:8" ht="15.75" thickBot="1">
      <c r="A19" s="6">
        <v>2003</v>
      </c>
      <c r="B19" s="7">
        <v>3.60643075868948</v>
      </c>
      <c r="C19" s="7">
        <v>7.49177996983331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11.09821072852279</v>
      </c>
    </row>
    <row r="20" spans="1:8" ht="15.75" thickBot="1">
      <c r="A20" s="6">
        <v>2004</v>
      </c>
      <c r="B20" s="7">
        <v>4.10600905462087</v>
      </c>
      <c r="C20" s="7">
        <v>8.78603078265449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12.89203983727536</v>
      </c>
    </row>
    <row r="21" spans="1:8" ht="15.75" thickBot="1">
      <c r="A21" s="6">
        <v>2005</v>
      </c>
      <c r="B21" s="7">
        <v>4.57286215815389</v>
      </c>
      <c r="C21" s="7">
        <v>10.9973702936568</v>
      </c>
      <c r="D21" s="7">
        <v>0.0193959059784909</v>
      </c>
      <c r="E21" s="7">
        <v>0</v>
      </c>
      <c r="F21" s="7">
        <v>0</v>
      </c>
      <c r="G21" s="7">
        <v>0</v>
      </c>
      <c r="H21" s="7">
        <f t="shared" si="0"/>
        <v>15.58962835778918</v>
      </c>
    </row>
    <row r="22" spans="1:8" ht="15.75" thickBot="1">
      <c r="A22" s="6">
        <v>2006</v>
      </c>
      <c r="B22" s="7">
        <v>4.75998491226975</v>
      </c>
      <c r="C22" s="7">
        <v>12.3361512432928</v>
      </c>
      <c r="D22" s="7">
        <v>0.112514458606387</v>
      </c>
      <c r="E22" s="7">
        <v>0</v>
      </c>
      <c r="F22" s="7">
        <v>0</v>
      </c>
      <c r="G22" s="7">
        <v>0.484655582826414</v>
      </c>
      <c r="H22" s="7">
        <f t="shared" si="0"/>
        <v>17.69330619699535</v>
      </c>
    </row>
    <row r="23" spans="1:8" ht="15.75" thickBot="1">
      <c r="A23" s="6">
        <v>2007</v>
      </c>
      <c r="B23" s="7">
        <v>4.94105160653777</v>
      </c>
      <c r="C23" s="7">
        <v>12.7979480545999</v>
      </c>
      <c r="D23" s="7">
        <v>0.111951886313355</v>
      </c>
      <c r="E23" s="7">
        <v>0</v>
      </c>
      <c r="F23" s="7">
        <v>0</v>
      </c>
      <c r="G23" s="7">
        <v>0.140947304912282</v>
      </c>
      <c r="H23" s="7">
        <f t="shared" si="0"/>
        <v>17.991898852363306</v>
      </c>
    </row>
    <row r="24" spans="1:8" ht="15.75" thickBot="1">
      <c r="A24" s="6">
        <v>2008</v>
      </c>
      <c r="B24" s="7">
        <v>7.29695373512116</v>
      </c>
      <c r="C24" s="7">
        <v>13.6587007129372</v>
      </c>
      <c r="D24" s="7">
        <v>0.118830173952404</v>
      </c>
      <c r="E24" s="7">
        <v>0</v>
      </c>
      <c r="F24" s="7">
        <v>0</v>
      </c>
      <c r="G24" s="7">
        <v>0.14024256838772</v>
      </c>
      <c r="H24" s="7">
        <f t="shared" si="0"/>
        <v>21.214727190398484</v>
      </c>
    </row>
    <row r="25" spans="1:8" ht="15.75" thickBot="1">
      <c r="A25" s="6">
        <v>2009</v>
      </c>
      <c r="B25" s="7">
        <v>15.0810924181039</v>
      </c>
      <c r="C25" s="7">
        <v>13.970322897976</v>
      </c>
      <c r="D25" s="7">
        <v>0.15393124703135</v>
      </c>
      <c r="E25" s="7">
        <v>0</v>
      </c>
      <c r="F25" s="7">
        <v>0.0155105753832319</v>
      </c>
      <c r="G25" s="7">
        <v>0.492541355545782</v>
      </c>
      <c r="H25" s="7">
        <f t="shared" si="0"/>
        <v>29.713398494040263</v>
      </c>
    </row>
    <row r="26" spans="1:8" ht="15.75" thickBot="1">
      <c r="A26" s="6">
        <v>2010</v>
      </c>
      <c r="B26" s="7">
        <v>21.5354080052374</v>
      </c>
      <c r="C26" s="7">
        <v>17.48142388206452</v>
      </c>
      <c r="D26" s="7">
        <v>16.5935296861732</v>
      </c>
      <c r="E26" s="7">
        <v>0</v>
      </c>
      <c r="F26" s="7">
        <v>0.0251798772588693</v>
      </c>
      <c r="G26" s="7">
        <v>0.481843648768053</v>
      </c>
      <c r="H26" s="7">
        <f t="shared" si="0"/>
        <v>56.117385099502044</v>
      </c>
    </row>
    <row r="27" spans="1:8" ht="15.75" thickBot="1">
      <c r="A27" s="6">
        <v>2011</v>
      </c>
      <c r="B27" s="7">
        <v>27.0930999564488</v>
      </c>
      <c r="C27" s="7">
        <v>28.609706991520383</v>
      </c>
      <c r="D27" s="7">
        <v>22.8430025436247</v>
      </c>
      <c r="E27" s="7">
        <v>0</v>
      </c>
      <c r="F27" s="7">
        <v>0.0284360633763938</v>
      </c>
      <c r="G27" s="7">
        <v>0.489149430524213</v>
      </c>
      <c r="H27" s="7">
        <f t="shared" si="0"/>
        <v>79.06339498549447</v>
      </c>
    </row>
    <row r="28" spans="1:8" ht="15.75" thickBot="1">
      <c r="A28" s="6">
        <v>2012</v>
      </c>
      <c r="B28" s="7">
        <v>35.8077481995663</v>
      </c>
      <c r="C28" s="7">
        <v>46.57562442248336</v>
      </c>
      <c r="D28" s="7">
        <v>23.1551575309066</v>
      </c>
      <c r="E28" s="7">
        <v>0</v>
      </c>
      <c r="F28" s="7">
        <v>0.0558323253264124</v>
      </c>
      <c r="G28" s="7">
        <v>0.41545868337159103</v>
      </c>
      <c r="H28" s="7">
        <f t="shared" si="0"/>
        <v>106.00982116165424</v>
      </c>
    </row>
    <row r="29" spans="1:8" ht="15.75" thickBot="1">
      <c r="A29" s="6">
        <v>2013</v>
      </c>
      <c r="B29" s="7">
        <v>47.6605515571388</v>
      </c>
      <c r="C29" s="7">
        <v>67.84311284540046</v>
      </c>
      <c r="D29" s="7">
        <v>23.7796117432521</v>
      </c>
      <c r="E29" s="7">
        <v>0</v>
      </c>
      <c r="F29" s="7">
        <v>0.0620094563100906</v>
      </c>
      <c r="G29" s="7">
        <v>0.494771389954733</v>
      </c>
      <c r="H29" s="7">
        <f t="shared" si="0"/>
        <v>139.84005699205616</v>
      </c>
    </row>
    <row r="30" spans="1:8" ht="15.75" thickBot="1">
      <c r="A30" s="6">
        <v>2014</v>
      </c>
      <c r="B30" s="7">
        <v>62.1728628047911</v>
      </c>
      <c r="C30" s="7">
        <v>72.4503689247128</v>
      </c>
      <c r="D30" s="7">
        <v>22.3403636845358</v>
      </c>
      <c r="E30" s="7">
        <v>0</v>
      </c>
      <c r="F30" s="7">
        <v>0.0829749801786247</v>
      </c>
      <c r="G30" s="7">
        <v>0.50208753300496</v>
      </c>
      <c r="H30" s="7">
        <f t="shared" si="0"/>
        <v>157.54865792722327</v>
      </c>
    </row>
    <row r="31" spans="1:8" ht="15.75" thickBot="1">
      <c r="A31" s="6">
        <v>2015</v>
      </c>
      <c r="B31" s="7">
        <v>82.6265184880926</v>
      </c>
      <c r="C31" s="7">
        <v>75.95537375855132</v>
      </c>
      <c r="D31" s="7">
        <v>22.2174118661131</v>
      </c>
      <c r="E31" s="7">
        <v>0</v>
      </c>
      <c r="F31" s="7">
        <v>0.171020821416775</v>
      </c>
      <c r="G31" s="7">
        <v>0.445407095339935</v>
      </c>
      <c r="H31" s="7">
        <f t="shared" si="0"/>
        <v>181.41573202951372</v>
      </c>
    </row>
    <row r="32" spans="1:8" ht="15.75" thickBot="1">
      <c r="A32" s="6">
        <v>2016</v>
      </c>
      <c r="B32" s="7">
        <v>119.27659859407233</v>
      </c>
      <c r="C32" s="7">
        <v>92.97549663786639</v>
      </c>
      <c r="D32" s="7">
        <v>21.2257548067826</v>
      </c>
      <c r="E32" s="7">
        <v>0</v>
      </c>
      <c r="F32" s="7">
        <v>0.245189755184937</v>
      </c>
      <c r="G32" s="7">
        <v>0.444730059863235</v>
      </c>
      <c r="H32" s="7">
        <f t="shared" si="0"/>
        <v>234.16776985376947</v>
      </c>
    </row>
    <row r="33" spans="1:8" ht="15.75" thickBot="1">
      <c r="A33" s="6">
        <v>2017</v>
      </c>
      <c r="B33" s="7">
        <v>151.17416342741527</v>
      </c>
      <c r="C33" s="7">
        <v>103.11051271329028</v>
      </c>
      <c r="D33" s="7">
        <v>21.1673910327486</v>
      </c>
      <c r="E33" s="7">
        <v>0</v>
      </c>
      <c r="F33" s="7">
        <v>0.422502004816579</v>
      </c>
      <c r="G33" s="7">
        <v>0.444056409563919</v>
      </c>
      <c r="H33" s="7">
        <f t="shared" si="0"/>
        <v>276.3186255878346</v>
      </c>
    </row>
    <row r="34" spans="1:8" ht="15.75" thickBot="1">
      <c r="A34" s="6">
        <v>2018</v>
      </c>
      <c r="B34" s="7">
        <v>192.54486663450703</v>
      </c>
      <c r="C34" s="7">
        <v>108.47386642157458</v>
      </c>
      <c r="D34" s="7">
        <v>27.9662090775849</v>
      </c>
      <c r="E34" s="7">
        <v>0</v>
      </c>
      <c r="F34" s="7">
        <v>0.68542896870558</v>
      </c>
      <c r="G34" s="7">
        <v>0.44338612751609996</v>
      </c>
      <c r="H34" s="7">
        <f t="shared" si="0"/>
        <v>330.11375722988817</v>
      </c>
    </row>
    <row r="35" spans="1:8" ht="15.75" thickBot="1">
      <c r="A35" s="6">
        <v>2019</v>
      </c>
      <c r="B35" s="7">
        <v>240.75176897967287</v>
      </c>
      <c r="C35" s="7">
        <v>113.09882908647677</v>
      </c>
      <c r="D35" s="7">
        <v>27.839858582197</v>
      </c>
      <c r="E35" s="7">
        <v>0</v>
      </c>
      <c r="F35" s="7">
        <v>0.947041297775137</v>
      </c>
      <c r="G35" s="7">
        <v>0.442719196878519</v>
      </c>
      <c r="H35" s="7">
        <f t="shared" si="0"/>
        <v>383.08021714300025</v>
      </c>
    </row>
    <row r="36" spans="1:8" ht="15.75" thickBot="1">
      <c r="A36" s="6">
        <v>2020</v>
      </c>
      <c r="B36" s="7">
        <v>294.2637473064896</v>
      </c>
      <c r="C36" s="7">
        <v>117.55594779606457</v>
      </c>
      <c r="D36" s="7">
        <v>27.714482683786002</v>
      </c>
      <c r="E36" s="7">
        <v>0</v>
      </c>
      <c r="F36" s="7">
        <v>1.20734556519935</v>
      </c>
      <c r="G36" s="7">
        <v>0.442055600894126</v>
      </c>
      <c r="H36" s="7">
        <f t="shared" si="0"/>
        <v>441.1835789524337</v>
      </c>
    </row>
    <row r="37" spans="1:8" ht="15.75" thickBot="1">
      <c r="A37" s="6">
        <v>2021</v>
      </c>
      <c r="B37" s="7">
        <v>351.97229757670215</v>
      </c>
      <c r="C37" s="7">
        <v>121.96183886258689</v>
      </c>
      <c r="D37" s="7">
        <v>27.5900730809221</v>
      </c>
      <c r="E37" s="7">
        <v>0</v>
      </c>
      <c r="F37" s="7">
        <v>1.46634831128643</v>
      </c>
      <c r="G37" s="7">
        <v>0.441395322889656</v>
      </c>
      <c r="H37" s="7">
        <f t="shared" si="0"/>
        <v>503.4319531543872</v>
      </c>
    </row>
    <row r="38" spans="1:8" ht="15.75" thickBot="1">
      <c r="A38" s="6">
        <v>2022</v>
      </c>
      <c r="B38" s="7">
        <v>414.2607451350825</v>
      </c>
      <c r="C38" s="7">
        <v>126.36920320533193</v>
      </c>
      <c r="D38" s="7">
        <v>27.466621547966902</v>
      </c>
      <c r="E38" s="7">
        <v>0</v>
      </c>
      <c r="F38" s="7">
        <v>1.72405604364308</v>
      </c>
      <c r="G38" s="7">
        <v>0.440738346275208</v>
      </c>
      <c r="H38" s="7">
        <f t="shared" si="0"/>
        <v>570.2613642782997</v>
      </c>
    </row>
    <row r="39" spans="1:8" ht="15.75" thickBot="1">
      <c r="A39" s="6">
        <v>2023</v>
      </c>
      <c r="B39" s="7">
        <v>479.1359413362704</v>
      </c>
      <c r="C39" s="7">
        <v>130.741855722619</v>
      </c>
      <c r="D39" s="7">
        <v>27.344119934352012</v>
      </c>
      <c r="E39" s="7">
        <v>0</v>
      </c>
      <c r="F39" s="7">
        <v>1.98047523733795</v>
      </c>
      <c r="G39" s="7">
        <v>0.440084654543832</v>
      </c>
      <c r="H39" s="7">
        <f t="shared" si="0"/>
        <v>639.6424768851232</v>
      </c>
    </row>
    <row r="40" spans="1:8" ht="15.75" thickBot="1">
      <c r="A40" s="6">
        <v>2024</v>
      </c>
      <c r="B40" s="7">
        <v>544.0731715875312</v>
      </c>
      <c r="C40" s="7">
        <v>134.9716851286348</v>
      </c>
      <c r="D40" s="7">
        <v>27.22256016386392</v>
      </c>
      <c r="E40" s="7">
        <v>0</v>
      </c>
      <c r="F40" s="7">
        <v>2.23561233506435</v>
      </c>
      <c r="G40" s="7">
        <v>0.43943423127111203</v>
      </c>
      <c r="H40" s="7">
        <f t="shared" si="0"/>
        <v>708.9424634463654</v>
      </c>
    </row>
    <row r="41" spans="1:8" ht="15.75" thickBot="1">
      <c r="A41" s="6">
        <v>2025</v>
      </c>
      <c r="B41" s="7">
        <v>606.6198348234946</v>
      </c>
      <c r="C41" s="7">
        <v>138.30465344529975</v>
      </c>
      <c r="D41" s="7">
        <v>27.10193423393656</v>
      </c>
      <c r="E41" s="7">
        <v>0</v>
      </c>
      <c r="F41" s="7">
        <v>2.48947374730211</v>
      </c>
      <c r="G41" s="7">
        <v>0.438787060114757</v>
      </c>
      <c r="H41" s="7">
        <f t="shared" si="0"/>
        <v>774.9546833101477</v>
      </c>
    </row>
    <row r="42" spans="1:8" ht="15.75" thickBot="1">
      <c r="A42" s="6">
        <v>2026</v>
      </c>
      <c r="B42" s="7">
        <v>664.594996141514</v>
      </c>
      <c r="C42" s="7">
        <v>140.8218626531761</v>
      </c>
      <c r="D42" s="7">
        <v>26.982234214949756</v>
      </c>
      <c r="E42" s="7">
        <v>0</v>
      </c>
      <c r="F42" s="7">
        <v>2.74206585247869</v>
      </c>
      <c r="G42" s="7">
        <v>0.438143124814183</v>
      </c>
      <c r="H42" s="7">
        <f t="shared" si="0"/>
        <v>835.5793019869328</v>
      </c>
    </row>
    <row r="43" spans="1:8" ht="15.75" thickBot="1">
      <c r="A43" s="6">
        <v>2027</v>
      </c>
      <c r="B43" s="7">
        <v>716.4199881291867</v>
      </c>
      <c r="C43" s="7">
        <v>142.48135294496743</v>
      </c>
      <c r="D43" s="7">
        <v>26.863452249536195</v>
      </c>
      <c r="E43" s="7">
        <v>0</v>
      </c>
      <c r="F43" s="7">
        <v>2.99339499712938</v>
      </c>
      <c r="G43" s="7">
        <v>0.43750240919011196</v>
      </c>
      <c r="H43" s="7">
        <f t="shared" si="0"/>
        <v>889.1956907300097</v>
      </c>
    </row>
    <row r="44" spans="1:8" ht="15.75" thickBot="1">
      <c r="A44" s="6">
        <v>2028</v>
      </c>
      <c r="B44" s="7">
        <v>761.2887375502428</v>
      </c>
      <c r="C44" s="7">
        <v>142.65987341213184</v>
      </c>
      <c r="D44" s="7">
        <v>26.74558055189303</v>
      </c>
      <c r="E44" s="7">
        <v>0</v>
      </c>
      <c r="F44" s="7">
        <v>3.24346749605681</v>
      </c>
      <c r="G44" s="7">
        <v>0.436864897144162</v>
      </c>
      <c r="H44" s="7">
        <f t="shared" si="0"/>
        <v>934.3745239074686</v>
      </c>
    </row>
    <row r="45" spans="1:8" ht="15.75" thickBot="1">
      <c r="A45" s="6">
        <v>2029</v>
      </c>
      <c r="B45" s="7">
        <v>802.8917415617528</v>
      </c>
      <c r="C45" s="7">
        <v>142.02591674600382</v>
      </c>
      <c r="D45" s="7">
        <v>26.627708854249843</v>
      </c>
      <c r="E45" s="7">
        <v>0</v>
      </c>
      <c r="F45" s="7">
        <v>3.49228298662939</v>
      </c>
      <c r="G45" s="7">
        <v>0.436227385098211</v>
      </c>
      <c r="H45" s="7">
        <f t="shared" si="0"/>
        <v>975.473877533734</v>
      </c>
    </row>
    <row r="46" spans="1:8" ht="15.75" thickBot="1">
      <c r="A46" s="6">
        <v>2030</v>
      </c>
      <c r="B46" s="7">
        <v>844.2817875046263</v>
      </c>
      <c r="C46" s="7">
        <v>141.31353660616648</v>
      </c>
      <c r="D46" s="7">
        <v>26.509837156606658</v>
      </c>
      <c r="E46" s="7">
        <v>0</v>
      </c>
      <c r="F46" s="7">
        <v>3.73984775388887</v>
      </c>
      <c r="G46" s="7">
        <v>0.43558987305226</v>
      </c>
      <c r="H46" s="7">
        <f t="shared" si="0"/>
        <v>1016.2805988943405</v>
      </c>
    </row>
    <row r="47" spans="1:8" ht="15">
      <c r="A47" s="17"/>
      <c r="B47" s="18"/>
      <c r="C47" s="18"/>
      <c r="D47" s="18"/>
      <c r="E47" s="18"/>
      <c r="F47" s="18"/>
      <c r="G47" s="18"/>
      <c r="H47" s="18"/>
    </row>
    <row r="48" spans="1:8" ht="15">
      <c r="A48" s="17"/>
      <c r="B48" s="18"/>
      <c r="C48" s="18"/>
      <c r="D48" s="18"/>
      <c r="E48" s="18"/>
      <c r="F48" s="18"/>
      <c r="G48" s="18"/>
      <c r="H48" s="18"/>
    </row>
    <row r="49" spans="1:10" ht="13.5" customHeight="1">
      <c r="A49" s="4"/>
      <c r="J49" s="1" t="s">
        <v>0</v>
      </c>
    </row>
    <row r="50" spans="1:8" ht="15.75">
      <c r="A50" s="27" t="s">
        <v>23</v>
      </c>
      <c r="B50" s="27"/>
      <c r="C50" s="27"/>
      <c r="D50" s="27"/>
      <c r="E50" s="27"/>
      <c r="F50" s="27"/>
      <c r="G50" s="27"/>
      <c r="H50" s="27"/>
    </row>
    <row r="51" spans="1:8" ht="15">
      <c r="A51" s="8" t="s">
        <v>24</v>
      </c>
      <c r="B51" s="12" t="s">
        <v>47</v>
      </c>
      <c r="C51" s="12" t="s">
        <v>47</v>
      </c>
      <c r="D51" s="12" t="s">
        <v>47</v>
      </c>
      <c r="E51" s="12" t="s">
        <v>47</v>
      </c>
      <c r="F51" s="12" t="s">
        <v>47</v>
      </c>
      <c r="G51" s="12" t="s">
        <v>47</v>
      </c>
      <c r="H51" s="12" t="s">
        <v>47</v>
      </c>
    </row>
    <row r="52" spans="1:8" ht="15">
      <c r="A52" s="8" t="s">
        <v>36</v>
      </c>
      <c r="B52" s="11">
        <f>EXP((LN(B32/B16)/16))-1</f>
        <v>0.32073054903829346</v>
      </c>
      <c r="C52" s="11">
        <f>EXP((LN(C32/C16)/16))-1</f>
        <v>0.2333408509099244</v>
      </c>
      <c r="D52" s="12" t="s">
        <v>47</v>
      </c>
      <c r="E52" s="12" t="s">
        <v>47</v>
      </c>
      <c r="F52" s="12" t="s">
        <v>47</v>
      </c>
      <c r="G52" s="12" t="s">
        <v>47</v>
      </c>
      <c r="H52" s="11">
        <f>EXP((LN(H32/H16)/16))-1</f>
        <v>0.2778074622078832</v>
      </c>
    </row>
    <row r="53" spans="1:8" ht="15">
      <c r="A53" s="8" t="s">
        <v>37</v>
      </c>
      <c r="B53" s="11">
        <f>EXP((LN(B36/B32)/4))-1</f>
        <v>0.2532721207838793</v>
      </c>
      <c r="C53" s="11">
        <f>EXP((LN(C36/C32)/4))-1</f>
        <v>0.0603983056306403</v>
      </c>
      <c r="D53" s="11">
        <f>EXP((LN(D36/D32)/4))-1</f>
        <v>0.06895865595132489</v>
      </c>
      <c r="E53" s="12" t="s">
        <v>47</v>
      </c>
      <c r="F53" s="11">
        <f>EXP((LN(F36/F32)/4))-1</f>
        <v>0.48964340353376823</v>
      </c>
      <c r="G53" s="11">
        <f>EXP((LN(G36/G32)/4))-1</f>
        <v>-0.0015068193591084578</v>
      </c>
      <c r="H53" s="11">
        <f>EXP((LN(H36/H32)/4))-1</f>
        <v>0.1715829826619435</v>
      </c>
    </row>
    <row r="54" spans="1:8" ht="15">
      <c r="A54" s="8" t="s">
        <v>63</v>
      </c>
      <c r="B54" s="11">
        <f>EXP((LN(B46/B32)/14))-1</f>
        <v>0.15003071881339425</v>
      </c>
      <c r="C54" s="11">
        <f>EXP((LN(C46/C32)/14))-1</f>
        <v>0.030354813166388217</v>
      </c>
      <c r="D54" s="11">
        <f>EXP((LN(D46/D32)/14))-1</f>
        <v>0.016005348213125936</v>
      </c>
      <c r="E54" s="12" t="s">
        <v>47</v>
      </c>
      <c r="F54" s="11">
        <f>EXP((LN(F46/F32)/14))-1</f>
        <v>0.21485687147181287</v>
      </c>
      <c r="G54" s="11">
        <f>EXP((LN(G46/G32)/14))-1</f>
        <v>-0.0014822110486424345</v>
      </c>
      <c r="H54" s="11">
        <f>EXP((LN(H46/H32)/14))-1</f>
        <v>0.11054139429735121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24" t="s">
        <v>60</v>
      </c>
      <c r="C1" s="24"/>
      <c r="D1" s="24"/>
      <c r="E1" s="24"/>
      <c r="F1" s="24"/>
      <c r="G1" s="14"/>
      <c r="H1" s="14"/>
    </row>
    <row r="2" spans="2:10" ht="15.75" customHeight="1">
      <c r="B2" s="24" t="s">
        <v>65</v>
      </c>
      <c r="C2" s="24"/>
      <c r="D2" s="24"/>
      <c r="E2" s="24"/>
      <c r="F2" s="24"/>
      <c r="G2" s="24"/>
      <c r="H2" s="14"/>
      <c r="I2" s="14"/>
      <c r="J2" s="14"/>
    </row>
    <row r="3" spans="1:8" ht="15.75" customHeight="1">
      <c r="A3" s="24" t="s">
        <v>44</v>
      </c>
      <c r="B3" s="24"/>
      <c r="C3" s="24"/>
      <c r="D3" s="24"/>
      <c r="E3" s="24"/>
      <c r="F3" s="24"/>
      <c r="G3" s="24"/>
      <c r="H3" s="24"/>
    </row>
    <row r="4" ht="13.5" customHeight="1" thickBot="1">
      <c r="A4" s="4"/>
    </row>
    <row r="5" spans="1:6" ht="39.75" thickBot="1">
      <c r="A5" s="5" t="s">
        <v>11</v>
      </c>
      <c r="B5" s="5" t="s">
        <v>45</v>
      </c>
      <c r="C5" s="5" t="s">
        <v>53</v>
      </c>
      <c r="D5" s="5" t="s">
        <v>54</v>
      </c>
      <c r="E5" s="5" t="s">
        <v>77</v>
      </c>
      <c r="F5" s="5" t="s">
        <v>55</v>
      </c>
    </row>
    <row r="6" spans="1:6" ht="15.75" thickBot="1">
      <c r="A6" s="6">
        <v>1990</v>
      </c>
      <c r="B6" s="7">
        <v>2682.6644</v>
      </c>
      <c r="C6" s="7">
        <v>391.5315719999999</v>
      </c>
      <c r="D6" s="7">
        <v>35585.758797246446</v>
      </c>
      <c r="E6" s="7">
        <v>469.5432563513244</v>
      </c>
      <c r="F6" s="7">
        <v>179.41914735026867</v>
      </c>
    </row>
    <row r="7" spans="1:6" ht="15.75" thickBot="1">
      <c r="A7" s="6">
        <v>1991</v>
      </c>
      <c r="B7" s="7">
        <v>2739.33500658</v>
      </c>
      <c r="C7" s="7">
        <v>402.57124638</v>
      </c>
      <c r="D7" s="7">
        <v>36248.92520660361</v>
      </c>
      <c r="E7" s="7">
        <v>474.75774977324164</v>
      </c>
      <c r="F7" s="7">
        <v>184.85443746754328</v>
      </c>
    </row>
    <row r="8" spans="1:6" ht="15.75" thickBot="1">
      <c r="A8" s="6">
        <v>1992</v>
      </c>
      <c r="B8" s="7">
        <v>2782.5919681600003</v>
      </c>
      <c r="C8" s="7">
        <v>409.89444756</v>
      </c>
      <c r="D8" s="7">
        <v>37473.068693709116</v>
      </c>
      <c r="E8" s="7">
        <v>470.16605793225915</v>
      </c>
      <c r="F8" s="7">
        <v>190.80346549477488</v>
      </c>
    </row>
    <row r="9" spans="1:6" ht="15.75" thickBot="1">
      <c r="A9" s="6">
        <v>1993</v>
      </c>
      <c r="B9" s="7">
        <v>2796.85961236</v>
      </c>
      <c r="C9" s="7">
        <v>415.94591027999996</v>
      </c>
      <c r="D9" s="7">
        <v>37162.5027650212</v>
      </c>
      <c r="E9" s="7">
        <v>467.9284339786829</v>
      </c>
      <c r="F9" s="7">
        <v>194.69320125999354</v>
      </c>
    </row>
    <row r="10" spans="1:6" ht="15.75" thickBot="1">
      <c r="A10" s="6">
        <v>1994</v>
      </c>
      <c r="B10" s="7">
        <v>2815.65618796</v>
      </c>
      <c r="C10" s="7">
        <v>420.9951808</v>
      </c>
      <c r="D10" s="7">
        <v>37990.89153684681</v>
      </c>
      <c r="E10" s="7">
        <v>482.13519421847354</v>
      </c>
      <c r="F10" s="7">
        <v>197.64871851775183</v>
      </c>
    </row>
    <row r="11" spans="1:6" ht="15.75" thickBot="1">
      <c r="A11" s="6">
        <v>1995</v>
      </c>
      <c r="B11" s="7">
        <v>2825.9076388</v>
      </c>
      <c r="C11" s="7">
        <v>426.7579113</v>
      </c>
      <c r="D11" s="7">
        <v>39391.32695262943</v>
      </c>
      <c r="E11" s="7">
        <v>493.03683236614245</v>
      </c>
      <c r="F11" s="7">
        <v>200.8239687302307</v>
      </c>
    </row>
    <row r="12" spans="1:6" ht="15.75" thickBot="1">
      <c r="A12" s="6">
        <v>1996</v>
      </c>
      <c r="B12" s="7">
        <v>2844.9032857</v>
      </c>
      <c r="C12" s="7">
        <v>431.53596252000006</v>
      </c>
      <c r="D12" s="7">
        <v>39994.17978633694</v>
      </c>
      <c r="E12" s="7">
        <v>505.0813033281333</v>
      </c>
      <c r="F12" s="7">
        <v>203.65443746392145</v>
      </c>
    </row>
    <row r="13" spans="1:6" ht="15.75" thickBot="1">
      <c r="A13" s="6">
        <v>1997</v>
      </c>
      <c r="B13" s="7">
        <v>2906.13814752</v>
      </c>
      <c r="C13" s="7">
        <v>436.03918409999994</v>
      </c>
      <c r="D13" s="7">
        <v>41460.84645231297</v>
      </c>
      <c r="E13" s="7">
        <v>516.9159649547805</v>
      </c>
      <c r="F13" s="7">
        <v>206.78806948253256</v>
      </c>
    </row>
    <row r="14" spans="1:6" ht="15.75" thickBot="1">
      <c r="A14" s="6">
        <v>1998</v>
      </c>
      <c r="B14" s="7">
        <v>2960.0358440799996</v>
      </c>
      <c r="C14" s="7">
        <v>435.78867111999995</v>
      </c>
      <c r="D14" s="7">
        <v>43964.00452743662</v>
      </c>
      <c r="E14" s="7">
        <v>537.8024099501279</v>
      </c>
      <c r="F14" s="7">
        <v>211.768840827779</v>
      </c>
    </row>
    <row r="15" spans="1:6" ht="15.75" thickBot="1">
      <c r="A15" s="6">
        <v>1999</v>
      </c>
      <c r="B15" s="7">
        <v>3019.23420788</v>
      </c>
      <c r="C15" s="7">
        <v>441.49208094</v>
      </c>
      <c r="D15" s="7">
        <v>45970.58423058366</v>
      </c>
      <c r="E15" s="7">
        <v>563.0454787292202</v>
      </c>
      <c r="F15" s="7">
        <v>217.88930027170173</v>
      </c>
    </row>
    <row r="16" spans="1:6" ht="15.75" thickBot="1">
      <c r="A16" s="6">
        <v>2000</v>
      </c>
      <c r="B16" s="7">
        <v>3079.8019732999996</v>
      </c>
      <c r="C16" s="7">
        <v>450.7896676</v>
      </c>
      <c r="D16" s="7">
        <v>49047.882805181376</v>
      </c>
      <c r="E16" s="7">
        <v>578.3301853065178</v>
      </c>
      <c r="F16" s="7">
        <v>223.95567227522656</v>
      </c>
    </row>
    <row r="17" spans="1:6" ht="15.75" thickBot="1">
      <c r="A17" s="6">
        <v>2001</v>
      </c>
      <c r="B17" s="7">
        <v>3126.8643258</v>
      </c>
      <c r="C17" s="7">
        <v>454.80903345</v>
      </c>
      <c r="D17" s="7">
        <v>52233.10133170482</v>
      </c>
      <c r="E17" s="7">
        <v>587.4508504881234</v>
      </c>
      <c r="F17" s="7">
        <v>230.01089609529262</v>
      </c>
    </row>
    <row r="18" spans="1:6" ht="15.75" thickBot="1">
      <c r="A18" s="6">
        <v>2002</v>
      </c>
      <c r="B18" s="7">
        <v>3171.5786448000003</v>
      </c>
      <c r="C18" s="7">
        <v>461.9144337599999</v>
      </c>
      <c r="D18" s="7">
        <v>53427.12867317254</v>
      </c>
      <c r="E18" s="7">
        <v>597.9227595297945</v>
      </c>
      <c r="F18" s="7">
        <v>235.79925647709098</v>
      </c>
    </row>
    <row r="19" spans="1:6" ht="15.75" thickBot="1">
      <c r="A19" s="6">
        <v>2003</v>
      </c>
      <c r="B19" s="7">
        <v>3209.5646116499997</v>
      </c>
      <c r="C19" s="7">
        <v>471.32636166</v>
      </c>
      <c r="D19" s="7">
        <v>55444.12515210829</v>
      </c>
      <c r="E19" s="7">
        <v>599.7254339310115</v>
      </c>
      <c r="F19" s="7">
        <v>242.15544920056055</v>
      </c>
    </row>
    <row r="20" spans="1:6" ht="15.75" thickBot="1">
      <c r="A20" s="6">
        <v>2004</v>
      </c>
      <c r="B20" s="7">
        <v>3232.7255102</v>
      </c>
      <c r="C20" s="7">
        <v>479.7120248</v>
      </c>
      <c r="D20" s="7">
        <v>57422.73726876605</v>
      </c>
      <c r="E20" s="7">
        <v>606.5653604540764</v>
      </c>
      <c r="F20" s="7">
        <v>247.79012907897362</v>
      </c>
    </row>
    <row r="21" spans="1:6" ht="15.75" thickBot="1">
      <c r="A21" s="6">
        <v>2005</v>
      </c>
      <c r="B21" s="7">
        <v>3241.7493193500004</v>
      </c>
      <c r="C21" s="7">
        <v>489.171</v>
      </c>
      <c r="D21" s="7">
        <v>58025.240877924065</v>
      </c>
      <c r="E21" s="7">
        <v>625.487422134051</v>
      </c>
      <c r="F21" s="7">
        <v>254.46732061630428</v>
      </c>
    </row>
    <row r="22" spans="1:6" ht="15.75" thickBot="1">
      <c r="A22" s="6">
        <v>2006</v>
      </c>
      <c r="B22" s="7">
        <v>3256.4890958</v>
      </c>
      <c r="C22" s="7">
        <v>498.11760602</v>
      </c>
      <c r="D22" s="7">
        <v>59565.4418755752</v>
      </c>
      <c r="E22" s="7">
        <v>637.4552704735228</v>
      </c>
      <c r="F22" s="7">
        <v>258.00252160216564</v>
      </c>
    </row>
    <row r="23" spans="1:6" ht="15.75" thickBot="1">
      <c r="A23" s="6">
        <v>2007</v>
      </c>
      <c r="B23" s="7">
        <v>3291.0245770500005</v>
      </c>
      <c r="C23" s="7">
        <v>505.03121980000003</v>
      </c>
      <c r="D23" s="7">
        <v>60026.587456118585</v>
      </c>
      <c r="E23" s="7">
        <v>638.8877730770292</v>
      </c>
      <c r="F23" s="7">
        <v>263.77594245053984</v>
      </c>
    </row>
    <row r="24" spans="1:6" ht="15.75" thickBot="1">
      <c r="A24" s="6">
        <v>2008</v>
      </c>
      <c r="B24" s="7">
        <v>3331.942350800001</v>
      </c>
      <c r="C24" s="7">
        <v>509.2389933999999</v>
      </c>
      <c r="D24" s="7">
        <v>61164.82559105671</v>
      </c>
      <c r="E24" s="7">
        <v>626.324165553627</v>
      </c>
      <c r="F24" s="7">
        <v>267.26534491020533</v>
      </c>
    </row>
    <row r="25" spans="1:6" ht="15.75" thickBot="1">
      <c r="A25" s="6">
        <v>2009</v>
      </c>
      <c r="B25" s="7">
        <v>3362.0706976000006</v>
      </c>
      <c r="C25" s="7">
        <v>510.80881997</v>
      </c>
      <c r="D25" s="7">
        <v>59661.3966190271</v>
      </c>
      <c r="E25" s="7">
        <v>594.9203823063938</v>
      </c>
      <c r="F25" s="7">
        <v>272.89714201397624</v>
      </c>
    </row>
    <row r="26" spans="1:6" ht="15.75" thickBot="1">
      <c r="A26" s="6">
        <v>2010</v>
      </c>
      <c r="B26" s="7">
        <v>3388.7593672000003</v>
      </c>
      <c r="C26" s="7">
        <v>511.22109150000006</v>
      </c>
      <c r="D26" s="7">
        <v>59868.99399961378</v>
      </c>
      <c r="E26" s="7">
        <v>579.3544305555798</v>
      </c>
      <c r="F26" s="7">
        <v>274.3041792404632</v>
      </c>
    </row>
    <row r="27" spans="1:6" ht="15.75" thickBot="1">
      <c r="A27" s="6">
        <v>2011</v>
      </c>
      <c r="B27" s="7">
        <v>3428.9590544675</v>
      </c>
      <c r="C27" s="7">
        <v>512.27225929</v>
      </c>
      <c r="D27" s="7">
        <v>61700.32663955309</v>
      </c>
      <c r="E27" s="7">
        <v>577.4769879809548</v>
      </c>
      <c r="F27" s="7">
        <v>275.1044367628909</v>
      </c>
    </row>
    <row r="28" spans="1:6" ht="15.75" thickBot="1">
      <c r="A28" s="6">
        <v>2012</v>
      </c>
      <c r="B28" s="7">
        <v>3472.65686102</v>
      </c>
      <c r="C28" s="7">
        <v>513.6030882</v>
      </c>
      <c r="D28" s="7">
        <v>62986.02274336394</v>
      </c>
      <c r="E28" s="7">
        <v>589.8195471760636</v>
      </c>
      <c r="F28" s="7">
        <v>275.4212627275603</v>
      </c>
    </row>
    <row r="29" spans="1:6" ht="15.75" thickBot="1">
      <c r="A29" s="6">
        <v>2013</v>
      </c>
      <c r="B29" s="7">
        <v>3511.4481634850004</v>
      </c>
      <c r="C29" s="7">
        <v>515.36385245</v>
      </c>
      <c r="D29" s="7">
        <v>63938.464932545045</v>
      </c>
      <c r="E29" s="7">
        <v>605.406723855983</v>
      </c>
      <c r="F29" s="7">
        <v>275.38243320882674</v>
      </c>
    </row>
    <row r="30" spans="1:6" ht="15.75" thickBot="1">
      <c r="A30" s="6">
        <v>2014</v>
      </c>
      <c r="B30" s="7">
        <v>3555.3869857600007</v>
      </c>
      <c r="C30" s="7">
        <v>517.2710715100001</v>
      </c>
      <c r="D30" s="7">
        <v>66625.18744251906</v>
      </c>
      <c r="E30" s="7">
        <v>622.0279545106445</v>
      </c>
      <c r="F30" s="7">
        <v>275.27320014213745</v>
      </c>
    </row>
    <row r="31" spans="1:6" ht="15.75" thickBot="1">
      <c r="A31" s="6">
        <v>2015</v>
      </c>
      <c r="B31" s="7">
        <v>3585.9502750750003</v>
      </c>
      <c r="C31" s="7">
        <v>519.0242845125</v>
      </c>
      <c r="D31" s="7">
        <v>70433.37062935602</v>
      </c>
      <c r="E31" s="7">
        <v>640.3478865603895</v>
      </c>
      <c r="F31" s="7">
        <v>274.9942518947154</v>
      </c>
    </row>
    <row r="32" spans="1:6" ht="15.75" thickBot="1">
      <c r="A32" s="6">
        <v>2016</v>
      </c>
      <c r="B32" s="7">
        <v>3615.4808713350008</v>
      </c>
      <c r="C32" s="7">
        <v>529.8395715099999</v>
      </c>
      <c r="D32" s="7">
        <v>72050.6499119947</v>
      </c>
      <c r="E32" s="7">
        <v>661.1938870220765</v>
      </c>
      <c r="F32" s="7">
        <v>274.64848385143875</v>
      </c>
    </row>
    <row r="33" spans="1:6" ht="15.75" thickBot="1">
      <c r="A33" s="6">
        <v>2017</v>
      </c>
      <c r="B33" s="7">
        <v>3645.884708337501</v>
      </c>
      <c r="C33" s="7">
        <v>535.661685545</v>
      </c>
      <c r="D33" s="7">
        <v>74354.42406525053</v>
      </c>
      <c r="E33" s="7">
        <v>668.0366737956317</v>
      </c>
      <c r="F33" s="7">
        <v>279.9382593042531</v>
      </c>
    </row>
    <row r="34" spans="1:6" ht="15.75" thickBot="1">
      <c r="A34" s="6">
        <v>2018</v>
      </c>
      <c r="B34" s="7">
        <v>3675.6543780400007</v>
      </c>
      <c r="C34" s="7">
        <v>541.89347964</v>
      </c>
      <c r="D34" s="7">
        <v>75405.9745449006</v>
      </c>
      <c r="E34" s="7">
        <v>671.9930665947583</v>
      </c>
      <c r="F34" s="7">
        <v>284.83800296697797</v>
      </c>
    </row>
    <row r="35" spans="1:6" ht="15.75" thickBot="1">
      <c r="A35" s="6">
        <v>2019</v>
      </c>
      <c r="B35" s="7">
        <v>3705.624727725001</v>
      </c>
      <c r="C35" s="7">
        <v>548.0165163749999</v>
      </c>
      <c r="D35" s="7">
        <v>77225.03933587948</v>
      </c>
      <c r="E35" s="7">
        <v>680.7781496021875</v>
      </c>
      <c r="F35" s="7">
        <v>289.25547344604985</v>
      </c>
    </row>
    <row r="36" spans="1:6" ht="15.75" thickBot="1">
      <c r="A36" s="6">
        <v>2020</v>
      </c>
      <c r="B36" s="7">
        <v>3735.6971084250013</v>
      </c>
      <c r="C36" s="7">
        <v>554.114379875</v>
      </c>
      <c r="D36" s="7">
        <v>79059.96711561501</v>
      </c>
      <c r="E36" s="7">
        <v>686.6932378942374</v>
      </c>
      <c r="F36" s="7">
        <v>293.47608622230956</v>
      </c>
    </row>
    <row r="37" spans="1:6" ht="15.75" thickBot="1">
      <c r="A37" s="6">
        <v>2021</v>
      </c>
      <c r="B37" s="7">
        <v>3765.0804763650012</v>
      </c>
      <c r="C37" s="7">
        <v>560.4587914274999</v>
      </c>
      <c r="D37" s="7">
        <v>81122.51549286237</v>
      </c>
      <c r="E37" s="7">
        <v>691.0612773903292</v>
      </c>
      <c r="F37" s="7">
        <v>297.6231874638125</v>
      </c>
    </row>
    <row r="38" spans="1:6" ht="15.75" thickBot="1">
      <c r="A38" s="6">
        <v>2022</v>
      </c>
      <c r="B38" s="7">
        <v>3793.9003128000013</v>
      </c>
      <c r="C38" s="7">
        <v>567.0478028599999</v>
      </c>
      <c r="D38" s="7">
        <v>83877.54477794876</v>
      </c>
      <c r="E38" s="7">
        <v>699.3684034315851</v>
      </c>
      <c r="F38" s="7">
        <v>301.9532090366822</v>
      </c>
    </row>
    <row r="39" spans="1:6" ht="15.75" thickBot="1">
      <c r="A39" s="6">
        <v>2023</v>
      </c>
      <c r="B39" s="7">
        <v>3822.2442903325014</v>
      </c>
      <c r="C39" s="7">
        <v>573.4494322200001</v>
      </c>
      <c r="D39" s="7">
        <v>86456.42101715198</v>
      </c>
      <c r="E39" s="7">
        <v>707.434090190721</v>
      </c>
      <c r="F39" s="7">
        <v>306.3624257128881</v>
      </c>
    </row>
    <row r="40" spans="1:6" ht="15.75" thickBot="1">
      <c r="A40" s="6">
        <v>2024</v>
      </c>
      <c r="B40" s="7">
        <v>3849.932775755002</v>
      </c>
      <c r="C40" s="7">
        <v>579.83586927</v>
      </c>
      <c r="D40" s="7">
        <v>88884.51345922651</v>
      </c>
      <c r="E40" s="7">
        <v>712.3623859388072</v>
      </c>
      <c r="F40" s="7">
        <v>310.9759579139991</v>
      </c>
    </row>
    <row r="41" spans="1:6" ht="15.75" thickBot="1">
      <c r="A41" s="6">
        <v>2025</v>
      </c>
      <c r="B41" s="7">
        <v>3876.962388437502</v>
      </c>
      <c r="C41" s="7">
        <v>586.3275743125</v>
      </c>
      <c r="D41" s="7">
        <v>91628.74956037212</v>
      </c>
      <c r="E41" s="7">
        <v>716.9341011013926</v>
      </c>
      <c r="F41" s="7">
        <v>315.7044727161178</v>
      </c>
    </row>
    <row r="42" spans="1:6" ht="15.75" thickBot="1">
      <c r="A42" s="6">
        <v>2026</v>
      </c>
      <c r="B42" s="7">
        <v>3903.406759280002</v>
      </c>
      <c r="C42" s="7">
        <v>592.63882252</v>
      </c>
      <c r="D42" s="7">
        <v>94461.44471963958</v>
      </c>
      <c r="E42" s="7">
        <v>721.6764923575652</v>
      </c>
      <c r="F42" s="7">
        <v>320.3443246332093</v>
      </c>
    </row>
    <row r="43" spans="1:6" ht="15.75" thickBot="1">
      <c r="A43" s="6">
        <v>2027</v>
      </c>
      <c r="B43" s="7">
        <v>3929.4990435875025</v>
      </c>
      <c r="C43" s="7">
        <v>598.7307510750001</v>
      </c>
      <c r="D43" s="7">
        <v>97204.83108033241</v>
      </c>
      <c r="E43" s="7">
        <v>726.1355782464753</v>
      </c>
      <c r="F43" s="7">
        <v>324.979510431185</v>
      </c>
    </row>
    <row r="44" spans="1:6" ht="15.75" thickBot="1">
      <c r="A44" s="6">
        <v>2028</v>
      </c>
      <c r="B44" s="7">
        <v>3955.314986670002</v>
      </c>
      <c r="C44" s="7">
        <v>604.7248015250001</v>
      </c>
      <c r="D44" s="7">
        <v>100118.52576304514</v>
      </c>
      <c r="E44" s="7">
        <v>731.3599400101317</v>
      </c>
      <c r="F44" s="7">
        <v>329.68652905162446</v>
      </c>
    </row>
    <row r="45" spans="1:6" ht="15.75" thickBot="1">
      <c r="A45" s="6">
        <v>2029</v>
      </c>
      <c r="B45" s="7">
        <v>3978.187728585002</v>
      </c>
      <c r="C45" s="7">
        <v>610.3895379400001</v>
      </c>
      <c r="D45" s="7">
        <v>103052.91823809315</v>
      </c>
      <c r="E45" s="7">
        <v>736.3734484837036</v>
      </c>
      <c r="F45" s="7">
        <v>334.4066803169089</v>
      </c>
    </row>
    <row r="46" spans="1:6" ht="13.5" customHeight="1" thickBot="1">
      <c r="A46" s="6">
        <v>2030</v>
      </c>
      <c r="B46" s="7">
        <v>4000.758026435002</v>
      </c>
      <c r="C46" s="7">
        <v>615.82824251</v>
      </c>
      <c r="D46" s="7">
        <v>106097.14984959287</v>
      </c>
      <c r="E46" s="7">
        <v>741.4670113109147</v>
      </c>
      <c r="F46" s="7">
        <v>339.15677277896566</v>
      </c>
    </row>
    <row r="47" spans="1:6" ht="13.5" customHeight="1">
      <c r="A47" s="26" t="s">
        <v>0</v>
      </c>
      <c r="B47" s="26"/>
      <c r="C47" s="26"/>
      <c r="D47" s="26"/>
      <c r="E47" s="26"/>
      <c r="F47" s="26"/>
    </row>
    <row r="48" spans="1:6" ht="15">
      <c r="A48" s="26" t="s">
        <v>67</v>
      </c>
      <c r="B48" s="26"/>
      <c r="C48" s="26"/>
      <c r="D48" s="26"/>
      <c r="E48" s="26"/>
      <c r="F48" s="26"/>
    </row>
    <row r="49" ht="15">
      <c r="A49" s="4"/>
    </row>
    <row r="50" spans="1:6" ht="15.75">
      <c r="A50" s="23" t="s">
        <v>23</v>
      </c>
      <c r="B50" s="23"/>
      <c r="C50" s="23"/>
      <c r="D50" s="23"/>
      <c r="E50" s="23"/>
      <c r="F50" s="23"/>
    </row>
    <row r="51" spans="1:6" ht="15">
      <c r="A51" s="8" t="s">
        <v>24</v>
      </c>
      <c r="B51" s="11">
        <f>EXP((LN(B16/B6)/10))-1</f>
        <v>0.013901217797331666</v>
      </c>
      <c r="C51" s="11">
        <f>EXP((LN(C16/C6)/10))-1</f>
        <v>0.014193251750222347</v>
      </c>
      <c r="D51" s="11">
        <f>EXP((LN(D16/D6)/10))-1</f>
        <v>0.03260542760718632</v>
      </c>
      <c r="E51" s="11">
        <f>EXP((LN(E16/E6)/10))-1</f>
        <v>0.02105708993204214</v>
      </c>
      <c r="F51" s="11">
        <f>EXP((LN(F16/F6)/10))-1</f>
        <v>0.022419979973653748</v>
      </c>
    </row>
    <row r="52" spans="1:6" ht="15">
      <c r="A52" s="8" t="s">
        <v>36</v>
      </c>
      <c r="B52" s="11">
        <f>EXP((LN(B32/B16)/16))-1</f>
        <v>0.010072866155280247</v>
      </c>
      <c r="C52" s="11">
        <f>EXP((LN(C32/C16)/16))-1</f>
        <v>0.010149498009929925</v>
      </c>
      <c r="D52" s="11">
        <f>EXP((LN(D32/D16)/16))-1</f>
        <v>0.024326957514880343</v>
      </c>
      <c r="E52" s="11">
        <f>EXP((LN(E32/E16)/16))-1</f>
        <v>0.008404002025856672</v>
      </c>
      <c r="F52" s="11">
        <f>EXP((LN(F32/F16)/16))-1</f>
        <v>0.012834406686179634</v>
      </c>
    </row>
    <row r="53" spans="1:6" ht="13.5" customHeight="1">
      <c r="A53" s="8" t="s">
        <v>37</v>
      </c>
      <c r="B53" s="11">
        <f>EXP((LN(B36/B32)/4))-1</f>
        <v>0.008210920067905025</v>
      </c>
      <c r="C53" s="11">
        <f>EXP((LN(C36/C32)/4))-1</f>
        <v>0.011262161437016527</v>
      </c>
      <c r="D53" s="11">
        <f>EXP((LN(D36/D32)/4))-1</f>
        <v>0.02348075703838548</v>
      </c>
      <c r="E53" s="11">
        <f>EXP((LN(E36/E32)/4))-1</f>
        <v>0.009505025460067928</v>
      </c>
      <c r="F53" s="11">
        <f>EXP((LN(F36/F32)/4))-1</f>
        <v>0.016714174250240577</v>
      </c>
    </row>
    <row r="54" spans="1:6" ht="15">
      <c r="A54" s="8" t="s">
        <v>63</v>
      </c>
      <c r="B54" s="11">
        <f>EXP((LN(B46/B32)/14))-1</f>
        <v>0.007259004182091244</v>
      </c>
      <c r="C54" s="11">
        <f>EXP((LN(C46/C32)/14))-1</f>
        <v>0.010800323503174836</v>
      </c>
      <c r="D54" s="11">
        <f>EXP((LN(D46/D32)/14))-1</f>
        <v>0.028027426027750435</v>
      </c>
      <c r="E54" s="11">
        <f>EXP((LN(E46/E32)/14))-1</f>
        <v>0.008218124250525483</v>
      </c>
      <c r="F54" s="11">
        <f>EXP((LN(F46/F32)/14))-1</f>
        <v>0.015183430165756517</v>
      </c>
    </row>
  </sheetData>
  <sheetProtection/>
  <mergeCells count="6">
    <mergeCell ref="A50:F50"/>
    <mergeCell ref="A3:H3"/>
    <mergeCell ref="A48:F48"/>
    <mergeCell ref="B1:F1"/>
    <mergeCell ref="B2:G2"/>
    <mergeCell ref="A47:F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4" t="s">
        <v>61</v>
      </c>
      <c r="B1" s="24"/>
      <c r="C1" s="24"/>
      <c r="D1" s="24"/>
      <c r="E1" s="24"/>
    </row>
    <row r="2" spans="1:6" ht="15.75" customHeight="1">
      <c r="A2" s="24" t="s">
        <v>65</v>
      </c>
      <c r="B2" s="24"/>
      <c r="C2" s="24"/>
      <c r="D2" s="24"/>
      <c r="E2" s="24"/>
      <c r="F2" s="24"/>
    </row>
    <row r="3" spans="1:5" ht="15.75" customHeight="1">
      <c r="A3" s="24" t="s">
        <v>56</v>
      </c>
      <c r="B3" s="24"/>
      <c r="C3" s="24"/>
      <c r="D3" s="24"/>
      <c r="E3" s="24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46</v>
      </c>
      <c r="E5" s="5" t="s">
        <v>18</v>
      </c>
    </row>
    <row r="6" spans="1:5" ht="15.75" thickBot="1">
      <c r="A6" s="6">
        <v>1990</v>
      </c>
      <c r="B6" s="9">
        <v>13.6889474869383</v>
      </c>
      <c r="C6" s="9">
        <v>14.568348028113258</v>
      </c>
      <c r="D6" s="9">
        <v>12.3334157367369</v>
      </c>
      <c r="E6" s="9">
        <v>14.7468391708624</v>
      </c>
    </row>
    <row r="7" spans="1:5" ht="15.75" thickBot="1">
      <c r="A7" s="6">
        <v>1991</v>
      </c>
      <c r="B7" s="9">
        <v>13.218478802053</v>
      </c>
      <c r="C7" s="9">
        <v>14.142644575336256</v>
      </c>
      <c r="D7" s="9">
        <v>11.9816236659201</v>
      </c>
      <c r="E7" s="9">
        <v>15.2543911715039</v>
      </c>
    </row>
    <row r="8" spans="1:5" ht="15.75" thickBot="1">
      <c r="A8" s="6">
        <v>1992</v>
      </c>
      <c r="B8" s="9">
        <v>12.9404879621374</v>
      </c>
      <c r="C8" s="9">
        <v>13.408798093714886</v>
      </c>
      <c r="D8" s="9">
        <v>11.5963593002928</v>
      </c>
      <c r="E8" s="9">
        <v>15.6281567518234</v>
      </c>
    </row>
    <row r="9" spans="1:5" ht="15.75" thickBot="1">
      <c r="A9" s="6">
        <v>1993</v>
      </c>
      <c r="B9" s="9">
        <v>11.7986800742455</v>
      </c>
      <c r="C9" s="9">
        <v>12.304962631991243</v>
      </c>
      <c r="D9" s="9">
        <v>10.4694039525003</v>
      </c>
      <c r="E9" s="9">
        <v>17.0601270014897</v>
      </c>
    </row>
    <row r="10" spans="1:5" ht="15.75" thickBot="1">
      <c r="A10" s="6">
        <v>1994</v>
      </c>
      <c r="B10" s="9">
        <v>12.0823778773728</v>
      </c>
      <c r="C10" s="9">
        <v>12.248814291703017</v>
      </c>
      <c r="D10" s="9">
        <v>10.7688465664775</v>
      </c>
      <c r="E10" s="9">
        <v>12.5737421996114</v>
      </c>
    </row>
    <row r="11" spans="1:5" ht="15.75" thickBot="1">
      <c r="A11" s="6">
        <v>1995</v>
      </c>
      <c r="B11" s="9">
        <v>12.064018595743</v>
      </c>
      <c r="C11" s="9">
        <v>12.219928093580506</v>
      </c>
      <c r="D11" s="9">
        <v>10.5480698456847</v>
      </c>
      <c r="E11" s="9">
        <v>12.4044084324795</v>
      </c>
    </row>
    <row r="12" spans="1:5" ht="15.75" thickBot="1">
      <c r="A12" s="6">
        <v>1996</v>
      </c>
      <c r="B12" s="9">
        <v>12.057281133827</v>
      </c>
      <c r="C12" s="9">
        <v>11.987358700173882</v>
      </c>
      <c r="D12" s="9">
        <v>10.3166249106845</v>
      </c>
      <c r="E12" s="9">
        <v>11.998788794398</v>
      </c>
    </row>
    <row r="13" spans="1:5" ht="15.75" thickBot="1">
      <c r="A13" s="6">
        <v>1997</v>
      </c>
      <c r="B13" s="9">
        <v>11.9279301358494</v>
      </c>
      <c r="C13" s="9">
        <v>11.765693974992422</v>
      </c>
      <c r="D13" s="9">
        <v>10.0285543068801</v>
      </c>
      <c r="E13" s="9">
        <v>12.07348139484</v>
      </c>
    </row>
    <row r="14" spans="1:5" ht="15.75" thickBot="1">
      <c r="A14" s="6">
        <v>1998</v>
      </c>
      <c r="B14" s="9">
        <v>12.0486085222037</v>
      </c>
      <c r="C14" s="9">
        <v>11.658883358178883</v>
      </c>
      <c r="D14" s="9">
        <v>9.94847897256202</v>
      </c>
      <c r="E14" s="9">
        <v>11.8872494338294</v>
      </c>
    </row>
    <row r="15" spans="1:5" ht="15.75" thickBot="1">
      <c r="A15" s="6">
        <v>1999</v>
      </c>
      <c r="B15" s="9">
        <v>11.8151075086491</v>
      </c>
      <c r="C15" s="9">
        <v>11.466524871350398</v>
      </c>
      <c r="D15" s="9">
        <v>9.86690637278119</v>
      </c>
      <c r="E15" s="9">
        <v>11.6751141792543</v>
      </c>
    </row>
    <row r="16" spans="1:5" ht="15.75" thickBot="1">
      <c r="A16" s="6">
        <v>2000</v>
      </c>
      <c r="B16" s="9">
        <v>11.6935631037561</v>
      </c>
      <c r="C16" s="9">
        <v>11.209222737218177</v>
      </c>
      <c r="D16" s="9">
        <v>9.79636603765894</v>
      </c>
      <c r="E16" s="9">
        <v>11.5034049235709</v>
      </c>
    </row>
    <row r="17" spans="1:5" ht="15.75" thickBot="1">
      <c r="A17" s="6">
        <v>2001</v>
      </c>
      <c r="B17" s="9">
        <v>12.8153894369791</v>
      </c>
      <c r="C17" s="9">
        <v>12.834645082964613</v>
      </c>
      <c r="D17" s="9">
        <v>11.5203649606871</v>
      </c>
      <c r="E17" s="9">
        <v>12.6662081938166</v>
      </c>
    </row>
    <row r="18" spans="1:5" ht="15.75" thickBot="1">
      <c r="A18" s="6">
        <v>2002</v>
      </c>
      <c r="B18" s="9">
        <v>13.1456606420367</v>
      </c>
      <c r="C18" s="9">
        <v>13.627525420671796</v>
      </c>
      <c r="D18" s="9">
        <v>11.9806258482952</v>
      </c>
      <c r="E18" s="9">
        <v>12.6431293616594</v>
      </c>
    </row>
    <row r="19" spans="1:5" ht="15.75" thickBot="1">
      <c r="A19" s="6">
        <v>2003</v>
      </c>
      <c r="B19" s="9">
        <v>13.009261987207</v>
      </c>
      <c r="C19" s="9">
        <v>12.922969659537461</v>
      </c>
      <c r="D19" s="9">
        <v>11.6463371470994</v>
      </c>
      <c r="E19" s="9">
        <v>12.4108719956038</v>
      </c>
    </row>
    <row r="20" spans="1:5" ht="15.75" thickBot="1">
      <c r="A20" s="6">
        <v>2004</v>
      </c>
      <c r="B20" s="9">
        <v>12.4120250256851</v>
      </c>
      <c r="C20" s="9">
        <v>12.387207256967379</v>
      </c>
      <c r="D20" s="9">
        <v>11.0834917839733</v>
      </c>
      <c r="E20" s="9">
        <v>11.56822419847</v>
      </c>
    </row>
    <row r="21" spans="1:5" ht="15.75" thickBot="1">
      <c r="A21" s="6">
        <v>2005</v>
      </c>
      <c r="B21" s="9">
        <v>12.6339514537051</v>
      </c>
      <c r="C21" s="9">
        <v>13.064511593362852</v>
      </c>
      <c r="D21" s="9">
        <v>11.058140703572</v>
      </c>
      <c r="E21" s="9">
        <v>11.8564900395368</v>
      </c>
    </row>
    <row r="22" spans="1:5" ht="15.75" thickBot="1">
      <c r="A22" s="6">
        <v>2006</v>
      </c>
      <c r="B22" s="9">
        <v>12.4708053883914</v>
      </c>
      <c r="C22" s="9">
        <v>13.339988276416335</v>
      </c>
      <c r="D22" s="9">
        <v>11.0036676738414</v>
      </c>
      <c r="E22" s="9">
        <v>11.5170136373781</v>
      </c>
    </row>
    <row r="23" spans="1:5" ht="15.75" thickBot="1">
      <c r="A23" s="6">
        <v>2007</v>
      </c>
      <c r="B23" s="9">
        <v>12.0268335158487</v>
      </c>
      <c r="C23" s="9">
        <v>12.582775241021407</v>
      </c>
      <c r="D23" s="9">
        <v>10.6017924034844</v>
      </c>
      <c r="E23" s="9">
        <v>11.1720898208558</v>
      </c>
    </row>
    <row r="24" spans="1:5" ht="15.75" thickBot="1">
      <c r="A24" s="6">
        <v>2008</v>
      </c>
      <c r="B24" s="9">
        <v>12.4891122158288</v>
      </c>
      <c r="C24" s="9">
        <v>13.161656194351174</v>
      </c>
      <c r="D24" s="9">
        <v>11.1167532571129</v>
      </c>
      <c r="E24" s="9">
        <v>11.6224536637888</v>
      </c>
    </row>
    <row r="25" spans="1:5" ht="15.75" thickBot="1">
      <c r="A25" s="6">
        <v>2009</v>
      </c>
      <c r="B25" s="9">
        <v>12.3491202324019</v>
      </c>
      <c r="C25" s="9">
        <v>13.174421650829318</v>
      </c>
      <c r="D25" s="9">
        <v>11.1786570355176</v>
      </c>
      <c r="E25" s="9">
        <v>11.6903474758687</v>
      </c>
    </row>
    <row r="26" spans="1:5" ht="15.75" thickBot="1">
      <c r="A26" s="6">
        <v>2010</v>
      </c>
      <c r="B26" s="9">
        <v>13.1304752392492</v>
      </c>
      <c r="C26" s="9">
        <v>14.271732071959066</v>
      </c>
      <c r="D26" s="9">
        <v>12.0692628610664</v>
      </c>
      <c r="E26" s="9">
        <v>12.7498755149827</v>
      </c>
    </row>
    <row r="27" spans="1:5" ht="15.75" thickBot="1">
      <c r="A27" s="6">
        <v>2011</v>
      </c>
      <c r="B27" s="9">
        <v>13.3231658621754</v>
      </c>
      <c r="C27" s="9">
        <v>14.666082302970098</v>
      </c>
      <c r="D27" s="9">
        <v>12.2048688721416</v>
      </c>
      <c r="E27" s="9">
        <v>13.0528520505579</v>
      </c>
    </row>
    <row r="28" spans="1:5" ht="15.75" thickBot="1">
      <c r="A28" s="6">
        <v>2012</v>
      </c>
      <c r="B28" s="9">
        <v>13.1260733623936</v>
      </c>
      <c r="C28" s="9">
        <v>14.643993059213743</v>
      </c>
      <c r="D28" s="9">
        <v>11.904300633218</v>
      </c>
      <c r="E28" s="9">
        <v>12.5833965384506</v>
      </c>
    </row>
    <row r="29" spans="1:5" ht="15.75" thickBot="1">
      <c r="A29" s="6">
        <v>2013</v>
      </c>
      <c r="B29" s="9">
        <v>13.019262379227</v>
      </c>
      <c r="C29" s="9">
        <v>14.593361687752495</v>
      </c>
      <c r="D29" s="9">
        <v>11.756007922192</v>
      </c>
      <c r="E29" s="9">
        <v>12.3836871753979</v>
      </c>
    </row>
    <row r="30" spans="1:5" ht="15.75" thickBot="1">
      <c r="A30" s="6">
        <v>2014</v>
      </c>
      <c r="B30" s="9">
        <v>13.2491749897801</v>
      </c>
      <c r="C30" s="9">
        <v>12.878393932447194</v>
      </c>
      <c r="D30" s="9">
        <v>10.1995859302194</v>
      </c>
      <c r="E30" s="9">
        <v>12.4322529066762</v>
      </c>
    </row>
    <row r="31" spans="1:5" ht="15.75" thickBot="1">
      <c r="A31" s="6">
        <v>2015</v>
      </c>
      <c r="B31" s="9">
        <v>13.6694873268921</v>
      </c>
      <c r="C31" s="9">
        <v>13.259592308044548</v>
      </c>
      <c r="D31" s="9">
        <v>10.3961599000826</v>
      </c>
      <c r="E31" s="9">
        <v>12.63</v>
      </c>
    </row>
    <row r="32" spans="1:5" ht="15.75" thickBot="1">
      <c r="A32" s="6">
        <v>2016</v>
      </c>
      <c r="B32" s="9">
        <v>13.9176292632205</v>
      </c>
      <c r="C32" s="9">
        <v>13.379441562140503</v>
      </c>
      <c r="D32" s="9">
        <v>10.3975494500014</v>
      </c>
      <c r="E32" s="9">
        <v>12.852</v>
      </c>
    </row>
    <row r="33" spans="1:5" ht="15.75" thickBot="1">
      <c r="A33" s="6">
        <v>2017</v>
      </c>
      <c r="B33" s="9">
        <v>13.7423567675041</v>
      </c>
      <c r="C33" s="9">
        <v>12.692947565303884</v>
      </c>
      <c r="D33" s="9">
        <v>10.1910383365069</v>
      </c>
      <c r="E33" s="9">
        <v>12.7049398293517</v>
      </c>
    </row>
    <row r="34" spans="1:5" ht="15.75" thickBot="1">
      <c r="A34" s="6">
        <v>2018</v>
      </c>
      <c r="B34" s="9">
        <v>14.1830310569033</v>
      </c>
      <c r="C34" s="9">
        <v>12.515419788997534</v>
      </c>
      <c r="D34" s="9">
        <v>10.0485030928352</v>
      </c>
      <c r="E34" s="9">
        <v>12.527244325261226</v>
      </c>
    </row>
    <row r="35" spans="1:5" ht="15.75" thickBot="1">
      <c r="A35" s="6">
        <v>2019</v>
      </c>
      <c r="B35" s="9">
        <v>13.8185684372543</v>
      </c>
      <c r="C35" s="9">
        <v>12.471438240500685</v>
      </c>
      <c r="D35" s="9">
        <v>10.0351380421312</v>
      </c>
      <c r="E35" s="9">
        <v>12.510582415119815</v>
      </c>
    </row>
    <row r="36" spans="1:6" ht="15.75" thickBot="1">
      <c r="A36" s="6">
        <v>2020</v>
      </c>
      <c r="B36" s="9">
        <v>13.774902192526</v>
      </c>
      <c r="C36" s="9">
        <v>12.425434454544781</v>
      </c>
      <c r="D36" s="9">
        <v>10.0235702887224</v>
      </c>
      <c r="E36" s="9">
        <v>12.496161155365241</v>
      </c>
      <c r="F36" s="1" t="s">
        <v>0</v>
      </c>
    </row>
    <row r="37" spans="1:5" ht="15.75" thickBot="1">
      <c r="A37" s="6">
        <v>2021</v>
      </c>
      <c r="B37" s="9">
        <v>13.6861223666819</v>
      </c>
      <c r="C37" s="9">
        <v>12.32828877152241</v>
      </c>
      <c r="D37" s="9">
        <v>9.96121153276542</v>
      </c>
      <c r="E37" s="9">
        <v>12.418419887389772</v>
      </c>
    </row>
    <row r="38" spans="1:5" ht="15.75" thickBot="1">
      <c r="A38" s="6">
        <v>2022</v>
      </c>
      <c r="B38" s="9">
        <v>13.7688631919382</v>
      </c>
      <c r="C38" s="9">
        <v>12.403883636548063</v>
      </c>
      <c r="D38" s="9">
        <v>10.0505270125175</v>
      </c>
      <c r="E38" s="9">
        <v>12.529767500715385</v>
      </c>
    </row>
    <row r="39" spans="1:5" ht="15.75" thickBot="1">
      <c r="A39" s="6">
        <v>2023</v>
      </c>
      <c r="B39" s="9">
        <v>13.8476594077265</v>
      </c>
      <c r="C39" s="9">
        <v>12.476125875880745</v>
      </c>
      <c r="D39" s="9">
        <v>10.1270599233267</v>
      </c>
      <c r="E39" s="9">
        <v>12.625179370898703</v>
      </c>
    </row>
    <row r="40" spans="1:5" ht="15.75" thickBot="1">
      <c r="A40" s="6">
        <v>2024</v>
      </c>
      <c r="B40" s="9">
        <v>13.9259512412936</v>
      </c>
      <c r="C40" s="9">
        <v>12.5476327196227</v>
      </c>
      <c r="D40" s="9">
        <v>10.2051842661829</v>
      </c>
      <c r="E40" s="9">
        <v>12.722575243862899</v>
      </c>
    </row>
    <row r="41" spans="1:5" ht="15.75" thickBot="1">
      <c r="A41" s="6">
        <v>2025</v>
      </c>
      <c r="B41" s="9">
        <v>14.0380749190862</v>
      </c>
      <c r="C41" s="9">
        <v>12.649740475333507</v>
      </c>
      <c r="D41" s="9">
        <v>10.3117694499228</v>
      </c>
      <c r="E41" s="9">
        <v>12.855452611350062</v>
      </c>
    </row>
    <row r="42" spans="1:5" ht="15.75" thickBot="1">
      <c r="A42" s="6">
        <v>2026</v>
      </c>
      <c r="B42" s="9">
        <v>14.1892497029643</v>
      </c>
      <c r="C42" s="9">
        <v>12.787821077103297</v>
      </c>
      <c r="D42" s="9">
        <v>10.4440803220698</v>
      </c>
      <c r="E42" s="9">
        <v>13.020401619870118</v>
      </c>
    </row>
    <row r="43" spans="1:5" ht="15.75" thickBot="1">
      <c r="A43" s="6">
        <v>2027</v>
      </c>
      <c r="B43" s="9">
        <v>14.3162337759566</v>
      </c>
      <c r="C43" s="9">
        <v>12.903516206338622</v>
      </c>
      <c r="D43" s="9">
        <v>10.5489084377426</v>
      </c>
      <c r="E43" s="9">
        <v>13.15108848985041</v>
      </c>
    </row>
    <row r="44" spans="1:5" ht="15.75" thickBot="1">
      <c r="A44" s="6">
        <v>2028</v>
      </c>
      <c r="B44" s="9">
        <v>14.4595972423209</v>
      </c>
      <c r="C44" s="9">
        <v>13.034425497711615</v>
      </c>
      <c r="D44" s="9">
        <v>10.6652676401711</v>
      </c>
      <c r="E44" s="9">
        <v>13.296150908087979</v>
      </c>
    </row>
    <row r="45" spans="1:5" ht="15.75" thickBot="1">
      <c r="A45" s="6">
        <v>2029</v>
      </c>
      <c r="B45" s="9">
        <v>14.699506047227</v>
      </c>
      <c r="C45" s="9">
        <v>13.120801237767902</v>
      </c>
      <c r="D45" s="9">
        <v>10.741127746565</v>
      </c>
      <c r="E45" s="9">
        <v>13.390724008036996</v>
      </c>
    </row>
    <row r="46" spans="1:5" ht="15.75" customHeight="1" thickBot="1">
      <c r="A46" s="6">
        <v>2030</v>
      </c>
      <c r="B46" s="9">
        <v>14.9613477197019</v>
      </c>
      <c r="C46" s="9">
        <v>13.22298720075232</v>
      </c>
      <c r="D46" s="9">
        <v>10.8305095938942</v>
      </c>
      <c r="E46" s="9">
        <v>13.502154360338372</v>
      </c>
    </row>
    <row r="47" spans="1:5" ht="13.5" customHeight="1">
      <c r="A47" s="26" t="s">
        <v>0</v>
      </c>
      <c r="B47" s="26"/>
      <c r="C47" s="26"/>
      <c r="D47" s="26"/>
      <c r="E47" s="26"/>
    </row>
    <row r="48" spans="1:5" ht="15">
      <c r="A48" s="26" t="s">
        <v>67</v>
      </c>
      <c r="B48" s="26"/>
      <c r="C48" s="26"/>
      <c r="D48" s="26"/>
      <c r="E48" s="26"/>
    </row>
    <row r="49" ht="15">
      <c r="A49" s="4"/>
    </row>
    <row r="50" spans="1:5" ht="15.75">
      <c r="A50" s="23" t="s">
        <v>23</v>
      </c>
      <c r="B50" s="23"/>
      <c r="C50" s="23"/>
      <c r="D50" s="23"/>
      <c r="E50" s="23"/>
    </row>
    <row r="51" spans="1:5" ht="15">
      <c r="A51" s="8" t="s">
        <v>24</v>
      </c>
      <c r="B51" s="11">
        <f>EXP((LN(B16/B6)/10))-1</f>
        <v>-0.01563156147118916</v>
      </c>
      <c r="C51" s="11">
        <f>EXP((LN(C16/C6)/10))-1</f>
        <v>-0.025870895587177145</v>
      </c>
      <c r="D51" s="11">
        <f>EXP((LN(D16/D6)/10))-1</f>
        <v>-0.022766911926709876</v>
      </c>
      <c r="E51" s="11">
        <f>EXP((LN(E16/E6)/10))-1</f>
        <v>-0.024532630443775294</v>
      </c>
    </row>
    <row r="52" spans="1:5" ht="15">
      <c r="A52" s="8" t="s">
        <v>36</v>
      </c>
      <c r="B52" s="11">
        <f>EXP((LN(B32/B16)/16))-1</f>
        <v>0.0109417908170375</v>
      </c>
      <c r="C52" s="11">
        <f>EXP((LN(C32/C16)/16))-1</f>
        <v>0.011122804676060083</v>
      </c>
      <c r="D52" s="11">
        <f>EXP((LN(D32/D16)/16))-1</f>
        <v>0.003729352051587309</v>
      </c>
      <c r="E52" s="11">
        <f>EXP((LN(E32/E16)/16))-1</f>
        <v>0.006952580832853217</v>
      </c>
    </row>
    <row r="53" spans="1:5" ht="13.5" customHeight="1">
      <c r="A53" s="8" t="s">
        <v>37</v>
      </c>
      <c r="B53" s="11">
        <f>EXP((LN(B36/B32)/4))-1</f>
        <v>-0.002573700887871677</v>
      </c>
      <c r="C53" s="11">
        <f>EXP((LN(C36/C32)/4))-1</f>
        <v>-0.01832349042598924</v>
      </c>
      <c r="D53" s="11">
        <f>EXP((LN(D36/D32)/4))-1</f>
        <v>-0.009115896007878876</v>
      </c>
      <c r="E53" s="11">
        <f>EXP((LN(E36/E32)/4))-1</f>
        <v>-0.006994908859928484</v>
      </c>
    </row>
    <row r="54" spans="1:5" ht="15">
      <c r="A54" s="8" t="s">
        <v>63</v>
      </c>
      <c r="B54" s="11">
        <f>EXP((LN(B46/B32)/14))-1</f>
        <v>0.005178629260921497</v>
      </c>
      <c r="C54" s="11">
        <f>EXP((LN(C46/C32)/14))-1</f>
        <v>-0.0008398291064963814</v>
      </c>
      <c r="D54" s="11">
        <f>EXP((LN(D46/D32)/14))-1</f>
        <v>0.0029183189723205327</v>
      </c>
      <c r="E54" s="11">
        <f>EXP((LN(E46/E32)/14))-1</f>
        <v>0.0035312067653012758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SMUD Low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2017-12-10T04:41:58Z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Z5JXHV6S7NA6-3-113739</vt:lpwstr>
  </property>
  <property fmtid="{D5CDD505-2E9C-101B-9397-08002B2CF9AE}" pid="4" name="_dlc_DocIdItemGu">
    <vt:lpwstr>43914999-3a5c-4bf2-88ce-6017d91cae1d</vt:lpwstr>
  </property>
  <property fmtid="{D5CDD505-2E9C-101B-9397-08002B2CF9AE}" pid="5" name="_dlc_DocIdU">
    <vt:lpwstr>http://efilingspinternal/_layouts/DocIdRedir.aspx?ID=Z5JXHV6S7NA6-3-113739, Z5JXHV6S7NA6-3-113739</vt:lpwstr>
  </property>
  <property fmtid="{D5CDD505-2E9C-101B-9397-08002B2CF9AE}" pid="6" name="_CopySour">
    <vt:lpwstr>http://efilingspinternal/PendingDocuments/17-IEPR-03/20171211T150823_CED_2017_Revised_SMUD_Low_Demand_Case.xls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154;#IEPR 2017-12-15 Workshop|5c44ed5c-9250-4902-8e97-658c9e0e4fa4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2530000.00000000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2017-12-15 Workshop|5c44ed5c-9250-4902-8e97-658c9e0e4fa4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Staff|33d9c16f-f938-4210-84d3-7f3ed959b9d5;#6;#Document|6786e4f6-aafd-416d-a977-1b2d5f456edf;#3;#Document|f3c81208-9d0f-49cc-afc5-e227f36ec0e7;#154;#IEPR 2017-12-15 Workshop|5c44ed5c-9250-4902-8e97-658c9e0e4fa4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