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<sst xmlns="http://schemas.openxmlformats.org/spreadsheetml/2006/main" count="168" uniqueCount="80">
  <si>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</si>
  <si>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</si>
  <si>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</si>
  <si>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</si>
  <si>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</si>
  <si>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</si>
  <si>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</si>
  <si>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</si>
  <si>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</si>
  <si>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</si>
  <si>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</si>
  <si>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</si>
  <si>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</si>
  <si>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</si>
  <si>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</si>
  <si>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</si>
  <si>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</si>
  <si>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</si>
  <si>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</si>
  <si>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</si>
  <si>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</si>
  <si>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</si>
  <si>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</si>
  <si>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</si>
  <si>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</si>
  <si>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</si>
  <si>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</si>
  <si>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</si>
  <si>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</si>
  <si>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</si>
  <si>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</si>
  <si>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</si>
  <si>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</si>
  <si>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</si>
  <si>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</si>
  <si>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</si>
  <si>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</si>
  <si>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</si>
  <si>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</si>
  <si>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</si>
  <si>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</si>
  <si>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</si>
  <si>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</si>
  <si>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</si>
  <si>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</si>
  <si>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</si>
  <si>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</si>
  <si>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</si>
  <si>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</si>
  <si>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</si>
  <si>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</si>
  <si>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Load-Modifying Demand Response</t>
  </si>
  <si>
    <t>Households (Thousands)</t>
  </si>
  <si>
    <t>Personal Income
(Millions 2016$)</t>
  </si>
  <si>
    <t>Commercial
Floor Space
(Million sq. ft.)</t>
  </si>
  <si>
    <t>Electricity Prices (2016 cents/kWh)</t>
  </si>
  <si>
    <t>Form 1.1 - SDGE Planning Area</t>
  </si>
  <si>
    <t>Form 1.5 - SDGE Planning Area</t>
  </si>
  <si>
    <t>Form 1.7a - SDGE Planning Area</t>
  </si>
  <si>
    <t>Form 2.2 - SDGE Planning Area</t>
  </si>
  <si>
    <t>Form 2.3 - SDGE Planning Area</t>
  </si>
  <si>
    <t>California Energy Demand 2018-2030 Revised Baseline Forecast - High Demand Case</t>
  </si>
  <si>
    <t>Last historic year is 2016. Consumption includes self-generation.</t>
  </si>
  <si>
    <t>2016-2030</t>
  </si>
  <si>
    <t>Last historic year is 2016. Sales excludes self-generation.</t>
  </si>
  <si>
    <t>Last historic year is 2016.</t>
  </si>
  <si>
    <t>Form 1.1b - SDG&amp;E Planning Area</t>
  </si>
  <si>
    <t>Form 1.2 - SDG&amp;E Planning Area</t>
  </si>
  <si>
    <t>Peak  End Use  Load</t>
  </si>
  <si>
    <t>Unadjusted  Net Peak Demand</t>
  </si>
  <si>
    <t>Peak Shift Impact*</t>
  </si>
  <si>
    <t>Final Net Peak Demand</t>
  </si>
  <si>
    <t>Last historic year is weather normalized 2017. Net peak demand includes the impact of demand response programs.</t>
  </si>
  <si>
    <t>*Peak shift impact accounts for utility peaks occurring later in the day compared to the end use peak due to demand modifiers.</t>
  </si>
  <si>
    <t>2000-2017</t>
  </si>
  <si>
    <t>2017-2020</t>
  </si>
  <si>
    <t>2017-2030</t>
  </si>
  <si>
    <t>Form 1.4 - SDG&amp;E Planning Area</t>
  </si>
  <si>
    <t>Total Non-Agricultural Employment</t>
  </si>
  <si>
    <t>December 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</si>
</sst>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;[Black]\-#,##0;[Black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>
      <c r="A2" s="11" t="s">
        <v>79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48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2">
    <mergeCell ref="A1:F1"/>
    <mergeCell ref="G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customHeight="1">
      <c r="A2" s="24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customHeight="1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5420.990104</v>
      </c>
      <c r="C6" s="7">
        <v>0</v>
      </c>
      <c r="D6" s="7">
        <v>5834.159777221843</v>
      </c>
      <c r="E6" s="7">
        <v>0</v>
      </c>
      <c r="F6" s="7">
        <v>1626.9657782046982</v>
      </c>
      <c r="G6" s="7">
        <v>292.17720599999996</v>
      </c>
      <c r="H6" s="7">
        <v>239.617481</v>
      </c>
      <c r="I6" s="7">
        <v>1369.8693574226013</v>
      </c>
      <c r="J6" s="7">
        <v>73.430699</v>
      </c>
      <c r="K6" s="7">
        <v>14857.210402849143</v>
      </c>
      <c r="L6" s="14"/>
    </row>
    <row r="7" spans="1:11" ht="15.75" thickBot="1">
      <c r="A7" s="6">
        <v>1991</v>
      </c>
      <c r="B7" s="7">
        <v>5332.748817999999</v>
      </c>
      <c r="C7" s="7">
        <v>0</v>
      </c>
      <c r="D7" s="7">
        <v>5693.642160422627</v>
      </c>
      <c r="E7" s="7">
        <v>0</v>
      </c>
      <c r="F7" s="7">
        <v>1623.2279491820498</v>
      </c>
      <c r="G7" s="7">
        <v>315.76886499999995</v>
      </c>
      <c r="H7" s="7">
        <v>206.68030500000003</v>
      </c>
      <c r="I7" s="7">
        <v>1462.544500055282</v>
      </c>
      <c r="J7" s="7">
        <v>75.875295</v>
      </c>
      <c r="K7" s="7">
        <v>14710.48789265996</v>
      </c>
    </row>
    <row r="8" spans="1:11" ht="15.75" thickBot="1">
      <c r="A8" s="6">
        <v>1992</v>
      </c>
      <c r="B8" s="7">
        <v>5611.398999999999</v>
      </c>
      <c r="C8" s="7">
        <v>0</v>
      </c>
      <c r="D8" s="7">
        <v>6199.093553130825</v>
      </c>
      <c r="E8" s="7">
        <v>0</v>
      </c>
      <c r="F8" s="7">
        <v>1655.029127045155</v>
      </c>
      <c r="G8" s="7">
        <v>329.23543008849185</v>
      </c>
      <c r="H8" s="7">
        <v>192.9610011437293</v>
      </c>
      <c r="I8" s="7">
        <v>1467.575964001469</v>
      </c>
      <c r="J8" s="7">
        <v>75.65453259033094</v>
      </c>
      <c r="K8" s="7">
        <v>15530.948608000002</v>
      </c>
    </row>
    <row r="9" spans="1:11" ht="15.75" thickBot="1">
      <c r="A9" s="6">
        <v>1993</v>
      </c>
      <c r="B9" s="7">
        <v>5550.9929999999995</v>
      </c>
      <c r="C9" s="7">
        <v>0</v>
      </c>
      <c r="D9" s="7">
        <v>6205.792862706961</v>
      </c>
      <c r="E9" s="7">
        <v>0</v>
      </c>
      <c r="F9" s="7">
        <v>1649.9726947516272</v>
      </c>
      <c r="G9" s="7">
        <v>269.85016720591375</v>
      </c>
      <c r="H9" s="7">
        <v>209.5432645453215</v>
      </c>
      <c r="I9" s="7">
        <v>1475.9863053688243</v>
      </c>
      <c r="J9" s="7">
        <v>76.3563434213518</v>
      </c>
      <c r="K9" s="7">
        <v>15438.494638</v>
      </c>
    </row>
    <row r="10" spans="1:11" ht="15.75" thickBot="1">
      <c r="A10" s="6">
        <v>1994</v>
      </c>
      <c r="B10" s="7">
        <v>5731.222000000001</v>
      </c>
      <c r="C10" s="7">
        <v>0</v>
      </c>
      <c r="D10" s="7">
        <v>6358.363287915352</v>
      </c>
      <c r="E10" s="7">
        <v>0</v>
      </c>
      <c r="F10" s="7">
        <v>1633.76757569059</v>
      </c>
      <c r="G10" s="7">
        <v>229.8105537985237</v>
      </c>
      <c r="H10" s="7">
        <v>232.2685327670802</v>
      </c>
      <c r="I10" s="7">
        <v>1508.4925370284416</v>
      </c>
      <c r="J10" s="7">
        <v>78.80583280001028</v>
      </c>
      <c r="K10" s="7">
        <v>15772.730319999999</v>
      </c>
    </row>
    <row r="11" spans="1:11" ht="15.75" thickBot="1">
      <c r="A11" s="6">
        <v>1995</v>
      </c>
      <c r="B11" s="7">
        <v>5736.2069999999985</v>
      </c>
      <c r="C11" s="7">
        <v>0</v>
      </c>
      <c r="D11" s="7">
        <v>6509.920384201036</v>
      </c>
      <c r="E11" s="7">
        <v>0</v>
      </c>
      <c r="F11" s="7">
        <v>1607.916612488436</v>
      </c>
      <c r="G11" s="7">
        <v>246.01673416093246</v>
      </c>
      <c r="H11" s="7">
        <v>228.01397993134998</v>
      </c>
      <c r="I11" s="7">
        <v>1506.4650927679866</v>
      </c>
      <c r="J11" s="7">
        <v>80.75920645025747</v>
      </c>
      <c r="K11" s="7">
        <v>15915.299009999995</v>
      </c>
    </row>
    <row r="12" spans="1:11" ht="15.75" thickBot="1">
      <c r="A12" s="6">
        <v>1996</v>
      </c>
      <c r="B12" s="7">
        <v>5936.5470000000005</v>
      </c>
      <c r="C12" s="7">
        <v>0</v>
      </c>
      <c r="D12" s="7">
        <v>6863.386914008983</v>
      </c>
      <c r="E12" s="7">
        <v>0</v>
      </c>
      <c r="F12" s="7">
        <v>1581.8502895603053</v>
      </c>
      <c r="G12" s="7">
        <v>248.19409040300536</v>
      </c>
      <c r="H12" s="7">
        <v>250.93310282062487</v>
      </c>
      <c r="I12" s="7">
        <v>1471.0814849972758</v>
      </c>
      <c r="J12" s="7">
        <v>82.43796020980345</v>
      </c>
      <c r="K12" s="7">
        <v>16434.430841999998</v>
      </c>
    </row>
    <row r="13" spans="1:11" ht="15.75" thickBot="1">
      <c r="A13" s="6">
        <v>1997</v>
      </c>
      <c r="B13" s="7">
        <v>6124.898000000001</v>
      </c>
      <c r="C13" s="7">
        <v>0</v>
      </c>
      <c r="D13" s="7">
        <v>7430.32817343979</v>
      </c>
      <c r="E13" s="7">
        <v>0</v>
      </c>
      <c r="F13" s="7">
        <v>1711.8428312432536</v>
      </c>
      <c r="G13" s="7">
        <v>77.39444821093744</v>
      </c>
      <c r="H13" s="7">
        <v>84.06543673999295</v>
      </c>
      <c r="I13" s="7">
        <v>1619.4336039420907</v>
      </c>
      <c r="J13" s="7">
        <v>83.90209942393973</v>
      </c>
      <c r="K13" s="7">
        <v>17131.864593000006</v>
      </c>
    </row>
    <row r="14" spans="1:11" ht="15.75" thickBot="1">
      <c r="A14" s="6">
        <v>1998</v>
      </c>
      <c r="B14" s="7">
        <v>6318.682838593114</v>
      </c>
      <c r="C14" s="7">
        <v>0</v>
      </c>
      <c r="D14" s="7">
        <v>7353.723716088013</v>
      </c>
      <c r="E14" s="7">
        <v>0</v>
      </c>
      <c r="F14" s="7">
        <v>1829.37652299032</v>
      </c>
      <c r="G14" s="7">
        <v>216.77653499999997</v>
      </c>
      <c r="H14" s="7">
        <v>216.14725600000003</v>
      </c>
      <c r="I14" s="7">
        <v>1586.1050006494947</v>
      </c>
      <c r="J14" s="7">
        <v>92.946621</v>
      </c>
      <c r="K14" s="7">
        <v>17613.758490320943</v>
      </c>
    </row>
    <row r="15" spans="1:11" ht="15.75" thickBot="1">
      <c r="A15" s="6">
        <v>1999</v>
      </c>
      <c r="B15" s="7">
        <v>6452.541106016774</v>
      </c>
      <c r="C15" s="7">
        <v>0</v>
      </c>
      <c r="D15" s="7">
        <v>7706.762357817178</v>
      </c>
      <c r="E15" s="7">
        <v>0</v>
      </c>
      <c r="F15" s="7">
        <v>1931.295001725215</v>
      </c>
      <c r="G15" s="7">
        <v>207.396952</v>
      </c>
      <c r="H15" s="7">
        <v>239.37492299999997</v>
      </c>
      <c r="I15" s="7">
        <v>1610.7083361675138</v>
      </c>
      <c r="J15" s="7">
        <v>93.396801</v>
      </c>
      <c r="K15" s="7">
        <v>18241.47547772668</v>
      </c>
    </row>
    <row r="16" spans="1:11" ht="15.75" thickBot="1">
      <c r="A16" s="6">
        <v>2000</v>
      </c>
      <c r="B16" s="7">
        <v>6512.586488825007</v>
      </c>
      <c r="C16" s="7">
        <v>0</v>
      </c>
      <c r="D16" s="7">
        <v>8286.046548391958</v>
      </c>
      <c r="E16" s="7">
        <v>0</v>
      </c>
      <c r="F16" s="7">
        <v>1894.5224444549501</v>
      </c>
      <c r="G16" s="7">
        <v>137.45942660165016</v>
      </c>
      <c r="H16" s="7">
        <v>146.37829457288612</v>
      </c>
      <c r="I16" s="7">
        <v>1710.6912277397757</v>
      </c>
      <c r="J16" s="7">
        <v>95.92926699999998</v>
      </c>
      <c r="K16" s="7">
        <v>18783.613697586225</v>
      </c>
    </row>
    <row r="17" spans="1:11" ht="15.75" thickBot="1">
      <c r="A17" s="6">
        <v>2001</v>
      </c>
      <c r="B17" s="7">
        <v>6116.62808628131</v>
      </c>
      <c r="C17" s="7">
        <v>0</v>
      </c>
      <c r="D17" s="7">
        <v>7617.472824085531</v>
      </c>
      <c r="E17" s="7">
        <v>0</v>
      </c>
      <c r="F17" s="7">
        <v>1851.6831499629552</v>
      </c>
      <c r="G17" s="7">
        <v>200.1636392509837</v>
      </c>
      <c r="H17" s="7">
        <v>233.33741732927325</v>
      </c>
      <c r="I17" s="7">
        <v>1722.3222898946144</v>
      </c>
      <c r="J17" s="7">
        <v>94.93821000000001</v>
      </c>
      <c r="K17" s="7">
        <v>17836.54561680467</v>
      </c>
    </row>
    <row r="18" spans="1:11" ht="15.75" thickBot="1">
      <c r="A18" s="6">
        <v>2002</v>
      </c>
      <c r="B18" s="7">
        <v>6328.340716867872</v>
      </c>
      <c r="C18" s="7">
        <v>0</v>
      </c>
      <c r="D18" s="7">
        <v>7983.261467264303</v>
      </c>
      <c r="E18" s="7">
        <v>0</v>
      </c>
      <c r="F18" s="7">
        <v>1749.4087390687791</v>
      </c>
      <c r="G18" s="7">
        <v>225.2161510506408</v>
      </c>
      <c r="H18" s="7">
        <v>233.17654026533745</v>
      </c>
      <c r="I18" s="7">
        <v>1659.0855953943203</v>
      </c>
      <c r="J18" s="7">
        <v>95.829319</v>
      </c>
      <c r="K18" s="7">
        <v>18274.31852891125</v>
      </c>
    </row>
    <row r="19" spans="1:11" ht="15.75" thickBot="1">
      <c r="A19" s="6">
        <v>2003</v>
      </c>
      <c r="B19" s="7">
        <v>6749.960757696618</v>
      </c>
      <c r="C19" s="7">
        <v>0</v>
      </c>
      <c r="D19" s="7">
        <v>8318.41975147041</v>
      </c>
      <c r="E19" s="7">
        <v>0</v>
      </c>
      <c r="F19" s="7">
        <v>1701.7177018317643</v>
      </c>
      <c r="G19" s="7">
        <v>206.96489214726353</v>
      </c>
      <c r="H19" s="7">
        <v>228.12142896109552</v>
      </c>
      <c r="I19" s="7">
        <v>1675.4661905915964</v>
      </c>
      <c r="J19" s="7">
        <v>98.778795</v>
      </c>
      <c r="K19" s="7">
        <v>18979.429517698747</v>
      </c>
    </row>
    <row r="20" spans="1:11" ht="15.75" thickBot="1">
      <c r="A20" s="6">
        <v>2004</v>
      </c>
      <c r="B20" s="7">
        <v>7080.030348262114</v>
      </c>
      <c r="C20" s="7">
        <v>0</v>
      </c>
      <c r="D20" s="7">
        <v>8962.680726908391</v>
      </c>
      <c r="E20" s="7">
        <v>0</v>
      </c>
      <c r="F20" s="7">
        <v>1746.5753860086852</v>
      </c>
      <c r="G20" s="7">
        <v>176.11839214417333</v>
      </c>
      <c r="H20" s="7">
        <v>251.94311468967828</v>
      </c>
      <c r="I20" s="7">
        <v>1666.9848294016406</v>
      </c>
      <c r="J20" s="7">
        <v>104.507609</v>
      </c>
      <c r="K20" s="7">
        <v>19988.84040641468</v>
      </c>
    </row>
    <row r="21" spans="1:11" ht="15.75" thickBot="1">
      <c r="A21" s="6">
        <v>2005</v>
      </c>
      <c r="B21" s="7">
        <v>7113.466860454154</v>
      </c>
      <c r="C21" s="7">
        <v>0</v>
      </c>
      <c r="D21" s="7">
        <v>8989.34259915974</v>
      </c>
      <c r="E21" s="7">
        <v>0</v>
      </c>
      <c r="F21" s="7">
        <v>1710.4098826642517</v>
      </c>
      <c r="G21" s="7">
        <v>170.59517259392607</v>
      </c>
      <c r="H21" s="7">
        <v>255.30549342602643</v>
      </c>
      <c r="I21" s="7">
        <v>1678.1823228497142</v>
      </c>
      <c r="J21" s="7">
        <v>99.958851</v>
      </c>
      <c r="K21" s="7">
        <v>20017.26118214781</v>
      </c>
    </row>
    <row r="22" spans="1:11" ht="15.75" thickBot="1">
      <c r="A22" s="6">
        <v>2006</v>
      </c>
      <c r="B22" s="7">
        <v>7537.2039141921705</v>
      </c>
      <c r="C22" s="7">
        <v>0</v>
      </c>
      <c r="D22" s="7">
        <v>9442.024031737954</v>
      </c>
      <c r="E22" s="7">
        <v>0</v>
      </c>
      <c r="F22" s="7">
        <v>1690.9039719053821</v>
      </c>
      <c r="G22" s="7">
        <v>190.60498215733438</v>
      </c>
      <c r="H22" s="7">
        <v>315.47465777813966</v>
      </c>
      <c r="I22" s="7">
        <v>1805.9201061550366</v>
      </c>
      <c r="J22" s="7">
        <v>108.67603799999999</v>
      </c>
      <c r="K22" s="7">
        <v>21090.807701926024</v>
      </c>
    </row>
    <row r="23" spans="1:11" ht="15.75" thickBot="1">
      <c r="A23" s="6">
        <v>2007</v>
      </c>
      <c r="B23" s="7">
        <v>7558.738676365127</v>
      </c>
      <c r="C23" s="7">
        <v>0</v>
      </c>
      <c r="D23" s="7">
        <v>9452.576643166029</v>
      </c>
      <c r="E23" s="7">
        <v>0</v>
      </c>
      <c r="F23" s="7">
        <v>1657.0119602518948</v>
      </c>
      <c r="G23" s="7">
        <v>203.74461951396765</v>
      </c>
      <c r="H23" s="7">
        <v>337.65245652278503</v>
      </c>
      <c r="I23" s="7">
        <v>1865.7283533450604</v>
      </c>
      <c r="J23" s="7">
        <v>113.762871</v>
      </c>
      <c r="K23" s="7">
        <v>21189.21558016486</v>
      </c>
    </row>
    <row r="24" spans="1:11" ht="15.75" thickBot="1">
      <c r="A24" s="6">
        <v>2008</v>
      </c>
      <c r="B24" s="7">
        <v>7741.498904741105</v>
      </c>
      <c r="C24" s="7">
        <v>0</v>
      </c>
      <c r="D24" s="7">
        <v>9708.385273196687</v>
      </c>
      <c r="E24" s="7">
        <v>0</v>
      </c>
      <c r="F24" s="7">
        <v>1686.5936008474423</v>
      </c>
      <c r="G24" s="7">
        <v>197.36680770138136</v>
      </c>
      <c r="H24" s="7">
        <v>323.9458884852319</v>
      </c>
      <c r="I24" s="7">
        <v>1797.4758086645786</v>
      </c>
      <c r="J24" s="7">
        <v>112.59575000000004</v>
      </c>
      <c r="K24" s="7">
        <v>21567.862033636426</v>
      </c>
    </row>
    <row r="25" spans="1:11" ht="15.75" thickBot="1">
      <c r="A25" s="6">
        <v>2009</v>
      </c>
      <c r="B25" s="7">
        <v>7585.762617245499</v>
      </c>
      <c r="C25" s="7">
        <v>0</v>
      </c>
      <c r="D25" s="7">
        <v>9363.581206387513</v>
      </c>
      <c r="E25" s="7">
        <v>0</v>
      </c>
      <c r="F25" s="7">
        <v>1554.0405126237758</v>
      </c>
      <c r="G25" s="7">
        <v>174.8948662631129</v>
      </c>
      <c r="H25" s="7">
        <v>321.7652274172872</v>
      </c>
      <c r="I25" s="7">
        <v>1912.3899497067455</v>
      </c>
      <c r="J25" s="7">
        <v>115.94972199999994</v>
      </c>
      <c r="K25" s="7">
        <v>21028.384101643933</v>
      </c>
    </row>
    <row r="26" spans="1:11" ht="15.75" thickBot="1">
      <c r="A26" s="6">
        <v>2010</v>
      </c>
      <c r="B26" s="7">
        <v>7375.83240729056</v>
      </c>
      <c r="C26" s="7">
        <v>0</v>
      </c>
      <c r="D26" s="7">
        <v>8993.729814442182</v>
      </c>
      <c r="E26" s="7">
        <v>0</v>
      </c>
      <c r="F26" s="7">
        <v>1501.3288977521086</v>
      </c>
      <c r="G26" s="7">
        <v>167.66946916422071</v>
      </c>
      <c r="H26" s="7">
        <v>312.99992741597316</v>
      </c>
      <c r="I26" s="7">
        <v>1952.5895951540965</v>
      </c>
      <c r="J26" s="7">
        <v>113.63868800000006</v>
      </c>
      <c r="K26" s="7">
        <v>20417.788799219143</v>
      </c>
    </row>
    <row r="27" spans="1:11" ht="15.75" thickBot="1">
      <c r="A27" s="6">
        <v>2011</v>
      </c>
      <c r="B27" s="7">
        <v>7471.536001625506</v>
      </c>
      <c r="C27" s="7">
        <v>0</v>
      </c>
      <c r="D27" s="7">
        <v>9075.097144374122</v>
      </c>
      <c r="E27" s="7">
        <v>0</v>
      </c>
      <c r="F27" s="7">
        <v>1483.4245334211744</v>
      </c>
      <c r="G27" s="7">
        <v>163.3909730104936</v>
      </c>
      <c r="H27" s="7">
        <v>377.6129663866162</v>
      </c>
      <c r="I27" s="7">
        <v>1793.0430512469743</v>
      </c>
      <c r="J27" s="7">
        <v>105.89992699999999</v>
      </c>
      <c r="K27" s="7">
        <v>20470.004597064886</v>
      </c>
    </row>
    <row r="28" spans="1:11" ht="15.75" thickBot="1">
      <c r="A28" s="6">
        <v>2012</v>
      </c>
      <c r="B28" s="7">
        <v>7718.652524239781</v>
      </c>
      <c r="C28" s="7">
        <v>0</v>
      </c>
      <c r="D28" s="7">
        <v>9304.786685615722</v>
      </c>
      <c r="E28" s="7">
        <v>0</v>
      </c>
      <c r="F28" s="7">
        <v>1492.848659444896</v>
      </c>
      <c r="G28" s="7">
        <v>174.91350016747805</v>
      </c>
      <c r="H28" s="7">
        <v>390.14704644020827</v>
      </c>
      <c r="I28" s="7">
        <v>1869.6627043482351</v>
      </c>
      <c r="J28" s="7">
        <v>101.39161000000001</v>
      </c>
      <c r="K28" s="7">
        <v>21052.40273025632</v>
      </c>
    </row>
    <row r="29" spans="1:11" ht="15.75" thickBot="1">
      <c r="A29" s="6">
        <v>2013</v>
      </c>
      <c r="B29" s="7">
        <v>7590.865952978968</v>
      </c>
      <c r="C29" s="7">
        <v>0</v>
      </c>
      <c r="D29" s="7">
        <v>9356.032868382332</v>
      </c>
      <c r="E29" s="7">
        <v>0</v>
      </c>
      <c r="F29" s="7">
        <v>1441.8547396461931</v>
      </c>
      <c r="G29" s="7">
        <v>167.9358579471809</v>
      </c>
      <c r="H29" s="7">
        <v>357.508583045436</v>
      </c>
      <c r="I29" s="7">
        <v>1888.6917182895847</v>
      </c>
      <c r="J29" s="7">
        <v>93.08658300000002</v>
      </c>
      <c r="K29" s="7">
        <v>20895.9763032897</v>
      </c>
    </row>
    <row r="30" spans="1:11" ht="15.75" thickBot="1">
      <c r="A30" s="6">
        <v>2014</v>
      </c>
      <c r="B30" s="7">
        <v>7670.432037007861</v>
      </c>
      <c r="C30" s="7">
        <v>0</v>
      </c>
      <c r="D30" s="7">
        <v>9803.756059602736</v>
      </c>
      <c r="E30" s="7">
        <v>0</v>
      </c>
      <c r="F30" s="7">
        <v>1457.5796790605448</v>
      </c>
      <c r="G30" s="7">
        <v>164.90987665551728</v>
      </c>
      <c r="H30" s="7">
        <v>349.4917687527606</v>
      </c>
      <c r="I30" s="7">
        <v>1892.3528503306097</v>
      </c>
      <c r="J30" s="7">
        <v>94.07905800000006</v>
      </c>
      <c r="K30" s="7">
        <v>21432.60132941003</v>
      </c>
    </row>
    <row r="31" spans="1:11" ht="15.75" thickBot="1">
      <c r="A31" s="6">
        <v>2015</v>
      </c>
      <c r="B31" s="7">
        <v>7681.819785121947</v>
      </c>
      <c r="C31" s="7">
        <v>62.44120155601142</v>
      </c>
      <c r="D31" s="7">
        <v>9829.640834926759</v>
      </c>
      <c r="E31" s="7">
        <v>9.392186565373432</v>
      </c>
      <c r="F31" s="7">
        <v>1508.2978193456895</v>
      </c>
      <c r="G31" s="7">
        <v>160.603385392881</v>
      </c>
      <c r="H31" s="7">
        <v>315.3395726898249</v>
      </c>
      <c r="I31" s="7">
        <v>1935.047426444385</v>
      </c>
      <c r="J31" s="7">
        <v>89.64133500000008</v>
      </c>
      <c r="K31" s="7">
        <v>21520.390158921484</v>
      </c>
    </row>
    <row r="32" spans="1:11" ht="15.75" thickBot="1">
      <c r="A32" s="6">
        <v>2016</v>
      </c>
      <c r="B32" s="7">
        <v>7553.422235913131</v>
      </c>
      <c r="C32" s="7">
        <v>88.13496827467972</v>
      </c>
      <c r="D32" s="7">
        <v>9595.217608964324</v>
      </c>
      <c r="E32" s="7">
        <v>17.91382863675974</v>
      </c>
      <c r="F32" s="7">
        <v>1374.9404061658106</v>
      </c>
      <c r="G32" s="7">
        <v>387.7638920144013</v>
      </c>
      <c r="H32" s="7">
        <v>309.6961046906706</v>
      </c>
      <c r="I32" s="7">
        <v>1835.5540276595175</v>
      </c>
      <c r="J32" s="7">
        <v>81.197494</v>
      </c>
      <c r="K32" s="7">
        <v>21137.791769407853</v>
      </c>
    </row>
    <row r="33" spans="1:11" ht="15.75" thickBot="1">
      <c r="A33" s="6">
        <v>2017</v>
      </c>
      <c r="B33" s="7">
        <v>7492.155668247953</v>
      </c>
      <c r="C33" s="7">
        <v>119.29649618849535</v>
      </c>
      <c r="D33" s="7">
        <v>9360.863063591827</v>
      </c>
      <c r="E33" s="7">
        <v>31.29654605389327</v>
      </c>
      <c r="F33" s="7">
        <v>1382.6223929580244</v>
      </c>
      <c r="G33" s="7">
        <v>393.51008084313366</v>
      </c>
      <c r="H33" s="7">
        <v>312.45106250074684</v>
      </c>
      <c r="I33" s="7">
        <v>1846.4882605548937</v>
      </c>
      <c r="J33" s="7">
        <v>81.197494</v>
      </c>
      <c r="K33" s="7">
        <v>20869.28802269658</v>
      </c>
    </row>
    <row r="34" spans="1:11" ht="15.75" thickBot="1">
      <c r="A34" s="6">
        <v>2018</v>
      </c>
      <c r="B34" s="7">
        <v>7642.948283333465</v>
      </c>
      <c r="C34" s="7">
        <v>152.37507105919008</v>
      </c>
      <c r="D34" s="7">
        <v>9626.788846356934</v>
      </c>
      <c r="E34" s="7">
        <v>48.9328579961612</v>
      </c>
      <c r="F34" s="7">
        <v>1398.0788474239243</v>
      </c>
      <c r="G34" s="7">
        <v>399.40982939193157</v>
      </c>
      <c r="H34" s="7">
        <v>315.51976601446484</v>
      </c>
      <c r="I34" s="7">
        <v>1865.555972323165</v>
      </c>
      <c r="J34" s="7">
        <v>81.197494</v>
      </c>
      <c r="K34" s="7">
        <v>21329.499038843882</v>
      </c>
    </row>
    <row r="35" spans="1:11" ht="15.75" thickBot="1">
      <c r="A35" s="6">
        <v>2019</v>
      </c>
      <c r="B35" s="7">
        <v>7780.79801621738</v>
      </c>
      <c r="C35" s="7">
        <v>192.33656615874193</v>
      </c>
      <c r="D35" s="7">
        <v>9862.85785741672</v>
      </c>
      <c r="E35" s="7">
        <v>75.88945479270664</v>
      </c>
      <c r="F35" s="7">
        <v>1404.5823429317268</v>
      </c>
      <c r="G35" s="7">
        <v>403.92111505939306</v>
      </c>
      <c r="H35" s="7">
        <v>319.04287486972373</v>
      </c>
      <c r="I35" s="7">
        <v>1881.0766766647748</v>
      </c>
      <c r="J35" s="7">
        <v>81.197494</v>
      </c>
      <c r="K35" s="7">
        <v>21733.47637715972</v>
      </c>
    </row>
    <row r="36" spans="1:11" ht="15.75" thickBot="1">
      <c r="A36" s="6">
        <v>2020</v>
      </c>
      <c r="B36" s="7">
        <v>7945.78852591792</v>
      </c>
      <c r="C36" s="7">
        <v>233.2884177247813</v>
      </c>
      <c r="D36" s="7">
        <v>10121.306477855784</v>
      </c>
      <c r="E36" s="7">
        <v>112.06421778417763</v>
      </c>
      <c r="F36" s="7">
        <v>1403.5279356960855</v>
      </c>
      <c r="G36" s="7">
        <v>404.8333499332805</v>
      </c>
      <c r="H36" s="7">
        <v>322.98278623471896</v>
      </c>
      <c r="I36" s="7">
        <v>1898.7760537975323</v>
      </c>
      <c r="J36" s="7">
        <v>81.197494</v>
      </c>
      <c r="K36" s="7">
        <v>22178.412623435324</v>
      </c>
    </row>
    <row r="37" spans="1:11" ht="15.75" thickBot="1">
      <c r="A37" s="6">
        <v>2021</v>
      </c>
      <c r="B37" s="7">
        <v>8132.62219628409</v>
      </c>
      <c r="C37" s="7">
        <v>277.070044761792</v>
      </c>
      <c r="D37" s="7">
        <v>10337.640178004742</v>
      </c>
      <c r="E37" s="7">
        <v>153.2692061550452</v>
      </c>
      <c r="F37" s="7">
        <v>1406.0353029374162</v>
      </c>
      <c r="G37" s="7">
        <v>403.7366878858573</v>
      </c>
      <c r="H37" s="7">
        <v>326.1242167200873</v>
      </c>
      <c r="I37" s="7">
        <v>1911.6243694707996</v>
      </c>
      <c r="J37" s="7">
        <v>81.197494</v>
      </c>
      <c r="K37" s="7">
        <v>22598.98044530299</v>
      </c>
    </row>
    <row r="38" spans="1:11" ht="15.75" thickBot="1">
      <c r="A38" s="6">
        <v>2022</v>
      </c>
      <c r="B38" s="7">
        <v>8391.067156164914</v>
      </c>
      <c r="C38" s="7">
        <v>326.64317299348033</v>
      </c>
      <c r="D38" s="7">
        <v>10686.359982912409</v>
      </c>
      <c r="E38" s="7">
        <v>206.5369100291605</v>
      </c>
      <c r="F38" s="7">
        <v>1419.8478970463868</v>
      </c>
      <c r="G38" s="7">
        <v>407.1879680162273</v>
      </c>
      <c r="H38" s="7">
        <v>331.76119266920097</v>
      </c>
      <c r="I38" s="7">
        <v>1925.6216742777779</v>
      </c>
      <c r="J38" s="7">
        <v>81.197494</v>
      </c>
      <c r="K38" s="7">
        <v>23243.043365086916</v>
      </c>
    </row>
    <row r="39" spans="1:11" ht="15.75" thickBot="1">
      <c r="A39" s="6">
        <v>2023</v>
      </c>
      <c r="B39" s="7">
        <v>8632.796469179886</v>
      </c>
      <c r="C39" s="7">
        <v>384.70576485285113</v>
      </c>
      <c r="D39" s="7">
        <v>10917.774843279085</v>
      </c>
      <c r="E39" s="7">
        <v>263.4874650222308</v>
      </c>
      <c r="F39" s="7">
        <v>1429.380427203211</v>
      </c>
      <c r="G39" s="7">
        <v>408.91094643178366</v>
      </c>
      <c r="H39" s="7">
        <v>335.33532700128137</v>
      </c>
      <c r="I39" s="7">
        <v>1939.4083904101105</v>
      </c>
      <c r="J39" s="7">
        <v>81.197494</v>
      </c>
      <c r="K39" s="7">
        <v>23744.803897505357</v>
      </c>
    </row>
    <row r="40" spans="1:11" ht="15.75" thickBot="1">
      <c r="A40" s="6">
        <v>2024</v>
      </c>
      <c r="B40" s="7">
        <v>8876.506140297059</v>
      </c>
      <c r="C40" s="7">
        <v>444.1998322156518</v>
      </c>
      <c r="D40" s="7">
        <v>11129.679786696273</v>
      </c>
      <c r="E40" s="7">
        <v>317.09291745358956</v>
      </c>
      <c r="F40" s="7">
        <v>1436.2649780905545</v>
      </c>
      <c r="G40" s="7">
        <v>409.18028919911285</v>
      </c>
      <c r="H40" s="7">
        <v>338.77373551083707</v>
      </c>
      <c r="I40" s="7">
        <v>1951.428453809086</v>
      </c>
      <c r="J40" s="7">
        <v>81.197494</v>
      </c>
      <c r="K40" s="7">
        <v>24223.030877602927</v>
      </c>
    </row>
    <row r="41" spans="1:11" ht="15.75" thickBot="1">
      <c r="A41" s="6">
        <v>2025</v>
      </c>
      <c r="B41" s="7">
        <v>9112.966917432208</v>
      </c>
      <c r="C41" s="7">
        <v>506.09040642193776</v>
      </c>
      <c r="D41" s="7">
        <v>11313.784852664514</v>
      </c>
      <c r="E41" s="7">
        <v>371.9920156912828</v>
      </c>
      <c r="F41" s="7">
        <v>1440.0600589950336</v>
      </c>
      <c r="G41" s="7">
        <v>408.80089333223214</v>
      </c>
      <c r="H41" s="7">
        <v>342.2434332074894</v>
      </c>
      <c r="I41" s="7">
        <v>1962.7531281785468</v>
      </c>
      <c r="J41" s="7">
        <v>81.197494</v>
      </c>
      <c r="K41" s="7">
        <v>24661.806777810023</v>
      </c>
    </row>
    <row r="42" spans="1:11" ht="15.75" thickBot="1">
      <c r="A42" s="6">
        <v>2026</v>
      </c>
      <c r="B42" s="7">
        <v>9326.664674867625</v>
      </c>
      <c r="C42" s="7">
        <v>544.0419507627731</v>
      </c>
      <c r="D42" s="7">
        <v>11456.967697413444</v>
      </c>
      <c r="E42" s="7">
        <v>414.76958645834037</v>
      </c>
      <c r="F42" s="7">
        <v>1445.5143376650801</v>
      </c>
      <c r="G42" s="7">
        <v>407.9816712715752</v>
      </c>
      <c r="H42" s="7">
        <v>345.6507198210577</v>
      </c>
      <c r="I42" s="7">
        <v>1973.9910418196746</v>
      </c>
      <c r="J42" s="7">
        <v>81.197494</v>
      </c>
      <c r="K42" s="7">
        <v>25037.96763685846</v>
      </c>
    </row>
    <row r="43" spans="1:11" ht="15.75" thickBot="1">
      <c r="A43" s="6">
        <v>2027</v>
      </c>
      <c r="B43" s="7">
        <v>9538.974684981567</v>
      </c>
      <c r="C43" s="7">
        <v>585.3486197478495</v>
      </c>
      <c r="D43" s="7">
        <v>11574.041312382584</v>
      </c>
      <c r="E43" s="7">
        <v>461.0887649096511</v>
      </c>
      <c r="F43" s="7">
        <v>1450.1720426836616</v>
      </c>
      <c r="G43" s="7">
        <v>407.34969448531336</v>
      </c>
      <c r="H43" s="7">
        <v>348.9741917780389</v>
      </c>
      <c r="I43" s="7">
        <v>1983.6240373270382</v>
      </c>
      <c r="J43" s="7">
        <v>81.197494</v>
      </c>
      <c r="K43" s="7">
        <v>25384.3334576382</v>
      </c>
    </row>
    <row r="44" spans="1:11" ht="15.75" thickBot="1">
      <c r="A44" s="6">
        <v>2028</v>
      </c>
      <c r="B44" s="7">
        <v>9757.03852110043</v>
      </c>
      <c r="C44" s="7">
        <v>632.9203145336721</v>
      </c>
      <c r="D44" s="7">
        <v>11681.561533303657</v>
      </c>
      <c r="E44" s="7">
        <v>510.9559054491314</v>
      </c>
      <c r="F44" s="7">
        <v>1458.1916404371368</v>
      </c>
      <c r="G44" s="7">
        <v>407.2184167038845</v>
      </c>
      <c r="H44" s="7">
        <v>352.24833413532997</v>
      </c>
      <c r="I44" s="7">
        <v>1993.8039139149853</v>
      </c>
      <c r="J44" s="7">
        <v>81.197494</v>
      </c>
      <c r="K44" s="7">
        <v>25731.25985359542</v>
      </c>
    </row>
    <row r="45" spans="1:11" ht="15.75" thickBot="1">
      <c r="A45" s="6">
        <v>2029</v>
      </c>
      <c r="B45" s="7">
        <v>9986.667564734891</v>
      </c>
      <c r="C45" s="7">
        <v>687.1559626944608</v>
      </c>
      <c r="D45" s="7">
        <v>11762.259405495482</v>
      </c>
      <c r="E45" s="7">
        <v>563.8830200598486</v>
      </c>
      <c r="F45" s="7">
        <v>1464.363297219033</v>
      </c>
      <c r="G45" s="7">
        <v>407.2430557481218</v>
      </c>
      <c r="H45" s="7">
        <v>355.2173652916824</v>
      </c>
      <c r="I45" s="7">
        <v>2002.3749632237366</v>
      </c>
      <c r="J45" s="7">
        <v>81.197494</v>
      </c>
      <c r="K45" s="7">
        <v>26059.323145712944</v>
      </c>
    </row>
    <row r="46" spans="1:11" ht="15.75" thickBot="1">
      <c r="A46" s="6">
        <v>2030</v>
      </c>
      <c r="B46" s="7">
        <v>10230.907454694934</v>
      </c>
      <c r="C46" s="7">
        <v>750.299203542729</v>
      </c>
      <c r="D46" s="7">
        <v>11843.787258488088</v>
      </c>
      <c r="E46" s="7">
        <v>621.1556288498737</v>
      </c>
      <c r="F46" s="7">
        <v>1468.9277695013097</v>
      </c>
      <c r="G46" s="7">
        <v>407.3922411535973</v>
      </c>
      <c r="H46" s="7">
        <v>358.1940951167725</v>
      </c>
      <c r="I46" s="7">
        <v>2011.8307186912139</v>
      </c>
      <c r="J46" s="7">
        <v>81.197494</v>
      </c>
      <c r="K46" s="7">
        <v>26402.237031645913</v>
      </c>
    </row>
    <row r="47" spans="1:11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3.5" customHeight="1">
      <c r="A48" s="25" t="s">
        <v>22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3.5" customHeight="1">
      <c r="A49" s="25" t="s">
        <v>62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ht="13.5" customHeight="1">
      <c r="A50" s="4"/>
    </row>
    <row r="51" spans="1:11" ht="15.75">
      <c r="A51" s="22" t="s">
        <v>23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">
      <c r="A52" s="8" t="s">
        <v>24</v>
      </c>
      <c r="B52" s="12">
        <f>EXP((LN(B16/B6)/10))-1</f>
        <v>0.01851513968671914</v>
      </c>
      <c r="C52" s="13" t="s">
        <v>46</v>
      </c>
      <c r="D52" s="12">
        <f>EXP((LN(D16/D6)/10))-1</f>
        <v>0.03570698446397835</v>
      </c>
      <c r="E52" s="13" t="s">
        <v>46</v>
      </c>
      <c r="F52" s="12">
        <f aca="true" t="shared" si="0" ref="F52:K52">EXP((LN(F16/F6)/10))-1</f>
        <v>0.01534149118221495</v>
      </c>
      <c r="G52" s="12">
        <f t="shared" si="0"/>
        <v>-0.07263047604365325</v>
      </c>
      <c r="H52" s="12">
        <f t="shared" si="0"/>
        <v>-0.048090155019324676</v>
      </c>
      <c r="I52" s="12">
        <f t="shared" si="0"/>
        <v>0.022466876699086535</v>
      </c>
      <c r="J52" s="12">
        <f t="shared" si="0"/>
        <v>0.027087269711356887</v>
      </c>
      <c r="K52" s="12">
        <f t="shared" si="0"/>
        <v>0.02372707026929577</v>
      </c>
    </row>
    <row r="53" spans="1:11" ht="15">
      <c r="A53" s="8" t="s">
        <v>35</v>
      </c>
      <c r="B53" s="12">
        <f>EXP((LN(B32/B16)/16))-1</f>
        <v>0.009309570052241867</v>
      </c>
      <c r="C53" s="13" t="s">
        <v>46</v>
      </c>
      <c r="D53" s="12">
        <f>EXP((LN(D32/D16)/16))-1</f>
        <v>0.00921039750710273</v>
      </c>
      <c r="E53" s="13" t="s">
        <v>46</v>
      </c>
      <c r="F53" s="12">
        <f aca="true" t="shared" si="1" ref="F53:K53">EXP((LN(F32/F16)/16))-1</f>
        <v>-0.019835413083007736</v>
      </c>
      <c r="G53" s="12">
        <f t="shared" si="1"/>
        <v>0.06696347436396133</v>
      </c>
      <c r="H53" s="12">
        <f t="shared" si="1"/>
        <v>0.047951518375877855</v>
      </c>
      <c r="I53" s="12">
        <f t="shared" si="1"/>
        <v>0.004412760352879408</v>
      </c>
      <c r="J53" s="12">
        <f t="shared" si="1"/>
        <v>-0.010366316332900305</v>
      </c>
      <c r="K53" s="12">
        <f t="shared" si="1"/>
        <v>0.007407150697268827</v>
      </c>
    </row>
    <row r="54" spans="1:11" ht="15">
      <c r="A54" s="8" t="s">
        <v>36</v>
      </c>
      <c r="B54" s="12">
        <f aca="true" t="shared" si="2" ref="B54:K54">EXP((LN(B36/B32)/4))-1</f>
        <v>0.012740807788321096</v>
      </c>
      <c r="C54" s="12">
        <f t="shared" si="2"/>
        <v>0.2755169413266134</v>
      </c>
      <c r="D54" s="12">
        <f t="shared" si="2"/>
        <v>0.013433921415618277</v>
      </c>
      <c r="E54" s="12">
        <f t="shared" si="2"/>
        <v>0.5815016055691653</v>
      </c>
      <c r="F54" s="12">
        <f t="shared" si="2"/>
        <v>0.005157914406356268</v>
      </c>
      <c r="G54" s="12">
        <f t="shared" si="2"/>
        <v>0.010827920195433105</v>
      </c>
      <c r="H54" s="12">
        <f t="shared" si="2"/>
        <v>0.010557218088045772</v>
      </c>
      <c r="I54" s="12">
        <f t="shared" si="2"/>
        <v>0.008501720595794016</v>
      </c>
      <c r="J54" s="12">
        <f t="shared" si="2"/>
        <v>0</v>
      </c>
      <c r="K54" s="12">
        <f t="shared" si="2"/>
        <v>0.012086684154694494</v>
      </c>
    </row>
    <row r="55" spans="1:11" ht="15">
      <c r="A55" s="8" t="s">
        <v>63</v>
      </c>
      <c r="B55" s="12">
        <f>EXP((LN(B46/B32)/14))-1</f>
        <v>0.021908875205858047</v>
      </c>
      <c r="C55" s="12">
        <f aca="true" t="shared" si="3" ref="C55:K55">EXP((LN(C46/C32)/14))-1</f>
        <v>0.16529190874793942</v>
      </c>
      <c r="D55" s="12">
        <f t="shared" si="3"/>
        <v>0.015152121080731273</v>
      </c>
      <c r="E55" s="12">
        <f t="shared" si="3"/>
        <v>0.28825209628902626</v>
      </c>
      <c r="F55" s="12">
        <f t="shared" si="3"/>
        <v>0.004734195124826757</v>
      </c>
      <c r="G55" s="12">
        <f t="shared" si="3"/>
        <v>0.003533358371307971</v>
      </c>
      <c r="H55" s="12">
        <f t="shared" si="3"/>
        <v>0.010445859245669098</v>
      </c>
      <c r="I55" s="12">
        <f t="shared" si="3"/>
        <v>0.006571408612474627</v>
      </c>
      <c r="J55" s="12">
        <f t="shared" si="3"/>
        <v>0</v>
      </c>
      <c r="K55" s="12">
        <f t="shared" si="3"/>
        <v>0.016011563371545856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3" t="s">
        <v>66</v>
      </c>
      <c r="B1" s="23"/>
      <c r="C1" s="23"/>
      <c r="D1" s="23"/>
      <c r="E1" s="23"/>
      <c r="F1" s="23"/>
      <c r="G1" s="23"/>
      <c r="H1" s="23"/>
      <c r="I1" s="23"/>
    </row>
    <row r="2" spans="1:11" ht="15.75" customHeight="1">
      <c r="A2" s="24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9" ht="15.75" customHeight="1">
      <c r="A3" s="23" t="s">
        <v>25</v>
      </c>
      <c r="B3" s="23"/>
      <c r="C3" s="23"/>
      <c r="D3" s="23"/>
      <c r="E3" s="23"/>
      <c r="F3" s="23"/>
      <c r="G3" s="23"/>
      <c r="H3" s="23"/>
      <c r="I3" s="23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26</v>
      </c>
    </row>
    <row r="6" spans="1:9" ht="15.75" thickBot="1">
      <c r="A6" s="6">
        <v>1990</v>
      </c>
      <c r="B6" s="7">
        <v>5420.990104</v>
      </c>
      <c r="C6" s="7">
        <v>5663.477960221843</v>
      </c>
      <c r="D6" s="7">
        <v>1423.881248204698</v>
      </c>
      <c r="E6" s="7">
        <v>292.17720599999996</v>
      </c>
      <c r="F6" s="7">
        <v>239.19457</v>
      </c>
      <c r="G6" s="7">
        <v>1283.7484934226013</v>
      </c>
      <c r="H6" s="7">
        <v>73.430699</v>
      </c>
      <c r="I6" s="7">
        <f>SUM(B6:H6)</f>
        <v>14396.900280849144</v>
      </c>
    </row>
    <row r="7" spans="1:9" ht="15.75" thickBot="1">
      <c r="A7" s="6">
        <v>1991</v>
      </c>
      <c r="B7" s="7">
        <v>5332.748817999999</v>
      </c>
      <c r="C7" s="7">
        <v>5536.230455422627</v>
      </c>
      <c r="D7" s="7">
        <v>1405.9098541820497</v>
      </c>
      <c r="E7" s="7">
        <v>315.76886499999995</v>
      </c>
      <c r="F7" s="7">
        <v>206.34885700000004</v>
      </c>
      <c r="G7" s="7">
        <v>1372.876424055282</v>
      </c>
      <c r="H7" s="7">
        <v>75.875295</v>
      </c>
      <c r="I7" s="7">
        <f aca="true" t="shared" si="0" ref="I7:I46">SUM(B7:H7)</f>
        <v>14245.758568659958</v>
      </c>
    </row>
    <row r="8" spans="1:9" ht="15.75" thickBot="1">
      <c r="A8" s="6">
        <v>1992</v>
      </c>
      <c r="B8" s="7">
        <v>5611.398999999999</v>
      </c>
      <c r="C8" s="7">
        <v>6052.874602130825</v>
      </c>
      <c r="D8" s="7">
        <v>1441.672847045155</v>
      </c>
      <c r="E8" s="7">
        <v>329.23543008849185</v>
      </c>
      <c r="F8" s="7">
        <v>192.6297701437293</v>
      </c>
      <c r="G8" s="7">
        <v>1390.083818001469</v>
      </c>
      <c r="H8" s="7">
        <v>75.65453259033094</v>
      </c>
      <c r="I8" s="7">
        <f t="shared" si="0"/>
        <v>15093.550000000001</v>
      </c>
    </row>
    <row r="9" spans="1:9" ht="15.75" thickBot="1">
      <c r="A9" s="6">
        <v>1993</v>
      </c>
      <c r="B9" s="7">
        <v>5550.9929999999995</v>
      </c>
      <c r="C9" s="7">
        <v>6056.862812706961</v>
      </c>
      <c r="D9" s="7">
        <v>1450.6793317516272</v>
      </c>
      <c r="E9" s="7">
        <v>269.85016720591375</v>
      </c>
      <c r="F9" s="7">
        <v>209.4778355453215</v>
      </c>
      <c r="G9" s="7">
        <v>1421.5475093688244</v>
      </c>
      <c r="H9" s="7">
        <v>76.3563434213518</v>
      </c>
      <c r="I9" s="7">
        <f t="shared" si="0"/>
        <v>15035.767</v>
      </c>
    </row>
    <row r="10" spans="1:9" ht="15.75" thickBot="1">
      <c r="A10" s="6">
        <v>1994</v>
      </c>
      <c r="B10" s="7">
        <v>5731.222000000001</v>
      </c>
      <c r="C10" s="7">
        <v>6212.227550915352</v>
      </c>
      <c r="D10" s="7">
        <v>1443.50148569059</v>
      </c>
      <c r="E10" s="7">
        <v>229.8105537985237</v>
      </c>
      <c r="F10" s="7">
        <v>232.2685327670802</v>
      </c>
      <c r="G10" s="7">
        <v>1452.9490440284417</v>
      </c>
      <c r="H10" s="7">
        <v>78.80583280001028</v>
      </c>
      <c r="I10" s="7">
        <f t="shared" si="0"/>
        <v>15380.784999999998</v>
      </c>
    </row>
    <row r="11" spans="1:9" ht="15.75" thickBot="1">
      <c r="A11" s="6">
        <v>1995</v>
      </c>
      <c r="B11" s="7">
        <v>5736.2069999999985</v>
      </c>
      <c r="C11" s="7">
        <v>6362.050656201036</v>
      </c>
      <c r="D11" s="7">
        <v>1415.6793384884359</v>
      </c>
      <c r="E11" s="7">
        <v>246.01673416093246</v>
      </c>
      <c r="F11" s="7">
        <v>228.01397993134998</v>
      </c>
      <c r="G11" s="7">
        <v>1454.6030847679865</v>
      </c>
      <c r="H11" s="7">
        <v>80.75920645025747</v>
      </c>
      <c r="I11" s="7">
        <f t="shared" si="0"/>
        <v>15523.329999999994</v>
      </c>
    </row>
    <row r="12" spans="1:9" ht="15.75" thickBot="1">
      <c r="A12" s="6">
        <v>1996</v>
      </c>
      <c r="B12" s="7">
        <v>5936.5470000000005</v>
      </c>
      <c r="C12" s="7">
        <v>6711.106517008982</v>
      </c>
      <c r="D12" s="7">
        <v>1401.9105855603052</v>
      </c>
      <c r="E12" s="7">
        <v>248.19409040300536</v>
      </c>
      <c r="F12" s="7">
        <v>250.93310282062487</v>
      </c>
      <c r="G12" s="7">
        <v>1414.3017439972757</v>
      </c>
      <c r="H12" s="7">
        <v>82.43796020980345</v>
      </c>
      <c r="I12" s="7">
        <f t="shared" si="0"/>
        <v>16045.430999999997</v>
      </c>
    </row>
    <row r="13" spans="1:9" ht="15.75" thickBot="1">
      <c r="A13" s="6">
        <v>1997</v>
      </c>
      <c r="B13" s="7">
        <v>6124.898000000001</v>
      </c>
      <c r="C13" s="7">
        <v>7280.52910343979</v>
      </c>
      <c r="D13" s="7">
        <v>1531.2459362432537</v>
      </c>
      <c r="E13" s="7">
        <v>77.39444821093744</v>
      </c>
      <c r="F13" s="7">
        <v>84.06543673999295</v>
      </c>
      <c r="G13" s="7">
        <v>1565.7589759420907</v>
      </c>
      <c r="H13" s="7">
        <v>83.90209942393973</v>
      </c>
      <c r="I13" s="7">
        <f t="shared" si="0"/>
        <v>16747.794000000005</v>
      </c>
    </row>
    <row r="14" spans="1:9" ht="15.75" thickBot="1">
      <c r="A14" s="6">
        <v>1998</v>
      </c>
      <c r="B14" s="7">
        <v>6318.6827539999995</v>
      </c>
      <c r="C14" s="7">
        <v>7211.834751088013</v>
      </c>
      <c r="D14" s="7">
        <v>1657.9876339903199</v>
      </c>
      <c r="E14" s="7">
        <v>216.77653499999997</v>
      </c>
      <c r="F14" s="7">
        <v>216.14725600000003</v>
      </c>
      <c r="G14" s="7">
        <v>1533.0585186494948</v>
      </c>
      <c r="H14" s="7">
        <v>92.946621</v>
      </c>
      <c r="I14" s="7">
        <f t="shared" si="0"/>
        <v>17247.434069727828</v>
      </c>
    </row>
    <row r="15" spans="1:9" ht="15.75" thickBot="1">
      <c r="A15" s="6">
        <v>1999</v>
      </c>
      <c r="B15" s="7">
        <v>6452.52718</v>
      </c>
      <c r="C15" s="7">
        <v>7569.937361817178</v>
      </c>
      <c r="D15" s="7">
        <v>1807.3153997252148</v>
      </c>
      <c r="E15" s="7">
        <v>207.396952</v>
      </c>
      <c r="F15" s="7">
        <v>239.37492299999997</v>
      </c>
      <c r="G15" s="7">
        <v>1543.0803521675139</v>
      </c>
      <c r="H15" s="7">
        <v>93.396801</v>
      </c>
      <c r="I15" s="7">
        <f t="shared" si="0"/>
        <v>17913.028969709907</v>
      </c>
    </row>
    <row r="16" spans="1:9" ht="15.75" thickBot="1">
      <c r="A16" s="6">
        <v>2000</v>
      </c>
      <c r="B16" s="7">
        <v>6512.520055</v>
      </c>
      <c r="C16" s="7">
        <v>8145.103654630742</v>
      </c>
      <c r="D16" s="7">
        <v>1768.48547045495</v>
      </c>
      <c r="E16" s="7">
        <v>137.45942660165016</v>
      </c>
      <c r="F16" s="7">
        <v>146.37829457288612</v>
      </c>
      <c r="G16" s="7">
        <v>1618.4212197397758</v>
      </c>
      <c r="H16" s="7">
        <v>95.92926699999998</v>
      </c>
      <c r="I16" s="7">
        <f t="shared" si="0"/>
        <v>18424.297388000003</v>
      </c>
    </row>
    <row r="17" spans="1:9" ht="15.75" thickBot="1">
      <c r="A17" s="6">
        <v>2001</v>
      </c>
      <c r="B17" s="7">
        <v>6115.974563</v>
      </c>
      <c r="C17" s="7">
        <v>7492.581588718975</v>
      </c>
      <c r="D17" s="7">
        <v>1697.9475409629551</v>
      </c>
      <c r="E17" s="7">
        <v>200.1636392509837</v>
      </c>
      <c r="F17" s="7">
        <v>233.30976832927325</v>
      </c>
      <c r="G17" s="7">
        <v>1628.2374957378145</v>
      </c>
      <c r="H17" s="7">
        <v>94.93821000000001</v>
      </c>
      <c r="I17" s="7">
        <f t="shared" si="0"/>
        <v>17463.152806000002</v>
      </c>
    </row>
    <row r="18" spans="1:9" ht="15.75" thickBot="1">
      <c r="A18" s="6">
        <v>2002</v>
      </c>
      <c r="B18" s="7">
        <v>6325.7710480000005</v>
      </c>
      <c r="C18" s="7">
        <v>7702.690998968925</v>
      </c>
      <c r="D18" s="7">
        <v>1592.509736228779</v>
      </c>
      <c r="E18" s="7">
        <v>225.2161510506408</v>
      </c>
      <c r="F18" s="7">
        <v>232.46797726533745</v>
      </c>
      <c r="G18" s="7">
        <v>1574.3373244863203</v>
      </c>
      <c r="H18" s="7">
        <v>95.829319</v>
      </c>
      <c r="I18" s="7">
        <f t="shared" si="0"/>
        <v>17748.822555000006</v>
      </c>
    </row>
    <row r="19" spans="1:9" ht="15.75" thickBot="1">
      <c r="A19" s="6">
        <v>2003</v>
      </c>
      <c r="B19" s="7">
        <v>6745.460650999999</v>
      </c>
      <c r="C19" s="7">
        <v>7988.4954869338</v>
      </c>
      <c r="D19" s="7">
        <v>1515.4201970275453</v>
      </c>
      <c r="E19" s="7">
        <v>206.96489214726353</v>
      </c>
      <c r="F19" s="7">
        <v>227.67073296109552</v>
      </c>
      <c r="G19" s="7">
        <v>1582.9209939302907</v>
      </c>
      <c r="H19" s="7">
        <v>98.778795</v>
      </c>
      <c r="I19" s="7">
        <f t="shared" si="0"/>
        <v>18365.711748999987</v>
      </c>
    </row>
    <row r="20" spans="1:9" ht="15.75" thickBot="1">
      <c r="A20" s="6">
        <v>2004</v>
      </c>
      <c r="B20" s="7">
        <v>7072.0966100000005</v>
      </c>
      <c r="C20" s="7">
        <v>8528.446503514015</v>
      </c>
      <c r="D20" s="7">
        <v>1543.0008472611976</v>
      </c>
      <c r="E20" s="7">
        <v>176.11839214417333</v>
      </c>
      <c r="F20" s="7">
        <v>251.8288276896783</v>
      </c>
      <c r="G20" s="7">
        <v>1576.5776913909351</v>
      </c>
      <c r="H20" s="7">
        <v>104.507609</v>
      </c>
      <c r="I20" s="7">
        <f t="shared" si="0"/>
        <v>19252.576481</v>
      </c>
    </row>
    <row r="21" spans="1:9" ht="15.75" thickBot="1">
      <c r="A21" s="6">
        <v>2005</v>
      </c>
      <c r="B21" s="7">
        <v>7102.400820000002</v>
      </c>
      <c r="C21" s="7">
        <v>8504.825104617139</v>
      </c>
      <c r="D21" s="7">
        <v>1505.2779834206235</v>
      </c>
      <c r="E21" s="7">
        <v>170.59517259392607</v>
      </c>
      <c r="F21" s="7">
        <v>254.94926342602642</v>
      </c>
      <c r="G21" s="7">
        <v>1576.0576169422886</v>
      </c>
      <c r="H21" s="7">
        <v>99.958851</v>
      </c>
      <c r="I21" s="7">
        <f t="shared" si="0"/>
        <v>19214.064812000008</v>
      </c>
    </row>
    <row r="22" spans="1:9" ht="15.75" thickBot="1">
      <c r="A22" s="6">
        <v>2006</v>
      </c>
      <c r="B22" s="7">
        <v>7522.364527000001</v>
      </c>
      <c r="C22" s="7">
        <v>8928.594197850289</v>
      </c>
      <c r="D22" s="7">
        <v>1495.4693768767015</v>
      </c>
      <c r="E22" s="7">
        <v>190.60498215733438</v>
      </c>
      <c r="F22" s="7">
        <v>314.7766473374805</v>
      </c>
      <c r="G22" s="7">
        <v>1676.0581047781893</v>
      </c>
      <c r="H22" s="7">
        <v>108.67603799999999</v>
      </c>
      <c r="I22" s="7">
        <f t="shared" si="0"/>
        <v>20236.543874</v>
      </c>
    </row>
    <row r="23" spans="1:9" ht="15.75" thickBot="1">
      <c r="A23" s="6">
        <v>2007</v>
      </c>
      <c r="B23" s="7">
        <v>7539.041335000001</v>
      </c>
      <c r="C23" s="7">
        <v>8860.778410954392</v>
      </c>
      <c r="D23" s="7">
        <v>1485.9923155474946</v>
      </c>
      <c r="E23" s="7">
        <v>203.74166735941665</v>
      </c>
      <c r="F23" s="7">
        <v>336.5888199120001</v>
      </c>
      <c r="G23" s="7">
        <v>1736.0087192266928</v>
      </c>
      <c r="H23" s="7">
        <v>113.762871</v>
      </c>
      <c r="I23" s="7">
        <f t="shared" si="0"/>
        <v>20275.914138999993</v>
      </c>
    </row>
    <row r="24" spans="1:9" ht="15.75" thickBot="1">
      <c r="A24" s="6">
        <v>2008</v>
      </c>
      <c r="B24" s="7">
        <v>7715.593146999999</v>
      </c>
      <c r="C24" s="7">
        <v>9092.37243590431</v>
      </c>
      <c r="D24" s="7">
        <v>1499.0912464531116</v>
      </c>
      <c r="E24" s="7">
        <v>197.26663418821371</v>
      </c>
      <c r="F24" s="7">
        <v>322.94912490239363</v>
      </c>
      <c r="G24" s="7">
        <v>1704.6590185519701</v>
      </c>
      <c r="H24" s="7">
        <v>112.59575000000004</v>
      </c>
      <c r="I24" s="7">
        <f t="shared" si="0"/>
        <v>20644.527356999995</v>
      </c>
    </row>
    <row r="25" spans="1:9" ht="15.75" thickBot="1">
      <c r="A25" s="6">
        <v>2009</v>
      </c>
      <c r="B25" s="7">
        <v>7549.865613000001</v>
      </c>
      <c r="C25" s="7">
        <v>8752.595028586677</v>
      </c>
      <c r="D25" s="7">
        <v>1386.5331884715697</v>
      </c>
      <c r="E25" s="7">
        <v>174.75783824923556</v>
      </c>
      <c r="F25" s="7">
        <v>317.65177143896204</v>
      </c>
      <c r="G25" s="7">
        <v>1815.3913642536477</v>
      </c>
      <c r="H25" s="7">
        <v>115.94972199999994</v>
      </c>
      <c r="I25" s="7">
        <f t="shared" si="0"/>
        <v>20112.744526000093</v>
      </c>
    </row>
    <row r="26" spans="1:9" ht="15.75" thickBot="1">
      <c r="A26" s="6">
        <v>2010</v>
      </c>
      <c r="B26" s="7">
        <v>7315.869907000001</v>
      </c>
      <c r="C26" s="7">
        <v>8388.9442280549</v>
      </c>
      <c r="D26" s="7">
        <v>1337.8078923305757</v>
      </c>
      <c r="E26" s="7">
        <v>167.53312629041275</v>
      </c>
      <c r="F26" s="7">
        <v>307.1615626856312</v>
      </c>
      <c r="G26" s="7">
        <v>1854.1130146385708</v>
      </c>
      <c r="H26" s="7">
        <v>113.63868800000006</v>
      </c>
      <c r="I26" s="7">
        <f t="shared" si="0"/>
        <v>19485.06841900009</v>
      </c>
    </row>
    <row r="27" spans="1:9" ht="15.75" thickBot="1">
      <c r="A27" s="6">
        <v>2011</v>
      </c>
      <c r="B27" s="7">
        <v>7385.461359000002</v>
      </c>
      <c r="C27" s="7">
        <v>8435.821702523948</v>
      </c>
      <c r="D27" s="7">
        <v>1335.0049591922314</v>
      </c>
      <c r="E27" s="7">
        <v>163.25531185105467</v>
      </c>
      <c r="F27" s="7">
        <v>366.3954444389151</v>
      </c>
      <c r="G27" s="7">
        <v>1722.670602993766</v>
      </c>
      <c r="H27" s="7">
        <v>105.89992699999999</v>
      </c>
      <c r="I27" s="7">
        <f t="shared" si="0"/>
        <v>19514.50930699992</v>
      </c>
    </row>
    <row r="28" spans="1:9" ht="15.75" thickBot="1">
      <c r="A28" s="6">
        <v>2012</v>
      </c>
      <c r="B28" s="7">
        <v>7597.700551999998</v>
      </c>
      <c r="C28" s="7">
        <v>8674.430529790981</v>
      </c>
      <c r="D28" s="7">
        <v>1339.8297546905321</v>
      </c>
      <c r="E28" s="7">
        <v>174.77851731383632</v>
      </c>
      <c r="F28" s="7">
        <v>378.3134082032539</v>
      </c>
      <c r="G28" s="7">
        <v>1759.2546500012743</v>
      </c>
      <c r="H28" s="7">
        <v>101.39161000000001</v>
      </c>
      <c r="I28" s="7">
        <f t="shared" si="0"/>
        <v>20025.699021999877</v>
      </c>
    </row>
    <row r="29" spans="1:9" ht="15.75" thickBot="1">
      <c r="A29" s="6">
        <v>2013</v>
      </c>
      <c r="B29" s="7">
        <v>7402.046227999999</v>
      </c>
      <c r="C29" s="7">
        <v>8690.122834629858</v>
      </c>
      <c r="D29" s="7">
        <v>1282.8088894699392</v>
      </c>
      <c r="E29" s="7">
        <v>167.59656600780735</v>
      </c>
      <c r="F29" s="7">
        <v>344.34955837795167</v>
      </c>
      <c r="G29" s="7">
        <v>1776.6812755144051</v>
      </c>
      <c r="H29" s="7">
        <v>93.08658300000002</v>
      </c>
      <c r="I29" s="7">
        <f t="shared" si="0"/>
        <v>19756.69193499996</v>
      </c>
    </row>
    <row r="30" spans="1:9" ht="15.75" thickBot="1">
      <c r="A30" s="6">
        <v>2014</v>
      </c>
      <c r="B30" s="7">
        <v>7347.369271999999</v>
      </c>
      <c r="C30" s="7">
        <v>9091.120897067318</v>
      </c>
      <c r="D30" s="7">
        <v>1313.315647712405</v>
      </c>
      <c r="E30" s="7">
        <v>164.57330609584062</v>
      </c>
      <c r="F30" s="7">
        <v>334.805764232095</v>
      </c>
      <c r="G30" s="7">
        <v>1770.6896728923764</v>
      </c>
      <c r="H30" s="7">
        <v>94.07905800000006</v>
      </c>
      <c r="I30" s="7">
        <f t="shared" si="0"/>
        <v>20115.953618000036</v>
      </c>
    </row>
    <row r="31" spans="1:9" ht="15.75" thickBot="1">
      <c r="A31" s="6">
        <v>2015</v>
      </c>
      <c r="B31" s="7">
        <v>7151.8163089999925</v>
      </c>
      <c r="C31" s="7">
        <v>9081.404319857995</v>
      </c>
      <c r="D31" s="7">
        <v>1364.4878098300685</v>
      </c>
      <c r="E31" s="7">
        <v>160.26233445660273</v>
      </c>
      <c r="F31" s="7">
        <v>298.0833498575396</v>
      </c>
      <c r="G31" s="7">
        <v>1773.0992599977392</v>
      </c>
      <c r="H31" s="7">
        <v>89.64133500000008</v>
      </c>
      <c r="I31" s="7">
        <f t="shared" si="0"/>
        <v>19918.79471799994</v>
      </c>
    </row>
    <row r="32" spans="1:9" ht="15.75" thickBot="1">
      <c r="A32" s="6">
        <v>2016</v>
      </c>
      <c r="B32" s="7">
        <v>6692.278378999999</v>
      </c>
      <c r="C32" s="7">
        <v>8793.517155879934</v>
      </c>
      <c r="D32" s="7">
        <v>1243.5052153154868</v>
      </c>
      <c r="E32" s="7">
        <v>387.4217786867974</v>
      </c>
      <c r="F32" s="7">
        <v>290.3767925071829</v>
      </c>
      <c r="G32" s="7">
        <v>1680.4069046105815</v>
      </c>
      <c r="H32" s="7">
        <v>81.197494</v>
      </c>
      <c r="I32" s="7">
        <f t="shared" si="0"/>
        <v>19168.703719999983</v>
      </c>
    </row>
    <row r="33" spans="1:9" ht="15.75" thickBot="1">
      <c r="A33" s="6">
        <v>2017</v>
      </c>
      <c r="B33" s="7">
        <v>6477.591797685987</v>
      </c>
      <c r="C33" s="7">
        <v>8497.511115052084</v>
      </c>
      <c r="D33" s="7">
        <v>1244.0726999273825</v>
      </c>
      <c r="E33" s="7">
        <v>393.16006815113474</v>
      </c>
      <c r="F33" s="7">
        <v>292.531466231549</v>
      </c>
      <c r="G33" s="7">
        <v>1670.702716310921</v>
      </c>
      <c r="H33" s="7">
        <v>81.197494</v>
      </c>
      <c r="I33" s="7">
        <f t="shared" si="0"/>
        <v>18656.76735735906</v>
      </c>
    </row>
    <row r="34" spans="1:10" ht="15.75" thickBot="1">
      <c r="A34" s="6">
        <v>2018</v>
      </c>
      <c r="B34" s="7">
        <v>6592.851924092387</v>
      </c>
      <c r="C34" s="7">
        <v>8630.902422314612</v>
      </c>
      <c r="D34" s="7">
        <v>1241.3060166402252</v>
      </c>
      <c r="E34" s="7">
        <v>399.0341824445458</v>
      </c>
      <c r="F34" s="7">
        <v>295.1732926406561</v>
      </c>
      <c r="G34" s="7">
        <v>1666.3341942660456</v>
      </c>
      <c r="H34" s="7">
        <v>81.197494</v>
      </c>
      <c r="I34" s="7">
        <f t="shared" si="0"/>
        <v>18906.79952639847</v>
      </c>
      <c r="J34" s="14"/>
    </row>
    <row r="35" spans="1:9" ht="15.75" thickBot="1">
      <c r="A35" s="6">
        <v>2019</v>
      </c>
      <c r="B35" s="7">
        <v>6694.639846509159</v>
      </c>
      <c r="C35" s="7">
        <v>8833.285983143163</v>
      </c>
      <c r="D35" s="7">
        <v>1242.4705849149345</v>
      </c>
      <c r="E35" s="7">
        <v>403.4939216579861</v>
      </c>
      <c r="F35" s="7">
        <v>297.9127402802324</v>
      </c>
      <c r="G35" s="7">
        <v>1673.679215062328</v>
      </c>
      <c r="H35" s="7">
        <v>81.197494</v>
      </c>
      <c r="I35" s="7">
        <f t="shared" si="0"/>
        <v>19226.67978556781</v>
      </c>
    </row>
    <row r="36" spans="1:9" ht="15.75" thickBot="1">
      <c r="A36" s="6">
        <v>2020</v>
      </c>
      <c r="B36" s="7">
        <v>6828.394192925105</v>
      </c>
      <c r="C36" s="7">
        <v>9062.380172188055</v>
      </c>
      <c r="D36" s="7">
        <v>1236.7287465293716</v>
      </c>
      <c r="E36" s="7">
        <v>404.40448326506646</v>
      </c>
      <c r="F36" s="7">
        <v>301.7246627163675</v>
      </c>
      <c r="G36" s="7">
        <v>1685.386785003907</v>
      </c>
      <c r="H36" s="7">
        <v>81.197494</v>
      </c>
      <c r="I36" s="7">
        <f t="shared" si="0"/>
        <v>19600.216536627868</v>
      </c>
    </row>
    <row r="37" spans="1:9" ht="15.75" thickBot="1">
      <c r="A37" s="6">
        <v>2021</v>
      </c>
      <c r="B37" s="7">
        <v>6989.602714292911</v>
      </c>
      <c r="C37" s="7">
        <v>9248.922590287479</v>
      </c>
      <c r="D37" s="7">
        <v>1234.579694044301</v>
      </c>
      <c r="E37" s="7">
        <v>403.3061567481633</v>
      </c>
      <c r="F37" s="7">
        <v>304.742384484177</v>
      </c>
      <c r="G37" s="7">
        <v>1692.3041067806917</v>
      </c>
      <c r="H37" s="7">
        <v>81.197494</v>
      </c>
      <c r="I37" s="7">
        <f t="shared" si="0"/>
        <v>19954.655140637722</v>
      </c>
    </row>
    <row r="38" spans="1:9" ht="15.75" thickBot="1">
      <c r="A38" s="6">
        <v>2022</v>
      </c>
      <c r="B38" s="7">
        <v>7230.985059599425</v>
      </c>
      <c r="C38" s="7">
        <v>9571.275676441745</v>
      </c>
      <c r="D38" s="7">
        <v>1243.7665586096705</v>
      </c>
      <c r="E38" s="7">
        <v>406.7557619909275</v>
      </c>
      <c r="F38" s="7">
        <v>310.2598609164907</v>
      </c>
      <c r="G38" s="7">
        <v>1700.4216357708306</v>
      </c>
      <c r="H38" s="7">
        <v>81.197494</v>
      </c>
      <c r="I38" s="7">
        <f t="shared" si="0"/>
        <v>20544.662047329093</v>
      </c>
    </row>
    <row r="39" spans="1:9" ht="15.75" thickBot="1">
      <c r="A39" s="6">
        <v>2023</v>
      </c>
      <c r="B39" s="7">
        <v>7461.690486071844</v>
      </c>
      <c r="C39" s="7">
        <v>9779.446419551132</v>
      </c>
      <c r="D39" s="7">
        <v>1248.7037332024215</v>
      </c>
      <c r="E39" s="7">
        <v>408.47704671402636</v>
      </c>
      <c r="F39" s="7">
        <v>313.7186349052034</v>
      </c>
      <c r="G39" s="7">
        <v>1708.3734024890484</v>
      </c>
      <c r="H39" s="7">
        <v>81.197494</v>
      </c>
      <c r="I39" s="7">
        <f t="shared" si="0"/>
        <v>21001.607216933673</v>
      </c>
    </row>
    <row r="40" spans="1:9" ht="15.75" thickBot="1">
      <c r="A40" s="6">
        <v>2024</v>
      </c>
      <c r="B40" s="7">
        <v>7694.284236074752</v>
      </c>
      <c r="C40" s="7">
        <v>9966.849984067463</v>
      </c>
      <c r="D40" s="7">
        <v>1251.0229912408518</v>
      </c>
      <c r="E40" s="7">
        <v>408.74467282675954</v>
      </c>
      <c r="F40" s="7">
        <v>317.0457531881941</v>
      </c>
      <c r="G40" s="7">
        <v>1714.5989077854215</v>
      </c>
      <c r="H40" s="7">
        <v>81.197494</v>
      </c>
      <c r="I40" s="7">
        <f t="shared" si="0"/>
        <v>21433.744039183443</v>
      </c>
    </row>
    <row r="41" spans="1:9" ht="15.75" thickBot="1">
      <c r="A41" s="6">
        <v>2025</v>
      </c>
      <c r="B41" s="7">
        <v>7919.627869845797</v>
      </c>
      <c r="C41" s="7">
        <v>10124.399505514719</v>
      </c>
      <c r="D41" s="7">
        <v>1250.2825355897462</v>
      </c>
      <c r="E41" s="7">
        <v>408.36353511680784</v>
      </c>
      <c r="F41" s="7">
        <v>320.4081626767857</v>
      </c>
      <c r="G41" s="7">
        <v>1720.1662303306166</v>
      </c>
      <c r="H41" s="7">
        <v>81.197494</v>
      </c>
      <c r="I41" s="7">
        <f t="shared" si="0"/>
        <v>21824.445333074473</v>
      </c>
    </row>
    <row r="42" spans="1:9" ht="15.75" thickBot="1">
      <c r="A42" s="6">
        <v>2026</v>
      </c>
      <c r="B42" s="7">
        <v>8122.2916083226555</v>
      </c>
      <c r="C42" s="7">
        <v>10238.327630157817</v>
      </c>
      <c r="D42" s="7">
        <v>1251.2307323239922</v>
      </c>
      <c r="E42" s="7">
        <v>407.5425447819189</v>
      </c>
      <c r="F42" s="7">
        <v>323.7120959486134</v>
      </c>
      <c r="G42" s="7">
        <v>1725.6816425015718</v>
      </c>
      <c r="H42" s="7">
        <v>81.197494</v>
      </c>
      <c r="I42" s="7">
        <f t="shared" si="0"/>
        <v>22149.983748036568</v>
      </c>
    </row>
    <row r="43" spans="1:9" ht="15.75" thickBot="1">
      <c r="A43" s="6">
        <v>2027</v>
      </c>
      <c r="B43" s="7">
        <v>8323.677604038847</v>
      </c>
      <c r="C43" s="7">
        <v>10322.074752097364</v>
      </c>
      <c r="D43" s="7">
        <v>1251.41151300912</v>
      </c>
      <c r="E43" s="7">
        <v>406.90877259112506</v>
      </c>
      <c r="F43" s="7">
        <v>326.93608321203584</v>
      </c>
      <c r="G43" s="7">
        <v>1729.6251985373324</v>
      </c>
      <c r="H43" s="7">
        <v>81.197494</v>
      </c>
      <c r="I43" s="7">
        <f t="shared" si="0"/>
        <v>22441.831417485824</v>
      </c>
    </row>
    <row r="44" spans="1:11" ht="15.75" thickBot="1">
      <c r="A44" s="6">
        <v>2028</v>
      </c>
      <c r="B44" s="7">
        <v>8530.841052367869</v>
      </c>
      <c r="C44" s="7">
        <v>10391.111706654243</v>
      </c>
      <c r="D44" s="7">
        <v>1254.9830515799952</v>
      </c>
      <c r="E44" s="7">
        <v>406.77567189550894</v>
      </c>
      <c r="F44" s="7">
        <v>330.11454422793605</v>
      </c>
      <c r="G44" s="7">
        <v>1734.1473084878153</v>
      </c>
      <c r="H44" s="7">
        <v>81.197494</v>
      </c>
      <c r="I44" s="7">
        <f t="shared" si="0"/>
        <v>22729.17082921337</v>
      </c>
      <c r="K44" s="1" t="s">
        <v>0</v>
      </c>
    </row>
    <row r="45" spans="1:9" ht="15.75" thickBot="1">
      <c r="A45" s="6">
        <v>2029</v>
      </c>
      <c r="B45" s="7">
        <v>8749.48619016425</v>
      </c>
      <c r="C45" s="7">
        <v>10428.201641395215</v>
      </c>
      <c r="D45" s="7">
        <v>1256.7382583586405</v>
      </c>
      <c r="E45" s="7">
        <v>406.79858760137876</v>
      </c>
      <c r="F45" s="7">
        <v>332.9928178903811</v>
      </c>
      <c r="G45" s="7">
        <v>1737.1087593778998</v>
      </c>
      <c r="H45" s="7">
        <v>81.197494</v>
      </c>
      <c r="I45" s="7">
        <f t="shared" si="0"/>
        <v>22992.523748787768</v>
      </c>
    </row>
    <row r="46" spans="1:9" ht="15.75" thickBot="1">
      <c r="A46" s="6">
        <v>2030</v>
      </c>
      <c r="B46" s="7">
        <v>8982.874112730238</v>
      </c>
      <c r="C46" s="7">
        <v>10461.926251496467</v>
      </c>
      <c r="D46" s="7">
        <v>1256.985351649079</v>
      </c>
      <c r="E46" s="7">
        <v>406.94684627504483</v>
      </c>
      <c r="F46" s="7">
        <v>335.9157190776905</v>
      </c>
      <c r="G46" s="7">
        <v>1741.2294569139822</v>
      </c>
      <c r="H46" s="7">
        <v>81.197494</v>
      </c>
      <c r="I46" s="7">
        <f t="shared" si="0"/>
        <v>23267.075232142503</v>
      </c>
    </row>
    <row r="47" spans="1:9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</row>
    <row r="48" spans="1:9" ht="13.5" customHeight="1">
      <c r="A48" s="25" t="s">
        <v>64</v>
      </c>
      <c r="B48" s="25"/>
      <c r="C48" s="25"/>
      <c r="D48" s="25"/>
      <c r="E48" s="25"/>
      <c r="F48" s="25"/>
      <c r="G48" s="25"/>
      <c r="H48" s="25"/>
      <c r="I48" s="25"/>
    </row>
    <row r="49" ht="13.5" customHeight="1">
      <c r="A49" s="4"/>
    </row>
    <row r="50" spans="1:9" ht="15.75">
      <c r="A50" s="22" t="s">
        <v>23</v>
      </c>
      <c r="B50" s="22"/>
      <c r="C50" s="22"/>
      <c r="D50" s="22"/>
      <c r="E50" s="22"/>
      <c r="F50" s="22"/>
      <c r="G50" s="22"/>
      <c r="H50" s="22"/>
      <c r="I50" s="22"/>
    </row>
    <row r="51" spans="1:9" ht="15">
      <c r="A51" s="8" t="s">
        <v>24</v>
      </c>
      <c r="B51" s="12">
        <f>EXP((LN(B16/B6)/10))-1</f>
        <v>0.01851410071138604</v>
      </c>
      <c r="C51" s="12">
        <f aca="true" t="shared" si="1" ref="C51:I51">EXP((LN(C16/C6)/10))-1</f>
        <v>0.03700616929337586</v>
      </c>
      <c r="D51" s="12">
        <f t="shared" si="1"/>
        <v>0.02191029069994843</v>
      </c>
      <c r="E51" s="12">
        <f t="shared" si="1"/>
        <v>-0.07263047604365325</v>
      </c>
      <c r="F51" s="12">
        <f t="shared" si="1"/>
        <v>-0.0479219851465309</v>
      </c>
      <c r="G51" s="12">
        <f t="shared" si="1"/>
        <v>0.023437112817294325</v>
      </c>
      <c r="H51" s="12">
        <f t="shared" si="1"/>
        <v>0.027087269711356887</v>
      </c>
      <c r="I51" s="12">
        <f t="shared" si="1"/>
        <v>0.024972453770422565</v>
      </c>
    </row>
    <row r="52" spans="1:9" ht="15">
      <c r="A52" s="8" t="s">
        <v>35</v>
      </c>
      <c r="B52" s="12">
        <f>EXP((LN(B32/B16)/16))-1</f>
        <v>0.0017031921930592553</v>
      </c>
      <c r="C52" s="12">
        <f aca="true" t="shared" si="2" ref="C52:I52">EXP((LN(C32/C16)/16))-1</f>
        <v>0.004798839916139386</v>
      </c>
      <c r="D52" s="12">
        <f t="shared" si="2"/>
        <v>-0.021771340859866317</v>
      </c>
      <c r="E52" s="12">
        <f t="shared" si="2"/>
        <v>0.06690461550055482</v>
      </c>
      <c r="F52" s="12">
        <f t="shared" si="2"/>
        <v>0.04374119860220116</v>
      </c>
      <c r="G52" s="12">
        <f t="shared" si="2"/>
        <v>0.0023518143666592106</v>
      </c>
      <c r="H52" s="12">
        <f t="shared" si="2"/>
        <v>-0.010366316332900305</v>
      </c>
      <c r="I52" s="12">
        <f t="shared" si="2"/>
        <v>0.002478606103120562</v>
      </c>
    </row>
    <row r="53" spans="1:9" ht="15">
      <c r="A53" s="8" t="s">
        <v>36</v>
      </c>
      <c r="B53" s="12">
        <f>EXP((LN(B36/B32)/4))-1</f>
        <v>0.005046479313803198</v>
      </c>
      <c r="C53" s="12">
        <f aca="true" t="shared" si="3" ref="C53:I53">EXP((LN(C36/C32)/4))-1</f>
        <v>0.007557674777753487</v>
      </c>
      <c r="D53" s="12">
        <f t="shared" si="3"/>
        <v>-0.0013651653810092812</v>
      </c>
      <c r="E53" s="12">
        <f t="shared" si="3"/>
        <v>0.010783124887516315</v>
      </c>
      <c r="F53" s="12">
        <f t="shared" si="3"/>
        <v>0.009629953581370865</v>
      </c>
      <c r="G53" s="12">
        <f t="shared" si="3"/>
        <v>0.0007400522650167218</v>
      </c>
      <c r="H53" s="12">
        <f t="shared" si="3"/>
        <v>0</v>
      </c>
      <c r="I53" s="12">
        <f t="shared" si="3"/>
        <v>0.0055809355774085745</v>
      </c>
    </row>
    <row r="54" spans="1:9" ht="15">
      <c r="A54" s="8" t="s">
        <v>63</v>
      </c>
      <c r="B54" s="12">
        <f>EXP((LN(B46/B32)/14))-1</f>
        <v>0.02124871369854553</v>
      </c>
      <c r="C54" s="12">
        <f aca="true" t="shared" si="4" ref="C54:I54">EXP((LN(C46/C32)/14))-1</f>
        <v>0.012486443627019117</v>
      </c>
      <c r="D54" s="12">
        <f t="shared" si="4"/>
        <v>0.0007704464847237968</v>
      </c>
      <c r="E54" s="12">
        <f t="shared" si="4"/>
        <v>0.0035182181027741954</v>
      </c>
      <c r="F54" s="12">
        <f t="shared" si="4"/>
        <v>0.010460109005369977</v>
      </c>
      <c r="G54" s="12">
        <f t="shared" si="4"/>
        <v>0.0025429047783085412</v>
      </c>
      <c r="H54" s="12">
        <f t="shared" si="4"/>
        <v>0</v>
      </c>
      <c r="I54" s="12">
        <f t="shared" si="4"/>
        <v>0.0139362412623254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3" t="s">
        <v>67</v>
      </c>
      <c r="B1" s="23"/>
      <c r="C1" s="23"/>
      <c r="D1" s="23"/>
      <c r="E1" s="23"/>
      <c r="F1" s="23"/>
      <c r="G1" s="23"/>
      <c r="H1" s="23"/>
    </row>
    <row r="2" spans="1:11" ht="15.75" customHeight="1">
      <c r="A2" s="24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8" ht="15.75" customHeight="1">
      <c r="A3" s="23" t="s">
        <v>47</v>
      </c>
      <c r="B3" s="23"/>
      <c r="C3" s="23"/>
      <c r="D3" s="23"/>
      <c r="E3" s="23"/>
      <c r="F3" s="23"/>
      <c r="G3" s="23"/>
      <c r="H3" s="23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49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50</v>
      </c>
    </row>
    <row r="6" spans="1:9" ht="15.75" thickBot="1">
      <c r="A6" s="6">
        <v>1990</v>
      </c>
      <c r="B6" s="7">
        <f>'Form 1.1'!K6</f>
        <v>14857.210402849143</v>
      </c>
      <c r="C6" s="7">
        <v>1020.7402299122037</v>
      </c>
      <c r="D6" s="7">
        <f>B6+C6</f>
        <v>15877.950632761347</v>
      </c>
      <c r="E6" s="7">
        <v>3926.19894433251</v>
      </c>
      <c r="F6" s="7">
        <v>0</v>
      </c>
      <c r="G6" s="7">
        <v>460.310122</v>
      </c>
      <c r="H6" s="7">
        <f>D6-G6</f>
        <v>15417.640510761346</v>
      </c>
      <c r="I6" s="14"/>
    </row>
    <row r="7" spans="1:9" ht="15.75" thickBot="1">
      <c r="A7" s="6">
        <v>1991</v>
      </c>
      <c r="B7" s="7">
        <f>'Form 1.1'!K7</f>
        <v>14710.48789265996</v>
      </c>
      <c r="C7" s="7">
        <v>1010.0242825179905</v>
      </c>
      <c r="D7" s="7">
        <f aca="true" t="shared" si="0" ref="D7:D46">B7+C7</f>
        <v>15720.51217517795</v>
      </c>
      <c r="E7" s="7">
        <v>3777.707358094242</v>
      </c>
      <c r="F7" s="7">
        <v>0</v>
      </c>
      <c r="G7" s="7">
        <v>464.729324</v>
      </c>
      <c r="H7" s="7">
        <f aca="true" t="shared" si="1" ref="H7:H46">D7-G7</f>
        <v>15255.78285117795</v>
      </c>
      <c r="I7" s="14"/>
    </row>
    <row r="8" spans="1:9" ht="15.75" thickBot="1">
      <c r="A8" s="6">
        <v>1992</v>
      </c>
      <c r="B8" s="7">
        <f>'Form 1.1'!K8</f>
        <v>15530.948608000002</v>
      </c>
      <c r="C8" s="7">
        <v>1070.1326949999996</v>
      </c>
      <c r="D8" s="7">
        <f t="shared" si="0"/>
        <v>16601.081303000003</v>
      </c>
      <c r="E8" s="7">
        <v>3679.0376772015165</v>
      </c>
      <c r="F8" s="7">
        <v>0</v>
      </c>
      <c r="G8" s="7">
        <v>437.398608</v>
      </c>
      <c r="H8" s="7">
        <f t="shared" si="1"/>
        <v>16163.682695000003</v>
      </c>
      <c r="I8" s="14"/>
    </row>
    <row r="9" spans="1:9" ht="15.75" thickBot="1">
      <c r="A9" s="6">
        <v>1993</v>
      </c>
      <c r="B9" s="7">
        <f>'Form 1.1'!K9</f>
        <v>15438.494638</v>
      </c>
      <c r="C9" s="7">
        <v>1066.0358802999992</v>
      </c>
      <c r="D9" s="7">
        <f t="shared" si="0"/>
        <v>16504.5305183</v>
      </c>
      <c r="E9" s="7">
        <v>4521.1869884180405</v>
      </c>
      <c r="F9" s="7">
        <v>0</v>
      </c>
      <c r="G9" s="7">
        <v>402.72763799999996</v>
      </c>
      <c r="H9" s="7">
        <f t="shared" si="1"/>
        <v>16101.802880299998</v>
      </c>
      <c r="I9" s="14"/>
    </row>
    <row r="10" spans="1:9" ht="15.75" thickBot="1">
      <c r="A10" s="6">
        <v>1994</v>
      </c>
      <c r="B10" s="7">
        <f>'Form 1.1'!K10</f>
        <v>15772.730319999999</v>
      </c>
      <c r="C10" s="7">
        <v>1090.4976564999993</v>
      </c>
      <c r="D10" s="7">
        <f t="shared" si="0"/>
        <v>16863.2279765</v>
      </c>
      <c r="E10" s="7">
        <v>4471.955638346188</v>
      </c>
      <c r="F10" s="7">
        <v>0</v>
      </c>
      <c r="G10" s="7">
        <v>391.94532000000004</v>
      </c>
      <c r="H10" s="7">
        <f t="shared" si="1"/>
        <v>16471.2826565</v>
      </c>
      <c r="I10" s="14"/>
    </row>
    <row r="11" spans="1:9" ht="15.75" thickBot="1">
      <c r="A11" s="6">
        <v>1995</v>
      </c>
      <c r="B11" s="7">
        <f>'Form 1.1'!K11</f>
        <v>15915.299009999995</v>
      </c>
      <c r="C11" s="7">
        <v>1100.6040969999992</v>
      </c>
      <c r="D11" s="7">
        <f t="shared" si="0"/>
        <v>17015.903106999995</v>
      </c>
      <c r="E11" s="7">
        <v>4510.872822415114</v>
      </c>
      <c r="F11" s="7">
        <v>0</v>
      </c>
      <c r="G11" s="7">
        <v>391.96900999999997</v>
      </c>
      <c r="H11" s="7">
        <f t="shared" si="1"/>
        <v>16623.934096999994</v>
      </c>
      <c r="I11" s="14"/>
    </row>
    <row r="12" spans="1:9" ht="15.75" thickBot="1">
      <c r="A12" s="6">
        <v>1996</v>
      </c>
      <c r="B12" s="7">
        <f>'Form 1.1'!K12</f>
        <v>16434.430841999998</v>
      </c>
      <c r="C12" s="7">
        <v>1137.6210578999994</v>
      </c>
      <c r="D12" s="7">
        <f t="shared" si="0"/>
        <v>17572.051899899998</v>
      </c>
      <c r="E12" s="7">
        <v>5044.620561182742</v>
      </c>
      <c r="F12" s="7">
        <v>0</v>
      </c>
      <c r="G12" s="7">
        <v>388.999842</v>
      </c>
      <c r="H12" s="7">
        <f t="shared" si="1"/>
        <v>17183.052057899997</v>
      </c>
      <c r="I12" s="14"/>
    </row>
    <row r="13" spans="1:9" ht="15.75" thickBot="1">
      <c r="A13" s="6">
        <v>1997</v>
      </c>
      <c r="B13" s="7">
        <f>'Form 1.1'!K13</f>
        <v>17131.864593000006</v>
      </c>
      <c r="C13" s="7">
        <v>1187.4185945999998</v>
      </c>
      <c r="D13" s="7">
        <f t="shared" si="0"/>
        <v>18319.283187600005</v>
      </c>
      <c r="E13" s="7">
        <v>5125.903191900085</v>
      </c>
      <c r="F13" s="7">
        <v>0</v>
      </c>
      <c r="G13" s="7">
        <v>384.070593</v>
      </c>
      <c r="H13" s="7">
        <f t="shared" si="1"/>
        <v>17935.212594600005</v>
      </c>
      <c r="I13" s="14"/>
    </row>
    <row r="14" spans="1:9" ht="15.75" thickBot="1">
      <c r="A14" s="6">
        <v>1998</v>
      </c>
      <c r="B14" s="7">
        <f>'Form 1.1'!K14</f>
        <v>17613.758490320943</v>
      </c>
      <c r="C14" s="7">
        <v>1222.8430755437023</v>
      </c>
      <c r="D14" s="7">
        <f t="shared" si="0"/>
        <v>18836.601565864647</v>
      </c>
      <c r="E14" s="7">
        <v>4772.679424407242</v>
      </c>
      <c r="F14" s="7">
        <v>8.45931142188689E-05</v>
      </c>
      <c r="G14" s="7">
        <v>366.32442059311416</v>
      </c>
      <c r="H14" s="7">
        <f t="shared" si="1"/>
        <v>18470.27714527153</v>
      </c>
      <c r="I14" s="14"/>
    </row>
    <row r="15" spans="1:9" ht="15.75" thickBot="1">
      <c r="A15" s="6">
        <v>1999</v>
      </c>
      <c r="B15" s="7">
        <f>'Form 1.1'!K15</f>
        <v>18241.47547772668</v>
      </c>
      <c r="C15" s="7">
        <v>1270.0337539524314</v>
      </c>
      <c r="D15" s="7">
        <f t="shared" si="0"/>
        <v>19511.50923167911</v>
      </c>
      <c r="E15" s="7">
        <v>4746.474172196719</v>
      </c>
      <c r="F15" s="7">
        <v>0.0139260167740718</v>
      </c>
      <c r="G15" s="7">
        <v>328.44650801677403</v>
      </c>
      <c r="H15" s="7">
        <f t="shared" si="1"/>
        <v>19183.062723662333</v>
      </c>
      <c r="I15" s="14"/>
    </row>
    <row r="16" spans="1:8" ht="15.75" thickBot="1">
      <c r="A16" s="6">
        <v>2000</v>
      </c>
      <c r="B16" s="7">
        <f>'Form 1.1'!K16</f>
        <v>18783.613697586225</v>
      </c>
      <c r="C16" s="7">
        <v>1306.2826848091995</v>
      </c>
      <c r="D16" s="7">
        <f t="shared" si="0"/>
        <v>20089.896382395425</v>
      </c>
      <c r="E16" s="7">
        <v>4187.03112170138</v>
      </c>
      <c r="F16" s="7">
        <v>0.1033605862232051</v>
      </c>
      <c r="G16" s="7">
        <v>359.3163095862232</v>
      </c>
      <c r="H16" s="7">
        <f t="shared" si="1"/>
        <v>19730.580072809204</v>
      </c>
    </row>
    <row r="17" spans="1:8" ht="15.75" thickBot="1">
      <c r="A17" s="6">
        <v>2001</v>
      </c>
      <c r="B17" s="7">
        <f>'Form 1.1'!K17</f>
        <v>17836.54561680467</v>
      </c>
      <c r="C17" s="7">
        <v>1238.1375339453996</v>
      </c>
      <c r="D17" s="7">
        <f t="shared" si="0"/>
        <v>19074.68315075007</v>
      </c>
      <c r="E17" s="7">
        <v>4357.903648</v>
      </c>
      <c r="F17" s="7">
        <v>0.9041009478672319</v>
      </c>
      <c r="G17" s="7">
        <v>373.3928108046672</v>
      </c>
      <c r="H17" s="7">
        <f t="shared" si="1"/>
        <v>18701.2903399454</v>
      </c>
    </row>
    <row r="18" spans="1:8" ht="15.75" thickBot="1">
      <c r="A18" s="6">
        <v>2002</v>
      </c>
      <c r="B18" s="7">
        <f>'Form 1.1'!K18</f>
        <v>18274.31852891125</v>
      </c>
      <c r="C18" s="7">
        <v>1258.3915191494998</v>
      </c>
      <c r="D18" s="7">
        <f t="shared" si="0"/>
        <v>19532.71004806075</v>
      </c>
      <c r="E18" s="7">
        <v>4641.816708</v>
      </c>
      <c r="F18" s="7">
        <v>3.4012348912497883</v>
      </c>
      <c r="G18" s="7">
        <v>525.4959739112498</v>
      </c>
      <c r="H18" s="7">
        <f t="shared" si="1"/>
        <v>19007.214074149502</v>
      </c>
    </row>
    <row r="19" spans="1:8" ht="15.75" thickBot="1">
      <c r="A19" s="6">
        <v>2003</v>
      </c>
      <c r="B19" s="7">
        <f>'Form 1.1'!K19</f>
        <v>18979.429517698747</v>
      </c>
      <c r="C19" s="7">
        <v>1302.128963004099</v>
      </c>
      <c r="D19" s="7">
        <f t="shared" si="0"/>
        <v>20281.558480702846</v>
      </c>
      <c r="E19" s="7">
        <v>5136.834148679999</v>
      </c>
      <c r="F19" s="7">
        <v>8.49240075395371</v>
      </c>
      <c r="G19" s="7">
        <v>613.7177686987536</v>
      </c>
      <c r="H19" s="7">
        <f t="shared" si="1"/>
        <v>19667.840712004094</v>
      </c>
    </row>
    <row r="20" spans="1:8" ht="15.75" thickBot="1">
      <c r="A20" s="6">
        <v>2004</v>
      </c>
      <c r="B20" s="7">
        <f>'Form 1.1'!K20</f>
        <v>19988.84040641468</v>
      </c>
      <c r="C20" s="7">
        <v>1365.0076725028994</v>
      </c>
      <c r="D20" s="7">
        <f t="shared" si="0"/>
        <v>21353.84807891758</v>
      </c>
      <c r="E20" s="7">
        <v>5153.194508633199</v>
      </c>
      <c r="F20" s="7">
        <v>15.49146398218022</v>
      </c>
      <c r="G20" s="7">
        <v>736.2639254146821</v>
      </c>
      <c r="H20" s="7">
        <f t="shared" si="1"/>
        <v>20617.5841535029</v>
      </c>
    </row>
    <row r="21" spans="1:8" ht="15.75" thickBot="1">
      <c r="A21" s="6">
        <v>2005</v>
      </c>
      <c r="B21" s="7">
        <f>'Form 1.1'!K21</f>
        <v>20017.26118214781</v>
      </c>
      <c r="C21" s="7">
        <v>1362.2771951707998</v>
      </c>
      <c r="D21" s="7">
        <f t="shared" si="0"/>
        <v>21379.538377318608</v>
      </c>
      <c r="E21" s="7">
        <v>5094.710560946868</v>
      </c>
      <c r="F21" s="7">
        <v>24.3474800773924</v>
      </c>
      <c r="G21" s="7">
        <v>803.1963701478064</v>
      </c>
      <c r="H21" s="7">
        <f t="shared" si="1"/>
        <v>20576.342007170802</v>
      </c>
    </row>
    <row r="22" spans="1:8" ht="15.75" thickBot="1">
      <c r="A22" s="6">
        <v>2006</v>
      </c>
      <c r="B22" s="7">
        <f>'Form 1.1'!K22</f>
        <v>21090.807701926024</v>
      </c>
      <c r="C22" s="7">
        <v>1434.770960666599</v>
      </c>
      <c r="D22" s="7">
        <f t="shared" si="0"/>
        <v>22525.578662592623</v>
      </c>
      <c r="E22" s="7">
        <v>5215.6679882973995</v>
      </c>
      <c r="F22" s="7">
        <v>34.869442683922685</v>
      </c>
      <c r="G22" s="7">
        <v>854.2638279260225</v>
      </c>
      <c r="H22" s="7">
        <f t="shared" si="1"/>
        <v>21671.314834666602</v>
      </c>
    </row>
    <row r="23" spans="1:8" ht="15.75" thickBot="1">
      <c r="A23" s="6">
        <v>2007</v>
      </c>
      <c r="B23" s="7">
        <f>'Form 1.1'!K23</f>
        <v>21189.21558016486</v>
      </c>
      <c r="C23" s="7">
        <v>1437.5623124550991</v>
      </c>
      <c r="D23" s="7">
        <f t="shared" si="0"/>
        <v>22626.777892619957</v>
      </c>
      <c r="E23" s="7">
        <v>5244.547845562425</v>
      </c>
      <c r="F23" s="7">
        <v>48.632081041061824</v>
      </c>
      <c r="G23" s="7">
        <v>913.3014411648667</v>
      </c>
      <c r="H23" s="7">
        <f t="shared" si="1"/>
        <v>21713.47645145509</v>
      </c>
    </row>
    <row r="24" spans="1:8" ht="15.75" thickBot="1">
      <c r="A24" s="6">
        <v>2008</v>
      </c>
      <c r="B24" s="7">
        <f>'Form 1.1'!K24</f>
        <v>21567.862033636426</v>
      </c>
      <c r="C24" s="7">
        <v>1463.696989611299</v>
      </c>
      <c r="D24" s="7">
        <f t="shared" si="0"/>
        <v>23031.559023247726</v>
      </c>
      <c r="E24" s="7">
        <v>5671.9579482668005</v>
      </c>
      <c r="F24" s="7">
        <v>63.92255050255962</v>
      </c>
      <c r="G24" s="7">
        <v>923.334676636429</v>
      </c>
      <c r="H24" s="7">
        <f t="shared" si="1"/>
        <v>22108.224346611296</v>
      </c>
    </row>
    <row r="25" spans="1:8" ht="15.75" thickBot="1">
      <c r="A25" s="6">
        <v>2009</v>
      </c>
      <c r="B25" s="7">
        <f>'Form 1.1'!K25</f>
        <v>21028.384101643933</v>
      </c>
      <c r="C25" s="7">
        <v>1425.9935868934058</v>
      </c>
      <c r="D25" s="7">
        <f t="shared" si="0"/>
        <v>22454.377688537337</v>
      </c>
      <c r="E25" s="7">
        <v>5495.756475584133</v>
      </c>
      <c r="F25" s="7">
        <v>89.82867873366042</v>
      </c>
      <c r="G25" s="7">
        <v>915.6395756438417</v>
      </c>
      <c r="H25" s="7">
        <f t="shared" si="1"/>
        <v>21538.738112893494</v>
      </c>
    </row>
    <row r="26" spans="1:8" ht="15.75" thickBot="1">
      <c r="A26" s="6">
        <v>2010</v>
      </c>
      <c r="B26" s="7">
        <f>'Form 1.1'!K26</f>
        <v>20417.788799219143</v>
      </c>
      <c r="C26" s="7">
        <v>1381.4913509071057</v>
      </c>
      <c r="D26" s="7">
        <f t="shared" si="0"/>
        <v>21799.280150126247</v>
      </c>
      <c r="E26" s="7">
        <v>5532.7423745882925</v>
      </c>
      <c r="F26" s="7">
        <v>125.56825585032041</v>
      </c>
      <c r="G26" s="7">
        <v>932.72038021905</v>
      </c>
      <c r="H26" s="7">
        <f t="shared" si="1"/>
        <v>20866.5597699072</v>
      </c>
    </row>
    <row r="27" spans="1:8" ht="15.75" thickBot="1">
      <c r="A27" s="6">
        <v>2011</v>
      </c>
      <c r="B27" s="7">
        <f>'Form 1.1'!K27</f>
        <v>20470.004597064886</v>
      </c>
      <c r="C27" s="7">
        <v>1383.5787098662934</v>
      </c>
      <c r="D27" s="7">
        <f t="shared" si="0"/>
        <v>21853.58330693118</v>
      </c>
      <c r="E27" s="7">
        <v>5666.2983225265025</v>
      </c>
      <c r="F27" s="7">
        <v>177.42446205671962</v>
      </c>
      <c r="G27" s="7">
        <v>955.4952900649693</v>
      </c>
      <c r="H27" s="7">
        <f t="shared" si="1"/>
        <v>20898.08801686621</v>
      </c>
    </row>
    <row r="28" spans="1:8" ht="15.75" thickBot="1">
      <c r="A28" s="6">
        <v>2012</v>
      </c>
      <c r="B28" s="7">
        <f>'Form 1.1'!K28</f>
        <v>21052.40273025632</v>
      </c>
      <c r="C28" s="7">
        <v>1419.8220606597906</v>
      </c>
      <c r="D28" s="7">
        <f t="shared" si="0"/>
        <v>22472.22479091611</v>
      </c>
      <c r="E28" s="7">
        <v>5586.889705001238</v>
      </c>
      <c r="F28" s="7">
        <v>237.71862471607082</v>
      </c>
      <c r="G28" s="7">
        <v>1026.7037082564439</v>
      </c>
      <c r="H28" s="7">
        <f t="shared" si="1"/>
        <v>21445.521082659667</v>
      </c>
    </row>
    <row r="29" spans="1:8" ht="15.75" thickBot="1">
      <c r="A29" s="6">
        <v>2013</v>
      </c>
      <c r="B29" s="7">
        <f>'Form 1.1'!K29</f>
        <v>20895.9763032897</v>
      </c>
      <c r="C29" s="7">
        <v>1400.7494581914966</v>
      </c>
      <c r="D29" s="7">
        <f t="shared" si="0"/>
        <v>22296.725761481197</v>
      </c>
      <c r="E29" s="7">
        <v>5477.915842007225</v>
      </c>
      <c r="F29" s="7">
        <v>334.8795444465992</v>
      </c>
      <c r="G29" s="7">
        <v>1139.284368289734</v>
      </c>
      <c r="H29" s="7">
        <f t="shared" si="1"/>
        <v>21157.441393191464</v>
      </c>
    </row>
    <row r="30" spans="1:8" ht="15.75" thickBot="1">
      <c r="A30" s="6">
        <v>2014</v>
      </c>
      <c r="B30" s="7">
        <f>'Form 1.1'!K30</f>
        <v>21432.60132941003</v>
      </c>
      <c r="C30" s="7">
        <v>1426.221111516202</v>
      </c>
      <c r="D30" s="7">
        <f t="shared" si="0"/>
        <v>22858.822440926233</v>
      </c>
      <c r="E30" s="7">
        <v>5905.298331487152</v>
      </c>
      <c r="F30" s="7">
        <v>496.4392377987266</v>
      </c>
      <c r="G30" s="7">
        <v>1316.6477114099957</v>
      </c>
      <c r="H30" s="7">
        <f t="shared" si="1"/>
        <v>21542.17472951624</v>
      </c>
    </row>
    <row r="31" spans="1:8" ht="15.75" thickBot="1">
      <c r="A31" s="6">
        <v>2015</v>
      </c>
      <c r="B31" s="7">
        <f>'Form 1.1'!K31</f>
        <v>21520.390158921484</v>
      </c>
      <c r="C31" s="7">
        <v>1412.2425455061948</v>
      </c>
      <c r="D31" s="7">
        <f t="shared" si="0"/>
        <v>22932.632704427677</v>
      </c>
      <c r="E31" s="7">
        <v>6811.216138472282</v>
      </c>
      <c r="F31" s="7">
        <v>744.0689067115987</v>
      </c>
      <c r="G31" s="7">
        <v>1601.5954409215494</v>
      </c>
      <c r="H31" s="7">
        <f t="shared" si="1"/>
        <v>21331.03726350613</v>
      </c>
    </row>
    <row r="32" spans="1:8" ht="15.75" thickBot="1">
      <c r="A32" s="6">
        <v>2016</v>
      </c>
      <c r="B32" s="7">
        <f>'Form 1.1'!K32</f>
        <v>21137.791769407853</v>
      </c>
      <c r="C32" s="7">
        <v>1357.4389317103796</v>
      </c>
      <c r="D32" s="7">
        <f t="shared" si="0"/>
        <v>22495.230701118235</v>
      </c>
      <c r="E32" s="7">
        <v>7320.376491027587</v>
      </c>
      <c r="F32" s="7">
        <v>1129.148746270655</v>
      </c>
      <c r="G32" s="7">
        <v>1969.0880494078729</v>
      </c>
      <c r="H32" s="7">
        <f t="shared" si="1"/>
        <v>20526.14265171036</v>
      </c>
    </row>
    <row r="33" spans="1:8" ht="15.75" thickBot="1">
      <c r="A33" s="6">
        <v>2017</v>
      </c>
      <c r="B33" s="7">
        <f>'Form 1.1'!K33</f>
        <v>20869.28802269658</v>
      </c>
      <c r="C33" s="7">
        <v>1319.5616927333992</v>
      </c>
      <c r="D33" s="7">
        <f t="shared" si="0"/>
        <v>22188.849715429977</v>
      </c>
      <c r="E33" s="7">
        <v>7539.20721119534</v>
      </c>
      <c r="F33" s="7">
        <v>1324.484818154723</v>
      </c>
      <c r="G33" s="7">
        <v>2212.52066533752</v>
      </c>
      <c r="H33" s="7">
        <f t="shared" si="1"/>
        <v>19976.329050092456</v>
      </c>
    </row>
    <row r="34" spans="1:8" ht="15.75" thickBot="1">
      <c r="A34" s="6">
        <v>2018</v>
      </c>
      <c r="B34" s="7">
        <f>'Form 1.1'!K34</f>
        <v>21329.499038843882</v>
      </c>
      <c r="C34" s="7">
        <v>1335.5814641580282</v>
      </c>
      <c r="D34" s="7">
        <f t="shared" si="0"/>
        <v>22665.08050300191</v>
      </c>
      <c r="E34" s="7">
        <v>7637.803519257149</v>
      </c>
      <c r="F34" s="7">
        <v>1382.428582545121</v>
      </c>
      <c r="G34" s="7">
        <v>2422.6995124454124</v>
      </c>
      <c r="H34" s="7">
        <f t="shared" si="1"/>
        <v>20242.3809905565</v>
      </c>
    </row>
    <row r="35" spans="1:8" ht="15.75" thickBot="1">
      <c r="A35" s="6">
        <v>2019</v>
      </c>
      <c r="B35" s="7">
        <f>'Form 1.1'!K35</f>
        <v>21733.47637715972</v>
      </c>
      <c r="C35" s="7">
        <v>1356.5000918999162</v>
      </c>
      <c r="D35" s="7">
        <f t="shared" si="0"/>
        <v>23089.97646905964</v>
      </c>
      <c r="E35" s="7">
        <v>7709.075428274854</v>
      </c>
      <c r="F35" s="7">
        <v>1440.6560153297985</v>
      </c>
      <c r="G35" s="7">
        <v>2506.796591591914</v>
      </c>
      <c r="H35" s="7">
        <f t="shared" si="1"/>
        <v>20583.179877467723</v>
      </c>
    </row>
    <row r="36" spans="1:8" ht="15.75" thickBot="1">
      <c r="A36" s="6">
        <v>2020</v>
      </c>
      <c r="B36" s="7">
        <f>'Form 1.1'!K36</f>
        <v>22178.412623435324</v>
      </c>
      <c r="C36" s="7">
        <v>1381.1452442471473</v>
      </c>
      <c r="D36" s="7">
        <f t="shared" si="0"/>
        <v>23559.557867682473</v>
      </c>
      <c r="E36" s="7">
        <v>7777.506833861309</v>
      </c>
      <c r="F36" s="7">
        <v>1494.703692140888</v>
      </c>
      <c r="G36" s="7">
        <v>2578.1960868074484</v>
      </c>
      <c r="H36" s="7">
        <f t="shared" si="1"/>
        <v>20981.361780875024</v>
      </c>
    </row>
    <row r="37" spans="1:8" ht="15.75" thickBot="1">
      <c r="A37" s="6">
        <v>2021</v>
      </c>
      <c r="B37" s="7">
        <f>'Form 1.1'!K37</f>
        <v>22598.98044530299</v>
      </c>
      <c r="C37" s="7">
        <v>1404.3792676656706</v>
      </c>
      <c r="D37" s="7">
        <f t="shared" si="0"/>
        <v>24003.35971296866</v>
      </c>
      <c r="E37" s="7">
        <v>7837.035049531023</v>
      </c>
      <c r="F37" s="7">
        <v>1543.9137700105587</v>
      </c>
      <c r="G37" s="7">
        <v>2644.3253046652694</v>
      </c>
      <c r="H37" s="7">
        <f t="shared" si="1"/>
        <v>21359.034408303392</v>
      </c>
    </row>
    <row r="38" spans="1:8" ht="15.75" thickBot="1">
      <c r="A38" s="6">
        <v>2022</v>
      </c>
      <c r="B38" s="7">
        <f>'Form 1.1'!K38</f>
        <v>23243.043365086916</v>
      </c>
      <c r="C38" s="7">
        <v>1444.1304724473362</v>
      </c>
      <c r="D38" s="7">
        <f t="shared" si="0"/>
        <v>24687.173837534254</v>
      </c>
      <c r="E38" s="7">
        <v>7888.336577921906</v>
      </c>
      <c r="F38" s="7">
        <v>1581.7992922522885</v>
      </c>
      <c r="G38" s="7">
        <v>2698.3813177578277</v>
      </c>
      <c r="H38" s="7">
        <f t="shared" si="1"/>
        <v>21988.792519776427</v>
      </c>
    </row>
    <row r="39" spans="1:8" ht="15.75" thickBot="1">
      <c r="A39" s="6">
        <v>2023</v>
      </c>
      <c r="B39" s="7">
        <f>'Form 1.1'!K39</f>
        <v>23744.803897505357</v>
      </c>
      <c r="C39" s="7">
        <v>1474.4361112350434</v>
      </c>
      <c r="D39" s="7">
        <f t="shared" si="0"/>
        <v>25219.240008740402</v>
      </c>
      <c r="E39" s="7">
        <v>7927.270635695782</v>
      </c>
      <c r="F39" s="7">
        <v>1612.192129712649</v>
      </c>
      <c r="G39" s="7">
        <v>2743.1966805716834</v>
      </c>
      <c r="H39" s="7">
        <f t="shared" si="1"/>
        <v>22476.04332816872</v>
      </c>
    </row>
    <row r="40" spans="1:8" ht="15.75" thickBot="1">
      <c r="A40" s="6">
        <v>2024</v>
      </c>
      <c r="B40" s="7">
        <f>'Form 1.1'!K40</f>
        <v>24223.030877602927</v>
      </c>
      <c r="C40" s="7">
        <v>1502.9220798780266</v>
      </c>
      <c r="D40" s="7">
        <f t="shared" si="0"/>
        <v>25725.952957480953</v>
      </c>
      <c r="E40" s="7">
        <v>7954.791536294953</v>
      </c>
      <c r="F40" s="7">
        <v>1645.3242583781291</v>
      </c>
      <c r="G40" s="7">
        <v>2789.2868384194812</v>
      </c>
      <c r="H40" s="7">
        <f t="shared" si="1"/>
        <v>22936.666119061472</v>
      </c>
    </row>
    <row r="41" spans="1:8" ht="15.75" thickBot="1">
      <c r="A41" s="6">
        <v>2025</v>
      </c>
      <c r="B41" s="7">
        <f>'Form 1.1'!K41</f>
        <v>24661.806777810023</v>
      </c>
      <c r="C41" s="7">
        <v>1528.4271447688418</v>
      </c>
      <c r="D41" s="7">
        <f t="shared" si="0"/>
        <v>26190.233922578864</v>
      </c>
      <c r="E41" s="7">
        <v>7975.815727106819</v>
      </c>
      <c r="F41" s="7">
        <v>1681.5587491959411</v>
      </c>
      <c r="G41" s="7">
        <v>2837.3614447355503</v>
      </c>
      <c r="H41" s="7">
        <f t="shared" si="1"/>
        <v>23352.872477843313</v>
      </c>
    </row>
    <row r="42" spans="1:8" ht="15.75" thickBot="1">
      <c r="A42" s="6">
        <v>2026</v>
      </c>
      <c r="B42" s="7">
        <f>'Form 1.1'!K42</f>
        <v>25037.96763685846</v>
      </c>
      <c r="C42" s="7">
        <v>1549.297673651494</v>
      </c>
      <c r="D42" s="7">
        <f t="shared" si="0"/>
        <v>26587.265310509953</v>
      </c>
      <c r="E42" s="7">
        <v>7997.819936073218</v>
      </c>
      <c r="F42" s="7">
        <v>1721.457749482495</v>
      </c>
      <c r="G42" s="7">
        <v>2887.9838888218874</v>
      </c>
      <c r="H42" s="7">
        <f t="shared" si="1"/>
        <v>23699.281421688065</v>
      </c>
    </row>
    <row r="43" spans="1:8" ht="15.75" thickBot="1">
      <c r="A43" s="6">
        <v>2027</v>
      </c>
      <c r="B43" s="7">
        <f>'Form 1.1'!K43</f>
        <v>25384.3334576382</v>
      </c>
      <c r="C43" s="7">
        <v>1567.554427142001</v>
      </c>
      <c r="D43" s="7">
        <f t="shared" si="0"/>
        <v>26951.8878847802</v>
      </c>
      <c r="E43" s="7">
        <v>8019.596085428113</v>
      </c>
      <c r="F43" s="7">
        <v>1765.7863627721597</v>
      </c>
      <c r="G43" s="7">
        <v>2942.502040152381</v>
      </c>
      <c r="H43" s="7">
        <f t="shared" si="1"/>
        <v>24009.38584462782</v>
      </c>
    </row>
    <row r="44" spans="1:8" ht="15.75" thickBot="1">
      <c r="A44" s="6">
        <v>2028</v>
      </c>
      <c r="B44" s="7">
        <f>'Form 1.1'!K44</f>
        <v>25731.25985359542</v>
      </c>
      <c r="C44" s="7">
        <v>1585.21528505253</v>
      </c>
      <c r="D44" s="7">
        <f t="shared" si="0"/>
        <v>27316.47513864795</v>
      </c>
      <c r="E44" s="7">
        <v>8041.168112966407</v>
      </c>
      <c r="F44" s="7">
        <v>1815.591372176243</v>
      </c>
      <c r="G44" s="7">
        <v>3002.089024382057</v>
      </c>
      <c r="H44" s="7">
        <f t="shared" si="1"/>
        <v>24314.386114265893</v>
      </c>
    </row>
    <row r="45" spans="1:8" ht="15.75" thickBot="1">
      <c r="A45" s="6">
        <v>2029</v>
      </c>
      <c r="B45" s="7">
        <f>'Form 1.1'!K45</f>
        <v>26059.323145712944</v>
      </c>
      <c r="C45" s="7">
        <v>1600.890107869319</v>
      </c>
      <c r="D45" s="7">
        <f t="shared" si="0"/>
        <v>27660.213253582264</v>
      </c>
      <c r="E45" s="7">
        <v>8019.596085428113</v>
      </c>
      <c r="F45" s="7">
        <v>1870.6572335403866</v>
      </c>
      <c r="G45" s="7">
        <v>3066.7993969251825</v>
      </c>
      <c r="H45" s="7">
        <f t="shared" si="1"/>
        <v>24593.41385665708</v>
      </c>
    </row>
    <row r="46" spans="1:8" ht="15.75" thickBot="1">
      <c r="A46" s="6">
        <v>2030</v>
      </c>
      <c r="B46" s="7">
        <f>'Form 1.1'!K46</f>
        <v>26402.237031645913</v>
      </c>
      <c r="C46" s="7">
        <v>1617.0040038186614</v>
      </c>
      <c r="D46" s="7">
        <f t="shared" si="0"/>
        <v>28019.241035464573</v>
      </c>
      <c r="E46" s="7">
        <v>8041.168112966407</v>
      </c>
      <c r="F46" s="7">
        <v>1930.3106362340138</v>
      </c>
      <c r="G46" s="7">
        <v>3135.1617995034153</v>
      </c>
      <c r="H46" s="7">
        <f t="shared" si="1"/>
        <v>24884.07923596116</v>
      </c>
    </row>
    <row r="47" spans="1:5" ht="15">
      <c r="A47" s="25" t="s">
        <v>0</v>
      </c>
      <c r="B47" s="25"/>
      <c r="C47" s="25"/>
      <c r="D47" s="25"/>
      <c r="E47" s="25"/>
    </row>
    <row r="48" spans="1:5" ht="13.5" customHeight="1">
      <c r="A48" s="25" t="s">
        <v>65</v>
      </c>
      <c r="B48" s="25"/>
      <c r="C48" s="25"/>
      <c r="D48" s="25"/>
      <c r="E48" s="25"/>
    </row>
    <row r="49" ht="13.5" customHeight="1">
      <c r="A49" s="4"/>
    </row>
    <row r="50" spans="1:8" ht="15.75">
      <c r="A50" s="22" t="s">
        <v>23</v>
      </c>
      <c r="B50" s="22"/>
      <c r="C50" s="22"/>
      <c r="D50" s="22"/>
      <c r="E50" s="22"/>
      <c r="F50" s="22"/>
      <c r="G50" s="22"/>
      <c r="H50" s="22"/>
    </row>
    <row r="51" spans="1:9" ht="15">
      <c r="A51" s="8" t="s">
        <v>24</v>
      </c>
      <c r="B51" s="12">
        <f>EXP((LN(B16/B6)/10))-1</f>
        <v>0.02372707026929577</v>
      </c>
      <c r="C51" s="12">
        <f>EXP((LN(C16/C6)/10))-1</f>
        <v>0.024972453770422565</v>
      </c>
      <c r="D51" s="12">
        <f>EXP((LN(D16/D6)/10))-1</f>
        <v>0.023807543037178247</v>
      </c>
      <c r="E51" s="12">
        <f>EXP((LN(E16/E6)/10))-1</f>
        <v>0.006452745013776129</v>
      </c>
      <c r="F51" s="13" t="s">
        <v>46</v>
      </c>
      <c r="G51" s="12">
        <f>EXP((LN(G16/G6)/10))-1</f>
        <v>-0.02446548284744643</v>
      </c>
      <c r="H51" s="12">
        <f>EXP((LN(H16/H6)/10))-1</f>
        <v>0.024972453770422787</v>
      </c>
      <c r="I51" s="12"/>
    </row>
    <row r="52" spans="1:9" ht="15">
      <c r="A52" s="8" t="s">
        <v>35</v>
      </c>
      <c r="B52" s="12">
        <f aca="true" t="shared" si="2" ref="B52:H52">EXP((LN(B32/B16)/16))-1</f>
        <v>0.007407150697268827</v>
      </c>
      <c r="C52" s="12">
        <f t="shared" si="2"/>
        <v>0.002403779937762751</v>
      </c>
      <c r="D52" s="12">
        <f t="shared" si="2"/>
        <v>0.007092930057456703</v>
      </c>
      <c r="E52" s="12">
        <f t="shared" si="2"/>
        <v>0.03553361612776018</v>
      </c>
      <c r="F52" s="12">
        <f t="shared" si="2"/>
        <v>0.788132768981519</v>
      </c>
      <c r="G52" s="12">
        <f t="shared" si="2"/>
        <v>0.11217790479336998</v>
      </c>
      <c r="H52" s="12">
        <f t="shared" si="2"/>
        <v>0.0024736547512771434</v>
      </c>
      <c r="I52" s="12"/>
    </row>
    <row r="53" spans="1:9" ht="15">
      <c r="A53" s="8" t="s">
        <v>36</v>
      </c>
      <c r="B53" s="12">
        <f aca="true" t="shared" si="3" ref="B53:H53">EXP((LN(B36/B32)/4))-1</f>
        <v>0.012086684154694494</v>
      </c>
      <c r="C53" s="12">
        <f t="shared" si="3"/>
        <v>0.004337694723884455</v>
      </c>
      <c r="D53" s="12">
        <f t="shared" si="3"/>
        <v>0.011624109553491468</v>
      </c>
      <c r="E53" s="12">
        <f t="shared" si="3"/>
        <v>0.015258761206667026</v>
      </c>
      <c r="F53" s="12">
        <f t="shared" si="3"/>
        <v>0.07263258896423475</v>
      </c>
      <c r="G53" s="12">
        <f t="shared" si="3"/>
        <v>0.06970173971287985</v>
      </c>
      <c r="H53" s="12">
        <f t="shared" si="3"/>
        <v>0.005498859627999897</v>
      </c>
      <c r="I53" s="12"/>
    </row>
    <row r="54" spans="1:9" ht="15">
      <c r="A54" s="8" t="s">
        <v>63</v>
      </c>
      <c r="B54" s="12">
        <f aca="true" t="shared" si="4" ref="B54:H54">EXP((LN(B46/B32)/14))-1</f>
        <v>0.016011563371545856</v>
      </c>
      <c r="C54" s="12">
        <f t="shared" si="4"/>
        <v>0.012576662945688488</v>
      </c>
      <c r="D54" s="12">
        <f t="shared" si="4"/>
        <v>0.01580852003795452</v>
      </c>
      <c r="E54" s="12">
        <f t="shared" si="4"/>
        <v>0.006730592202737862</v>
      </c>
      <c r="F54" s="12">
        <f t="shared" si="4"/>
        <v>0.039044154340998505</v>
      </c>
      <c r="G54" s="12">
        <f t="shared" si="4"/>
        <v>0.03378018032668173</v>
      </c>
      <c r="H54" s="12">
        <f t="shared" si="4"/>
        <v>0.0138470578552512</v>
      </c>
      <c r="I54" s="12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="80" zoomScaleNormal="80" zoomScalePageLayoutView="0" workbookViewId="0" topLeftCell="A1">
      <selection activeCell="A3" sqref="A3:K3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9" width="17.140625" style="1" bestFit="1" customWidth="1"/>
    <col min="10" max="10" width="17.140625" style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5.75" customHeight="1">
      <c r="A2" s="24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1" ht="15.75" customHeight="1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13.5" customHeight="1" thickBot="1">
      <c r="A4" s="4"/>
    </row>
    <row r="5" spans="1:11" ht="27" thickBot="1">
      <c r="A5" s="5" t="s">
        <v>11</v>
      </c>
      <c r="B5" s="5" t="s">
        <v>68</v>
      </c>
      <c r="C5" s="5" t="s">
        <v>32</v>
      </c>
      <c r="D5" s="5" t="s">
        <v>27</v>
      </c>
      <c r="E5" s="5" t="s">
        <v>33</v>
      </c>
      <c r="F5" s="5" t="s">
        <v>29</v>
      </c>
      <c r="G5" s="5" t="s">
        <v>34</v>
      </c>
      <c r="H5" s="16" t="s">
        <v>51</v>
      </c>
      <c r="I5" s="5" t="s">
        <v>69</v>
      </c>
      <c r="J5" s="5" t="s">
        <v>70</v>
      </c>
      <c r="K5" s="5" t="s">
        <v>71</v>
      </c>
    </row>
    <row r="6" spans="1:11" ht="15.75" thickBot="1">
      <c r="A6" s="6">
        <v>1990</v>
      </c>
      <c r="B6" s="7">
        <v>2794.8224967299625</v>
      </c>
      <c r="C6" s="7">
        <v>260.8467152832718</v>
      </c>
      <c r="D6" s="7">
        <f>B6+C6</f>
        <v>3055.6692120132343</v>
      </c>
      <c r="E6" s="7">
        <v>77.66921252921537</v>
      </c>
      <c r="F6" s="7">
        <v>0</v>
      </c>
      <c r="G6" s="7">
        <f>E6+F6</f>
        <v>77.66921252921537</v>
      </c>
      <c r="H6" s="7">
        <v>0</v>
      </c>
      <c r="I6" s="7">
        <f>D6-G6-H6</f>
        <v>2977.999999484019</v>
      </c>
      <c r="J6" s="7">
        <v>0</v>
      </c>
      <c r="K6" s="20">
        <f>I6+J6</f>
        <v>2977.999999484019</v>
      </c>
    </row>
    <row r="7" spans="1:11" ht="15.75" thickBot="1">
      <c r="A7" s="6">
        <v>1991</v>
      </c>
      <c r="B7" s="7">
        <v>2821.2113904656244</v>
      </c>
      <c r="C7" s="7">
        <v>263.29927007964625</v>
      </c>
      <c r="D7" s="7">
        <f aca="true" t="shared" si="0" ref="D7:D46">B7+C7</f>
        <v>3084.5106605452706</v>
      </c>
      <c r="E7" s="7">
        <v>78.51066046930933</v>
      </c>
      <c r="F7" s="7">
        <v>0</v>
      </c>
      <c r="G7" s="7">
        <f aca="true" t="shared" si="1" ref="G7:G46">E7+F7</f>
        <v>78.51066046930933</v>
      </c>
      <c r="H7" s="7">
        <v>0</v>
      </c>
      <c r="I7" s="7">
        <f aca="true" t="shared" si="2" ref="I7:I46">D7-G7-H7</f>
        <v>3006.0000000759615</v>
      </c>
      <c r="J7" s="7">
        <v>0</v>
      </c>
      <c r="K7" s="20">
        <f aca="true" t="shared" si="3" ref="K7:K46">I7+J7</f>
        <v>3006.0000000759615</v>
      </c>
    </row>
    <row r="8" spans="1:11" ht="15.75" thickBot="1">
      <c r="A8" s="6">
        <v>1992</v>
      </c>
      <c r="B8" s="7">
        <v>3071.367048258271</v>
      </c>
      <c r="C8" s="7">
        <v>287.7372262790832</v>
      </c>
      <c r="D8" s="7">
        <f t="shared" si="0"/>
        <v>3359.1042745373543</v>
      </c>
      <c r="E8" s="7">
        <v>74.10427451782186</v>
      </c>
      <c r="F8" s="7">
        <v>0</v>
      </c>
      <c r="G8" s="7">
        <f t="shared" si="1"/>
        <v>74.10427451782186</v>
      </c>
      <c r="H8" s="7">
        <v>0</v>
      </c>
      <c r="I8" s="7">
        <f t="shared" si="2"/>
        <v>3285.0000000195323</v>
      </c>
      <c r="J8" s="7">
        <v>0</v>
      </c>
      <c r="K8" s="20">
        <f t="shared" si="3"/>
        <v>3285.0000000195323</v>
      </c>
    </row>
    <row r="9" spans="1:11" ht="15.75" thickBot="1">
      <c r="A9" s="6">
        <v>1993</v>
      </c>
      <c r="B9" s="7">
        <v>2671.0616172839395</v>
      </c>
      <c r="C9" s="7">
        <v>249.8978101519183</v>
      </c>
      <c r="D9" s="7">
        <f t="shared" si="0"/>
        <v>2920.959427435858</v>
      </c>
      <c r="E9" s="7">
        <v>67.95942820145846</v>
      </c>
      <c r="F9" s="7">
        <v>0</v>
      </c>
      <c r="G9" s="7">
        <f t="shared" si="1"/>
        <v>67.95942820145846</v>
      </c>
      <c r="H9" s="7">
        <v>0</v>
      </c>
      <c r="I9" s="7">
        <f t="shared" si="2"/>
        <v>2852.999999234399</v>
      </c>
      <c r="J9" s="7">
        <v>0</v>
      </c>
      <c r="K9" s="20">
        <f t="shared" si="3"/>
        <v>2852.999999234399</v>
      </c>
    </row>
    <row r="10" spans="1:11" ht="15.75" thickBot="1">
      <c r="A10" s="6">
        <v>1994</v>
      </c>
      <c r="B10" s="7">
        <v>3077.727606588718</v>
      </c>
      <c r="C10" s="7">
        <v>289.13868615155206</v>
      </c>
      <c r="D10" s="7">
        <f t="shared" si="0"/>
        <v>3366.86629274027</v>
      </c>
      <c r="E10" s="7">
        <v>65.86629251005255</v>
      </c>
      <c r="F10" s="7">
        <v>0</v>
      </c>
      <c r="G10" s="7">
        <f t="shared" si="1"/>
        <v>65.86629251005255</v>
      </c>
      <c r="H10" s="7">
        <v>0</v>
      </c>
      <c r="I10" s="7">
        <f t="shared" si="2"/>
        <v>3301.0000002302177</v>
      </c>
      <c r="J10" s="7">
        <v>0</v>
      </c>
      <c r="K10" s="20">
        <f t="shared" si="3"/>
        <v>3301.0000002302177</v>
      </c>
    </row>
    <row r="11" spans="1:11" ht="15.75" thickBot="1">
      <c r="A11" s="6">
        <v>1995</v>
      </c>
      <c r="B11" s="7">
        <v>3040.492358590575</v>
      </c>
      <c r="C11" s="7">
        <v>285.54744518568486</v>
      </c>
      <c r="D11" s="7">
        <f t="shared" si="0"/>
        <v>3326.0398037762598</v>
      </c>
      <c r="E11" s="7">
        <v>66.03980457302536</v>
      </c>
      <c r="F11" s="7">
        <v>0.0126296954058582</v>
      </c>
      <c r="G11" s="7">
        <f t="shared" si="1"/>
        <v>66.05243426843123</v>
      </c>
      <c r="H11" s="7">
        <v>0</v>
      </c>
      <c r="I11" s="7">
        <f t="shared" si="2"/>
        <v>3259.9873695078286</v>
      </c>
      <c r="J11" s="7">
        <v>0</v>
      </c>
      <c r="K11" s="20">
        <f t="shared" si="3"/>
        <v>3259.9873695078286</v>
      </c>
    </row>
    <row r="12" spans="1:11" ht="15.75" thickBot="1">
      <c r="A12" s="6">
        <v>1996</v>
      </c>
      <c r="B12" s="7">
        <v>3080.7981371515148</v>
      </c>
      <c r="C12" s="7">
        <v>289.4890510827181</v>
      </c>
      <c r="D12" s="7">
        <f t="shared" si="0"/>
        <v>3370.287188234233</v>
      </c>
      <c r="E12" s="7">
        <v>65.28718837320244</v>
      </c>
      <c r="F12" s="7">
        <v>0.0125665469288289</v>
      </c>
      <c r="G12" s="7">
        <f t="shared" si="1"/>
        <v>65.29975492013126</v>
      </c>
      <c r="H12" s="7">
        <v>0</v>
      </c>
      <c r="I12" s="7">
        <f t="shared" si="2"/>
        <v>3304.9874333141015</v>
      </c>
      <c r="J12" s="7">
        <v>0</v>
      </c>
      <c r="K12" s="20">
        <f t="shared" si="3"/>
        <v>3304.9874333141015</v>
      </c>
    </row>
    <row r="13" spans="1:11" ht="15.75" thickBot="1">
      <c r="A13" s="6">
        <v>1997</v>
      </c>
      <c r="B13" s="7">
        <v>3422.99066506221</v>
      </c>
      <c r="C13" s="7">
        <v>322.4233577327036</v>
      </c>
      <c r="D13" s="7">
        <f t="shared" si="0"/>
        <v>3745.4140227949138</v>
      </c>
      <c r="E13" s="7">
        <v>64.41402201322151</v>
      </c>
      <c r="F13" s="7">
        <v>0.0125037141941847</v>
      </c>
      <c r="G13" s="7">
        <f t="shared" si="1"/>
        <v>64.4265257274157</v>
      </c>
      <c r="H13" s="7">
        <v>0</v>
      </c>
      <c r="I13" s="7">
        <f t="shared" si="2"/>
        <v>3680.987497067498</v>
      </c>
      <c r="J13" s="7">
        <v>0</v>
      </c>
      <c r="K13" s="20">
        <f t="shared" si="3"/>
        <v>3680.987497067498</v>
      </c>
    </row>
    <row r="14" spans="1:11" ht="15.75" thickBot="1">
      <c r="A14" s="6">
        <v>1998</v>
      </c>
      <c r="B14" s="7">
        <v>3674.4645324959606</v>
      </c>
      <c r="C14" s="7">
        <v>346.86131387651267</v>
      </c>
      <c r="D14" s="7">
        <f t="shared" si="0"/>
        <v>4021.3258463724733</v>
      </c>
      <c r="E14" s="7">
        <v>61.32584628228709</v>
      </c>
      <c r="F14" s="7">
        <v>0.0793563242101145</v>
      </c>
      <c r="G14" s="7">
        <f t="shared" si="1"/>
        <v>61.405202606497205</v>
      </c>
      <c r="H14" s="7">
        <v>0</v>
      </c>
      <c r="I14" s="7">
        <f t="shared" si="2"/>
        <v>3959.920643765976</v>
      </c>
      <c r="J14" s="7">
        <v>0</v>
      </c>
      <c r="K14" s="20">
        <f t="shared" si="3"/>
        <v>3959.920643765976</v>
      </c>
    </row>
    <row r="15" spans="1:11" ht="15.75" thickBot="1">
      <c r="A15" s="6">
        <v>1999</v>
      </c>
      <c r="B15" s="7">
        <v>3345.0677119413053</v>
      </c>
      <c r="C15" s="7">
        <v>315.85402859697524</v>
      </c>
      <c r="D15" s="7">
        <f t="shared" si="0"/>
        <v>3660.9217405382806</v>
      </c>
      <c r="E15" s="7">
        <v>54.91516237306624</v>
      </c>
      <c r="F15" s="7">
        <v>0.00641834975120275</v>
      </c>
      <c r="G15" s="7">
        <f t="shared" si="1"/>
        <v>54.92158072281744</v>
      </c>
      <c r="H15" s="7">
        <v>0</v>
      </c>
      <c r="I15" s="7">
        <f t="shared" si="2"/>
        <v>3606.000159815463</v>
      </c>
      <c r="J15" s="7">
        <v>0</v>
      </c>
      <c r="K15" s="20">
        <f t="shared" si="3"/>
        <v>3606.000159815463</v>
      </c>
    </row>
    <row r="16" spans="1:11" ht="15.75" thickBot="1">
      <c r="A16" s="6">
        <v>2000</v>
      </c>
      <c r="B16" s="7">
        <v>3239.651864785168</v>
      </c>
      <c r="C16" s="7">
        <v>305.2555650287227</v>
      </c>
      <c r="D16" s="7">
        <f t="shared" si="0"/>
        <v>3544.9074298138908</v>
      </c>
      <c r="E16" s="7">
        <v>59.865017208478164</v>
      </c>
      <c r="F16" s="7">
        <v>0.0413785274946616</v>
      </c>
      <c r="G16" s="7">
        <f t="shared" si="1"/>
        <v>59.90639573597283</v>
      </c>
      <c r="H16" s="7">
        <v>0</v>
      </c>
      <c r="I16" s="7">
        <f t="shared" si="2"/>
        <v>3485.001034077918</v>
      </c>
      <c r="J16" s="7">
        <v>0</v>
      </c>
      <c r="K16" s="20">
        <f t="shared" si="3"/>
        <v>3485.001034077918</v>
      </c>
    </row>
    <row r="17" spans="1:11" ht="15.75" thickBot="1">
      <c r="A17" s="6">
        <v>2001</v>
      </c>
      <c r="B17" s="7">
        <v>2999.505714484585</v>
      </c>
      <c r="C17" s="7">
        <v>282.4679999842174</v>
      </c>
      <c r="D17" s="7">
        <f t="shared" si="0"/>
        <v>3281.9737144688024</v>
      </c>
      <c r="E17" s="7">
        <v>56.770692776686374</v>
      </c>
      <c r="F17" s="7">
        <v>0.360021872298948</v>
      </c>
      <c r="G17" s="7">
        <f t="shared" si="1"/>
        <v>57.130714648985325</v>
      </c>
      <c r="H17" s="7">
        <v>0</v>
      </c>
      <c r="I17" s="7">
        <f t="shared" si="2"/>
        <v>3224.842999819817</v>
      </c>
      <c r="J17" s="7">
        <v>0</v>
      </c>
      <c r="K17" s="20">
        <f t="shared" si="3"/>
        <v>3224.842999819817</v>
      </c>
    </row>
    <row r="18" spans="1:11" ht="15.75" thickBot="1">
      <c r="A18" s="6">
        <v>2002</v>
      </c>
      <c r="B18" s="7">
        <v>3314.0964180920455</v>
      </c>
      <c r="C18" s="7">
        <v>310.16318402831666</v>
      </c>
      <c r="D18" s="7">
        <f t="shared" si="0"/>
        <v>3624.259602120362</v>
      </c>
      <c r="E18" s="7">
        <v>82.04254144190107</v>
      </c>
      <c r="F18" s="7">
        <v>1.18737635517871</v>
      </c>
      <c r="G18" s="7">
        <f t="shared" si="1"/>
        <v>83.22991779707978</v>
      </c>
      <c r="H18" s="7">
        <v>0</v>
      </c>
      <c r="I18" s="7">
        <f t="shared" si="2"/>
        <v>3541.0296843232823</v>
      </c>
      <c r="J18" s="7">
        <v>0</v>
      </c>
      <c r="K18" s="20">
        <f t="shared" si="3"/>
        <v>3541.0296843232823</v>
      </c>
    </row>
    <row r="19" spans="1:11" ht="15.75" thickBot="1">
      <c r="A19" s="6">
        <v>2003</v>
      </c>
      <c r="B19" s="7">
        <v>3654.503506029559</v>
      </c>
      <c r="C19" s="7">
        <v>341.46752757101194</v>
      </c>
      <c r="D19" s="7">
        <f t="shared" si="0"/>
        <v>3995.971033600571</v>
      </c>
      <c r="E19" s="7">
        <v>94.0725255690841</v>
      </c>
      <c r="F19" s="7">
        <v>3.47756826243669</v>
      </c>
      <c r="G19" s="7">
        <f t="shared" si="1"/>
        <v>97.5500938315208</v>
      </c>
      <c r="H19" s="7">
        <v>0</v>
      </c>
      <c r="I19" s="7">
        <f t="shared" si="2"/>
        <v>3898.42093976905</v>
      </c>
      <c r="J19" s="7">
        <v>0</v>
      </c>
      <c r="K19" s="20">
        <f t="shared" si="3"/>
        <v>3898.42093976905</v>
      </c>
    </row>
    <row r="20" spans="1:11" ht="15.75" thickBot="1">
      <c r="A20" s="6">
        <v>2004</v>
      </c>
      <c r="B20" s="7">
        <v>3829.6684301477007</v>
      </c>
      <c r="C20" s="7">
        <v>356.7042017661488</v>
      </c>
      <c r="D20" s="7">
        <f t="shared" si="0"/>
        <v>4186.37263191385</v>
      </c>
      <c r="E20" s="7">
        <v>108.32084798173425</v>
      </c>
      <c r="F20" s="7">
        <v>5.67881376858669</v>
      </c>
      <c r="G20" s="7">
        <f t="shared" si="1"/>
        <v>113.99966175032094</v>
      </c>
      <c r="H20" s="7">
        <v>0</v>
      </c>
      <c r="I20" s="7">
        <f t="shared" si="2"/>
        <v>4072.3729701635284</v>
      </c>
      <c r="J20" s="7">
        <v>0</v>
      </c>
      <c r="K20" s="20">
        <f t="shared" si="3"/>
        <v>4072.3729701635284</v>
      </c>
    </row>
    <row r="21" spans="1:11" ht="15.75" thickBot="1">
      <c r="A21" s="6">
        <v>2005</v>
      </c>
      <c r="B21" s="7">
        <v>3831.9473682401876</v>
      </c>
      <c r="C21" s="7">
        <v>356.02306011657856</v>
      </c>
      <c r="D21" s="7">
        <f t="shared" si="0"/>
        <v>4187.970428356766</v>
      </c>
      <c r="E21" s="7">
        <v>114.10967152829451</v>
      </c>
      <c r="F21" s="7">
        <v>9.26415383086898</v>
      </c>
      <c r="G21" s="7">
        <f t="shared" si="1"/>
        <v>123.37382535916349</v>
      </c>
      <c r="H21" s="7">
        <v>0</v>
      </c>
      <c r="I21" s="7">
        <f t="shared" si="2"/>
        <v>4064.5966029976025</v>
      </c>
      <c r="J21" s="7">
        <v>0</v>
      </c>
      <c r="K21" s="20">
        <f t="shared" si="3"/>
        <v>4064.5966029976025</v>
      </c>
    </row>
    <row r="22" spans="1:11" ht="15.75" thickBot="1">
      <c r="A22" s="6">
        <v>2006</v>
      </c>
      <c r="B22" s="7">
        <v>4219.317089207644</v>
      </c>
      <c r="C22" s="7">
        <v>391.90349889675326</v>
      </c>
      <c r="D22" s="7">
        <f t="shared" si="0"/>
        <v>4611.220588104397</v>
      </c>
      <c r="E22" s="7">
        <v>124.08451516550244</v>
      </c>
      <c r="F22" s="7">
        <v>12.9044605343021</v>
      </c>
      <c r="G22" s="7">
        <f t="shared" si="1"/>
        <v>136.98897569980454</v>
      </c>
      <c r="H22" s="7">
        <v>0</v>
      </c>
      <c r="I22" s="7">
        <f t="shared" si="2"/>
        <v>4474.231612404593</v>
      </c>
      <c r="J22" s="7">
        <v>0</v>
      </c>
      <c r="K22" s="20">
        <f t="shared" si="3"/>
        <v>4474.231612404593</v>
      </c>
    </row>
    <row r="23" spans="1:11" ht="15.75" thickBot="1">
      <c r="A23" s="6">
        <v>2007</v>
      </c>
      <c r="B23" s="7">
        <v>4378.14674353138</v>
      </c>
      <c r="C23" s="7">
        <v>406.6589235877791</v>
      </c>
      <c r="D23" s="7">
        <f t="shared" si="0"/>
        <v>4784.805667119159</v>
      </c>
      <c r="E23" s="7">
        <v>124.70119038229487</v>
      </c>
      <c r="F23" s="7">
        <v>17.4150991097209</v>
      </c>
      <c r="G23" s="7">
        <f t="shared" si="1"/>
        <v>142.11628949201577</v>
      </c>
      <c r="H23" s="7">
        <v>0</v>
      </c>
      <c r="I23" s="7">
        <f t="shared" si="2"/>
        <v>4642.689377627143</v>
      </c>
      <c r="J23" s="7">
        <v>0</v>
      </c>
      <c r="K23" s="20">
        <f t="shared" si="3"/>
        <v>4642.689377627143</v>
      </c>
    </row>
    <row r="24" spans="1:11" ht="15.75" thickBot="1">
      <c r="A24" s="6">
        <v>2008</v>
      </c>
      <c r="B24" s="7">
        <v>4119.426219911842</v>
      </c>
      <c r="C24" s="7">
        <v>381.1593308250549</v>
      </c>
      <c r="D24" s="7">
        <f t="shared" si="0"/>
        <v>4500.585550736897</v>
      </c>
      <c r="E24" s="7">
        <v>125.6554388402965</v>
      </c>
      <c r="F24" s="7">
        <v>23.3610849772313</v>
      </c>
      <c r="G24" s="7">
        <f t="shared" si="1"/>
        <v>149.0165238175278</v>
      </c>
      <c r="H24" s="7">
        <v>0</v>
      </c>
      <c r="I24" s="7">
        <f t="shared" si="2"/>
        <v>4351.569026919369</v>
      </c>
      <c r="J24" s="7">
        <v>0</v>
      </c>
      <c r="K24" s="20">
        <f t="shared" si="3"/>
        <v>4351.569026919369</v>
      </c>
    </row>
    <row r="25" spans="1:11" ht="15.75" thickBot="1">
      <c r="A25" s="6">
        <v>2009</v>
      </c>
      <c r="B25" s="7">
        <v>4242.513633452889</v>
      </c>
      <c r="C25" s="7">
        <v>392.6538225000377</v>
      </c>
      <c r="D25" s="7">
        <f t="shared" si="0"/>
        <v>4635.1674559529265</v>
      </c>
      <c r="E25" s="7">
        <v>120.45739694760543</v>
      </c>
      <c r="F25" s="7">
        <v>31.9122521298989</v>
      </c>
      <c r="G25" s="7">
        <f t="shared" si="1"/>
        <v>152.36964907750433</v>
      </c>
      <c r="H25" s="7">
        <v>0</v>
      </c>
      <c r="I25" s="7">
        <f t="shared" si="2"/>
        <v>4482.797806875422</v>
      </c>
      <c r="J25" s="7">
        <v>0</v>
      </c>
      <c r="K25" s="20">
        <f t="shared" si="3"/>
        <v>4482.797806875422</v>
      </c>
    </row>
    <row r="26" spans="1:11" ht="15.75" thickBot="1">
      <c r="A26" s="6">
        <v>2010</v>
      </c>
      <c r="B26" s="7">
        <v>4442.295452784841</v>
      </c>
      <c r="C26" s="7">
        <v>410.6392734759929</v>
      </c>
      <c r="D26" s="7">
        <f t="shared" si="0"/>
        <v>4852.9347262608335</v>
      </c>
      <c r="E26" s="7">
        <v>119.53480920854747</v>
      </c>
      <c r="F26" s="7">
        <v>45.2682115346993</v>
      </c>
      <c r="G26" s="7">
        <f t="shared" si="1"/>
        <v>164.80302074324678</v>
      </c>
      <c r="H26" s="7">
        <v>0</v>
      </c>
      <c r="I26" s="7">
        <f t="shared" si="2"/>
        <v>4688.131705517587</v>
      </c>
      <c r="J26" s="7">
        <v>0</v>
      </c>
      <c r="K26" s="20">
        <f t="shared" si="3"/>
        <v>4688.131705517587</v>
      </c>
    </row>
    <row r="27" spans="1:11" ht="15.75" thickBot="1">
      <c r="A27" s="6">
        <v>2011</v>
      </c>
      <c r="B27" s="7">
        <v>4151.405322055867</v>
      </c>
      <c r="C27" s="7">
        <v>381.60001909597577</v>
      </c>
      <c r="D27" s="7">
        <f t="shared" si="0"/>
        <v>4533.005341151843</v>
      </c>
      <c r="E27" s="7">
        <v>112.39625147040739</v>
      </c>
      <c r="F27" s="7">
        <v>64.0088716690447</v>
      </c>
      <c r="G27" s="7">
        <f t="shared" si="1"/>
        <v>176.4051231394521</v>
      </c>
      <c r="H27" s="7">
        <v>0</v>
      </c>
      <c r="I27" s="7">
        <f t="shared" si="2"/>
        <v>4356.6002180123905</v>
      </c>
      <c r="J27" s="7">
        <v>0</v>
      </c>
      <c r="K27" s="20">
        <f t="shared" si="3"/>
        <v>4356.6002180123905</v>
      </c>
    </row>
    <row r="28" spans="1:11" ht="15.75" thickBot="1">
      <c r="A28" s="6">
        <v>2012</v>
      </c>
      <c r="B28" s="7">
        <v>4418.137417825144</v>
      </c>
      <c r="C28" s="7">
        <v>404.85495612802333</v>
      </c>
      <c r="D28" s="7">
        <f t="shared" si="0"/>
        <v>4822.992373953168</v>
      </c>
      <c r="E28" s="7">
        <v>117.1349597738353</v>
      </c>
      <c r="F28" s="7">
        <v>83.7633317177374</v>
      </c>
      <c r="G28" s="7">
        <f t="shared" si="1"/>
        <v>200.8982914915727</v>
      </c>
      <c r="H28" s="7">
        <v>0</v>
      </c>
      <c r="I28" s="7">
        <f t="shared" si="2"/>
        <v>4622.0940824615955</v>
      </c>
      <c r="J28" s="7">
        <v>0</v>
      </c>
      <c r="K28" s="20">
        <f t="shared" si="3"/>
        <v>4622.0940824615955</v>
      </c>
    </row>
    <row r="29" spans="1:11" ht="15.75" thickBot="1">
      <c r="A29" s="6">
        <v>2013</v>
      </c>
      <c r="B29" s="7">
        <v>4513.287301069602</v>
      </c>
      <c r="C29" s="7">
        <v>410.0173029482539</v>
      </c>
      <c r="D29" s="7">
        <f t="shared" si="0"/>
        <v>4923.304604017856</v>
      </c>
      <c r="E29" s="7">
        <v>121.03861233240656</v>
      </c>
      <c r="F29" s="7">
        <v>121.23511635955</v>
      </c>
      <c r="G29" s="7">
        <f t="shared" si="1"/>
        <v>242.27372869195656</v>
      </c>
      <c r="H29" s="7">
        <v>0</v>
      </c>
      <c r="I29" s="7">
        <f t="shared" si="2"/>
        <v>4681.0308753259</v>
      </c>
      <c r="J29" s="7">
        <v>0</v>
      </c>
      <c r="K29" s="20">
        <f t="shared" si="3"/>
        <v>4681.0308753259</v>
      </c>
    </row>
    <row r="30" spans="1:11" ht="15.75" thickBot="1">
      <c r="A30" s="6">
        <v>2014</v>
      </c>
      <c r="B30" s="7">
        <v>4829.624773407928</v>
      </c>
      <c r="C30" s="7">
        <v>435.0187130719178</v>
      </c>
      <c r="D30" s="7">
        <f t="shared" si="0"/>
        <v>5264.643486479846</v>
      </c>
      <c r="E30" s="7">
        <v>119.63431519855118</v>
      </c>
      <c r="F30" s="7">
        <v>178.54553037691</v>
      </c>
      <c r="G30" s="7">
        <f t="shared" si="1"/>
        <v>298.1798455754612</v>
      </c>
      <c r="H30" s="7">
        <v>33.72</v>
      </c>
      <c r="I30" s="7">
        <f t="shared" si="2"/>
        <v>4932.743640904384</v>
      </c>
      <c r="J30" s="7">
        <v>0</v>
      </c>
      <c r="K30" s="20">
        <f t="shared" si="3"/>
        <v>4932.743640904384</v>
      </c>
    </row>
    <row r="31" spans="1:11" ht="15.75" thickBot="1">
      <c r="A31" s="6">
        <v>2015</v>
      </c>
      <c r="B31" s="7">
        <v>4791.104184182968</v>
      </c>
      <c r="C31" s="7">
        <v>422.08345011936945</v>
      </c>
      <c r="D31" s="7">
        <f t="shared" si="0"/>
        <v>5213.187634302338</v>
      </c>
      <c r="E31" s="7">
        <v>122.95935759402676</v>
      </c>
      <c r="F31" s="7">
        <v>271.442221178841</v>
      </c>
      <c r="G31" s="7">
        <f t="shared" si="1"/>
        <v>394.40157877286777</v>
      </c>
      <c r="H31" s="7">
        <v>30.700000000000003</v>
      </c>
      <c r="I31" s="7">
        <f t="shared" si="2"/>
        <v>4788.08605552947</v>
      </c>
      <c r="J31" s="7">
        <v>0</v>
      </c>
      <c r="K31" s="20">
        <f t="shared" si="3"/>
        <v>4788.08605552947</v>
      </c>
    </row>
    <row r="32" spans="1:11" ht="15.75" thickBot="1">
      <c r="A32" s="6">
        <v>2016</v>
      </c>
      <c r="B32" s="7">
        <v>4443.079295988878</v>
      </c>
      <c r="C32" s="7">
        <v>376.38811070890915</v>
      </c>
      <c r="D32" s="7">
        <f t="shared" si="0"/>
        <v>4819.467406697787</v>
      </c>
      <c r="E32" s="7">
        <v>118.46591903636431</v>
      </c>
      <c r="F32" s="7">
        <v>403.903890401388</v>
      </c>
      <c r="G32" s="7">
        <f t="shared" si="1"/>
        <v>522.3698094377523</v>
      </c>
      <c r="H32" s="7">
        <v>60.92</v>
      </c>
      <c r="I32" s="7">
        <f t="shared" si="2"/>
        <v>4236.177597260034</v>
      </c>
      <c r="J32" s="7">
        <v>0</v>
      </c>
      <c r="K32" s="20">
        <f t="shared" si="3"/>
        <v>4236.177597260034</v>
      </c>
    </row>
    <row r="33" spans="1:11" ht="15.75" thickBot="1">
      <c r="A33" s="6">
        <v>2017</v>
      </c>
      <c r="B33" s="7">
        <v>4407.306867522133</v>
      </c>
      <c r="C33" s="7">
        <v>370.54155655841714</v>
      </c>
      <c r="D33" s="7">
        <f t="shared" si="0"/>
        <v>4777.84842408055</v>
      </c>
      <c r="E33" s="7">
        <v>134.40250386204025</v>
      </c>
      <c r="F33" s="7">
        <v>470.256403355005</v>
      </c>
      <c r="G33" s="7">
        <f t="shared" si="1"/>
        <v>604.6589072170452</v>
      </c>
      <c r="H33" s="7">
        <v>18.039153808493605</v>
      </c>
      <c r="I33" s="7">
        <f t="shared" si="2"/>
        <v>4155.150363055011</v>
      </c>
      <c r="J33" s="7">
        <v>0</v>
      </c>
      <c r="K33" s="20">
        <f t="shared" si="3"/>
        <v>4155.150363055011</v>
      </c>
    </row>
    <row r="34" spans="1:11" ht="15.75" thickBot="1">
      <c r="A34" s="6">
        <v>2018</v>
      </c>
      <c r="B34" s="7">
        <v>4505.574867513349</v>
      </c>
      <c r="C34" s="7">
        <v>375.7256910623619</v>
      </c>
      <c r="D34" s="7">
        <f t="shared" si="0"/>
        <v>4881.300558575711</v>
      </c>
      <c r="E34" s="7">
        <v>181.7222646862861</v>
      </c>
      <c r="F34" s="7">
        <v>467.026596933254</v>
      </c>
      <c r="G34" s="7">
        <f t="shared" si="1"/>
        <v>648.7488616195401</v>
      </c>
      <c r="H34" s="7">
        <v>18.01836695032204</v>
      </c>
      <c r="I34" s="7">
        <f t="shared" si="2"/>
        <v>4214.533330005848</v>
      </c>
      <c r="J34" s="7">
        <v>0</v>
      </c>
      <c r="K34" s="20">
        <f t="shared" si="3"/>
        <v>4214.533330005848</v>
      </c>
    </row>
    <row r="35" spans="1:16" ht="15.75" thickBot="1">
      <c r="A35" s="6">
        <v>2019</v>
      </c>
      <c r="B35" s="7">
        <v>4624.536853886349</v>
      </c>
      <c r="C35" s="7">
        <v>381.4972232492146</v>
      </c>
      <c r="D35" s="7">
        <f t="shared" si="0"/>
        <v>5006.034077135563</v>
      </c>
      <c r="E35" s="7">
        <v>219.62928956394148</v>
      </c>
      <c r="F35" s="7">
        <v>486.464270624292</v>
      </c>
      <c r="G35" s="7">
        <f t="shared" si="1"/>
        <v>706.0935601882335</v>
      </c>
      <c r="H35" s="7">
        <v>18.797708159903884</v>
      </c>
      <c r="I35" s="7">
        <f t="shared" si="2"/>
        <v>4281.142808787426</v>
      </c>
      <c r="J35" s="7">
        <v>0</v>
      </c>
      <c r="K35" s="20">
        <f t="shared" si="3"/>
        <v>4281.142808787426</v>
      </c>
      <c r="P35" s="1" t="s">
        <v>0</v>
      </c>
    </row>
    <row r="36" spans="1:11" ht="15.75" thickBot="1">
      <c r="A36" s="6">
        <v>2020</v>
      </c>
      <c r="B36" s="7">
        <v>4729.457684452691</v>
      </c>
      <c r="C36" s="7">
        <v>388.41617511146524</v>
      </c>
      <c r="D36" s="7">
        <f t="shared" si="0"/>
        <v>5117.873859564156</v>
      </c>
      <c r="E36" s="7">
        <v>232.8746231162974</v>
      </c>
      <c r="F36" s="7">
        <v>504.020647117912</v>
      </c>
      <c r="G36" s="7">
        <f t="shared" si="1"/>
        <v>736.8952702342094</v>
      </c>
      <c r="H36" s="7">
        <v>32.384339913037635</v>
      </c>
      <c r="I36" s="7">
        <f t="shared" si="2"/>
        <v>4348.594249416909</v>
      </c>
      <c r="J36" s="7">
        <v>0</v>
      </c>
      <c r="K36" s="20">
        <f t="shared" si="3"/>
        <v>4348.594249416909</v>
      </c>
    </row>
    <row r="37" spans="1:11" ht="15.75" thickBot="1">
      <c r="A37" s="6">
        <v>2021</v>
      </c>
      <c r="B37" s="7">
        <v>4828.377545663495</v>
      </c>
      <c r="C37" s="7">
        <v>394.9060764892938</v>
      </c>
      <c r="D37" s="7">
        <f t="shared" si="0"/>
        <v>5223.283622152789</v>
      </c>
      <c r="E37" s="7">
        <v>245.55126374276665</v>
      </c>
      <c r="F37" s="7">
        <v>520.292822625857</v>
      </c>
      <c r="G37" s="7">
        <f t="shared" si="1"/>
        <v>765.8440863686236</v>
      </c>
      <c r="H37" s="7">
        <v>34.94769185557574</v>
      </c>
      <c r="I37" s="7">
        <f t="shared" si="2"/>
        <v>4422.491843928589</v>
      </c>
      <c r="J37" s="7">
        <v>0</v>
      </c>
      <c r="K37" s="20">
        <f t="shared" si="3"/>
        <v>4422.491843928589</v>
      </c>
    </row>
    <row r="38" spans="1:11" ht="15.75" thickBot="1">
      <c r="A38" s="6">
        <v>2022</v>
      </c>
      <c r="B38" s="7">
        <v>4972.514425526624</v>
      </c>
      <c r="C38" s="7">
        <v>406.1975396209209</v>
      </c>
      <c r="D38" s="7">
        <f t="shared" si="0"/>
        <v>5378.711965147545</v>
      </c>
      <c r="E38" s="7">
        <v>258.1088097447255</v>
      </c>
      <c r="F38" s="7">
        <v>531.582680191362</v>
      </c>
      <c r="G38" s="7">
        <f t="shared" si="1"/>
        <v>789.6914899360875</v>
      </c>
      <c r="H38" s="7">
        <v>38.420191619055515</v>
      </c>
      <c r="I38" s="7">
        <f t="shared" si="2"/>
        <v>4550.600283592402</v>
      </c>
      <c r="J38" s="7">
        <v>0</v>
      </c>
      <c r="K38" s="20">
        <f t="shared" si="3"/>
        <v>4550.600283592402</v>
      </c>
    </row>
    <row r="39" spans="1:11" ht="15.75" thickBot="1">
      <c r="A39" s="6">
        <v>2023</v>
      </c>
      <c r="B39" s="7">
        <v>5081.760329469146</v>
      </c>
      <c r="C39" s="7">
        <v>415.1442951865838</v>
      </c>
      <c r="D39" s="7">
        <f t="shared" si="0"/>
        <v>5496.90462465573</v>
      </c>
      <c r="E39" s="7">
        <v>270.3750720796959</v>
      </c>
      <c r="F39" s="7">
        <v>533.228752311411</v>
      </c>
      <c r="G39" s="7">
        <f t="shared" si="1"/>
        <v>803.6038243911069</v>
      </c>
      <c r="H39" s="7">
        <v>39.599422421922284</v>
      </c>
      <c r="I39" s="7">
        <f t="shared" si="2"/>
        <v>4653.701377842701</v>
      </c>
      <c r="J39" s="7">
        <v>0</v>
      </c>
      <c r="K39" s="20">
        <f t="shared" si="3"/>
        <v>4653.701377842701</v>
      </c>
    </row>
    <row r="40" spans="1:11" ht="15.75" thickBot="1">
      <c r="A40" s="6">
        <v>2024</v>
      </c>
      <c r="B40" s="7">
        <v>5191.562541799225</v>
      </c>
      <c r="C40" s="7">
        <v>422.2896915992442</v>
      </c>
      <c r="D40" s="7">
        <f t="shared" si="0"/>
        <v>5613.852233398469</v>
      </c>
      <c r="E40" s="7">
        <v>282.4029979765862</v>
      </c>
      <c r="F40" s="7">
        <v>553.245330813646</v>
      </c>
      <c r="G40" s="7">
        <f t="shared" si="1"/>
        <v>835.6483287902322</v>
      </c>
      <c r="H40" s="7">
        <v>38.59295576655575</v>
      </c>
      <c r="I40" s="7">
        <f t="shared" si="2"/>
        <v>4739.610948841681</v>
      </c>
      <c r="J40" s="7">
        <v>0</v>
      </c>
      <c r="K40" s="20">
        <f t="shared" si="3"/>
        <v>4739.610948841681</v>
      </c>
    </row>
    <row r="41" spans="1:11" ht="15.75" thickBot="1">
      <c r="A41" s="6">
        <v>2025</v>
      </c>
      <c r="B41" s="7">
        <v>5290.117586342341</v>
      </c>
      <c r="C41" s="7">
        <v>429.15745856891954</v>
      </c>
      <c r="D41" s="7">
        <f t="shared" si="0"/>
        <v>5719.275044911261</v>
      </c>
      <c r="E41" s="7">
        <v>294.26743168642327</v>
      </c>
      <c r="F41" s="7">
        <v>565.616670209788</v>
      </c>
      <c r="G41" s="7">
        <f t="shared" si="1"/>
        <v>859.8841018962113</v>
      </c>
      <c r="H41" s="7">
        <v>36.4605070329188</v>
      </c>
      <c r="I41" s="7">
        <f t="shared" si="2"/>
        <v>4822.930435982131</v>
      </c>
      <c r="J41" s="7">
        <v>0</v>
      </c>
      <c r="K41" s="20">
        <f t="shared" si="3"/>
        <v>4822.930435982131</v>
      </c>
    </row>
    <row r="42" spans="1:11" ht="15.75" thickBot="1">
      <c r="A42" s="6">
        <v>2026</v>
      </c>
      <c r="B42" s="7">
        <v>5382.855580732816</v>
      </c>
      <c r="C42" s="7">
        <v>435.3702439663193</v>
      </c>
      <c r="D42" s="7">
        <f t="shared" si="0"/>
        <v>5818.225824699135</v>
      </c>
      <c r="E42" s="7">
        <v>305.9838865712434</v>
      </c>
      <c r="F42" s="7">
        <v>579.261984753857</v>
      </c>
      <c r="G42" s="7">
        <f t="shared" si="1"/>
        <v>885.2458713251003</v>
      </c>
      <c r="H42" s="7">
        <v>38.18024912609791</v>
      </c>
      <c r="I42" s="7">
        <f t="shared" si="2"/>
        <v>4894.799704247937</v>
      </c>
      <c r="J42" s="7">
        <v>0</v>
      </c>
      <c r="K42" s="20">
        <f t="shared" si="3"/>
        <v>4894.799704247937</v>
      </c>
    </row>
    <row r="43" spans="1:11" ht="15.75" thickBot="1">
      <c r="A43" s="6">
        <v>2027</v>
      </c>
      <c r="B43" s="7">
        <v>5465.49559595015</v>
      </c>
      <c r="C43" s="7">
        <v>440.5318196018725</v>
      </c>
      <c r="D43" s="7">
        <f t="shared" si="0"/>
        <v>5906.027415552023</v>
      </c>
      <c r="E43" s="7">
        <v>317.66030631205433</v>
      </c>
      <c r="F43" s="7">
        <v>594.453676969984</v>
      </c>
      <c r="G43" s="7">
        <f t="shared" si="1"/>
        <v>912.1139832820384</v>
      </c>
      <c r="H43" s="7">
        <v>39.50094353416158</v>
      </c>
      <c r="I43" s="7">
        <f t="shared" si="2"/>
        <v>4954.412488735823</v>
      </c>
      <c r="J43" s="7">
        <v>0</v>
      </c>
      <c r="K43" s="20">
        <f t="shared" si="3"/>
        <v>4954.412488735823</v>
      </c>
    </row>
    <row r="44" spans="1:12" ht="15.75" thickBot="1">
      <c r="A44" s="6">
        <v>2028</v>
      </c>
      <c r="B44" s="7">
        <v>5547.396502032042</v>
      </c>
      <c r="C44" s="7">
        <v>446.39983958581524</v>
      </c>
      <c r="D44" s="7">
        <f t="shared" si="0"/>
        <v>5993.796341617857</v>
      </c>
      <c r="E44" s="7">
        <v>329.29965413416187</v>
      </c>
      <c r="F44" s="7">
        <v>601.261336113351</v>
      </c>
      <c r="G44" s="7">
        <f t="shared" si="1"/>
        <v>930.5609902475129</v>
      </c>
      <c r="H44" s="7">
        <v>41.92863236647158</v>
      </c>
      <c r="I44" s="7">
        <f t="shared" si="2"/>
        <v>5021.306719003873</v>
      </c>
      <c r="J44" s="7">
        <v>0</v>
      </c>
      <c r="K44" s="20">
        <f t="shared" si="3"/>
        <v>5021.306719003873</v>
      </c>
      <c r="L44" s="1" t="s">
        <v>0</v>
      </c>
    </row>
    <row r="45" spans="1:11" ht="15.75" thickBot="1">
      <c r="A45" s="6">
        <v>2029</v>
      </c>
      <c r="B45" s="7">
        <v>5625.430814145134</v>
      </c>
      <c r="C45" s="7">
        <v>449.72323324117406</v>
      </c>
      <c r="D45" s="7">
        <f t="shared" si="0"/>
        <v>6075.154047386308</v>
      </c>
      <c r="E45" s="7">
        <v>340.87844815922665</v>
      </c>
      <c r="F45" s="7">
        <v>630.327008222854</v>
      </c>
      <c r="G45" s="7">
        <f t="shared" si="1"/>
        <v>971.2054563820807</v>
      </c>
      <c r="H45" s="7">
        <v>43.23711888385158</v>
      </c>
      <c r="I45" s="7">
        <f t="shared" si="2"/>
        <v>5060.711472120376</v>
      </c>
      <c r="J45" s="7">
        <v>0</v>
      </c>
      <c r="K45" s="20">
        <f t="shared" si="3"/>
        <v>5060.711472120376</v>
      </c>
    </row>
    <row r="46" spans="1:11" ht="15.75" thickBot="1">
      <c r="A46" s="6">
        <v>2030</v>
      </c>
      <c r="B46" s="7">
        <v>5702.061509218194</v>
      </c>
      <c r="C46" s="7">
        <v>453.8317466111721</v>
      </c>
      <c r="D46" s="7">
        <f t="shared" si="0"/>
        <v>6155.893255829366</v>
      </c>
      <c r="E46" s="7">
        <v>351.9867278112596</v>
      </c>
      <c r="F46" s="7">
        <v>650.630549686979</v>
      </c>
      <c r="G46" s="7">
        <f t="shared" si="1"/>
        <v>1002.6172774982385</v>
      </c>
      <c r="H46" s="7">
        <v>40.91561008396158</v>
      </c>
      <c r="I46" s="7">
        <f t="shared" si="2"/>
        <v>5112.360368247166</v>
      </c>
      <c r="J46" s="7">
        <v>0</v>
      </c>
      <c r="K46" s="20">
        <f t="shared" si="3"/>
        <v>5112.360368247166</v>
      </c>
    </row>
    <row r="47" spans="1:11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3.5" customHeight="1">
      <c r="A48" s="25" t="s">
        <v>72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3.5" customHeight="1">
      <c r="A49" s="2" t="s">
        <v>73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ht="13.5" customHeight="1">
      <c r="A50" s="4"/>
    </row>
    <row r="51" spans="1:11" ht="15.75">
      <c r="A51" s="22" t="s">
        <v>23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">
      <c r="A52" s="8" t="s">
        <v>24</v>
      </c>
      <c r="B52" s="12">
        <f>EXP((LN(B16/B6)/10))-1</f>
        <v>0.014879339181100848</v>
      </c>
      <c r="C52" s="12">
        <f>EXP((LN(C16/C6)/10))-1</f>
        <v>0.015845875884065164</v>
      </c>
      <c r="D52" s="12">
        <f>EXP((LN(D16/D6)/10))-1</f>
        <v>0.01496217150418877</v>
      </c>
      <c r="E52" s="12">
        <f>EXP((LN(E16/E6)/10))-1</f>
        <v>-0.02570063169446435</v>
      </c>
      <c r="F52" s="13" t="s">
        <v>46</v>
      </c>
      <c r="G52" s="12">
        <f>EXP((LN(G16/G6)/10))-1</f>
        <v>-0.025633309339912036</v>
      </c>
      <c r="H52" s="13" t="s">
        <v>46</v>
      </c>
      <c r="I52" s="12">
        <f>EXP((LN(I16/I6)/10))-1</f>
        <v>0.015845875884065164</v>
      </c>
      <c r="J52" s="12"/>
      <c r="K52" s="12">
        <f>EXP((LN(K16/K6)/10))-1</f>
        <v>0.015845875884065164</v>
      </c>
    </row>
    <row r="53" spans="1:11" ht="15">
      <c r="A53" s="8" t="s">
        <v>74</v>
      </c>
      <c r="B53" s="12">
        <f aca="true" t="shared" si="4" ref="B53:G53">EXP((LN(B33/B16)/17))-1</f>
        <v>0.018270664221607724</v>
      </c>
      <c r="C53" s="12">
        <f t="shared" si="4"/>
        <v>0.011466194948730024</v>
      </c>
      <c r="D53" s="12">
        <f t="shared" si="4"/>
        <v>0.017712585510372136</v>
      </c>
      <c r="E53" s="12">
        <f t="shared" si="4"/>
        <v>0.04872310938487745</v>
      </c>
      <c r="F53" s="12">
        <f t="shared" si="4"/>
        <v>0.7320576159251821</v>
      </c>
      <c r="G53" s="12">
        <f t="shared" si="4"/>
        <v>0.14567388977729068</v>
      </c>
      <c r="H53" s="13" t="s">
        <v>46</v>
      </c>
      <c r="I53" s="12">
        <f>EXP((LN(I33/I16)/17))-1</f>
        <v>0.010399602393301954</v>
      </c>
      <c r="J53" s="12"/>
      <c r="K53" s="12">
        <f>EXP((LN(K33/K16)/17))-1</f>
        <v>0.010399602393301954</v>
      </c>
    </row>
    <row r="54" spans="1:11" ht="15">
      <c r="A54" s="8" t="s">
        <v>75</v>
      </c>
      <c r="B54" s="12">
        <f aca="true" t="shared" si="5" ref="B54:I54">EXP((LN(B36/B33)/3))-1</f>
        <v>0.023794246628845883</v>
      </c>
      <c r="C54" s="12">
        <f t="shared" si="5"/>
        <v>0.01582788104396915</v>
      </c>
      <c r="D54" s="12">
        <f t="shared" si="5"/>
        <v>0.023180850128817987</v>
      </c>
      <c r="E54" s="12">
        <f t="shared" si="5"/>
        <v>0.20107907780064216</v>
      </c>
      <c r="F54" s="12">
        <f t="shared" si="5"/>
        <v>0.023382225935725254</v>
      </c>
      <c r="G54" s="12">
        <f t="shared" si="5"/>
        <v>0.06814883558494134</v>
      </c>
      <c r="H54" s="12">
        <f t="shared" si="5"/>
        <v>0.21536379808683304</v>
      </c>
      <c r="I54" s="12">
        <f t="shared" si="5"/>
        <v>0.015283623251900469</v>
      </c>
      <c r="J54" s="12"/>
      <c r="K54" s="12">
        <f>EXP((LN(K36/K33)/3))-1</f>
        <v>0.015283623251900469</v>
      </c>
    </row>
    <row r="55" spans="1:11" ht="15">
      <c r="A55" s="8" t="s">
        <v>76</v>
      </c>
      <c r="B55" s="12">
        <f aca="true" t="shared" si="6" ref="B55:I55">EXP((LN(B46/B33)/13))-1</f>
        <v>0.02001018495574769</v>
      </c>
      <c r="C55" s="12">
        <f t="shared" si="6"/>
        <v>0.015719262210702745</v>
      </c>
      <c r="D55" s="12">
        <f t="shared" si="6"/>
        <v>0.01968505666009479</v>
      </c>
      <c r="E55" s="12">
        <f t="shared" si="6"/>
        <v>0.07686929622766847</v>
      </c>
      <c r="F55" s="12">
        <f t="shared" si="6"/>
        <v>0.025288611274189243</v>
      </c>
      <c r="G55" s="12">
        <f t="shared" si="6"/>
        <v>0.03966688192632617</v>
      </c>
      <c r="H55" s="12">
        <f t="shared" si="6"/>
        <v>0.06502413961668263</v>
      </c>
      <c r="I55" s="12">
        <f t="shared" si="6"/>
        <v>0.016074956524912087</v>
      </c>
      <c r="J55" s="12"/>
      <c r="K55" s="12">
        <f>EXP((LN(K46/K33)/13))-1</f>
        <v>0.016074956524912087</v>
      </c>
    </row>
    <row r="56" ht="13.5" customHeight="1">
      <c r="A56" s="4"/>
    </row>
  </sheetData>
  <sheetProtection/>
  <mergeCells count="6">
    <mergeCell ref="A1:K1"/>
    <mergeCell ref="A2:L2"/>
    <mergeCell ref="A3:K3"/>
    <mergeCell ref="A47:K47"/>
    <mergeCell ref="A48:K48"/>
    <mergeCell ref="A51:K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3" t="s">
        <v>57</v>
      </c>
      <c r="B1" s="23"/>
      <c r="C1" s="23"/>
      <c r="D1" s="23"/>
      <c r="E1" s="23"/>
      <c r="F1" s="23"/>
    </row>
    <row r="2" spans="1:9" ht="15.75" customHeight="1">
      <c r="A2" s="24" t="s">
        <v>61</v>
      </c>
      <c r="B2" s="23"/>
      <c r="C2" s="23"/>
      <c r="D2" s="23"/>
      <c r="E2" s="23"/>
      <c r="F2" s="23"/>
      <c r="G2" s="23"/>
      <c r="H2" s="23"/>
      <c r="I2" s="23"/>
    </row>
    <row r="3" spans="1:6" ht="15.75" customHeight="1">
      <c r="A3" s="23" t="s">
        <v>37</v>
      </c>
      <c r="B3" s="23"/>
      <c r="C3" s="23"/>
      <c r="D3" s="23"/>
      <c r="E3" s="23"/>
      <c r="F3" s="23"/>
    </row>
    <row r="4" ht="13.5" customHeight="1" thickBot="1">
      <c r="A4" s="4"/>
    </row>
    <row r="5" spans="1:5" ht="27" thickBot="1">
      <c r="A5" s="5" t="s">
        <v>11</v>
      </c>
      <c r="B5" s="5" t="s">
        <v>38</v>
      </c>
      <c r="C5" s="5" t="s">
        <v>39</v>
      </c>
      <c r="D5" s="5" t="s">
        <v>40</v>
      </c>
      <c r="E5" s="5" t="s">
        <v>41</v>
      </c>
    </row>
    <row r="6" spans="1:8" ht="15.75" thickBot="1">
      <c r="A6" s="6">
        <v>2017</v>
      </c>
      <c r="B6" s="7">
        <f>'Form 1.4'!K33</f>
        <v>4155.150363055011</v>
      </c>
      <c r="C6" s="10">
        <v>4350.442430118595</v>
      </c>
      <c r="D6" s="10">
        <v>4541.579346819128</v>
      </c>
      <c r="E6" s="10">
        <v>4645.458105895505</v>
      </c>
      <c r="F6" s="17"/>
      <c r="G6" s="17"/>
      <c r="H6" s="17"/>
    </row>
    <row r="7" spans="1:8" ht="15.75" thickBot="1">
      <c r="A7" s="6">
        <v>2018</v>
      </c>
      <c r="B7" s="7">
        <f>'Form 1.4'!K34</f>
        <v>4214.533330005848</v>
      </c>
      <c r="C7" s="10">
        <v>4412.362157764588</v>
      </c>
      <c r="D7" s="10">
        <v>4606.219520951954</v>
      </c>
      <c r="E7" s="10">
        <v>4711.576783553784</v>
      </c>
      <c r="F7" s="17"/>
      <c r="G7" s="17"/>
      <c r="H7" s="17"/>
    </row>
    <row r="8" spans="1:8" ht="15.75" thickBot="1">
      <c r="A8" s="6">
        <v>2019</v>
      </c>
      <c r="B8" s="7">
        <f>'Form 1.4'!K35</f>
        <v>4281.142808787426</v>
      </c>
      <c r="C8" s="10">
        <v>4482.652787214519</v>
      </c>
      <c r="D8" s="10">
        <v>4679.598372899206</v>
      </c>
      <c r="E8" s="10">
        <v>4786.634017293059</v>
      </c>
      <c r="F8" s="17"/>
      <c r="G8" s="17"/>
      <c r="H8" s="17"/>
    </row>
    <row r="9" spans="1:8" ht="15.75" thickBot="1">
      <c r="A9" s="6">
        <v>2020</v>
      </c>
      <c r="B9" s="7">
        <f>'Form 1.4'!K36</f>
        <v>4348.594249416909</v>
      </c>
      <c r="C9" s="10">
        <v>4552.954465834994</v>
      </c>
      <c r="D9" s="10">
        <v>4752.988759462893</v>
      </c>
      <c r="E9" s="10">
        <v>4861.703049478055</v>
      </c>
      <c r="F9" s="17"/>
      <c r="G9" s="17"/>
      <c r="H9" s="17"/>
    </row>
    <row r="10" spans="1:8" ht="15.75" thickBot="1">
      <c r="A10" s="6">
        <v>2021</v>
      </c>
      <c r="B10" s="7">
        <f>'Form 1.4'!K37</f>
        <v>4422.491843928589</v>
      </c>
      <c r="C10" s="10">
        <v>4630.682522743122</v>
      </c>
      <c r="D10" s="10">
        <v>4834.131802634417</v>
      </c>
      <c r="E10" s="10">
        <v>4944.702063444902</v>
      </c>
      <c r="F10" s="17"/>
      <c r="G10" s="17"/>
      <c r="H10" s="17"/>
    </row>
    <row r="11" spans="1:8" ht="15.75" thickBot="1">
      <c r="A11" s="6">
        <v>2022</v>
      </c>
      <c r="B11" s="7">
        <f>'Form 1.4'!K38</f>
        <v>4550.600283592402</v>
      </c>
      <c r="C11" s="10">
        <v>4764.316365526546</v>
      </c>
      <c r="D11" s="10">
        <v>4973.636855320454</v>
      </c>
      <c r="E11" s="10">
        <v>5087.397991078013</v>
      </c>
      <c r="F11" s="17"/>
      <c r="G11" s="17"/>
      <c r="H11" s="17"/>
    </row>
    <row r="12" spans="1:8" ht="15.75" thickBot="1">
      <c r="A12" s="6">
        <v>2023</v>
      </c>
      <c r="B12" s="7">
        <f>'Form 1.4'!K39</f>
        <v>4653.701377842701</v>
      </c>
      <c r="C12" s="10">
        <v>4872.545800687006</v>
      </c>
      <c r="D12" s="10">
        <v>5086.621356400092</v>
      </c>
      <c r="E12" s="10">
        <v>5202.966767113727</v>
      </c>
      <c r="F12" s="17"/>
      <c r="G12" s="17"/>
      <c r="H12" s="17"/>
    </row>
    <row r="13" spans="1:8" ht="15.75" thickBot="1">
      <c r="A13" s="6">
        <v>2024</v>
      </c>
      <c r="B13" s="7">
        <f>'Form 1.4'!K40</f>
        <v>4739.610948841681</v>
      </c>
      <c r="C13" s="10">
        <v>4961.987866541921</v>
      </c>
      <c r="D13" s="10">
        <v>5179.993064116829</v>
      </c>
      <c r="E13" s="10">
        <v>5298.474149755366</v>
      </c>
      <c r="F13" s="17"/>
      <c r="G13" s="17"/>
      <c r="H13" s="17"/>
    </row>
    <row r="14" spans="1:8" ht="15.75" thickBot="1">
      <c r="A14" s="6">
        <v>2025</v>
      </c>
      <c r="B14" s="7">
        <f>'Form 1.4'!K41</f>
        <v>4822.930435982131</v>
      </c>
      <c r="C14" s="10">
        <v>5049.357615164764</v>
      </c>
      <c r="D14" s="10">
        <v>5271.20140723504</v>
      </c>
      <c r="E14" s="10">
        <v>5391.7686855341035</v>
      </c>
      <c r="F14" s="17"/>
      <c r="G14" s="17"/>
      <c r="H14" s="17"/>
    </row>
    <row r="15" spans="1:8" ht="15.75" thickBot="1">
      <c r="A15" s="6">
        <v>2026</v>
      </c>
      <c r="B15" s="7">
        <f>'Form 1.4'!K42</f>
        <v>4894.799704247937</v>
      </c>
      <c r="C15" s="10">
        <v>5124.82503633935</v>
      </c>
      <c r="D15" s="10">
        <v>5349.984493523314</v>
      </c>
      <c r="E15" s="10">
        <v>5472.3537637319905</v>
      </c>
      <c r="F15" s="17"/>
      <c r="G15" s="17"/>
      <c r="H15" s="17"/>
    </row>
    <row r="16" spans="1:8" ht="15.75" thickBot="1">
      <c r="A16" s="6">
        <v>2027</v>
      </c>
      <c r="B16" s="7">
        <f>'Form 1.4'!K43</f>
        <v>4954.412488735823</v>
      </c>
      <c r="C16" s="10">
        <v>5186.978933509332</v>
      </c>
      <c r="D16" s="10">
        <v>5414.869125430469</v>
      </c>
      <c r="E16" s="10">
        <v>5538.722490605</v>
      </c>
      <c r="F16" s="17"/>
      <c r="G16" s="17"/>
      <c r="H16" s="17"/>
    </row>
    <row r="17" spans="1:8" ht="15.75" thickBot="1">
      <c r="A17" s="6">
        <v>2028</v>
      </c>
      <c r="B17" s="7">
        <f>'Form 1.4'!K44</f>
        <v>5021.306719003873</v>
      </c>
      <c r="C17" s="10">
        <v>5256.981096677704</v>
      </c>
      <c r="D17" s="10">
        <v>5487.9468373149275</v>
      </c>
      <c r="E17" s="10">
        <v>5613.471696356897</v>
      </c>
      <c r="F17" s="17"/>
      <c r="G17" s="17"/>
      <c r="H17" s="17"/>
    </row>
    <row r="18" spans="1:8" ht="14.25" customHeight="1" thickBot="1">
      <c r="A18" s="6">
        <v>2029</v>
      </c>
      <c r="B18" s="7">
        <f>'Form 1.4'!K45</f>
        <v>5060.711472120376</v>
      </c>
      <c r="C18" s="10">
        <v>5298.235306755873</v>
      </c>
      <c r="D18" s="10">
        <v>5531.013553280008</v>
      </c>
      <c r="E18" s="10">
        <v>5657.523469869212</v>
      </c>
      <c r="G18" s="17"/>
      <c r="H18" s="17"/>
    </row>
    <row r="19" spans="1:8" ht="15.75" thickBot="1">
      <c r="A19" s="6">
        <v>2030</v>
      </c>
      <c r="B19" s="7">
        <f>'Form 1.4'!K46</f>
        <v>5112.360368247166</v>
      </c>
      <c r="C19" s="10">
        <v>5352.308337103772</v>
      </c>
      <c r="D19" s="10">
        <v>5587.462285056754</v>
      </c>
      <c r="E19" s="10">
        <v>5715.263343726853</v>
      </c>
      <c r="G19" s="17"/>
      <c r="H19" s="17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A3" sqref="A3:H3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3" t="s">
        <v>58</v>
      </c>
      <c r="B1" s="23"/>
      <c r="C1" s="23"/>
      <c r="D1" s="23"/>
      <c r="E1" s="23"/>
      <c r="F1" s="23"/>
      <c r="G1" s="23"/>
      <c r="H1" s="23"/>
    </row>
    <row r="2" spans="1:9" ht="15.75" customHeight="1">
      <c r="A2" s="24" t="s">
        <v>61</v>
      </c>
      <c r="B2" s="23"/>
      <c r="C2" s="23"/>
      <c r="D2" s="23"/>
      <c r="E2" s="23"/>
      <c r="F2" s="23"/>
      <c r="G2" s="23"/>
      <c r="H2" s="23"/>
      <c r="I2" s="23"/>
    </row>
    <row r="3" spans="1:8" ht="15.75" customHeight="1">
      <c r="A3" s="23" t="s">
        <v>42</v>
      </c>
      <c r="B3" s="23"/>
      <c r="C3" s="23"/>
      <c r="D3" s="23"/>
      <c r="E3" s="23"/>
      <c r="F3" s="23"/>
      <c r="G3" s="23"/>
      <c r="H3" s="23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170.681817</v>
      </c>
      <c r="D6" s="7">
        <v>203.08453</v>
      </c>
      <c r="E6" s="7">
        <v>0</v>
      </c>
      <c r="F6" s="7">
        <v>0.422911</v>
      </c>
      <c r="G6" s="7">
        <v>86.120864</v>
      </c>
      <c r="H6" s="21">
        <f>SUM(B6:G6)</f>
        <v>460.310122</v>
      </c>
    </row>
    <row r="7" spans="1:8" ht="15.75" thickBot="1">
      <c r="A7" s="6">
        <v>1991</v>
      </c>
      <c r="B7" s="7">
        <v>0</v>
      </c>
      <c r="C7" s="7">
        <v>157.41170499999998</v>
      </c>
      <c r="D7" s="7">
        <v>217.318095</v>
      </c>
      <c r="E7" s="7">
        <v>0</v>
      </c>
      <c r="F7" s="7">
        <v>0.331448</v>
      </c>
      <c r="G7" s="7">
        <v>89.66807600000001</v>
      </c>
      <c r="H7" s="21">
        <f aca="true" t="shared" si="0" ref="H7:H46">SUM(B7:G7)</f>
        <v>464.729324</v>
      </c>
    </row>
    <row r="8" spans="1:8" ht="15.75" thickBot="1">
      <c r="A8" s="6">
        <v>1992</v>
      </c>
      <c r="B8" s="7">
        <v>0</v>
      </c>
      <c r="C8" s="7">
        <v>146.218951</v>
      </c>
      <c r="D8" s="7">
        <v>213.35628000000003</v>
      </c>
      <c r="E8" s="7">
        <v>0</v>
      </c>
      <c r="F8" s="7">
        <v>0.331231</v>
      </c>
      <c r="G8" s="7">
        <v>77.49214599999999</v>
      </c>
      <c r="H8" s="21">
        <f t="shared" si="0"/>
        <v>437.398608</v>
      </c>
    </row>
    <row r="9" spans="1:8" ht="15.75" thickBot="1">
      <c r="A9" s="6">
        <v>1993</v>
      </c>
      <c r="B9" s="7">
        <v>0</v>
      </c>
      <c r="C9" s="7">
        <v>148.93005</v>
      </c>
      <c r="D9" s="7">
        <v>199.293363</v>
      </c>
      <c r="E9" s="7">
        <v>0</v>
      </c>
      <c r="F9" s="7">
        <v>0.065429</v>
      </c>
      <c r="G9" s="7">
        <v>54.438795999999996</v>
      </c>
      <c r="H9" s="21">
        <f t="shared" si="0"/>
        <v>402.72763799999996</v>
      </c>
    </row>
    <row r="10" spans="1:8" ht="15.75" thickBot="1">
      <c r="A10" s="6">
        <v>1994</v>
      </c>
      <c r="B10" s="7">
        <v>0</v>
      </c>
      <c r="C10" s="7">
        <v>146.135737</v>
      </c>
      <c r="D10" s="7">
        <v>190.26609000000002</v>
      </c>
      <c r="E10" s="7">
        <v>0</v>
      </c>
      <c r="F10" s="7">
        <v>0</v>
      </c>
      <c r="G10" s="7">
        <v>55.543493</v>
      </c>
      <c r="H10" s="21">
        <f t="shared" si="0"/>
        <v>391.94532000000004</v>
      </c>
    </row>
    <row r="11" spans="1:8" ht="15.75" thickBot="1">
      <c r="A11" s="6">
        <v>1995</v>
      </c>
      <c r="B11" s="7">
        <v>0</v>
      </c>
      <c r="C11" s="7">
        <v>147.869728</v>
      </c>
      <c r="D11" s="7">
        <v>192.23727399999999</v>
      </c>
      <c r="E11" s="7">
        <v>0</v>
      </c>
      <c r="F11" s="7">
        <v>0</v>
      </c>
      <c r="G11" s="7">
        <v>51.862008</v>
      </c>
      <c r="H11" s="21">
        <f t="shared" si="0"/>
        <v>391.96900999999997</v>
      </c>
    </row>
    <row r="12" spans="1:8" ht="15.75" thickBot="1">
      <c r="A12" s="6">
        <v>1996</v>
      </c>
      <c r="B12" s="7">
        <v>0</v>
      </c>
      <c r="C12" s="7">
        <v>152.280397</v>
      </c>
      <c r="D12" s="7">
        <v>179.939704</v>
      </c>
      <c r="E12" s="7">
        <v>0</v>
      </c>
      <c r="F12" s="7">
        <v>0</v>
      </c>
      <c r="G12" s="7">
        <v>56.779741</v>
      </c>
      <c r="H12" s="21">
        <f t="shared" si="0"/>
        <v>388.999842</v>
      </c>
    </row>
    <row r="13" spans="1:8" ht="15.75" thickBot="1">
      <c r="A13" s="6">
        <v>1997</v>
      </c>
      <c r="B13" s="7">
        <v>0</v>
      </c>
      <c r="C13" s="7">
        <v>149.79907</v>
      </c>
      <c r="D13" s="7">
        <v>180.596895</v>
      </c>
      <c r="E13" s="7">
        <v>0</v>
      </c>
      <c r="F13" s="7">
        <v>0</v>
      </c>
      <c r="G13" s="7">
        <v>53.674628</v>
      </c>
      <c r="H13" s="21">
        <f t="shared" si="0"/>
        <v>384.070593</v>
      </c>
    </row>
    <row r="14" spans="1:8" ht="15.75" thickBot="1">
      <c r="A14" s="6">
        <v>1998</v>
      </c>
      <c r="B14" s="7">
        <v>8.45931142188689E-05</v>
      </c>
      <c r="C14" s="7">
        <v>141.88896499999998</v>
      </c>
      <c r="D14" s="7">
        <v>171.388889</v>
      </c>
      <c r="E14" s="7">
        <v>0</v>
      </c>
      <c r="F14" s="7">
        <v>0</v>
      </c>
      <c r="G14" s="7">
        <v>53.046482</v>
      </c>
      <c r="H14" s="21">
        <f t="shared" si="0"/>
        <v>366.32442059311416</v>
      </c>
    </row>
    <row r="15" spans="1:8" ht="15.75" thickBot="1">
      <c r="A15" s="6">
        <v>1999</v>
      </c>
      <c r="B15" s="7">
        <v>0.0139260167740718</v>
      </c>
      <c r="C15" s="7">
        <v>136.824996</v>
      </c>
      <c r="D15" s="7">
        <v>123.979602</v>
      </c>
      <c r="E15" s="7">
        <v>0</v>
      </c>
      <c r="F15" s="7">
        <v>0</v>
      </c>
      <c r="G15" s="7">
        <v>67.627984</v>
      </c>
      <c r="H15" s="21">
        <f t="shared" si="0"/>
        <v>328.44650801677403</v>
      </c>
    </row>
    <row r="16" spans="1:8" ht="15.75" thickBot="1">
      <c r="A16" s="6">
        <v>2000</v>
      </c>
      <c r="B16" s="7">
        <v>0.0664338250071741</v>
      </c>
      <c r="C16" s="7">
        <v>140.94289376121603</v>
      </c>
      <c r="D16" s="7">
        <v>126.036974</v>
      </c>
      <c r="E16" s="7">
        <v>0</v>
      </c>
      <c r="F16" s="7">
        <v>0</v>
      </c>
      <c r="G16" s="7">
        <v>92.270008</v>
      </c>
      <c r="H16" s="21">
        <f t="shared" si="0"/>
        <v>359.3163095862232</v>
      </c>
    </row>
    <row r="17" spans="1:8" ht="15.75" thickBot="1">
      <c r="A17" s="6">
        <v>2001</v>
      </c>
      <c r="B17" s="7">
        <v>0.653523281310379</v>
      </c>
      <c r="C17" s="7">
        <v>124.89123536655686</v>
      </c>
      <c r="D17" s="7">
        <v>153.735609</v>
      </c>
      <c r="E17" s="7">
        <v>0</v>
      </c>
      <c r="F17" s="7">
        <v>0.027649</v>
      </c>
      <c r="G17" s="7">
        <v>94.0847941568</v>
      </c>
      <c r="H17" s="21">
        <f t="shared" si="0"/>
        <v>373.39281080466725</v>
      </c>
    </row>
    <row r="18" spans="1:8" ht="15.75" thickBot="1">
      <c r="A18" s="6">
        <v>2002</v>
      </c>
      <c r="B18" s="7">
        <v>2.56966886787186</v>
      </c>
      <c r="C18" s="7">
        <v>280.57046829537796</v>
      </c>
      <c r="D18" s="7">
        <v>156.89900284</v>
      </c>
      <c r="E18" s="7">
        <v>0</v>
      </c>
      <c r="F18" s="7">
        <v>0.708563</v>
      </c>
      <c r="G18" s="7">
        <v>84.74827090800001</v>
      </c>
      <c r="H18" s="21">
        <f t="shared" si="0"/>
        <v>525.4959739112498</v>
      </c>
    </row>
    <row r="19" spans="1:8" ht="15.75" thickBot="1">
      <c r="A19" s="6">
        <v>2003</v>
      </c>
      <c r="B19" s="7">
        <v>4.50010669661895</v>
      </c>
      <c r="C19" s="7">
        <v>329.92426453661005</v>
      </c>
      <c r="D19" s="7">
        <v>186.29750480421902</v>
      </c>
      <c r="E19" s="7">
        <v>0</v>
      </c>
      <c r="F19" s="7">
        <v>0.450696</v>
      </c>
      <c r="G19" s="7">
        <v>92.54519666130565</v>
      </c>
      <c r="H19" s="21">
        <f t="shared" si="0"/>
        <v>613.7177686987537</v>
      </c>
    </row>
    <row r="20" spans="1:8" ht="15.75" thickBot="1">
      <c r="A20" s="6">
        <v>2004</v>
      </c>
      <c r="B20" s="7">
        <v>7.93373826211328</v>
      </c>
      <c r="C20" s="7">
        <v>434.234223394376</v>
      </c>
      <c r="D20" s="7">
        <v>203.5745387474876</v>
      </c>
      <c r="E20" s="7">
        <v>0</v>
      </c>
      <c r="F20" s="7">
        <v>0.114287</v>
      </c>
      <c r="G20" s="7">
        <v>90.4071380107054</v>
      </c>
      <c r="H20" s="21">
        <f t="shared" si="0"/>
        <v>736.2639254146823</v>
      </c>
    </row>
    <row r="21" spans="1:8" ht="15.75" thickBot="1">
      <c r="A21" s="6">
        <v>2005</v>
      </c>
      <c r="B21" s="7">
        <v>11.0660404541526</v>
      </c>
      <c r="C21" s="7">
        <v>484.5174945426001</v>
      </c>
      <c r="D21" s="7">
        <v>205.1318992436282</v>
      </c>
      <c r="E21" s="7">
        <v>0</v>
      </c>
      <c r="F21" s="7">
        <v>0.35623</v>
      </c>
      <c r="G21" s="7">
        <v>102.1247059074255</v>
      </c>
      <c r="H21" s="21">
        <f t="shared" si="0"/>
        <v>803.1963701478064</v>
      </c>
    </row>
    <row r="22" spans="1:8" ht="15.75" thickBot="1">
      <c r="A22" s="6">
        <v>2006</v>
      </c>
      <c r="B22" s="7">
        <v>14.8393871921697</v>
      </c>
      <c r="C22" s="7">
        <v>513.429833887666</v>
      </c>
      <c r="D22" s="7">
        <v>195.43459502868058</v>
      </c>
      <c r="E22" s="7">
        <v>0</v>
      </c>
      <c r="F22" s="7">
        <v>0.6980104406591711</v>
      </c>
      <c r="G22" s="7">
        <v>129.86200137684716</v>
      </c>
      <c r="H22" s="21">
        <f t="shared" si="0"/>
        <v>854.2638279260226</v>
      </c>
    </row>
    <row r="23" spans="1:8" ht="15.75" thickBot="1">
      <c r="A23" s="6">
        <v>2007</v>
      </c>
      <c r="B23" s="7">
        <v>19.6973413651262</v>
      </c>
      <c r="C23" s="7">
        <v>591.7982322116369</v>
      </c>
      <c r="D23" s="7">
        <v>171.01964470440018</v>
      </c>
      <c r="E23" s="7">
        <v>0.00295215455099354</v>
      </c>
      <c r="F23" s="7">
        <v>1.063636610784928</v>
      </c>
      <c r="G23" s="7">
        <v>129.71963411836748</v>
      </c>
      <c r="H23" s="21">
        <f t="shared" si="0"/>
        <v>913.3014411648667</v>
      </c>
    </row>
    <row r="24" spans="1:8" ht="15.75" thickBot="1">
      <c r="A24" s="6">
        <v>2008</v>
      </c>
      <c r="B24" s="7">
        <v>25.905757741107</v>
      </c>
      <c r="C24" s="7">
        <v>616.0128372923768</v>
      </c>
      <c r="D24" s="7">
        <v>187.50235439433078</v>
      </c>
      <c r="E24" s="7">
        <v>0.10017351316766</v>
      </c>
      <c r="F24" s="7">
        <v>0.99676358283822</v>
      </c>
      <c r="G24" s="7">
        <v>92.81679011260856</v>
      </c>
      <c r="H24" s="21">
        <f t="shared" si="0"/>
        <v>923.334676636429</v>
      </c>
    </row>
    <row r="25" spans="1:8" ht="15.75" thickBot="1">
      <c r="A25" s="6">
        <v>2009</v>
      </c>
      <c r="B25" s="7">
        <v>35.8970042454988</v>
      </c>
      <c r="C25" s="7">
        <v>610.9861778008366</v>
      </c>
      <c r="D25" s="7">
        <v>167.5073241522062</v>
      </c>
      <c r="E25" s="7">
        <v>0.137028013877355</v>
      </c>
      <c r="F25" s="7">
        <v>4.11345597832513</v>
      </c>
      <c r="G25" s="7">
        <v>96.99858545309769</v>
      </c>
      <c r="H25" s="21">
        <f t="shared" si="0"/>
        <v>915.6395756438417</v>
      </c>
    </row>
    <row r="26" spans="1:8" ht="15.75" thickBot="1">
      <c r="A26" s="6">
        <v>2010</v>
      </c>
      <c r="B26" s="7">
        <v>59.9625002905583</v>
      </c>
      <c r="C26" s="7">
        <v>604.7855863872832</v>
      </c>
      <c r="D26" s="7">
        <v>163.52100542153286</v>
      </c>
      <c r="E26" s="7">
        <v>0.136342873807968</v>
      </c>
      <c r="F26" s="7">
        <v>5.83836473034192</v>
      </c>
      <c r="G26" s="7">
        <v>98.47658051552577</v>
      </c>
      <c r="H26" s="21">
        <f t="shared" si="0"/>
        <v>932.72038021905</v>
      </c>
    </row>
    <row r="27" spans="1:8" ht="15.75" thickBot="1">
      <c r="A27" s="6">
        <v>2011</v>
      </c>
      <c r="B27" s="7">
        <v>86.07464262550451</v>
      </c>
      <c r="C27" s="7">
        <v>639.2754418501731</v>
      </c>
      <c r="D27" s="7">
        <v>148.41957422894308</v>
      </c>
      <c r="E27" s="7">
        <v>0.135661159438928</v>
      </c>
      <c r="F27" s="7">
        <v>11.21752194770113</v>
      </c>
      <c r="G27" s="7">
        <v>70.3724482532085</v>
      </c>
      <c r="H27" s="21">
        <f t="shared" si="0"/>
        <v>955.4952900649693</v>
      </c>
    </row>
    <row r="28" spans="1:8" ht="15.75" thickBot="1">
      <c r="A28" s="6">
        <v>2012</v>
      </c>
      <c r="B28" s="7">
        <v>120.951972239783</v>
      </c>
      <c r="C28" s="7">
        <v>630.3561558247399</v>
      </c>
      <c r="D28" s="7">
        <v>153.0189047543639</v>
      </c>
      <c r="E28" s="7">
        <v>0.134982853641734</v>
      </c>
      <c r="F28" s="7">
        <v>11.83363823695435</v>
      </c>
      <c r="G28" s="7">
        <v>110.40805434696092</v>
      </c>
      <c r="H28" s="21">
        <f t="shared" si="0"/>
        <v>1026.7037082564439</v>
      </c>
    </row>
    <row r="29" spans="1:8" ht="15.75" thickBot="1">
      <c r="A29" s="6">
        <v>2013</v>
      </c>
      <c r="B29" s="7">
        <v>188.819724978969</v>
      </c>
      <c r="C29" s="7">
        <v>665.9100337524736</v>
      </c>
      <c r="D29" s="7">
        <v>159.0458501762539</v>
      </c>
      <c r="E29" s="7">
        <v>0.339291939373525</v>
      </c>
      <c r="F29" s="7">
        <v>13.15902466748437</v>
      </c>
      <c r="G29" s="7">
        <v>112.0104427751796</v>
      </c>
      <c r="H29" s="21">
        <f t="shared" si="0"/>
        <v>1139.2843682897342</v>
      </c>
    </row>
    <row r="30" spans="1:8" ht="15.75" thickBot="1">
      <c r="A30" s="6">
        <v>2014</v>
      </c>
      <c r="B30" s="7">
        <v>323.06276500786197</v>
      </c>
      <c r="C30" s="7">
        <v>712.6351625354187</v>
      </c>
      <c r="D30" s="7">
        <v>144.26403134813964</v>
      </c>
      <c r="E30" s="7">
        <v>0.336570559676657</v>
      </c>
      <c r="F30" s="7">
        <v>14.6860045206656</v>
      </c>
      <c r="G30" s="7">
        <v>121.66317743823335</v>
      </c>
      <c r="H30" s="21">
        <f t="shared" si="0"/>
        <v>1316.647711409996</v>
      </c>
    </row>
    <row r="31" spans="1:8" ht="15.75" thickBot="1">
      <c r="A31" s="6">
        <v>2015</v>
      </c>
      <c r="B31" s="7">
        <v>530.0034761219545</v>
      </c>
      <c r="C31" s="7">
        <v>748.2365150687644</v>
      </c>
      <c r="D31" s="7">
        <v>143.81000951562098</v>
      </c>
      <c r="E31" s="7">
        <v>0.341050936278274</v>
      </c>
      <c r="F31" s="7">
        <v>17.2562228322853</v>
      </c>
      <c r="G31" s="7">
        <v>161.94816644664584</v>
      </c>
      <c r="H31" s="21">
        <f t="shared" si="0"/>
        <v>1601.5954409215494</v>
      </c>
    </row>
    <row r="32" spans="1:8" ht="15.75" thickBot="1">
      <c r="A32" s="6">
        <v>2016</v>
      </c>
      <c r="B32" s="7">
        <v>861.1438569131311</v>
      </c>
      <c r="C32" s="7">
        <v>801.7004530843903</v>
      </c>
      <c r="D32" s="7">
        <v>131.43519085032375</v>
      </c>
      <c r="E32" s="7">
        <v>0.342113327603883</v>
      </c>
      <c r="F32" s="7">
        <v>19.319312183487682</v>
      </c>
      <c r="G32" s="7">
        <v>155.14712304893604</v>
      </c>
      <c r="H32" s="21">
        <f t="shared" si="0"/>
        <v>1969.0880494078729</v>
      </c>
    </row>
    <row r="33" spans="1:8" ht="15.75" thickBot="1">
      <c r="A33" s="6">
        <v>2017</v>
      </c>
      <c r="B33" s="7">
        <v>1014.5638705619656</v>
      </c>
      <c r="C33" s="7">
        <v>863.3519485397429</v>
      </c>
      <c r="D33" s="7">
        <v>138.549693030642</v>
      </c>
      <c r="E33" s="7">
        <v>0.3500126919989326</v>
      </c>
      <c r="F33" s="7">
        <v>19.9195962691978</v>
      </c>
      <c r="G33" s="7">
        <v>175.78554424397262</v>
      </c>
      <c r="H33" s="21">
        <f t="shared" si="0"/>
        <v>2212.52066533752</v>
      </c>
    </row>
    <row r="34" spans="1:8" ht="15.75" thickBot="1">
      <c r="A34" s="6">
        <v>2018</v>
      </c>
      <c r="B34" s="7">
        <v>1050.0963592410776</v>
      </c>
      <c r="C34" s="7">
        <v>995.8864240423219</v>
      </c>
      <c r="D34" s="7">
        <v>156.77283078369913</v>
      </c>
      <c r="E34" s="7">
        <v>0.3756469473857306</v>
      </c>
      <c r="F34" s="7">
        <v>20.346473373808777</v>
      </c>
      <c r="G34" s="7">
        <v>199.22177805711928</v>
      </c>
      <c r="H34" s="21">
        <f t="shared" si="0"/>
        <v>2422.699512445412</v>
      </c>
    </row>
    <row r="35" spans="1:8" ht="15.75" thickBot="1">
      <c r="A35" s="6">
        <v>2019</v>
      </c>
      <c r="B35" s="7">
        <v>1086.1581697082206</v>
      </c>
      <c r="C35" s="7">
        <v>1029.5718742735562</v>
      </c>
      <c r="D35" s="7">
        <v>162.11175801679232</v>
      </c>
      <c r="E35" s="7">
        <v>0.427193401406944</v>
      </c>
      <c r="F35" s="7">
        <v>21.130134589491323</v>
      </c>
      <c r="G35" s="7">
        <v>207.3974616024469</v>
      </c>
      <c r="H35" s="21">
        <f t="shared" si="0"/>
        <v>2506.7965915919144</v>
      </c>
    </row>
    <row r="36" spans="1:8" ht="15.75" thickBot="1">
      <c r="A36" s="6">
        <v>2020</v>
      </c>
      <c r="B36" s="7">
        <v>1117.3943329928156</v>
      </c>
      <c r="C36" s="7">
        <v>1058.926305667728</v>
      </c>
      <c r="D36" s="7">
        <v>166.79918916671375</v>
      </c>
      <c r="E36" s="7">
        <v>0.428866668214045</v>
      </c>
      <c r="F36" s="7">
        <v>21.258123518351432</v>
      </c>
      <c r="G36" s="7">
        <v>213.38926879362526</v>
      </c>
      <c r="H36" s="21">
        <f t="shared" si="0"/>
        <v>2578.1960868074484</v>
      </c>
    </row>
    <row r="37" spans="1:8" ht="15.75" thickBot="1">
      <c r="A37" s="6">
        <v>2021</v>
      </c>
      <c r="B37" s="7">
        <v>1143.0194819911792</v>
      </c>
      <c r="C37" s="7">
        <v>1088.7175877172626</v>
      </c>
      <c r="D37" s="7">
        <v>171.45560889311525</v>
      </c>
      <c r="E37" s="7">
        <v>0.43053113769398205</v>
      </c>
      <c r="F37" s="7">
        <v>21.38183223591029</v>
      </c>
      <c r="G37" s="7">
        <v>219.32026269010802</v>
      </c>
      <c r="H37" s="21">
        <f t="shared" si="0"/>
        <v>2644.325304665269</v>
      </c>
    </row>
    <row r="38" spans="1:8" ht="15.75" thickBot="1">
      <c r="A38" s="6">
        <v>2022</v>
      </c>
      <c r="B38" s="7">
        <v>1160.0820965654893</v>
      </c>
      <c r="C38" s="7">
        <v>1115.0843064706646</v>
      </c>
      <c r="D38" s="7">
        <v>176.08133843671635</v>
      </c>
      <c r="E38" s="7">
        <v>0.43220602529977403</v>
      </c>
      <c r="F38" s="7">
        <v>21.501331752710243</v>
      </c>
      <c r="G38" s="7">
        <v>225.20003850694718</v>
      </c>
      <c r="H38" s="21">
        <f t="shared" si="0"/>
        <v>2698.381317757827</v>
      </c>
    </row>
    <row r="39" spans="1:8" ht="15.75" thickBot="1">
      <c r="A39" s="6">
        <v>2023</v>
      </c>
      <c r="B39" s="7">
        <v>1171.1059831080424</v>
      </c>
      <c r="C39" s="7">
        <v>1138.3284237279538</v>
      </c>
      <c r="D39" s="7">
        <v>180.67669400078935</v>
      </c>
      <c r="E39" s="7">
        <v>0.43389971775732306</v>
      </c>
      <c r="F39" s="7">
        <v>21.616692096078005</v>
      </c>
      <c r="G39" s="7">
        <v>231.03498792106205</v>
      </c>
      <c r="H39" s="21">
        <f t="shared" si="0"/>
        <v>2743.196680571683</v>
      </c>
    </row>
    <row r="40" spans="1:8" ht="15.75" thickBot="1">
      <c r="A40" s="6">
        <v>2024</v>
      </c>
      <c r="B40" s="7">
        <v>1182.221904222307</v>
      </c>
      <c r="C40" s="7">
        <v>1162.829802628811</v>
      </c>
      <c r="D40" s="7">
        <v>185.2419868497026</v>
      </c>
      <c r="E40" s="7">
        <v>0.43561637235330597</v>
      </c>
      <c r="F40" s="7">
        <v>21.72798232264293</v>
      </c>
      <c r="G40" s="7">
        <v>236.8295460236646</v>
      </c>
      <c r="H40" s="21">
        <f t="shared" si="0"/>
        <v>2789.2868384194817</v>
      </c>
    </row>
    <row r="41" spans="1:8" ht="15.75" thickBot="1">
      <c r="A41" s="6">
        <v>2025</v>
      </c>
      <c r="B41" s="7">
        <v>1193.3390475864103</v>
      </c>
      <c r="C41" s="7">
        <v>1189.385347149795</v>
      </c>
      <c r="D41" s="7">
        <v>189.7775234052873</v>
      </c>
      <c r="E41" s="7">
        <v>0.437358215424286</v>
      </c>
      <c r="F41" s="7">
        <v>21.83527053070365</v>
      </c>
      <c r="G41" s="7">
        <v>242.58689784793017</v>
      </c>
      <c r="H41" s="21">
        <f t="shared" si="0"/>
        <v>2837.3614447355512</v>
      </c>
    </row>
    <row r="42" spans="1:8" ht="15.75" thickBot="1">
      <c r="A42" s="6">
        <v>2026</v>
      </c>
      <c r="B42" s="7">
        <v>1204.3730665449696</v>
      </c>
      <c r="C42" s="7">
        <v>1218.6400672556263</v>
      </c>
      <c r="D42" s="7">
        <v>194.28360534108788</v>
      </c>
      <c r="E42" s="7">
        <v>0.4391264896562981</v>
      </c>
      <c r="F42" s="7">
        <v>21.9386238724443</v>
      </c>
      <c r="G42" s="7">
        <v>248.30939931810278</v>
      </c>
      <c r="H42" s="21">
        <f t="shared" si="0"/>
        <v>2887.983888821887</v>
      </c>
    </row>
    <row r="43" spans="1:8" ht="15.75" thickBot="1">
      <c r="A43" s="6">
        <v>2027</v>
      </c>
      <c r="B43" s="7">
        <v>1215.2970809427215</v>
      </c>
      <c r="C43" s="7">
        <v>1251.966560285221</v>
      </c>
      <c r="D43" s="7">
        <v>198.76052967454166</v>
      </c>
      <c r="E43" s="7">
        <v>0.4409218941882901</v>
      </c>
      <c r="F43" s="7">
        <v>22.038108566003064</v>
      </c>
      <c r="G43" s="7">
        <v>253.99883878970576</v>
      </c>
      <c r="H43" s="21">
        <f t="shared" si="0"/>
        <v>2942.5020401523807</v>
      </c>
    </row>
    <row r="44" spans="1:8" ht="15.75" thickBot="1">
      <c r="A44" s="6">
        <v>2028</v>
      </c>
      <c r="B44" s="7">
        <v>1226.1974687325612</v>
      </c>
      <c r="C44" s="7">
        <v>1290.4498266494145</v>
      </c>
      <c r="D44" s="7">
        <v>203.20858885714165</v>
      </c>
      <c r="E44" s="7">
        <v>0.442744808375533</v>
      </c>
      <c r="F44" s="7">
        <v>22.133789907393908</v>
      </c>
      <c r="G44" s="7">
        <v>259.65660542716995</v>
      </c>
      <c r="H44" s="21">
        <f t="shared" si="0"/>
        <v>3002.089024382057</v>
      </c>
    </row>
    <row r="45" spans="1:8" ht="15.75" thickBot="1">
      <c r="A45" s="6">
        <v>2029</v>
      </c>
      <c r="B45" s="7">
        <v>1237.1813745706409</v>
      </c>
      <c r="C45" s="7">
        <v>1334.0577641002678</v>
      </c>
      <c r="D45" s="7">
        <v>207.62503886039264</v>
      </c>
      <c r="E45" s="7">
        <v>0.44446814674302304</v>
      </c>
      <c r="F45" s="7">
        <v>22.224547401301297</v>
      </c>
      <c r="G45" s="7">
        <v>265.2662038458369</v>
      </c>
      <c r="H45" s="21">
        <f t="shared" si="0"/>
        <v>3066.7993969251825</v>
      </c>
    </row>
    <row r="46" spans="1:8" ht="15.75" thickBot="1">
      <c r="A46" s="6">
        <v>2030</v>
      </c>
      <c r="B46" s="7">
        <v>1248.0333419646963</v>
      </c>
      <c r="C46" s="7">
        <v>1381.861006991622</v>
      </c>
      <c r="D46" s="7">
        <v>211.94241785223085</v>
      </c>
      <c r="E46" s="7">
        <v>0.44539487855249105</v>
      </c>
      <c r="F46" s="7">
        <v>22.278376039082012</v>
      </c>
      <c r="G46" s="7">
        <v>270.6012617772316</v>
      </c>
      <c r="H46" s="21">
        <f t="shared" si="0"/>
        <v>3135.1617995034153</v>
      </c>
    </row>
    <row r="47" spans="1:8" ht="15">
      <c r="A47" s="18"/>
      <c r="B47" s="19"/>
      <c r="C47" s="19"/>
      <c r="D47" s="19"/>
      <c r="E47" s="19"/>
      <c r="F47" s="19"/>
      <c r="G47" s="19"/>
      <c r="H47" s="19"/>
    </row>
    <row r="48" spans="1:8" ht="15">
      <c r="A48" s="18"/>
      <c r="B48" s="19"/>
      <c r="C48" s="19"/>
      <c r="D48" s="19"/>
      <c r="E48" s="19"/>
      <c r="F48" s="19"/>
      <c r="G48" s="19"/>
      <c r="H48" s="19"/>
    </row>
    <row r="49" spans="1:10" ht="13.5" customHeight="1">
      <c r="A49" s="4"/>
      <c r="J49" s="1" t="s">
        <v>0</v>
      </c>
    </row>
    <row r="50" spans="1:8" ht="15.75">
      <c r="A50" s="26" t="s">
        <v>23</v>
      </c>
      <c r="B50" s="26"/>
      <c r="C50" s="26"/>
      <c r="D50" s="26"/>
      <c r="E50" s="26"/>
      <c r="F50" s="26"/>
      <c r="G50" s="26"/>
      <c r="H50" s="26"/>
    </row>
    <row r="51" spans="1:8" ht="15">
      <c r="A51" s="8" t="s">
        <v>24</v>
      </c>
      <c r="B51" s="13" t="s">
        <v>46</v>
      </c>
      <c r="C51" s="12">
        <f>EXP((LN(C16/C6)/10))-1</f>
        <v>-0.01896253589466046</v>
      </c>
      <c r="D51" s="12">
        <f>EXP((LN(D16/D6)/10))-1</f>
        <v>-0.04658470980564311</v>
      </c>
      <c r="E51" s="13" t="s">
        <v>46</v>
      </c>
      <c r="F51" s="13" t="s">
        <v>46</v>
      </c>
      <c r="G51" s="12">
        <f>EXP((LN(G16/G6)/10))-1</f>
        <v>0.0069205816430260025</v>
      </c>
      <c r="H51" s="12">
        <f>EXP((LN(H16/H6)/10))-1</f>
        <v>-0.02446548284744643</v>
      </c>
    </row>
    <row r="52" spans="1:8" ht="15">
      <c r="A52" s="8" t="s">
        <v>35</v>
      </c>
      <c r="B52" s="12">
        <f>EXP((LN(B32/B16)/16))-1</f>
        <v>0.8073526620291085</v>
      </c>
      <c r="C52" s="12">
        <f>EXP((LN(C32/C16)/16))-1</f>
        <v>0.11477073497771939</v>
      </c>
      <c r="D52" s="12">
        <f>EXP((LN(D32/D16)/16))-1</f>
        <v>0.0026245992794580175</v>
      </c>
      <c r="E52" s="13" t="s">
        <v>46</v>
      </c>
      <c r="F52" s="13" t="s">
        <v>46</v>
      </c>
      <c r="G52" s="12">
        <f>EXP((LN(G32/G16)/16))-1</f>
        <v>0.03301159918310703</v>
      </c>
      <c r="H52" s="12">
        <f>EXP((LN(H32/H16)/16))-1</f>
        <v>0.11217790479336998</v>
      </c>
    </row>
    <row r="53" spans="1:8" ht="15">
      <c r="A53" s="8" t="s">
        <v>36</v>
      </c>
      <c r="B53" s="12">
        <f aca="true" t="shared" si="1" ref="B53:H53">EXP((LN(B36/B32)/4))-1</f>
        <v>0.06729061153383142</v>
      </c>
      <c r="C53" s="12">
        <f t="shared" si="1"/>
        <v>0.07204595381335088</v>
      </c>
      <c r="D53" s="12">
        <f t="shared" si="1"/>
        <v>0.061379190998029465</v>
      </c>
      <c r="E53" s="12">
        <f t="shared" si="1"/>
        <v>0.05812767940349195</v>
      </c>
      <c r="F53" s="12">
        <f t="shared" si="1"/>
        <v>0.02419656854353658</v>
      </c>
      <c r="G53" s="12">
        <f t="shared" si="1"/>
        <v>0.08294702391935327</v>
      </c>
      <c r="H53" s="12">
        <f t="shared" si="1"/>
        <v>0.06970173971287985</v>
      </c>
    </row>
    <row r="54" spans="1:8" ht="15">
      <c r="A54" s="8" t="s">
        <v>63</v>
      </c>
      <c r="B54" s="12">
        <f aca="true" t="shared" si="2" ref="B54:H54">EXP((LN(B46/B32)/14))-1</f>
        <v>0.026858845614723403</v>
      </c>
      <c r="C54" s="12">
        <f t="shared" si="2"/>
        <v>0.039655475595124834</v>
      </c>
      <c r="D54" s="12">
        <f t="shared" si="2"/>
        <v>0.03471768791798402</v>
      </c>
      <c r="E54" s="12">
        <f t="shared" si="2"/>
        <v>0.01902290209446078</v>
      </c>
      <c r="F54" s="12">
        <f t="shared" si="2"/>
        <v>0.010231364459583281</v>
      </c>
      <c r="G54" s="12">
        <f t="shared" si="2"/>
        <v>0.04053369750963798</v>
      </c>
      <c r="H54" s="12">
        <f t="shared" si="2"/>
        <v>0.03378018032668173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3" t="s">
        <v>59</v>
      </c>
      <c r="C1" s="23"/>
      <c r="D1" s="23"/>
      <c r="E1" s="23"/>
      <c r="F1" s="23"/>
      <c r="G1" s="15"/>
      <c r="H1" s="15"/>
    </row>
    <row r="2" spans="2:10" ht="15.75" customHeight="1">
      <c r="B2" s="23" t="s">
        <v>61</v>
      </c>
      <c r="C2" s="23"/>
      <c r="D2" s="23"/>
      <c r="E2" s="23"/>
      <c r="F2" s="23"/>
      <c r="G2" s="23"/>
      <c r="H2" s="15"/>
      <c r="I2" s="15"/>
      <c r="J2" s="15"/>
    </row>
    <row r="3" spans="1:8" ht="15.75" customHeight="1">
      <c r="A3" s="23" t="s">
        <v>43</v>
      </c>
      <c r="B3" s="23"/>
      <c r="C3" s="23"/>
      <c r="D3" s="23"/>
      <c r="E3" s="23"/>
      <c r="F3" s="23"/>
      <c r="G3" s="23"/>
      <c r="H3" s="23"/>
    </row>
    <row r="4" ht="13.5" customHeight="1" thickBot="1">
      <c r="A4" s="4"/>
    </row>
    <row r="5" spans="1:6" ht="39.75" thickBot="1">
      <c r="A5" s="5" t="s">
        <v>11</v>
      </c>
      <c r="B5" s="5" t="s">
        <v>44</v>
      </c>
      <c r="C5" s="5" t="s">
        <v>52</v>
      </c>
      <c r="D5" s="5" t="s">
        <v>53</v>
      </c>
      <c r="E5" s="5" t="s">
        <v>78</v>
      </c>
      <c r="F5" s="5" t="s">
        <v>54</v>
      </c>
    </row>
    <row r="6" spans="1:6" ht="15.75" thickBot="1">
      <c r="A6" s="6">
        <v>1990</v>
      </c>
      <c r="B6" s="7">
        <v>2682.6644</v>
      </c>
      <c r="C6" s="7">
        <v>948.3600489</v>
      </c>
      <c r="D6" s="7">
        <v>95601.60582245918</v>
      </c>
      <c r="E6" s="7">
        <v>1067.3023143119258</v>
      </c>
      <c r="F6" s="7">
        <v>468.58069437273184</v>
      </c>
    </row>
    <row r="7" spans="1:6" ht="15.75" thickBot="1">
      <c r="A7" s="6">
        <v>1991</v>
      </c>
      <c r="B7" s="7">
        <v>2739.33500658</v>
      </c>
      <c r="C7" s="7">
        <v>963.3294559600001</v>
      </c>
      <c r="D7" s="7">
        <v>96403.109263747</v>
      </c>
      <c r="E7" s="7">
        <v>1064.6942957293852</v>
      </c>
      <c r="F7" s="7">
        <v>491.04582839004695</v>
      </c>
    </row>
    <row r="8" spans="1:6" ht="15.75" thickBot="1">
      <c r="A8" s="6">
        <v>1992</v>
      </c>
      <c r="B8" s="7">
        <v>2782.5919681600003</v>
      </c>
      <c r="C8" s="7">
        <v>978.78699772</v>
      </c>
      <c r="D8" s="7">
        <v>99249.01872070838</v>
      </c>
      <c r="E8" s="7">
        <v>1055.3560716660631</v>
      </c>
      <c r="F8" s="7">
        <v>506.81794986147963</v>
      </c>
    </row>
    <row r="9" spans="1:6" ht="15.75" thickBot="1">
      <c r="A9" s="6">
        <v>1993</v>
      </c>
      <c r="B9" s="7">
        <v>2796.85961236</v>
      </c>
      <c r="C9" s="7">
        <v>990.20106182</v>
      </c>
      <c r="D9" s="7">
        <v>99270.1361363632</v>
      </c>
      <c r="E9" s="7">
        <v>1053.2228657941898</v>
      </c>
      <c r="F9" s="7">
        <v>516.0417304876917</v>
      </c>
    </row>
    <row r="10" spans="1:6" ht="15.75" thickBot="1">
      <c r="A10" s="6">
        <v>1994</v>
      </c>
      <c r="B10" s="7">
        <v>2815.65618796</v>
      </c>
      <c r="C10" s="7">
        <v>1000.29677234</v>
      </c>
      <c r="D10" s="7">
        <v>100219.17354682885</v>
      </c>
      <c r="E10" s="7">
        <v>1066.206275258012</v>
      </c>
      <c r="F10" s="7">
        <v>523.3528978556009</v>
      </c>
    </row>
    <row r="11" spans="1:6" ht="15.75" thickBot="1">
      <c r="A11" s="6">
        <v>1995</v>
      </c>
      <c r="B11" s="7">
        <v>2825.9076388</v>
      </c>
      <c r="C11" s="7">
        <v>1010.519455</v>
      </c>
      <c r="D11" s="7">
        <v>102976.20432001434</v>
      </c>
      <c r="E11" s="7">
        <v>1094.01085463442</v>
      </c>
      <c r="F11" s="7">
        <v>530.9123708146434</v>
      </c>
    </row>
    <row r="12" spans="1:6" ht="15.75" thickBot="1">
      <c r="A12" s="6">
        <v>1996</v>
      </c>
      <c r="B12" s="7">
        <v>2844.9032857</v>
      </c>
      <c r="C12" s="7">
        <v>1020.5055400199999</v>
      </c>
      <c r="D12" s="7">
        <v>108088.11164864586</v>
      </c>
      <c r="E12" s="7">
        <v>1128.831516414258</v>
      </c>
      <c r="F12" s="7">
        <v>538.6509688353275</v>
      </c>
    </row>
    <row r="13" spans="1:6" ht="15.75" thickBot="1">
      <c r="A13" s="6">
        <v>1997</v>
      </c>
      <c r="B13" s="7">
        <v>2906.13814752</v>
      </c>
      <c r="C13" s="7">
        <v>1030.91818948</v>
      </c>
      <c r="D13" s="7">
        <v>113992.93554738711</v>
      </c>
      <c r="E13" s="7">
        <v>1181.064840245152</v>
      </c>
      <c r="F13" s="7">
        <v>547.0611772867817</v>
      </c>
    </row>
    <row r="14" spans="1:6" ht="15.75" thickBot="1">
      <c r="A14" s="6">
        <v>1998</v>
      </c>
      <c r="B14" s="7">
        <v>2960.0358440799996</v>
      </c>
      <c r="C14" s="7">
        <v>1042.69200114</v>
      </c>
      <c r="D14" s="7">
        <v>124622.48720973246</v>
      </c>
      <c r="E14" s="7">
        <v>1244.5508614163225</v>
      </c>
      <c r="F14" s="7">
        <v>556.5190347996764</v>
      </c>
    </row>
    <row r="15" spans="1:6" ht="15.75" thickBot="1">
      <c r="A15" s="6">
        <v>1999</v>
      </c>
      <c r="B15" s="7">
        <v>3019.23420788</v>
      </c>
      <c r="C15" s="7">
        <v>1057.1908166199999</v>
      </c>
      <c r="D15" s="7">
        <v>132480.94741108106</v>
      </c>
      <c r="E15" s="7">
        <v>1296.9656284568975</v>
      </c>
      <c r="F15" s="7">
        <v>570.3691457262902</v>
      </c>
    </row>
    <row r="16" spans="1:6" ht="15.75" thickBot="1">
      <c r="A16" s="6">
        <v>2000</v>
      </c>
      <c r="B16" s="7">
        <v>3079.8019732999996</v>
      </c>
      <c r="C16" s="7">
        <v>1077.0757847</v>
      </c>
      <c r="D16" s="7">
        <v>142081.13910395847</v>
      </c>
      <c r="E16" s="7">
        <v>1348.1051262593353</v>
      </c>
      <c r="F16" s="7">
        <v>588.599887916491</v>
      </c>
    </row>
    <row r="17" spans="1:6" ht="15.75" thickBot="1">
      <c r="A17" s="6">
        <v>2001</v>
      </c>
      <c r="B17" s="7">
        <v>3126.8643258</v>
      </c>
      <c r="C17" s="7">
        <v>1085.63763915</v>
      </c>
      <c r="D17" s="7">
        <v>143576.88565599822</v>
      </c>
      <c r="E17" s="7">
        <v>1375.9667484851866</v>
      </c>
      <c r="F17" s="7">
        <v>607.8823130459159</v>
      </c>
    </row>
    <row r="18" spans="1:6" ht="15.75" thickBot="1">
      <c r="A18" s="6">
        <v>2002</v>
      </c>
      <c r="B18" s="7">
        <v>3171.5786448000003</v>
      </c>
      <c r="C18" s="7">
        <v>1097.7353104</v>
      </c>
      <c r="D18" s="7">
        <v>147216.93716250357</v>
      </c>
      <c r="E18" s="7">
        <v>1391.21643851461</v>
      </c>
      <c r="F18" s="7">
        <v>623.7377166791648</v>
      </c>
    </row>
    <row r="19" spans="1:6" ht="15.75" thickBot="1">
      <c r="A19" s="6">
        <v>2003</v>
      </c>
      <c r="B19" s="7">
        <v>3209.5646116499997</v>
      </c>
      <c r="C19" s="7">
        <v>1110.82729775</v>
      </c>
      <c r="D19" s="7">
        <v>153133.62121106798</v>
      </c>
      <c r="E19" s="7">
        <v>1406.109119092237</v>
      </c>
      <c r="F19" s="7">
        <v>637.9350821597475</v>
      </c>
    </row>
    <row r="20" spans="1:6" ht="15.75" thickBot="1">
      <c r="A20" s="6">
        <v>2004</v>
      </c>
      <c r="B20" s="7">
        <v>3232.7255102</v>
      </c>
      <c r="C20" s="7">
        <v>1123.9322047</v>
      </c>
      <c r="D20" s="7">
        <v>162560.9787221653</v>
      </c>
      <c r="E20" s="7">
        <v>1430.584479114215</v>
      </c>
      <c r="F20" s="7">
        <v>651.028354827426</v>
      </c>
    </row>
    <row r="21" spans="1:6" ht="15.75" thickBot="1">
      <c r="A21" s="6">
        <v>2005</v>
      </c>
      <c r="B21" s="7">
        <v>3241.7493193500004</v>
      </c>
      <c r="C21" s="7">
        <v>1137.5254043500001</v>
      </c>
      <c r="D21" s="7">
        <v>165424.92495557715</v>
      </c>
      <c r="E21" s="7">
        <v>1460.450335855537</v>
      </c>
      <c r="F21" s="7">
        <v>664.0095015480731</v>
      </c>
    </row>
    <row r="22" spans="1:6" ht="15.75" thickBot="1">
      <c r="A22" s="6">
        <v>2006</v>
      </c>
      <c r="B22" s="7">
        <v>3256.4890958</v>
      </c>
      <c r="C22" s="7">
        <v>1151.2732760000001</v>
      </c>
      <c r="D22" s="7">
        <v>169295.1294446648</v>
      </c>
      <c r="E22" s="7">
        <v>1481.8574942495982</v>
      </c>
      <c r="F22" s="7">
        <v>672.7684339835123</v>
      </c>
    </row>
    <row r="23" spans="1:6" ht="15.75" thickBot="1">
      <c r="A23" s="6">
        <v>2007</v>
      </c>
      <c r="B23" s="7">
        <v>3291.0245770500005</v>
      </c>
      <c r="C23" s="7">
        <v>1160.7472704000002</v>
      </c>
      <c r="D23" s="7">
        <v>169073.5840370534</v>
      </c>
      <c r="E23" s="7">
        <v>1492.9490126783487</v>
      </c>
      <c r="F23" s="7">
        <v>684.474242571086</v>
      </c>
    </row>
    <row r="24" spans="1:6" ht="15.75" thickBot="1">
      <c r="A24" s="6">
        <v>2008</v>
      </c>
      <c r="B24" s="7">
        <v>3331.942350800001</v>
      </c>
      <c r="C24" s="7">
        <v>1169.9871519000003</v>
      </c>
      <c r="D24" s="7">
        <v>169691.0348387448</v>
      </c>
      <c r="E24" s="7">
        <v>1484.6509993194936</v>
      </c>
      <c r="F24" s="7">
        <v>694.4408704087938</v>
      </c>
    </row>
    <row r="25" spans="1:6" ht="15.75" thickBot="1">
      <c r="A25" s="6">
        <v>2009</v>
      </c>
      <c r="B25" s="7">
        <v>3362.0706976000006</v>
      </c>
      <c r="C25" s="7">
        <v>1177.8076174</v>
      </c>
      <c r="D25" s="7">
        <v>162507.88685350865</v>
      </c>
      <c r="E25" s="7">
        <v>1407.7420327788163</v>
      </c>
      <c r="F25" s="7">
        <v>703.1480835959039</v>
      </c>
    </row>
    <row r="26" spans="1:6" ht="15.75" thickBot="1">
      <c r="A26" s="6">
        <v>2010</v>
      </c>
      <c r="B26" s="7">
        <v>3388.7593672000003</v>
      </c>
      <c r="C26" s="7">
        <v>1180.7588164000001</v>
      </c>
      <c r="D26" s="7">
        <v>166106.78736677737</v>
      </c>
      <c r="E26" s="7">
        <v>1402.7531076326156</v>
      </c>
      <c r="F26" s="7">
        <v>707.7628585935832</v>
      </c>
    </row>
    <row r="27" spans="1:6" ht="15.75" thickBot="1">
      <c r="A27" s="6">
        <v>2011</v>
      </c>
      <c r="B27" s="7">
        <v>3428.9590544675</v>
      </c>
      <c r="C27" s="7">
        <v>1184.6907503325</v>
      </c>
      <c r="D27" s="7">
        <v>173479.44434207672</v>
      </c>
      <c r="E27" s="7">
        <v>1418.9429233042147</v>
      </c>
      <c r="F27" s="7">
        <v>710.2617405893068</v>
      </c>
    </row>
    <row r="28" spans="1:6" ht="15.75" thickBot="1">
      <c r="A28" s="6">
        <v>2012</v>
      </c>
      <c r="B28" s="7">
        <v>3472.65686102</v>
      </c>
      <c r="C28" s="7">
        <v>1189.33141339</v>
      </c>
      <c r="D28" s="7">
        <v>179133.30735437214</v>
      </c>
      <c r="E28" s="7">
        <v>1451.9654993680372</v>
      </c>
      <c r="F28" s="7">
        <v>713.375852659388</v>
      </c>
    </row>
    <row r="29" spans="1:6" ht="15.75" thickBot="1">
      <c r="A29" s="6">
        <v>2013</v>
      </c>
      <c r="B29" s="7">
        <v>3511.4481634850004</v>
      </c>
      <c r="C29" s="7">
        <v>1195.6141182475</v>
      </c>
      <c r="D29" s="7">
        <v>181308.6866063164</v>
      </c>
      <c r="E29" s="7">
        <v>1489.0670516893076</v>
      </c>
      <c r="F29" s="7">
        <v>718.7355136988105</v>
      </c>
    </row>
    <row r="30" spans="1:6" ht="15.75" thickBot="1">
      <c r="A30" s="6">
        <v>2014</v>
      </c>
      <c r="B30" s="7">
        <v>3555.3869857600007</v>
      </c>
      <c r="C30" s="7">
        <v>1203.4121687200002</v>
      </c>
      <c r="D30" s="7">
        <v>188610.43937921507</v>
      </c>
      <c r="E30" s="7">
        <v>1524.62147497092</v>
      </c>
      <c r="F30" s="7">
        <v>721.8490883789707</v>
      </c>
    </row>
    <row r="31" spans="1:6" ht="15.75" thickBot="1">
      <c r="A31" s="6">
        <v>2015</v>
      </c>
      <c r="B31" s="7">
        <v>3585.9502750750003</v>
      </c>
      <c r="C31" s="7">
        <v>1212.8090484250001</v>
      </c>
      <c r="D31" s="7">
        <v>196405.8258938852</v>
      </c>
      <c r="E31" s="7">
        <v>1571.0080500216393</v>
      </c>
      <c r="F31" s="7">
        <v>724.3453498515805</v>
      </c>
    </row>
    <row r="32" spans="1:6" ht="15.75" thickBot="1">
      <c r="A32" s="6">
        <v>2016</v>
      </c>
      <c r="B32" s="7">
        <v>3615.4808713350008</v>
      </c>
      <c r="C32" s="7">
        <v>1239.9907984750002</v>
      </c>
      <c r="D32" s="7">
        <v>200078.32122924333</v>
      </c>
      <c r="E32" s="7">
        <v>1609.6876897973673</v>
      </c>
      <c r="F32" s="7">
        <v>729.3550014836106</v>
      </c>
    </row>
    <row r="33" spans="1:6" ht="15.75" thickBot="1">
      <c r="A33" s="6">
        <v>2017</v>
      </c>
      <c r="B33" s="7">
        <v>3645.884708337501</v>
      </c>
      <c r="C33" s="7">
        <v>1240.6386029678242</v>
      </c>
      <c r="D33" s="7">
        <v>206464.41406846314</v>
      </c>
      <c r="E33" s="7">
        <v>1639.4298751208248</v>
      </c>
      <c r="F33" s="7">
        <v>742.699405925692</v>
      </c>
    </row>
    <row r="34" spans="1:6" ht="15.75" thickBot="1">
      <c r="A34" s="6">
        <v>2018</v>
      </c>
      <c r="B34" s="7">
        <v>3675.6543780400007</v>
      </c>
      <c r="C34" s="7">
        <v>1258.5300773614454</v>
      </c>
      <c r="D34" s="7">
        <v>215321.71846270812</v>
      </c>
      <c r="E34" s="7">
        <v>1677.04788640863</v>
      </c>
      <c r="F34" s="7">
        <v>755.8719478287901</v>
      </c>
    </row>
    <row r="35" spans="1:6" ht="15.75" thickBot="1">
      <c r="A35" s="6">
        <v>2019</v>
      </c>
      <c r="B35" s="7">
        <v>3705.624727725001</v>
      </c>
      <c r="C35" s="7">
        <v>1276.2897900860512</v>
      </c>
      <c r="D35" s="7">
        <v>222215.78387901667</v>
      </c>
      <c r="E35" s="7">
        <v>1702.9472066920966</v>
      </c>
      <c r="F35" s="7">
        <v>768.8413102957817</v>
      </c>
    </row>
    <row r="36" spans="1:6" ht="15.75" thickBot="1">
      <c r="A36" s="6">
        <v>2020</v>
      </c>
      <c r="B36" s="7">
        <v>3735.6971084250013</v>
      </c>
      <c r="C36" s="7">
        <v>1294.2200754530131</v>
      </c>
      <c r="D36" s="7">
        <v>227815.85916677272</v>
      </c>
      <c r="E36" s="7">
        <v>1714.829796831741</v>
      </c>
      <c r="F36" s="7">
        <v>782.1105073119328</v>
      </c>
    </row>
    <row r="37" spans="1:6" ht="15.75" thickBot="1">
      <c r="A37" s="6">
        <v>2021</v>
      </c>
      <c r="B37" s="7">
        <v>3765.0804763650012</v>
      </c>
      <c r="C37" s="7">
        <v>1311.5894685900284</v>
      </c>
      <c r="D37" s="7">
        <v>233108.5449460631</v>
      </c>
      <c r="E37" s="7">
        <v>1720.458744021921</v>
      </c>
      <c r="F37" s="7">
        <v>794.9967288381906</v>
      </c>
    </row>
    <row r="38" spans="1:6" ht="15.75" thickBot="1">
      <c r="A38" s="6">
        <v>2022</v>
      </c>
      <c r="B38" s="7">
        <v>3793.9003128000013</v>
      </c>
      <c r="C38" s="7">
        <v>1328.6666858399738</v>
      </c>
      <c r="D38" s="7">
        <v>240646.06402381865</v>
      </c>
      <c r="E38" s="7">
        <v>1742.338639822588</v>
      </c>
      <c r="F38" s="7">
        <v>807.1316258594611</v>
      </c>
    </row>
    <row r="39" spans="1:6" ht="15.75" thickBot="1">
      <c r="A39" s="6">
        <v>2023</v>
      </c>
      <c r="B39" s="7">
        <v>3822.2442903325014</v>
      </c>
      <c r="C39" s="7">
        <v>1345.733192621425</v>
      </c>
      <c r="D39" s="7">
        <v>247343.99173092685</v>
      </c>
      <c r="E39" s="7">
        <v>1767.3291047519</v>
      </c>
      <c r="F39" s="7">
        <v>819.1686697210702</v>
      </c>
    </row>
    <row r="40" spans="1:6" ht="15.75" thickBot="1">
      <c r="A40" s="6">
        <v>2024</v>
      </c>
      <c r="B40" s="7">
        <v>3849.932775755002</v>
      </c>
      <c r="C40" s="7">
        <v>1362.6170985298015</v>
      </c>
      <c r="D40" s="7">
        <v>252814.36104263415</v>
      </c>
      <c r="E40" s="7">
        <v>1781.4144392816881</v>
      </c>
      <c r="F40" s="7">
        <v>831.661795961891</v>
      </c>
    </row>
    <row r="41" spans="1:6" ht="15.75" thickBot="1">
      <c r="A41" s="6">
        <v>2025</v>
      </c>
      <c r="B41" s="7">
        <v>3876.962388437502</v>
      </c>
      <c r="C41" s="7">
        <v>1379.9087481936742</v>
      </c>
      <c r="D41" s="7">
        <v>258773.63068195924</v>
      </c>
      <c r="E41" s="7">
        <v>1791.9487695361213</v>
      </c>
      <c r="F41" s="7">
        <v>844.460194326761</v>
      </c>
    </row>
    <row r="42" spans="1:6" ht="15.75" thickBot="1">
      <c r="A42" s="6">
        <v>2026</v>
      </c>
      <c r="B42" s="7">
        <v>3903.406759280002</v>
      </c>
      <c r="C42" s="7">
        <v>1397.0886770148888</v>
      </c>
      <c r="D42" s="7">
        <v>264821.40066283743</v>
      </c>
      <c r="E42" s="7">
        <v>1802.9464236201588</v>
      </c>
      <c r="F42" s="7">
        <v>856.8571602657421</v>
      </c>
    </row>
    <row r="43" spans="1:6" ht="15.75" thickBot="1">
      <c r="A43" s="6">
        <v>2027</v>
      </c>
      <c r="B43" s="7">
        <v>3929.4990435875025</v>
      </c>
      <c r="C43" s="7">
        <v>1413.868930699733</v>
      </c>
      <c r="D43" s="7">
        <v>270991.19243011996</v>
      </c>
      <c r="E43" s="7">
        <v>1814.429940154571</v>
      </c>
      <c r="F43" s="7">
        <v>868.9615623432583</v>
      </c>
    </row>
    <row r="44" spans="1:6" ht="15.75" thickBot="1">
      <c r="A44" s="6">
        <v>2028</v>
      </c>
      <c r="B44" s="7">
        <v>3955.314986670002</v>
      </c>
      <c r="C44" s="7">
        <v>1430.2799827515207</v>
      </c>
      <c r="D44" s="7">
        <v>277317.313962239</v>
      </c>
      <c r="E44" s="7">
        <v>1828.3235699868924</v>
      </c>
      <c r="F44" s="7">
        <v>881.123771795653</v>
      </c>
    </row>
    <row r="45" spans="1:6" ht="15.75" thickBot="1">
      <c r="A45" s="6">
        <v>2029</v>
      </c>
      <c r="B45" s="7">
        <v>3978.187728585002</v>
      </c>
      <c r="C45" s="7">
        <v>1445.204505791074</v>
      </c>
      <c r="D45" s="7">
        <v>283562.47773274186</v>
      </c>
      <c r="E45" s="7">
        <v>1841.5067984541936</v>
      </c>
      <c r="F45" s="7">
        <v>893.3778587797356</v>
      </c>
    </row>
    <row r="46" spans="1:6" ht="13.5" customHeight="1" thickBot="1">
      <c r="A46" s="6">
        <v>2030</v>
      </c>
      <c r="B46" s="7">
        <v>4000.758026435002</v>
      </c>
      <c r="C46" s="7">
        <v>1459.9985291630896</v>
      </c>
      <c r="D46" s="7">
        <v>289803.43868518784</v>
      </c>
      <c r="E46" s="7">
        <v>1854.2734198485718</v>
      </c>
      <c r="F46" s="7">
        <v>905.7166298282831</v>
      </c>
    </row>
    <row r="47" spans="1:6" ht="13.5" customHeight="1">
      <c r="A47" s="25" t="s">
        <v>0</v>
      </c>
      <c r="B47" s="25"/>
      <c r="C47" s="25"/>
      <c r="D47" s="25"/>
      <c r="E47" s="25"/>
      <c r="F47" s="25"/>
    </row>
    <row r="48" spans="1:6" ht="15">
      <c r="A48" s="25" t="s">
        <v>65</v>
      </c>
      <c r="B48" s="25"/>
      <c r="C48" s="25"/>
      <c r="D48" s="25"/>
      <c r="E48" s="25"/>
      <c r="F48" s="25"/>
    </row>
    <row r="49" ht="15">
      <c r="A49" s="4"/>
    </row>
    <row r="50" spans="1:6" ht="15.75">
      <c r="A50" s="22" t="s">
        <v>23</v>
      </c>
      <c r="B50" s="22"/>
      <c r="C50" s="22"/>
      <c r="D50" s="22"/>
      <c r="E50" s="22"/>
      <c r="F50" s="22"/>
    </row>
    <row r="51" spans="1:6" ht="15">
      <c r="A51" s="8" t="s">
        <v>24</v>
      </c>
      <c r="B51" s="12">
        <f>EXP((LN(B16/B6)/10))-1</f>
        <v>0.013901217797331666</v>
      </c>
      <c r="C51" s="12">
        <f>EXP((LN(C16/C6)/10))-1</f>
        <v>0.012808415239903725</v>
      </c>
      <c r="D51" s="12">
        <f>EXP((LN(D16/D6)/10))-1</f>
        <v>0.040416244246564315</v>
      </c>
      <c r="E51" s="12">
        <f>EXP((LN(E16/E6)/10))-1</f>
        <v>0.02363147413035649</v>
      </c>
      <c r="F51" s="12">
        <f>EXP((LN(F16/F6)/10))-1</f>
        <v>0.023065826948163393</v>
      </c>
    </row>
    <row r="52" spans="1:6" ht="15">
      <c r="A52" s="8" t="s">
        <v>35</v>
      </c>
      <c r="B52" s="12">
        <f>EXP((LN(B32/B16)/16))-1</f>
        <v>0.010072866155280247</v>
      </c>
      <c r="C52" s="12">
        <f>EXP((LN(C32/C16)/16))-1</f>
        <v>0.008842251076133678</v>
      </c>
      <c r="D52" s="12">
        <f>EXP((LN(D32/D16)/16))-1</f>
        <v>0.021624913788664823</v>
      </c>
      <c r="E52" s="12">
        <f>EXP((LN(E32/E16)/16))-1</f>
        <v>0.011145413853116626</v>
      </c>
      <c r="F52" s="12">
        <f>EXP((LN(F32/F16)/16))-1</f>
        <v>0.013491065278528058</v>
      </c>
    </row>
    <row r="53" spans="1:6" ht="13.5" customHeight="1">
      <c r="A53" s="8" t="s">
        <v>36</v>
      </c>
      <c r="B53" s="12">
        <f>EXP((LN(B36/B32)/4))-1</f>
        <v>0.008210920067905025</v>
      </c>
      <c r="C53" s="12">
        <f>EXP((LN(C36/C32)/4))-1</f>
        <v>0.010758535371002909</v>
      </c>
      <c r="D53" s="12">
        <f>EXP((LN(D36/D32)/4))-1</f>
        <v>0.03298967284623844</v>
      </c>
      <c r="E53" s="12">
        <f>EXP((LN(E36/E32)/4))-1</f>
        <v>0.015944186696954965</v>
      </c>
      <c r="F53" s="12">
        <f>EXP((LN(F36/F32)/4))-1</f>
        <v>0.017612161889219324</v>
      </c>
    </row>
    <row r="54" spans="1:6" ht="15">
      <c r="A54" s="8" t="s">
        <v>63</v>
      </c>
      <c r="B54" s="12">
        <f>EXP((LN(B46/B32)/14))-1</f>
        <v>0.007259004182091244</v>
      </c>
      <c r="C54" s="12">
        <f>EXP((LN(C46/C32)/14))-1</f>
        <v>0.011734852948215524</v>
      </c>
      <c r="D54" s="12">
        <f>EXP((LN(D46/D32)/14))-1</f>
        <v>0.026817134449182323</v>
      </c>
      <c r="E54" s="12">
        <f>EXP((LN(E46/E32)/14))-1</f>
        <v>0.010154983496813097</v>
      </c>
      <c r="F54" s="12">
        <f>EXP((LN(F46/F32)/14))-1</f>
        <v>0.015589257233823872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A2" sqref="A2:F2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3" t="s">
        <v>60</v>
      </c>
      <c r="B1" s="23"/>
      <c r="C1" s="23"/>
      <c r="D1" s="23"/>
      <c r="E1" s="23"/>
    </row>
    <row r="2" spans="1:6" ht="15.75" customHeight="1">
      <c r="A2" s="23" t="s">
        <v>61</v>
      </c>
      <c r="B2" s="23"/>
      <c r="C2" s="23"/>
      <c r="D2" s="23"/>
      <c r="E2" s="23"/>
      <c r="F2" s="23"/>
    </row>
    <row r="3" spans="1:5" ht="15.75" customHeight="1">
      <c r="A3" s="23" t="s">
        <v>55</v>
      </c>
      <c r="B3" s="23"/>
      <c r="C3" s="23"/>
      <c r="D3" s="23"/>
      <c r="E3" s="23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45</v>
      </c>
      <c r="E5" s="5" t="s">
        <v>18</v>
      </c>
    </row>
    <row r="6" spans="1:5" ht="15.75" thickBot="1">
      <c r="A6" s="6">
        <v>1990</v>
      </c>
      <c r="B6" s="9">
        <v>16.8099197716941</v>
      </c>
      <c r="C6" s="9">
        <v>14.01144802946816</v>
      </c>
      <c r="D6" s="9">
        <v>11.7183488749652</v>
      </c>
      <c r="E6" s="9">
        <v>13.567549594536</v>
      </c>
    </row>
    <row r="7" spans="1:5" ht="15.75" thickBot="1">
      <c r="A7" s="6">
        <v>1991</v>
      </c>
      <c r="B7" s="9">
        <v>17.1459011334198</v>
      </c>
      <c r="C7" s="9">
        <v>14.507732991241806</v>
      </c>
      <c r="D7" s="9">
        <v>12.0351942408183</v>
      </c>
      <c r="E7" s="9">
        <v>13.950093531809</v>
      </c>
    </row>
    <row r="8" spans="1:5" ht="15.75" thickBot="1">
      <c r="A8" s="6">
        <v>1992</v>
      </c>
      <c r="B8" s="9">
        <v>17.0243162880447</v>
      </c>
      <c r="C8" s="9">
        <v>14.230634459995336</v>
      </c>
      <c r="D8" s="9">
        <v>11.6290170055487</v>
      </c>
      <c r="E8" s="9">
        <v>14.0671547444068</v>
      </c>
    </row>
    <row r="9" spans="1:5" ht="15.75" thickBot="1">
      <c r="A9" s="6">
        <v>1993</v>
      </c>
      <c r="B9" s="9">
        <v>16.6805944596906</v>
      </c>
      <c r="C9" s="9">
        <v>14.285966010592867</v>
      </c>
      <c r="D9" s="9">
        <v>11.133438731197</v>
      </c>
      <c r="E9" s="9">
        <v>14.8615860818025</v>
      </c>
    </row>
    <row r="10" spans="1:5" ht="15.75" thickBot="1">
      <c r="A10" s="6">
        <v>1994</v>
      </c>
      <c r="B10" s="9">
        <v>16.6619064965527</v>
      </c>
      <c r="C10" s="9">
        <v>14.683083806721964</v>
      </c>
      <c r="D10" s="9">
        <v>11.2900374714741</v>
      </c>
      <c r="E10" s="9">
        <v>16.2968011565503</v>
      </c>
    </row>
    <row r="11" spans="1:5" ht="15.75" thickBot="1">
      <c r="A11" s="6">
        <v>1995</v>
      </c>
      <c r="B11" s="9">
        <v>16.3869276123816</v>
      </c>
      <c r="C11" s="9">
        <v>14.543164478339559</v>
      </c>
      <c r="D11" s="9">
        <v>11.0936526608795</v>
      </c>
      <c r="E11" s="9">
        <v>16.3511932082382</v>
      </c>
    </row>
    <row r="12" spans="1:5" ht="15.75" thickBot="1">
      <c r="A12" s="6">
        <v>1996</v>
      </c>
      <c r="B12" s="9">
        <v>15.8267152073542</v>
      </c>
      <c r="C12" s="9">
        <v>14.039194019189786</v>
      </c>
      <c r="D12" s="9">
        <v>10.627983431434</v>
      </c>
      <c r="E12" s="9">
        <v>15.9323908227996</v>
      </c>
    </row>
    <row r="13" spans="1:5" ht="15.75" thickBot="1">
      <c r="A13" s="6">
        <v>1997</v>
      </c>
      <c r="B13" s="9">
        <v>15.9627215707707</v>
      </c>
      <c r="C13" s="9">
        <v>14.003123405354824</v>
      </c>
      <c r="D13" s="9">
        <v>10.6210098622994</v>
      </c>
      <c r="E13" s="9">
        <v>16.3388521746057</v>
      </c>
    </row>
    <row r="14" spans="1:5" ht="15.75" thickBot="1">
      <c r="A14" s="6">
        <v>1998</v>
      </c>
      <c r="B14" s="9">
        <v>14.3272696390853</v>
      </c>
      <c r="C14" s="9">
        <v>13.325473539598818</v>
      </c>
      <c r="D14" s="9">
        <v>10.6195005599682</v>
      </c>
      <c r="E14" s="9">
        <v>16.1739941360629</v>
      </c>
    </row>
    <row r="15" spans="1:5" ht="15.75" thickBot="1">
      <c r="A15" s="6">
        <v>1999</v>
      </c>
      <c r="B15" s="9">
        <v>14.5722113606471</v>
      </c>
      <c r="C15" s="9">
        <v>13.10966647911266</v>
      </c>
      <c r="D15" s="9">
        <v>10.557856508208</v>
      </c>
      <c r="E15" s="9">
        <v>15.8576763872225</v>
      </c>
    </row>
    <row r="16" spans="1:5" ht="15.75" thickBot="1">
      <c r="A16" s="6">
        <v>2000</v>
      </c>
      <c r="B16" s="9">
        <v>15.7547680479207</v>
      </c>
      <c r="C16" s="9">
        <v>16.59890912643157</v>
      </c>
      <c r="D16" s="9">
        <v>16.1257165971493</v>
      </c>
      <c r="E16" s="9">
        <v>22.239157540827</v>
      </c>
    </row>
    <row r="17" spans="1:5" ht="15.75" thickBot="1">
      <c r="A17" s="6">
        <v>2001</v>
      </c>
      <c r="B17" s="9">
        <v>16.9039409596193</v>
      </c>
      <c r="C17" s="9">
        <v>17.195282234936816</v>
      </c>
      <c r="D17" s="9">
        <v>16.3098402930888</v>
      </c>
      <c r="E17" s="9">
        <v>22.947577513747</v>
      </c>
    </row>
    <row r="18" spans="1:5" ht="15.75" thickBot="1">
      <c r="A18" s="6">
        <v>2002</v>
      </c>
      <c r="B18" s="9">
        <v>18.9259915054714</v>
      </c>
      <c r="C18" s="9">
        <v>18.143859341984445</v>
      </c>
      <c r="D18" s="9">
        <v>13.4776629489754</v>
      </c>
      <c r="E18" s="9">
        <v>20.4173228489702</v>
      </c>
    </row>
    <row r="19" spans="1:5" ht="15.75" thickBot="1">
      <c r="A19" s="6">
        <v>2003</v>
      </c>
      <c r="B19" s="9">
        <v>18.4415633886948</v>
      </c>
      <c r="C19" s="9">
        <v>17.229075766657246</v>
      </c>
      <c r="D19" s="9">
        <v>12.0603876101894</v>
      </c>
      <c r="E19" s="9">
        <v>19.3769301772443</v>
      </c>
    </row>
    <row r="20" spans="1:5" ht="15.75" thickBot="1">
      <c r="A20" s="6">
        <v>2004</v>
      </c>
      <c r="B20" s="9">
        <v>17.6927215910171</v>
      </c>
      <c r="C20" s="9">
        <v>16.822396809850282</v>
      </c>
      <c r="D20" s="9">
        <v>11.0066764888474</v>
      </c>
      <c r="E20" s="9">
        <v>17.6892454292257</v>
      </c>
    </row>
    <row r="21" spans="1:5" ht="15.75" thickBot="1">
      <c r="A21" s="6">
        <v>2005</v>
      </c>
      <c r="B21" s="9">
        <v>17.937788315658</v>
      </c>
      <c r="C21" s="9">
        <v>16.436612384533177</v>
      </c>
      <c r="D21" s="9">
        <v>11.4626859811771</v>
      </c>
      <c r="E21" s="9">
        <v>16.9458285525652</v>
      </c>
    </row>
    <row r="22" spans="1:5" ht="15.75" thickBot="1">
      <c r="A22" s="6">
        <v>2006</v>
      </c>
      <c r="B22" s="9">
        <v>19.8564104626158</v>
      </c>
      <c r="C22" s="9">
        <v>16.65114531451638</v>
      </c>
      <c r="D22" s="9">
        <v>12.7729295352321</v>
      </c>
      <c r="E22" s="9">
        <v>17.6303695345151</v>
      </c>
    </row>
    <row r="23" spans="1:5" ht="15.75" thickBot="1">
      <c r="A23" s="6">
        <v>2007</v>
      </c>
      <c r="B23" s="9">
        <v>18.4990866704091</v>
      </c>
      <c r="C23" s="9">
        <v>16.618847288673106</v>
      </c>
      <c r="D23" s="9">
        <v>13.2386071876485</v>
      </c>
      <c r="E23" s="9">
        <v>17.8172179785123</v>
      </c>
    </row>
    <row r="24" spans="1:5" ht="15.75" thickBot="1">
      <c r="A24" s="6">
        <v>2008</v>
      </c>
      <c r="B24" s="9">
        <v>18.2404405212853</v>
      </c>
      <c r="C24" s="9">
        <v>16.46584909468755</v>
      </c>
      <c r="D24" s="9">
        <v>12.7565287089447</v>
      </c>
      <c r="E24" s="9">
        <v>18.0488425651684</v>
      </c>
    </row>
    <row r="25" spans="1:5" ht="15.75" thickBot="1">
      <c r="A25" s="6">
        <v>2009</v>
      </c>
      <c r="B25" s="9">
        <v>20.5336876693369</v>
      </c>
      <c r="C25" s="9">
        <v>18.329665535367486</v>
      </c>
      <c r="D25" s="9">
        <v>13.8477205023937</v>
      </c>
      <c r="E25" s="9">
        <v>19.7050574494177</v>
      </c>
    </row>
    <row r="26" spans="1:5" ht="15.75" thickBot="1">
      <c r="A26" s="6">
        <v>2010</v>
      </c>
      <c r="B26" s="9">
        <v>19.0214405315699</v>
      </c>
      <c r="C26" s="9">
        <v>17.455191078772515</v>
      </c>
      <c r="D26" s="9">
        <v>13.0444857561444</v>
      </c>
      <c r="E26" s="9">
        <v>19.025759236927</v>
      </c>
    </row>
    <row r="27" spans="1:5" ht="15.75" thickBot="1">
      <c r="A27" s="6">
        <v>2011</v>
      </c>
      <c r="B27" s="9">
        <v>19.0937918381774</v>
      </c>
      <c r="C27" s="9">
        <v>16.78787530535184</v>
      </c>
      <c r="D27" s="9">
        <v>12.21027608822</v>
      </c>
      <c r="E27" s="9">
        <v>19.0257592369271</v>
      </c>
    </row>
    <row r="28" spans="1:5" ht="15.75" thickBot="1">
      <c r="A28" s="6">
        <v>2012</v>
      </c>
      <c r="B28" s="9">
        <v>17.3330938151296</v>
      </c>
      <c r="C28" s="9">
        <v>15.191225803454126</v>
      </c>
      <c r="D28" s="9">
        <v>11.2060009506063</v>
      </c>
      <c r="E28" s="9">
        <v>19.0168533161529</v>
      </c>
    </row>
    <row r="29" spans="1:5" ht="15.75" thickBot="1">
      <c r="A29" s="6">
        <v>2013</v>
      </c>
      <c r="B29" s="9">
        <v>18.0879538628112</v>
      </c>
      <c r="C29" s="9">
        <v>16.122858476315404</v>
      </c>
      <c r="D29" s="9">
        <v>11.4504506086781</v>
      </c>
      <c r="E29" s="9">
        <v>19.1288078014659</v>
      </c>
    </row>
    <row r="30" spans="1:5" ht="15.75" thickBot="1">
      <c r="A30" s="6">
        <v>2014</v>
      </c>
      <c r="B30" s="9">
        <v>19.1089946928275</v>
      </c>
      <c r="C30" s="9">
        <v>19.92308966915259</v>
      </c>
      <c r="D30" s="9">
        <v>13.7259596297627</v>
      </c>
      <c r="E30" s="9">
        <v>20.0493119775047</v>
      </c>
    </row>
    <row r="31" spans="1:5" ht="15.75" thickBot="1">
      <c r="A31" s="6">
        <v>2015</v>
      </c>
      <c r="B31" s="9">
        <v>21.0725711727346</v>
      </c>
      <c r="C31" s="9">
        <v>18.962908213867372</v>
      </c>
      <c r="D31" s="9">
        <v>13.6045118264754</v>
      </c>
      <c r="E31" s="9">
        <v>16.42</v>
      </c>
    </row>
    <row r="32" spans="1:5" ht="15.75" thickBot="1">
      <c r="A32" s="6">
        <v>2016</v>
      </c>
      <c r="B32" s="9">
        <v>21.9821536865593</v>
      </c>
      <c r="C32" s="9">
        <v>18.37047185357974</v>
      </c>
      <c r="D32" s="9">
        <v>14.5192906858837</v>
      </c>
      <c r="E32" s="9">
        <v>17.016</v>
      </c>
    </row>
    <row r="33" spans="1:5" ht="15.75" thickBot="1">
      <c r="A33" s="6">
        <v>2017</v>
      </c>
      <c r="B33" s="9">
        <v>24.4248130368246</v>
      </c>
      <c r="C33" s="9">
        <v>20.75295585168568</v>
      </c>
      <c r="D33" s="9">
        <v>14.2190264565431</v>
      </c>
      <c r="E33" s="9">
        <v>16.664102911017054</v>
      </c>
    </row>
    <row r="34" spans="1:5" ht="15.75" thickBot="1">
      <c r="A34" s="6">
        <v>2018</v>
      </c>
      <c r="B34" s="9">
        <v>23.8088797756684</v>
      </c>
      <c r="C34" s="9">
        <v>19.92211598975354</v>
      </c>
      <c r="D34" s="9">
        <v>14.2052597076991</v>
      </c>
      <c r="E34" s="9">
        <v>16.64796885850736</v>
      </c>
    </row>
    <row r="35" spans="1:5" ht="15.75" thickBot="1">
      <c r="A35" s="6">
        <v>2019</v>
      </c>
      <c r="B35" s="9">
        <v>23.8864191394168</v>
      </c>
      <c r="C35" s="9">
        <v>19.885946496036592</v>
      </c>
      <c r="D35" s="9">
        <v>14.165081031882</v>
      </c>
      <c r="E35" s="9">
        <v>16.60088113483719</v>
      </c>
    </row>
    <row r="36" spans="1:6" ht="15.75" thickBot="1">
      <c r="A36" s="6">
        <v>2020</v>
      </c>
      <c r="B36" s="9">
        <v>23.7970704679198</v>
      </c>
      <c r="C36" s="9">
        <v>19.75388607238479</v>
      </c>
      <c r="D36" s="9">
        <v>14.1110884169805</v>
      </c>
      <c r="E36" s="9">
        <v>16.537604053673913</v>
      </c>
      <c r="F36" s="1" t="s">
        <v>0</v>
      </c>
    </row>
    <row r="37" spans="1:5" ht="15.75" thickBot="1">
      <c r="A37" s="6">
        <v>2021</v>
      </c>
      <c r="B37" s="9">
        <v>24.2322411703961</v>
      </c>
      <c r="C37" s="9">
        <v>20.001737937892802</v>
      </c>
      <c r="D37" s="9">
        <v>14.2683582285759</v>
      </c>
      <c r="E37" s="9">
        <v>16.721917679732048</v>
      </c>
    </row>
    <row r="38" spans="1:5" ht="15.75" thickBot="1">
      <c r="A38" s="6">
        <v>2022</v>
      </c>
      <c r="B38" s="9">
        <v>23.4756448244075</v>
      </c>
      <c r="C38" s="9">
        <v>19.016917730254747</v>
      </c>
      <c r="D38" s="9">
        <v>13.6986622438537</v>
      </c>
      <c r="E38" s="9">
        <v>16.05425786867407</v>
      </c>
    </row>
    <row r="39" spans="1:5" ht="15.75" thickBot="1">
      <c r="A39" s="6">
        <v>2023</v>
      </c>
      <c r="B39" s="9">
        <v>23.3525690198016</v>
      </c>
      <c r="C39" s="9">
        <v>18.92089116959429</v>
      </c>
      <c r="D39" s="9">
        <v>13.7164237251024</v>
      </c>
      <c r="E39" s="9">
        <v>16.075073580093207</v>
      </c>
    </row>
    <row r="40" spans="1:5" ht="15.75" thickBot="1">
      <c r="A40" s="6">
        <v>2024</v>
      </c>
      <c r="B40" s="9">
        <v>23.1264441131363</v>
      </c>
      <c r="C40" s="9">
        <v>18.759812718197377</v>
      </c>
      <c r="D40" s="9">
        <v>13.7323405249644</v>
      </c>
      <c r="E40" s="9">
        <v>16.093727402260644</v>
      </c>
    </row>
    <row r="41" spans="1:5" ht="15.75" thickBot="1">
      <c r="A41" s="6">
        <v>2025</v>
      </c>
      <c r="B41" s="9">
        <v>23.1225907887397</v>
      </c>
      <c r="C41" s="9">
        <v>18.718116590300646</v>
      </c>
      <c r="D41" s="9">
        <v>13.7635708454672</v>
      </c>
      <c r="E41" s="9">
        <v>16.130328028639198</v>
      </c>
    </row>
    <row r="42" spans="1:5" ht="15.75" thickBot="1">
      <c r="A42" s="6">
        <v>2026</v>
      </c>
      <c r="B42" s="9">
        <v>23.0641569347786</v>
      </c>
      <c r="C42" s="9">
        <v>18.684237657734435</v>
      </c>
      <c r="D42" s="9">
        <v>13.8164352746445</v>
      </c>
      <c r="E42" s="9">
        <v>16.192282923429996</v>
      </c>
    </row>
    <row r="43" spans="1:5" ht="15.75" thickBot="1">
      <c r="A43" s="6">
        <v>2027</v>
      </c>
      <c r="B43" s="9">
        <v>23.0454841470641</v>
      </c>
      <c r="C43" s="9">
        <v>18.67770892575663</v>
      </c>
      <c r="D43" s="9">
        <v>13.8775549135945</v>
      </c>
      <c r="E43" s="9">
        <v>16.263912577996</v>
      </c>
    </row>
    <row r="44" spans="1:5" ht="15.75" thickBot="1">
      <c r="A44" s="6">
        <v>2028</v>
      </c>
      <c r="B44" s="9">
        <v>23.0125966992929</v>
      </c>
      <c r="C44" s="9">
        <v>18.662635760981278</v>
      </c>
      <c r="D44" s="9">
        <v>13.9311943379639</v>
      </c>
      <c r="E44" s="9">
        <v>16.326775734662263</v>
      </c>
    </row>
    <row r="45" spans="1:5" ht="15.75" thickBot="1">
      <c r="A45" s="6">
        <v>2029</v>
      </c>
      <c r="B45" s="9">
        <v>22.5694949351882</v>
      </c>
      <c r="C45" s="9">
        <v>18.795722009407772</v>
      </c>
      <c r="D45" s="9">
        <v>13.980018246225</v>
      </c>
      <c r="E45" s="9">
        <v>16.383995308327705</v>
      </c>
    </row>
    <row r="46" spans="1:5" ht="16.5" customHeight="1" thickBot="1">
      <c r="A46" s="6">
        <v>2030</v>
      </c>
      <c r="B46" s="9">
        <v>22.0447950204302</v>
      </c>
      <c r="C46" s="9">
        <v>18.866132051028185</v>
      </c>
      <c r="D46" s="9">
        <v>14.0082020856903</v>
      </c>
      <c r="E46" s="9">
        <v>16.41702558664618</v>
      </c>
    </row>
    <row r="47" spans="1:5" ht="13.5" customHeight="1">
      <c r="A47" s="25" t="s">
        <v>0</v>
      </c>
      <c r="B47" s="25"/>
      <c r="C47" s="25"/>
      <c r="D47" s="25"/>
      <c r="E47" s="25"/>
    </row>
    <row r="48" spans="1:5" ht="15">
      <c r="A48" s="25" t="s">
        <v>65</v>
      </c>
      <c r="B48" s="25"/>
      <c r="C48" s="25"/>
      <c r="D48" s="25"/>
      <c r="E48" s="25"/>
    </row>
    <row r="49" ht="15">
      <c r="A49" s="4"/>
    </row>
    <row r="50" spans="1:5" ht="15.75">
      <c r="A50" s="22" t="s">
        <v>23</v>
      </c>
      <c r="B50" s="22"/>
      <c r="C50" s="22"/>
      <c r="D50" s="22"/>
      <c r="E50" s="22"/>
    </row>
    <row r="51" spans="1:5" ht="15">
      <c r="A51" s="8" t="s">
        <v>24</v>
      </c>
      <c r="B51" s="12">
        <f>EXP((LN(B16/B6)/10))-1</f>
        <v>-0.006461645410187122</v>
      </c>
      <c r="C51" s="12">
        <f>EXP((LN(C16/C6)/10))-1</f>
        <v>0.017090628440637134</v>
      </c>
      <c r="D51" s="12">
        <f>EXP((LN(D16/D6)/10))-1</f>
        <v>0.03244104077597121</v>
      </c>
      <c r="E51" s="12">
        <f>EXP((LN(E16/E6)/10))-1</f>
        <v>0.05065877332028612</v>
      </c>
    </row>
    <row r="52" spans="1:5" ht="15">
      <c r="A52" s="8" t="s">
        <v>35</v>
      </c>
      <c r="B52" s="12">
        <f>EXP((LN(B32/B16)/16))-1</f>
        <v>0.021036198187610156</v>
      </c>
      <c r="C52" s="12">
        <f>EXP((LN(C32/C16)/16))-1</f>
        <v>0.006358102907905394</v>
      </c>
      <c r="D52" s="12">
        <f>EXP((LN(D32/D16)/16))-1</f>
        <v>-0.006537111040768817</v>
      </c>
      <c r="E52" s="12">
        <f>EXP((LN(E32/E16)/16))-1</f>
        <v>-0.016592091363352823</v>
      </c>
    </row>
    <row r="53" spans="1:5" ht="13.5" customHeight="1">
      <c r="A53" s="8" t="s">
        <v>36</v>
      </c>
      <c r="B53" s="12">
        <f>EXP((LN(B36/B32)/4))-1</f>
        <v>0.02003086725775982</v>
      </c>
      <c r="C53" s="12">
        <f>EXP((LN(C36/C32)/4))-1</f>
        <v>0.018317150703233587</v>
      </c>
      <c r="D53" s="12">
        <f>EXP((LN(D36/D32)/4))-1</f>
        <v>-0.007103960849665469</v>
      </c>
      <c r="E53" s="12">
        <f>EXP((LN(E36/E32)/4))-1</f>
        <v>-0.007103960849665469</v>
      </c>
    </row>
    <row r="54" spans="1:5" ht="15">
      <c r="A54" s="8" t="s">
        <v>63</v>
      </c>
      <c r="B54" s="12">
        <f>EXP((LN(B46/B32)/14))-1</f>
        <v>0.00020327726069102603</v>
      </c>
      <c r="C54" s="12">
        <f>EXP((LN(C46/C32)/14))-1</f>
        <v>0.0019035075625395415</v>
      </c>
      <c r="D54" s="12">
        <f>EXP((LN(D46/D32)/14))-1</f>
        <v>-0.00255637945698195</v>
      </c>
      <c r="E54" s="12">
        <f>EXP((LN(E46/E32)/14))-1</f>
        <v>-0.00255637945698195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SDGE High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2017-12-10T04:22:43Z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Z5JXHV6S7NA6-3-113729</vt:lpwstr>
  </property>
  <property fmtid="{D5CDD505-2E9C-101B-9397-08002B2CF9AE}" pid="4" name="_dlc_DocIdItemGu">
    <vt:lpwstr>0b0ba05b-eff8-4e93-b636-1b1183b805b6</vt:lpwstr>
  </property>
  <property fmtid="{D5CDD505-2E9C-101B-9397-08002B2CF9AE}" pid="5" name="_dlc_DocIdU">
    <vt:lpwstr>http://efilingspinternal/_layouts/DocIdRedir.aspx?ID=Z5JXHV6S7NA6-3-113729, Z5JXHV6S7NA6-3-113729</vt:lpwstr>
  </property>
  <property fmtid="{D5CDD505-2E9C-101B-9397-08002B2CF9AE}" pid="6" name="_CopySour">
    <vt:lpwstr>http://efilingspinternal/PendingDocuments/17-IEPR-03/20171211T103922_Baseline_Demand_Forms_7.xls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154;#IEPR 2017-12-15 Workshop|5c44ed5c-9250-4902-8e97-658c9e0e4fa4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2528200.00000000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2017-12-15 Workshop|5c44ed5c-9250-4902-8e97-658c9e0e4fa4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Staff|33d9c16f-f938-4210-84d3-7f3ed959b9d5;#6;#Document|6786e4f6-aafd-416d-a977-1b2d5f456edf;#3;#Document|f3c81208-9d0f-49cc-afc5-e227f36ec0e7;#154;#IEPR 2017-12-15 Workshop|5c44ed5c-9250-4902-8e97-658c9e0e4fa4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