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List of Forms" sheetId="1" r:id="rId1"/>
    <sheet name="Form 1.1" sheetId="2" r:id="rId2"/>
    <sheet name="Form 1.1b" sheetId="3" r:id="rId3"/>
    <sheet name="Form 1.2" sheetId="4" r:id="rId4"/>
    <sheet name="Form 1.4" sheetId="5" r:id="rId5"/>
    <sheet name="Form 1.5" sheetId="6" r:id="rId6"/>
    <sheet name="Form 1.7a" sheetId="7" r:id="rId7"/>
    <sheet name="Form 2.2" sheetId="8" r:id="rId8"/>
    <sheet name="Form 2.3" sheetId="9" r:id="rId9"/>
  </sheets>
  <definedNames/>
  <calcPr fullCalcOnLoad="1"/>
</workbook>
</file>

<file path=xl/sharedStrings.xml><?xml version="1.0" encoding="utf-8"?>
<sst xmlns="http://schemas.openxmlformats.org/spreadsheetml/2006/main" count="170" uniqueCount="78">
  <si>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</si>
  <si>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</si>
  <si>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</si>
  <si>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</si>
  <si>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1.4:  Net Peak Demand (equals total end use load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</si>
  <si>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</si>
  <si>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</si>
  <si>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</si>
  <si>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</si>
  <si>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</si>
  <si>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</si>
  <si>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</si>
  <si>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</si>
  <si>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
Electric Vehicles*</t>
  </si>
  <si>
    <t>Commercial</t>
  </si>
  <si>
    <t>Commercial
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</si>
  <si>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</si>
  <si>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</si>
  <si>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</si>
  <si>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</si>
  <si>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</si>
  <si>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</si>
  <si>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</si>
  <si>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Annual Growth Rates (%)</t>
  </si>
  <si>
    <t>1990-2000</t>
  </si>
  <si>
    <t>Electricity Sales by Sector (GWh)</t>
  </si>
  <si>
    <t>Total Sales</t>
  </si>
  <si>
    <t>Gross
Generation</t>
  </si>
  <si>
    <t>Non-PV
Self Generation</t>
  </si>
  <si>
    <t>PV</t>
  </si>
  <si>
    <t>Total
Private Supply</t>
  </si>
  <si>
    <t>Peak Demand (MW)</t>
  </si>
  <si>
    <t>Net Losses</t>
  </si>
  <si>
    <t>Non-PV Self
Generation</t>
  </si>
  <si>
    <t>Total Private
Supply</t>
  </si>
  <si>
    <t>Load Factor
(%)</t>
  </si>
  <si>
    <t>2000-2016</t>
  </si>
  <si>
    <t>2016-2020</t>
  </si>
  <si>
    <t>Extreme Temperature Peak Demand (MW)</t>
  </si>
  <si>
    <t>1-in-2
Temperatures</t>
  </si>
  <si>
    <t>1-in-5
Temperatures</t>
  </si>
  <si>
    <t>1-in-10
Temperatures</t>
  </si>
  <si>
    <t>1-in-20
Temperatures</t>
  </si>
  <si>
    <t>Private Supply by Sector (GWh)</t>
  </si>
  <si>
    <t>Planning Area Economic and Demographic Assumptions</t>
  </si>
  <si>
    <t>Population
(Thousands)</t>
  </si>
  <si>
    <t>Industrial</t>
  </si>
  <si>
    <t>--</t>
  </si>
  <si>
    <t>Total Energy to Serve Load (GWh)</t>
  </si>
  <si>
    <t>Form 1.2:  Total Energy to Serve Load (equals sales plus line losses)</t>
  </si>
  <si>
    <t>Line
Losses</t>
  </si>
  <si>
    <t>Total Energy
to Serve Load</t>
  </si>
  <si>
    <t>Last historic year is 2016.</t>
  </si>
  <si>
    <t>Households (Thousands)</t>
  </si>
  <si>
    <t>Personal Income
(Millions 2016$)</t>
  </si>
  <si>
    <t>Commercial
Floor Space
(Million sq. ft.)</t>
  </si>
  <si>
    <t>Electricity Prices (2016 cents/kWh)</t>
  </si>
  <si>
    <t>Form 1.1 - LADWP Planning Area</t>
  </si>
  <si>
    <t>Form 1.1b - LADWP Planning Area</t>
  </si>
  <si>
    <t>Form 1.2 - LADWP Planning Area</t>
  </si>
  <si>
    <t>Form 1.4 - LADWP Planning Area</t>
  </si>
  <si>
    <t>Form 1.5 - LADWP Planning Area</t>
  </si>
  <si>
    <t>Form 1.7a - LADWP Planning Area</t>
  </si>
  <si>
    <t>Form 2.2 - LADWP Planning Area</t>
  </si>
  <si>
    <t>Form 2.3 - LADWP Planning Area</t>
  </si>
  <si>
    <t>Last historic year is 2016. Consumption includes self-generation.</t>
  </si>
  <si>
    <t>December 2017</t>
  </si>
  <si>
    <t>California Energy Demand 2018-2030 Revised Baseline Forecast - Mid Demand Case</t>
  </si>
  <si>
    <t>2016-2030</t>
  </si>
  <si>
    <t>Last historic year is 2016. Sales excludes self-generation.</t>
  </si>
  <si>
    <t>Peak  End Use  Load</t>
  </si>
  <si>
    <t>Net Peak Demand</t>
  </si>
  <si>
    <t xml:space="preserve">  </t>
  </si>
  <si>
    <t>Last historic year is weather normalized 2017. Net peak demand includes the impact of demand response programs.</t>
  </si>
  <si>
    <t>2000-2017</t>
  </si>
  <si>
    <t>2017-2020</t>
  </si>
  <si>
    <t>2017-2030</t>
  </si>
  <si>
    <t>Total Non-Agricultural Employment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</si>
</sst>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Black]\-#,##0;[Black]0;"/>
    <numFmt numFmtId="169" formatCode="#0.00%;[Black]\-##0.00%;[Black]\-\-;"/>
    <numFmt numFmtId="170" formatCode="##0.00%;[Black]\-##0.00%;[Black]\-\-;"/>
    <numFmt numFmtId="171" formatCode="#,##0.00;[Black]\-#,##0.00;[Black]0;"/>
    <numFmt numFmtId="172" formatCode="#,###.###;[Black]\-#,###.###;[Black]0;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_);_(* \(#,##0.000\);_(* &quot;-&quot;???_);_(@_)"/>
    <numFmt numFmtId="177" formatCode="#,##0.00;[Black]\-#,##0.00;[Black]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</border>
    <border>
      <left>
        <color indexed="63"/>
      </left>
      <right>
        <color indexed="63"/>
      </right>
      <top>
        <color indexed="63"/>
      </top>
      <bottom style="thin">
        <color rgb="FFFFFFF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0" fontId="2" fillId="0" borderId="12" xfId="0" applyNumberFormat="1" applyFont="1" applyFill="1" applyBorder="1" applyAlignment="1" applyProtection="1">
      <alignment horizontal="right" wrapText="1"/>
      <protection/>
    </xf>
    <xf numFmtId="168" fontId="2" fillId="0" borderId="12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4" fontId="2" fillId="0" borderId="12" xfId="0" applyNumberFormat="1" applyFont="1" applyFill="1" applyBorder="1" applyAlignment="1" applyProtection="1">
      <alignment horizontal="right" wrapText="1"/>
      <protection/>
    </xf>
    <xf numFmtId="17" fontId="2" fillId="0" borderId="0" xfId="0" applyNumberFormat="1" applyFont="1" applyFill="1" applyBorder="1" applyAlignment="1" applyProtection="1" quotePrefix="1">
      <alignment/>
      <protection/>
    </xf>
    <xf numFmtId="10" fontId="0" fillId="0" borderId="0" xfId="0" applyNumberFormat="1" applyAlignment="1">
      <alignment/>
    </xf>
    <xf numFmtId="10" fontId="0" fillId="0" borderId="0" xfId="0" applyNumberFormat="1" applyAlignment="1" quotePrefix="1">
      <alignment horizontal="center"/>
    </xf>
    <xf numFmtId="168" fontId="0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175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wrapText="1"/>
      <protection/>
    </xf>
    <xf numFmtId="168" fontId="2" fillId="0" borderId="0" xfId="0" applyNumberFormat="1" applyFont="1" applyFill="1" applyBorder="1" applyAlignment="1" applyProtection="1">
      <alignment horizontal="right" wrapText="1"/>
      <protection/>
    </xf>
    <xf numFmtId="174" fontId="2" fillId="0" borderId="12" xfId="42" applyNumberFormat="1" applyFont="1" applyFill="1" applyBorder="1" applyAlignment="1" applyProtection="1">
      <alignment horizontal="right" wrapText="1"/>
      <protection/>
    </xf>
    <xf numFmtId="177" fontId="2" fillId="0" borderId="12" xfId="0" applyNumberFormat="1" applyFont="1" applyFill="1" applyBorder="1" applyAlignment="1" applyProtection="1">
      <alignment horizontal="right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80" zoomScaleNormal="80" zoomScalePageLayoutView="0" workbookViewId="0" topLeftCell="A1">
      <selection activeCell="B15" sqref="B15"/>
    </sheetView>
  </sheetViews>
  <sheetFormatPr defaultColWidth="9.140625" defaultRowHeight="15"/>
  <cols>
    <col min="1" max="1" width="107.140625" style="1" bestFit="1" customWidth="1"/>
    <col min="2" max="16384" width="9.140625" style="1" customWidth="1"/>
  </cols>
  <sheetData>
    <row r="1" spans="1:11" ht="15.75">
      <c r="A1" s="20" t="s">
        <v>67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ht="15">
      <c r="A2" s="10" t="s">
        <v>66</v>
      </c>
    </row>
    <row r="3" ht="15">
      <c r="A3" s="2" t="s">
        <v>0</v>
      </c>
    </row>
    <row r="4" ht="15">
      <c r="A4" s="2" t="s">
        <v>1</v>
      </c>
    </row>
    <row r="5" ht="15">
      <c r="A5" s="2" t="s">
        <v>0</v>
      </c>
    </row>
    <row r="6" ht="15">
      <c r="A6" s="2" t="s">
        <v>2</v>
      </c>
    </row>
    <row r="7" ht="15">
      <c r="A7" s="2" t="s">
        <v>3</v>
      </c>
    </row>
    <row r="8" ht="15">
      <c r="A8" s="2" t="s">
        <v>49</v>
      </c>
    </row>
    <row r="9" ht="15">
      <c r="A9" s="2" t="s">
        <v>4</v>
      </c>
    </row>
    <row r="10" ht="15">
      <c r="A10" s="2" t="s">
        <v>5</v>
      </c>
    </row>
    <row r="11" ht="15">
      <c r="A11" s="2" t="s">
        <v>6</v>
      </c>
    </row>
    <row r="12" ht="15">
      <c r="A12" s="2" t="s">
        <v>7</v>
      </c>
    </row>
    <row r="13" ht="15">
      <c r="A13" s="2" t="s">
        <v>8</v>
      </c>
    </row>
    <row r="14" ht="15">
      <c r="A14" s="3" t="s">
        <v>9</v>
      </c>
    </row>
  </sheetData>
  <sheetProtection/>
  <mergeCells count="1">
    <mergeCell ref="A1:K1"/>
  </mergeCells>
  <printOptions horizontalCentered="1"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="80" zoomScaleNormal="80" zoomScalePageLayoutView="0" workbookViewId="0" topLeftCell="A1">
      <selection activeCell="A1" sqref="A1:K1"/>
    </sheetView>
  </sheetViews>
  <sheetFormatPr defaultColWidth="9.140625" defaultRowHeight="15"/>
  <cols>
    <col min="1" max="2" width="14.28125" style="1" bestFit="1" customWidth="1"/>
    <col min="3" max="3" width="22.8515625" style="1" bestFit="1" customWidth="1"/>
    <col min="4" max="4" width="14.28125" style="1" bestFit="1" customWidth="1"/>
    <col min="5" max="5" width="22.8515625" style="1" bestFit="1" customWidth="1"/>
    <col min="6" max="6" width="17.140625" style="1" bestFit="1" customWidth="1"/>
    <col min="7" max="8" width="14.28125" style="1" bestFit="1" customWidth="1"/>
    <col min="9" max="9" width="11.421875" style="1" bestFit="1" customWidth="1"/>
    <col min="10" max="10" width="14.28125" style="1" bestFit="1" customWidth="1"/>
    <col min="11" max="11" width="17.140625" style="1" bestFit="1" customWidth="1"/>
    <col min="12" max="16384" width="9.140625" style="1" customWidth="1"/>
  </cols>
  <sheetData>
    <row r="1" spans="1:11" ht="15.75" customHeight="1">
      <c r="A1" s="23" t="s">
        <v>57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.75" customHeight="1">
      <c r="A2" s="24" t="s">
        <v>67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5.75" customHeight="1">
      <c r="A3" s="23" t="s">
        <v>10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ht="13.5" customHeight="1" thickBot="1">
      <c r="A4" s="4"/>
    </row>
    <row r="5" spans="1:11" ht="27" thickBot="1">
      <c r="A5" s="5" t="s">
        <v>11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21</v>
      </c>
    </row>
    <row r="6" spans="1:12" ht="15.75" thickBot="1">
      <c r="A6" s="6">
        <v>1990</v>
      </c>
      <c r="B6" s="7">
        <v>6835</v>
      </c>
      <c r="C6" s="7">
        <v>0</v>
      </c>
      <c r="D6" s="7">
        <v>10031.960617164299</v>
      </c>
      <c r="E6" s="7">
        <v>0</v>
      </c>
      <c r="F6" s="7">
        <v>4209.622341884596</v>
      </c>
      <c r="G6" s="7">
        <v>224.16880518000005</v>
      </c>
      <c r="H6" s="7">
        <v>155.558871</v>
      </c>
      <c r="I6" s="7">
        <v>1291.3892631889835</v>
      </c>
      <c r="J6" s="7">
        <v>290.058</v>
      </c>
      <c r="K6" s="7">
        <f>B6+D6+SUM(F6:J6)</f>
        <v>23037.75789841788</v>
      </c>
      <c r="L6" s="13"/>
    </row>
    <row r="7" spans="1:11" ht="15.75" thickBot="1">
      <c r="A7" s="6">
        <v>1991</v>
      </c>
      <c r="B7" s="7">
        <v>6619.912015999999</v>
      </c>
      <c r="C7" s="7">
        <v>0</v>
      </c>
      <c r="D7" s="7">
        <v>9764.42321321081</v>
      </c>
      <c r="E7" s="7">
        <v>0</v>
      </c>
      <c r="F7" s="7">
        <v>4070.337301697371</v>
      </c>
      <c r="G7" s="7">
        <v>232.318034128</v>
      </c>
      <c r="H7" s="7">
        <v>133.26826299999996</v>
      </c>
      <c r="I7" s="7">
        <v>1264.4851462710249</v>
      </c>
      <c r="J7" s="7">
        <v>291.994</v>
      </c>
      <c r="K7" s="7">
        <f aca="true" t="shared" si="0" ref="K7:K46">B7+D7+SUM(F7:J7)</f>
        <v>22376.737974307205</v>
      </c>
    </row>
    <row r="8" spans="1:11" ht="15.75" thickBot="1">
      <c r="A8" s="6">
        <v>1992</v>
      </c>
      <c r="B8" s="7">
        <v>6202.474</v>
      </c>
      <c r="C8" s="7">
        <v>0</v>
      </c>
      <c r="D8" s="7">
        <v>10510.243215808716</v>
      </c>
      <c r="E8" s="7">
        <v>0</v>
      </c>
      <c r="F8" s="7">
        <v>4026.4523350474465</v>
      </c>
      <c r="G8" s="7">
        <v>212.40008255968579</v>
      </c>
      <c r="H8" s="7">
        <v>160.0833466097078</v>
      </c>
      <c r="I8" s="7">
        <v>1359.4800495410202</v>
      </c>
      <c r="J8" s="7">
        <v>299.9579704334267</v>
      </c>
      <c r="K8" s="7">
        <f t="shared" si="0"/>
        <v>22771.091</v>
      </c>
    </row>
    <row r="9" spans="1:11" ht="15.75" thickBot="1">
      <c r="A9" s="6">
        <v>1993</v>
      </c>
      <c r="B9" s="7">
        <v>5929.489</v>
      </c>
      <c r="C9" s="7">
        <v>0</v>
      </c>
      <c r="D9" s="7">
        <v>10387.227976800703</v>
      </c>
      <c r="E9" s="7">
        <v>0</v>
      </c>
      <c r="F9" s="7">
        <v>3739.6351447422967</v>
      </c>
      <c r="G9" s="7">
        <v>205.42416503897508</v>
      </c>
      <c r="H9" s="7">
        <v>134.214695856912</v>
      </c>
      <c r="I9" s="7">
        <v>1415.1164622862584</v>
      </c>
      <c r="J9" s="7">
        <v>298.83555527485123</v>
      </c>
      <c r="K9" s="7">
        <f t="shared" si="0"/>
        <v>22109.942999999996</v>
      </c>
    </row>
    <row r="10" spans="1:11" ht="15.75" thickBot="1">
      <c r="A10" s="6">
        <v>1994</v>
      </c>
      <c r="B10" s="7">
        <v>5936.741999999999</v>
      </c>
      <c r="C10" s="7">
        <v>0</v>
      </c>
      <c r="D10" s="7">
        <v>10002.871952596957</v>
      </c>
      <c r="E10" s="7">
        <v>0</v>
      </c>
      <c r="F10" s="7">
        <v>3638.142694671083</v>
      </c>
      <c r="G10" s="7">
        <v>235.13981151813414</v>
      </c>
      <c r="H10" s="7">
        <v>171.0162214266166</v>
      </c>
      <c r="I10" s="7">
        <v>1433.6401621368623</v>
      </c>
      <c r="J10" s="7">
        <v>309.0471576503473</v>
      </c>
      <c r="K10" s="7">
        <f t="shared" si="0"/>
        <v>21726.6</v>
      </c>
    </row>
    <row r="11" spans="1:11" ht="15.75" thickBot="1">
      <c r="A11" s="6">
        <v>1995</v>
      </c>
      <c r="B11" s="7">
        <v>6768</v>
      </c>
      <c r="C11" s="7">
        <v>0</v>
      </c>
      <c r="D11" s="7">
        <v>9816.925335752187</v>
      </c>
      <c r="E11" s="7">
        <v>0</v>
      </c>
      <c r="F11" s="7">
        <v>3488.3331607799796</v>
      </c>
      <c r="G11" s="7">
        <v>320.47056955679045</v>
      </c>
      <c r="H11" s="7">
        <v>140.2620995843266</v>
      </c>
      <c r="I11" s="7">
        <v>1377.8122166508501</v>
      </c>
      <c r="J11" s="7">
        <v>290.0086176758731</v>
      </c>
      <c r="K11" s="7">
        <f t="shared" si="0"/>
        <v>22201.81200000001</v>
      </c>
    </row>
    <row r="12" spans="1:11" ht="15.75" thickBot="1">
      <c r="A12" s="6">
        <v>1996</v>
      </c>
      <c r="B12" s="7">
        <v>6054.142</v>
      </c>
      <c r="C12" s="7">
        <v>0</v>
      </c>
      <c r="D12" s="7">
        <v>10385.04267506547</v>
      </c>
      <c r="E12" s="7">
        <v>0</v>
      </c>
      <c r="F12" s="7">
        <v>3860.701631086512</v>
      </c>
      <c r="G12" s="7">
        <v>356.3169957907316</v>
      </c>
      <c r="H12" s="7">
        <v>188.04564961608762</v>
      </c>
      <c r="I12" s="7">
        <v>1583.9240303398346</v>
      </c>
      <c r="J12" s="7">
        <v>312.9680181013648</v>
      </c>
      <c r="K12" s="7">
        <f t="shared" si="0"/>
        <v>22741.141</v>
      </c>
    </row>
    <row r="13" spans="1:11" ht="15.75" thickBot="1">
      <c r="A13" s="6">
        <v>1997</v>
      </c>
      <c r="B13" s="7">
        <v>7104</v>
      </c>
      <c r="C13" s="7">
        <v>0</v>
      </c>
      <c r="D13" s="7">
        <v>10160.028305472515</v>
      </c>
      <c r="E13" s="7">
        <v>0</v>
      </c>
      <c r="F13" s="7">
        <v>3443.910565489543</v>
      </c>
      <c r="G13" s="7">
        <v>318.9229649893677</v>
      </c>
      <c r="H13" s="7">
        <v>182.15874144612056</v>
      </c>
      <c r="I13" s="7">
        <v>1571.695551872187</v>
      </c>
      <c r="J13" s="7">
        <v>300.9958707302639</v>
      </c>
      <c r="K13" s="7">
        <f t="shared" si="0"/>
        <v>23081.711999999996</v>
      </c>
    </row>
    <row r="14" spans="1:11" ht="15.75" thickBot="1">
      <c r="A14" s="6">
        <v>1998</v>
      </c>
      <c r="B14" s="7">
        <v>6471.308999999999</v>
      </c>
      <c r="C14" s="7">
        <v>0</v>
      </c>
      <c r="D14" s="7">
        <v>10519.097202952293</v>
      </c>
      <c r="E14" s="7">
        <v>0</v>
      </c>
      <c r="F14" s="7">
        <v>3567.419742773994</v>
      </c>
      <c r="G14" s="7">
        <v>324.4912895870741</v>
      </c>
      <c r="H14" s="7">
        <v>185.93253018245525</v>
      </c>
      <c r="I14" s="7">
        <v>1588.6138642310477</v>
      </c>
      <c r="J14" s="7">
        <v>318.6833702731376</v>
      </c>
      <c r="K14" s="7">
        <f t="shared" si="0"/>
        <v>22975.547</v>
      </c>
    </row>
    <row r="15" spans="1:11" ht="15.75" thickBot="1">
      <c r="A15" s="6">
        <v>1999</v>
      </c>
      <c r="B15" s="7">
        <v>7139.033576351801</v>
      </c>
      <c r="C15" s="7">
        <v>0</v>
      </c>
      <c r="D15" s="7">
        <v>10202.483139768583</v>
      </c>
      <c r="E15" s="7">
        <v>0</v>
      </c>
      <c r="F15" s="7">
        <v>3433.98219482487</v>
      </c>
      <c r="G15" s="7">
        <v>272.270742713225</v>
      </c>
      <c r="H15" s="7">
        <v>230.4416528415438</v>
      </c>
      <c r="I15" s="7">
        <v>1593.5712950468483</v>
      </c>
      <c r="J15" s="7">
        <v>293.79531962581706</v>
      </c>
      <c r="K15" s="7">
        <f t="shared" si="0"/>
        <v>23165.577921172684</v>
      </c>
    </row>
    <row r="16" spans="1:11" ht="15.75" thickBot="1">
      <c r="A16" s="6">
        <v>2000</v>
      </c>
      <c r="B16" s="7">
        <v>7528.788935280772</v>
      </c>
      <c r="C16" s="7">
        <v>0</v>
      </c>
      <c r="D16" s="7">
        <v>10528.095830185172</v>
      </c>
      <c r="E16" s="7">
        <v>0</v>
      </c>
      <c r="F16" s="7">
        <v>3529.7422783773873</v>
      </c>
      <c r="G16" s="7">
        <v>261.92786539457495</v>
      </c>
      <c r="H16" s="7">
        <v>188.73235198385518</v>
      </c>
      <c r="I16" s="7">
        <v>1697.282659641256</v>
      </c>
      <c r="J16" s="7">
        <v>279.18481799999995</v>
      </c>
      <c r="K16" s="7">
        <f t="shared" si="0"/>
        <v>24013.75473886302</v>
      </c>
    </row>
    <row r="17" spans="1:11" ht="15.75" thickBot="1">
      <c r="A17" s="6">
        <v>2001</v>
      </c>
      <c r="B17" s="7">
        <v>7328.628795588997</v>
      </c>
      <c r="C17" s="7">
        <v>0</v>
      </c>
      <c r="D17" s="7">
        <v>10033.838811928945</v>
      </c>
      <c r="E17" s="7">
        <v>0</v>
      </c>
      <c r="F17" s="7">
        <v>3613.5900678069393</v>
      </c>
      <c r="G17" s="7">
        <v>297.11158580997903</v>
      </c>
      <c r="H17" s="7">
        <v>193.31790528458174</v>
      </c>
      <c r="I17" s="7">
        <v>1716.204728438483</v>
      </c>
      <c r="J17" s="7">
        <v>297.34338899999995</v>
      </c>
      <c r="K17" s="7">
        <f t="shared" si="0"/>
        <v>23480.035283857924</v>
      </c>
    </row>
    <row r="18" spans="1:11" ht="15.75" thickBot="1">
      <c r="A18" s="6">
        <v>2002</v>
      </c>
      <c r="B18" s="7">
        <v>7361.017669721905</v>
      </c>
      <c r="C18" s="7">
        <v>0</v>
      </c>
      <c r="D18" s="7">
        <v>10212.319839472297</v>
      </c>
      <c r="E18" s="7">
        <v>0</v>
      </c>
      <c r="F18" s="7">
        <v>3614.2035124935874</v>
      </c>
      <c r="G18" s="7">
        <v>243.13022778441697</v>
      </c>
      <c r="H18" s="7">
        <v>163.17323711406002</v>
      </c>
      <c r="I18" s="7">
        <v>1720.5613498308815</v>
      </c>
      <c r="J18" s="7">
        <v>285.69599999999997</v>
      </c>
      <c r="K18" s="7">
        <f t="shared" si="0"/>
        <v>23600.101836417147</v>
      </c>
    </row>
    <row r="19" spans="1:11" ht="15.75" thickBot="1">
      <c r="A19" s="6">
        <v>2003</v>
      </c>
      <c r="B19" s="7">
        <v>7810.469900915843</v>
      </c>
      <c r="C19" s="7">
        <v>0</v>
      </c>
      <c r="D19" s="7">
        <v>10474.301178644173</v>
      </c>
      <c r="E19" s="7">
        <v>0</v>
      </c>
      <c r="F19" s="7">
        <v>3607.2242837577223</v>
      </c>
      <c r="G19" s="7">
        <v>234.90548273138927</v>
      </c>
      <c r="H19" s="7">
        <v>162.67978443703043</v>
      </c>
      <c r="I19" s="7">
        <v>1709.3226223587803</v>
      </c>
      <c r="J19" s="7">
        <v>304.90434799999997</v>
      </c>
      <c r="K19" s="7">
        <f t="shared" si="0"/>
        <v>24303.807600844935</v>
      </c>
    </row>
    <row r="20" spans="1:11" ht="15.75" thickBot="1">
      <c r="A20" s="6">
        <v>2004</v>
      </c>
      <c r="B20" s="7">
        <v>7951.141529762326</v>
      </c>
      <c r="C20" s="7">
        <v>0</v>
      </c>
      <c r="D20" s="7">
        <v>10927.528627594962</v>
      </c>
      <c r="E20" s="7">
        <v>0</v>
      </c>
      <c r="F20" s="7">
        <v>3505.5055335126763</v>
      </c>
      <c r="G20" s="7">
        <v>288.8194951937333</v>
      </c>
      <c r="H20" s="7">
        <v>217.06740015784692</v>
      </c>
      <c r="I20" s="7">
        <v>1435.454042235938</v>
      </c>
      <c r="J20" s="7">
        <v>293.38647282000005</v>
      </c>
      <c r="K20" s="7">
        <f t="shared" si="0"/>
        <v>24618.90310127748</v>
      </c>
    </row>
    <row r="21" spans="1:11" ht="15.75" thickBot="1">
      <c r="A21" s="6">
        <v>2005</v>
      </c>
      <c r="B21" s="7">
        <v>7965.1652240029725</v>
      </c>
      <c r="C21" s="7">
        <v>0</v>
      </c>
      <c r="D21" s="7">
        <v>10987.661125640536</v>
      </c>
      <c r="E21" s="7">
        <v>0</v>
      </c>
      <c r="F21" s="7">
        <v>3616.9782273850524</v>
      </c>
      <c r="G21" s="7">
        <v>189.77476773858103</v>
      </c>
      <c r="H21" s="7">
        <v>159.60297794255996</v>
      </c>
      <c r="I21" s="7">
        <v>1475.2068700400105</v>
      </c>
      <c r="J21" s="7">
        <v>294.81028395</v>
      </c>
      <c r="K21" s="7">
        <f t="shared" si="0"/>
        <v>24689.199476699712</v>
      </c>
    </row>
    <row r="22" spans="1:11" ht="15.75" thickBot="1">
      <c r="A22" s="6">
        <v>2006</v>
      </c>
      <c r="B22" s="7">
        <v>8473.120556434798</v>
      </c>
      <c r="C22" s="7">
        <v>0</v>
      </c>
      <c r="D22" s="7">
        <v>11239.473547345331</v>
      </c>
      <c r="E22" s="7">
        <v>0</v>
      </c>
      <c r="F22" s="7">
        <v>3702.142919397753</v>
      </c>
      <c r="G22" s="7">
        <v>184.37650974808247</v>
      </c>
      <c r="H22" s="7">
        <v>159.51760162343547</v>
      </c>
      <c r="I22" s="7">
        <v>1562.2617745611874</v>
      </c>
      <c r="J22" s="7">
        <v>298.058140035111</v>
      </c>
      <c r="K22" s="7">
        <f t="shared" si="0"/>
        <v>25618.9510491457</v>
      </c>
    </row>
    <row r="23" spans="1:11" ht="15.75" thickBot="1">
      <c r="A23" s="6">
        <v>2007</v>
      </c>
      <c r="B23" s="7">
        <v>8427.843186343413</v>
      </c>
      <c r="C23" s="7">
        <v>0</v>
      </c>
      <c r="D23" s="7">
        <v>11199.120165739098</v>
      </c>
      <c r="E23" s="7">
        <v>0</v>
      </c>
      <c r="F23" s="7">
        <v>3724.954887479535</v>
      </c>
      <c r="G23" s="7">
        <v>178.80271243784867</v>
      </c>
      <c r="H23" s="7">
        <v>174.39702502357943</v>
      </c>
      <c r="I23" s="7">
        <v>1558.9209869437268</v>
      </c>
      <c r="J23" s="7">
        <v>297.63503529999997</v>
      </c>
      <c r="K23" s="7">
        <f t="shared" si="0"/>
        <v>25561.673999267197</v>
      </c>
    </row>
    <row r="24" spans="1:11" ht="15.75" thickBot="1">
      <c r="A24" s="6">
        <v>2008</v>
      </c>
      <c r="B24" s="7">
        <v>8730.807725153049</v>
      </c>
      <c r="C24" s="7">
        <v>0</v>
      </c>
      <c r="D24" s="7">
        <v>11356.0614365499</v>
      </c>
      <c r="E24" s="7">
        <v>0</v>
      </c>
      <c r="F24" s="7">
        <v>3820.716739428237</v>
      </c>
      <c r="G24" s="7">
        <v>180.8243775910089</v>
      </c>
      <c r="H24" s="7">
        <v>174.64161343866564</v>
      </c>
      <c r="I24" s="7">
        <v>1580.5167268070536</v>
      </c>
      <c r="J24" s="7">
        <v>312.4315529</v>
      </c>
      <c r="K24" s="7">
        <f t="shared" si="0"/>
        <v>26156.000171867912</v>
      </c>
    </row>
    <row r="25" spans="1:11" ht="15.75" thickBot="1">
      <c r="A25" s="6">
        <v>2009</v>
      </c>
      <c r="B25" s="7">
        <v>8439.752991790045</v>
      </c>
      <c r="C25" s="7">
        <v>0</v>
      </c>
      <c r="D25" s="7">
        <v>10918.231954468749</v>
      </c>
      <c r="E25" s="7">
        <v>0</v>
      </c>
      <c r="F25" s="7">
        <v>3339.5941563625797</v>
      </c>
      <c r="G25" s="7">
        <v>199.67900848394453</v>
      </c>
      <c r="H25" s="7">
        <v>35.8443836083367</v>
      </c>
      <c r="I25" s="7">
        <v>1864.404752065835</v>
      </c>
      <c r="J25" s="7">
        <v>288.526701</v>
      </c>
      <c r="K25" s="7">
        <f t="shared" si="0"/>
        <v>25086.03394777949</v>
      </c>
    </row>
    <row r="26" spans="1:11" ht="15.75" thickBot="1">
      <c r="A26" s="6">
        <v>2010</v>
      </c>
      <c r="B26" s="7">
        <v>8066.771289546872</v>
      </c>
      <c r="C26" s="7">
        <v>0</v>
      </c>
      <c r="D26" s="7">
        <v>10637.59981432298</v>
      </c>
      <c r="E26" s="7">
        <v>0</v>
      </c>
      <c r="F26" s="7">
        <v>3225.527309511155</v>
      </c>
      <c r="G26" s="7">
        <v>200.04451826067267</v>
      </c>
      <c r="H26" s="7">
        <v>37.3740301582354</v>
      </c>
      <c r="I26" s="7">
        <v>1895.4576184903306</v>
      </c>
      <c r="J26" s="7">
        <v>245.47708400000002</v>
      </c>
      <c r="K26" s="7">
        <f t="shared" si="0"/>
        <v>24308.25166429025</v>
      </c>
    </row>
    <row r="27" spans="1:11" ht="15.75" thickBot="1">
      <c r="A27" s="6">
        <v>2011</v>
      </c>
      <c r="B27" s="7">
        <v>8257.095203392226</v>
      </c>
      <c r="C27" s="7">
        <v>0</v>
      </c>
      <c r="D27" s="7">
        <v>10638.926829970951</v>
      </c>
      <c r="E27" s="7">
        <v>0</v>
      </c>
      <c r="F27" s="7">
        <v>3282.614665402625</v>
      </c>
      <c r="G27" s="7">
        <v>193.4371059941006</v>
      </c>
      <c r="H27" s="7">
        <v>52.36543773188464</v>
      </c>
      <c r="I27" s="7">
        <v>1906.1172368914106</v>
      </c>
      <c r="J27" s="7">
        <v>217.39872</v>
      </c>
      <c r="K27" s="7">
        <f t="shared" si="0"/>
        <v>24547.9551993832</v>
      </c>
    </row>
    <row r="28" spans="1:11" ht="15.75" thickBot="1">
      <c r="A28" s="6">
        <v>2012</v>
      </c>
      <c r="B28" s="7">
        <v>8508.57871676355</v>
      </c>
      <c r="C28" s="7">
        <v>0</v>
      </c>
      <c r="D28" s="7">
        <v>11045.126817484046</v>
      </c>
      <c r="E28" s="7">
        <v>0</v>
      </c>
      <c r="F28" s="7">
        <v>3208.603540740305</v>
      </c>
      <c r="G28" s="7">
        <v>232.89739264395178</v>
      </c>
      <c r="H28" s="7">
        <v>147.12388226939652</v>
      </c>
      <c r="I28" s="7">
        <v>1708.938027150841</v>
      </c>
      <c r="J28" s="7">
        <v>185.53064299999997</v>
      </c>
      <c r="K28" s="7">
        <f t="shared" si="0"/>
        <v>25036.799020052087</v>
      </c>
    </row>
    <row r="29" spans="1:11" ht="15.75" thickBot="1">
      <c r="A29" s="6">
        <v>2013</v>
      </c>
      <c r="B29" s="7">
        <v>8309.547326618345</v>
      </c>
      <c r="C29" s="7">
        <v>0</v>
      </c>
      <c r="D29" s="7">
        <v>10460.994363227615</v>
      </c>
      <c r="E29" s="7">
        <v>0</v>
      </c>
      <c r="F29" s="7">
        <v>3474.6883167128235</v>
      </c>
      <c r="G29" s="7">
        <v>280.9658206119254</v>
      </c>
      <c r="H29" s="7">
        <v>96.33253125659924</v>
      </c>
      <c r="I29" s="7">
        <v>1406.5834207317712</v>
      </c>
      <c r="J29" s="7">
        <v>138.01</v>
      </c>
      <c r="K29" s="7">
        <f t="shared" si="0"/>
        <v>24167.12177915908</v>
      </c>
    </row>
    <row r="30" spans="1:11" ht="15.75" thickBot="1">
      <c r="A30" s="6">
        <v>2014</v>
      </c>
      <c r="B30" s="7">
        <v>8293.326112496336</v>
      </c>
      <c r="C30" s="7">
        <v>0</v>
      </c>
      <c r="D30" s="7">
        <v>11867.591585087248</v>
      </c>
      <c r="E30" s="7">
        <v>0</v>
      </c>
      <c r="F30" s="7">
        <v>3271.2322958518184</v>
      </c>
      <c r="G30" s="7">
        <v>253.25579245444726</v>
      </c>
      <c r="H30" s="7">
        <v>36.01855728713229</v>
      </c>
      <c r="I30" s="7">
        <v>1077.975592067305</v>
      </c>
      <c r="J30" s="7">
        <v>144.81</v>
      </c>
      <c r="K30" s="7">
        <f t="shared" si="0"/>
        <v>24944.209935244286</v>
      </c>
    </row>
    <row r="31" spans="1:11" ht="15.75" thickBot="1">
      <c r="A31" s="6">
        <v>2015</v>
      </c>
      <c r="B31" s="7">
        <v>8425.793250161247</v>
      </c>
      <c r="C31" s="7">
        <v>67.5845480513929</v>
      </c>
      <c r="D31" s="7">
        <v>11846.7673680291</v>
      </c>
      <c r="E31" s="7">
        <v>10.32077045595653</v>
      </c>
      <c r="F31" s="7">
        <v>3217.3447085781017</v>
      </c>
      <c r="G31" s="7">
        <v>196.81819916663494</v>
      </c>
      <c r="H31" s="7">
        <v>41.127781596909145</v>
      </c>
      <c r="I31" s="7">
        <v>1017.2351025961419</v>
      </c>
      <c r="J31" s="7">
        <v>130.00198799999973</v>
      </c>
      <c r="K31" s="7">
        <f t="shared" si="0"/>
        <v>24875.088398128137</v>
      </c>
    </row>
    <row r="32" spans="1:11" ht="15.75" thickBot="1">
      <c r="A32" s="6">
        <v>2016</v>
      </c>
      <c r="B32" s="7">
        <v>8448.504075607903</v>
      </c>
      <c r="C32" s="7">
        <v>95.42643423895798</v>
      </c>
      <c r="D32" s="7">
        <v>12058.422367973406</v>
      </c>
      <c r="E32" s="7">
        <v>20.084900340751975</v>
      </c>
      <c r="F32" s="7">
        <v>3348.6728895310052</v>
      </c>
      <c r="G32" s="7">
        <v>215.70589214530975</v>
      </c>
      <c r="H32" s="7">
        <v>29.105035537622825</v>
      </c>
      <c r="I32" s="7">
        <v>951.5703926159774</v>
      </c>
      <c r="J32" s="7">
        <v>128.67405817511022</v>
      </c>
      <c r="K32" s="7">
        <f t="shared" si="0"/>
        <v>25180.654711586336</v>
      </c>
    </row>
    <row r="33" spans="1:11" ht="15.75" thickBot="1">
      <c r="A33" s="6">
        <v>2017</v>
      </c>
      <c r="B33" s="7">
        <v>8544.95377333963</v>
      </c>
      <c r="C33" s="7">
        <v>134.22138133128365</v>
      </c>
      <c r="D33" s="7">
        <v>11966.349127792198</v>
      </c>
      <c r="E33" s="7">
        <v>34.08311245285189</v>
      </c>
      <c r="F33" s="7">
        <v>3318.2194080727436</v>
      </c>
      <c r="G33" s="7">
        <v>215.64286397160936</v>
      </c>
      <c r="H33" s="7">
        <v>29.152837438461976</v>
      </c>
      <c r="I33" s="7">
        <v>981.6138010101563</v>
      </c>
      <c r="J33" s="7">
        <v>128.67405817511022</v>
      </c>
      <c r="K33" s="7">
        <f t="shared" si="0"/>
        <v>25184.60586979991</v>
      </c>
    </row>
    <row r="34" spans="1:11" ht="15.75" thickBot="1">
      <c r="A34" s="6">
        <v>2018</v>
      </c>
      <c r="B34" s="7">
        <v>8610.845410500378</v>
      </c>
      <c r="C34" s="7">
        <v>175.05346817554113</v>
      </c>
      <c r="D34" s="7">
        <v>12032.588354598567</v>
      </c>
      <c r="E34" s="7">
        <v>52.5866403283274</v>
      </c>
      <c r="F34" s="7">
        <v>3289.5696715397567</v>
      </c>
      <c r="G34" s="7">
        <v>215.85165922711565</v>
      </c>
      <c r="H34" s="7">
        <v>29.02757427714281</v>
      </c>
      <c r="I34" s="7">
        <v>1004.3206075473721</v>
      </c>
      <c r="J34" s="7">
        <v>128.67405817511022</v>
      </c>
      <c r="K34" s="7">
        <f t="shared" si="0"/>
        <v>25310.877335865443</v>
      </c>
    </row>
    <row r="35" spans="1:11" ht="15.75" thickBot="1">
      <c r="A35" s="6">
        <v>2019</v>
      </c>
      <c r="B35" s="7">
        <v>8724.11926817947</v>
      </c>
      <c r="C35" s="7">
        <v>224.7600762224523</v>
      </c>
      <c r="D35" s="7">
        <v>12236.43727196857</v>
      </c>
      <c r="E35" s="7">
        <v>81.52138008943116</v>
      </c>
      <c r="F35" s="7">
        <v>3275.0735083141412</v>
      </c>
      <c r="G35" s="7">
        <v>217.08189618794935</v>
      </c>
      <c r="H35" s="7">
        <v>29.125905628350807</v>
      </c>
      <c r="I35" s="7">
        <v>1026.3690394503633</v>
      </c>
      <c r="J35" s="7">
        <v>128.67405817511022</v>
      </c>
      <c r="K35" s="7">
        <f t="shared" si="0"/>
        <v>25636.880947903956</v>
      </c>
    </row>
    <row r="36" spans="1:11" ht="15.75" thickBot="1">
      <c r="A36" s="6">
        <v>2020</v>
      </c>
      <c r="B36" s="7">
        <v>8899.302722559834</v>
      </c>
      <c r="C36" s="7">
        <v>282.23554670071826</v>
      </c>
      <c r="D36" s="7">
        <v>12464.151740613892</v>
      </c>
      <c r="E36" s="7">
        <v>127.23972873405096</v>
      </c>
      <c r="F36" s="7">
        <v>3255.5374211535095</v>
      </c>
      <c r="G36" s="7">
        <v>217.377372548942</v>
      </c>
      <c r="H36" s="7">
        <v>29.32275999902394</v>
      </c>
      <c r="I36" s="7">
        <v>1047.171282308773</v>
      </c>
      <c r="J36" s="7">
        <v>128.67405817511022</v>
      </c>
      <c r="K36" s="7">
        <f t="shared" si="0"/>
        <v>26041.537357359084</v>
      </c>
    </row>
    <row r="37" spans="1:11" ht="15.75" thickBot="1">
      <c r="A37" s="6">
        <v>2021</v>
      </c>
      <c r="B37" s="7">
        <v>9077.808820851704</v>
      </c>
      <c r="C37" s="7">
        <v>343.71746106446415</v>
      </c>
      <c r="D37" s="7">
        <v>12733.324172487644</v>
      </c>
      <c r="E37" s="7">
        <v>180.59286563361138</v>
      </c>
      <c r="F37" s="7">
        <v>3251.2485559122197</v>
      </c>
      <c r="G37" s="7">
        <v>217.40951195329035</v>
      </c>
      <c r="H37" s="7">
        <v>29.523972135926073</v>
      </c>
      <c r="I37" s="7">
        <v>1054.8904865860823</v>
      </c>
      <c r="J37" s="7">
        <v>128.67405817511022</v>
      </c>
      <c r="K37" s="7">
        <f t="shared" si="0"/>
        <v>26492.87957810198</v>
      </c>
    </row>
    <row r="38" spans="1:11" ht="15.75" thickBot="1">
      <c r="A38" s="6">
        <v>2022</v>
      </c>
      <c r="B38" s="7">
        <v>9279.376286184342</v>
      </c>
      <c r="C38" s="7">
        <v>415.28809906690344</v>
      </c>
      <c r="D38" s="7">
        <v>12996.029737101097</v>
      </c>
      <c r="E38" s="7">
        <v>249.94136276374107</v>
      </c>
      <c r="F38" s="7">
        <v>3250.725250399061</v>
      </c>
      <c r="G38" s="7">
        <v>218.01744631866373</v>
      </c>
      <c r="H38" s="7">
        <v>29.654644219854895</v>
      </c>
      <c r="I38" s="7">
        <v>1066.6747399859278</v>
      </c>
      <c r="J38" s="7">
        <v>128.67405817511022</v>
      </c>
      <c r="K38" s="7">
        <f t="shared" si="0"/>
        <v>26969.152162384056</v>
      </c>
    </row>
    <row r="39" spans="1:11" ht="15.75" thickBot="1">
      <c r="A39" s="6">
        <v>2023</v>
      </c>
      <c r="B39" s="7">
        <v>9471.849856271165</v>
      </c>
      <c r="C39" s="7">
        <v>493.0428962969971</v>
      </c>
      <c r="D39" s="7">
        <v>13105.999981642595</v>
      </c>
      <c r="E39" s="7">
        <v>320.82696956504975</v>
      </c>
      <c r="F39" s="7">
        <v>3233.5331057958324</v>
      </c>
      <c r="G39" s="7">
        <v>217.4867259389327</v>
      </c>
      <c r="H39" s="7">
        <v>29.593445789414297</v>
      </c>
      <c r="I39" s="7">
        <v>1081.1716115818092</v>
      </c>
      <c r="J39" s="7">
        <v>128.67405817511022</v>
      </c>
      <c r="K39" s="7">
        <f t="shared" si="0"/>
        <v>27268.30878519486</v>
      </c>
    </row>
    <row r="40" spans="1:11" ht="15.75" thickBot="1">
      <c r="A40" s="6">
        <v>2024</v>
      </c>
      <c r="B40" s="7">
        <v>9694.081991925479</v>
      </c>
      <c r="C40" s="7">
        <v>571.8861515199033</v>
      </c>
      <c r="D40" s="7">
        <v>13285.438368529438</v>
      </c>
      <c r="E40" s="7">
        <v>385.84994920179986</v>
      </c>
      <c r="F40" s="7">
        <v>3218.6418397490697</v>
      </c>
      <c r="G40" s="7">
        <v>217.32988946484895</v>
      </c>
      <c r="H40" s="7">
        <v>29.71321903752827</v>
      </c>
      <c r="I40" s="7">
        <v>1093.347089791341</v>
      </c>
      <c r="J40" s="7">
        <v>128.67405817511022</v>
      </c>
      <c r="K40" s="7">
        <f t="shared" si="0"/>
        <v>27667.226456672815</v>
      </c>
    </row>
    <row r="41" spans="1:11" ht="15.75" thickBot="1">
      <c r="A41" s="6">
        <v>2025</v>
      </c>
      <c r="B41" s="7">
        <v>9893.120738539787</v>
      </c>
      <c r="C41" s="7">
        <v>656.1462369106937</v>
      </c>
      <c r="D41" s="7">
        <v>13399.7372164441</v>
      </c>
      <c r="E41" s="7">
        <v>454.62811223541576</v>
      </c>
      <c r="F41" s="7">
        <v>3191.3808486273797</v>
      </c>
      <c r="G41" s="7">
        <v>215.92470889780034</v>
      </c>
      <c r="H41" s="7">
        <v>29.68971107763925</v>
      </c>
      <c r="I41" s="7">
        <v>1103.9329247309988</v>
      </c>
      <c r="J41" s="7">
        <v>128.67405817511022</v>
      </c>
      <c r="K41" s="7">
        <f t="shared" si="0"/>
        <v>27962.460206492815</v>
      </c>
    </row>
    <row r="42" spans="1:11" ht="15.75" thickBot="1">
      <c r="A42" s="6">
        <v>2026</v>
      </c>
      <c r="B42" s="7">
        <v>10116.308813924228</v>
      </c>
      <c r="C42" s="7">
        <v>711.0422545057725</v>
      </c>
      <c r="D42" s="7">
        <v>13614.948261973253</v>
      </c>
      <c r="E42" s="7">
        <v>508.1020301703086</v>
      </c>
      <c r="F42" s="7">
        <v>3192.9640681303463</v>
      </c>
      <c r="G42" s="7">
        <v>216.19308278264657</v>
      </c>
      <c r="H42" s="7">
        <v>29.95032425818678</v>
      </c>
      <c r="I42" s="7">
        <v>1115.0523690823368</v>
      </c>
      <c r="J42" s="7">
        <v>128.67405817511022</v>
      </c>
      <c r="K42" s="7">
        <f t="shared" si="0"/>
        <v>28414.09097832611</v>
      </c>
    </row>
    <row r="43" spans="1:11" ht="15.75" thickBot="1">
      <c r="A43" s="6">
        <v>2027</v>
      </c>
      <c r="B43" s="7">
        <v>10315.610442207146</v>
      </c>
      <c r="C43" s="7">
        <v>770.7722577467035</v>
      </c>
      <c r="D43" s="7">
        <v>13755.17565461982</v>
      </c>
      <c r="E43" s="7">
        <v>566.0849929688544</v>
      </c>
      <c r="F43" s="7">
        <v>3181.4903954141046</v>
      </c>
      <c r="G43" s="7">
        <v>215.50381859863393</v>
      </c>
      <c r="H43" s="7">
        <v>30.043856714699306</v>
      </c>
      <c r="I43" s="7">
        <v>1123.418878240713</v>
      </c>
      <c r="J43" s="7">
        <v>128.67405817511022</v>
      </c>
      <c r="K43" s="7">
        <f t="shared" si="0"/>
        <v>28749.917103970227</v>
      </c>
    </row>
    <row r="44" spans="1:11" ht="15.75" thickBot="1">
      <c r="A44" s="6">
        <v>2028</v>
      </c>
      <c r="B44" s="7">
        <v>10525.043377940236</v>
      </c>
      <c r="C44" s="7">
        <v>839.3448520820609</v>
      </c>
      <c r="D44" s="7">
        <v>13890.478505643281</v>
      </c>
      <c r="E44" s="7">
        <v>628.7020167290048</v>
      </c>
      <c r="F44" s="7">
        <v>3175.601782886771</v>
      </c>
      <c r="G44" s="7">
        <v>214.99057177471587</v>
      </c>
      <c r="H44" s="7">
        <v>30.133812493986536</v>
      </c>
      <c r="I44" s="7">
        <v>1132.4832843196734</v>
      </c>
      <c r="J44" s="7">
        <v>128.67405817511022</v>
      </c>
      <c r="K44" s="7">
        <f t="shared" si="0"/>
        <v>29097.405393233777</v>
      </c>
    </row>
    <row r="45" spans="1:11" ht="15.75" thickBot="1">
      <c r="A45" s="6">
        <v>2029</v>
      </c>
      <c r="B45" s="7">
        <v>10748.802050962733</v>
      </c>
      <c r="C45" s="7">
        <v>916.5755194865615</v>
      </c>
      <c r="D45" s="7">
        <v>13991.123857096316</v>
      </c>
      <c r="E45" s="7">
        <v>696.3482189653479</v>
      </c>
      <c r="F45" s="7">
        <v>3165.74942443792</v>
      </c>
      <c r="G45" s="7">
        <v>214.16848562383825</v>
      </c>
      <c r="H45" s="7">
        <v>30.168206957327765</v>
      </c>
      <c r="I45" s="7">
        <v>1141.7755320045387</v>
      </c>
      <c r="J45" s="7">
        <v>128.67405817511022</v>
      </c>
      <c r="K45" s="7">
        <f t="shared" si="0"/>
        <v>29420.461615257784</v>
      </c>
    </row>
    <row r="46" spans="1:11" ht="15.75" thickBot="1">
      <c r="A46" s="6">
        <v>2030</v>
      </c>
      <c r="B46" s="7">
        <v>10987.126918172977</v>
      </c>
      <c r="C46" s="7">
        <v>1006.354530729009</v>
      </c>
      <c r="D46" s="7">
        <v>14083.046493859045</v>
      </c>
      <c r="E46" s="7">
        <v>770.518949800165</v>
      </c>
      <c r="F46" s="7">
        <v>3155.370648180731</v>
      </c>
      <c r="G46" s="7">
        <v>213.25215525974093</v>
      </c>
      <c r="H46" s="7">
        <v>30.187302143136097</v>
      </c>
      <c r="I46" s="7">
        <v>1150.99640438515</v>
      </c>
      <c r="J46" s="7">
        <v>128.67405817511022</v>
      </c>
      <c r="K46" s="7">
        <f t="shared" si="0"/>
        <v>29748.65398017589</v>
      </c>
    </row>
    <row r="47" spans="1:11" ht="15">
      <c r="A47" s="25" t="s">
        <v>0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3.5" customHeight="1">
      <c r="A48" s="25" t="s">
        <v>22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3.5" customHeight="1">
      <c r="A49" s="25" t="s">
        <v>65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ht="13.5" customHeight="1">
      <c r="A50" s="4"/>
    </row>
    <row r="51" spans="1:11" ht="15.75">
      <c r="A51" s="22" t="s">
        <v>23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 ht="15">
      <c r="A52" s="8" t="s">
        <v>24</v>
      </c>
      <c r="B52" s="11">
        <f>EXP((LN(B16/B6)/10))-1</f>
        <v>0.009714656553295953</v>
      </c>
      <c r="C52" s="12" t="s">
        <v>47</v>
      </c>
      <c r="D52" s="11">
        <f>EXP((LN(D16/D6)/10))-1</f>
        <v>0.004838811297565471</v>
      </c>
      <c r="E52" s="12" t="s">
        <v>47</v>
      </c>
      <c r="F52" s="11">
        <f aca="true" t="shared" si="1" ref="F52:K52">EXP((LN(F16/F6)/10))-1</f>
        <v>-0.017460574131436313</v>
      </c>
      <c r="G52" s="11">
        <f t="shared" si="1"/>
        <v>0.01568877461666074</v>
      </c>
      <c r="H52" s="11">
        <f t="shared" si="1"/>
        <v>0.019518608328435105</v>
      </c>
      <c r="I52" s="11">
        <f t="shared" si="1"/>
        <v>0.027707912613170294</v>
      </c>
      <c r="J52" s="11">
        <f t="shared" si="1"/>
        <v>-0.003813401483094614</v>
      </c>
      <c r="K52" s="11">
        <f t="shared" si="1"/>
        <v>0.004157846221659822</v>
      </c>
    </row>
    <row r="53" spans="1:11" ht="15">
      <c r="A53" s="8" t="s">
        <v>36</v>
      </c>
      <c r="B53" s="11">
        <f>EXP((LN(B32/B16)/16))-1</f>
        <v>0.007229457023830488</v>
      </c>
      <c r="C53" s="12" t="s">
        <v>47</v>
      </c>
      <c r="D53" s="11">
        <f>EXP((LN(D32/D16)/16))-1</f>
        <v>0.008518319312717848</v>
      </c>
      <c r="E53" s="12" t="s">
        <v>47</v>
      </c>
      <c r="F53" s="11">
        <f aca="true" t="shared" si="2" ref="F53:K53">EXP((LN(F32/F16)/16))-1</f>
        <v>-0.0032858861429869712</v>
      </c>
      <c r="G53" s="11">
        <f t="shared" si="2"/>
        <v>-0.012061252481565532</v>
      </c>
      <c r="H53" s="11">
        <f t="shared" si="2"/>
        <v>-0.11027127640007528</v>
      </c>
      <c r="I53" s="11">
        <f t="shared" si="2"/>
        <v>-0.03552067653754487</v>
      </c>
      <c r="J53" s="11">
        <f t="shared" si="2"/>
        <v>-0.04725879139246114</v>
      </c>
      <c r="K53" s="11">
        <f t="shared" si="2"/>
        <v>0.0029699797537954264</v>
      </c>
    </row>
    <row r="54" spans="1:11" ht="15">
      <c r="A54" s="8" t="s">
        <v>37</v>
      </c>
      <c r="B54" s="11">
        <f aca="true" t="shared" si="3" ref="B54:K54">EXP((LN(B36/B32)/4))-1</f>
        <v>0.013080697172850098</v>
      </c>
      <c r="C54" s="11">
        <f t="shared" si="3"/>
        <v>0.3114017344458131</v>
      </c>
      <c r="D54" s="11">
        <f t="shared" si="3"/>
        <v>0.008307642492898282</v>
      </c>
      <c r="E54" s="11">
        <f t="shared" si="3"/>
        <v>0.5864933767198799</v>
      </c>
      <c r="F54" s="11">
        <f t="shared" si="3"/>
        <v>-0.007026881845173749</v>
      </c>
      <c r="G54" s="11">
        <f t="shared" si="3"/>
        <v>0.0019316176110508732</v>
      </c>
      <c r="H54" s="11">
        <f t="shared" si="3"/>
        <v>0.0018649379664210652</v>
      </c>
      <c r="I54" s="11">
        <f t="shared" si="3"/>
        <v>0.024222237171168892</v>
      </c>
      <c r="J54" s="11">
        <f t="shared" si="3"/>
        <v>0</v>
      </c>
      <c r="K54" s="11">
        <f t="shared" si="3"/>
        <v>0.008439620572221918</v>
      </c>
    </row>
    <row r="55" spans="1:11" ht="15">
      <c r="A55" s="8" t="s">
        <v>68</v>
      </c>
      <c r="B55" s="11">
        <f>EXP((LN(B46/B32)/14))-1</f>
        <v>0.018943982358843536</v>
      </c>
      <c r="C55" s="11">
        <f aca="true" t="shared" si="4" ref="C55:K55">EXP((LN(C46/C32)/14))-1</f>
        <v>0.1832521652664172</v>
      </c>
      <c r="D55" s="11">
        <f t="shared" si="4"/>
        <v>0.011147990149910969</v>
      </c>
      <c r="E55" s="11">
        <f t="shared" si="4"/>
        <v>0.2975876062540228</v>
      </c>
      <c r="F55" s="11">
        <f t="shared" si="4"/>
        <v>-0.00423800465220181</v>
      </c>
      <c r="G55" s="11">
        <f t="shared" si="4"/>
        <v>-0.000816850222014387</v>
      </c>
      <c r="H55" s="11">
        <f t="shared" si="4"/>
        <v>0.002611273120719737</v>
      </c>
      <c r="I55" s="11">
        <f t="shared" si="4"/>
        <v>0.013683460348407062</v>
      </c>
      <c r="J55" s="11">
        <f t="shared" si="4"/>
        <v>0</v>
      </c>
      <c r="K55" s="11">
        <f t="shared" si="4"/>
        <v>0.011978883030130394</v>
      </c>
    </row>
    <row r="56" ht="13.5" customHeight="1">
      <c r="A56" s="4"/>
    </row>
  </sheetData>
  <sheetProtection/>
  <mergeCells count="7">
    <mergeCell ref="A51:K51"/>
    <mergeCell ref="A1:K1"/>
    <mergeCell ref="A2:K2"/>
    <mergeCell ref="A3:K3"/>
    <mergeCell ref="A47:K47"/>
    <mergeCell ref="A48:K48"/>
    <mergeCell ref="A49:K49"/>
  </mergeCells>
  <printOptions horizontalCentered="1"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="80" zoomScaleNormal="80" zoomScalePageLayoutView="0" workbookViewId="0" topLeftCell="A1">
      <selection activeCell="A1" sqref="A1:I1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9" width="14.28125" style="1" bestFit="1" customWidth="1"/>
    <col min="10" max="16384" width="9.140625" style="1" customWidth="1"/>
  </cols>
  <sheetData>
    <row r="1" spans="1:9" ht="15.75" customHeight="1">
      <c r="A1" s="23" t="s">
        <v>58</v>
      </c>
      <c r="B1" s="23"/>
      <c r="C1" s="23"/>
      <c r="D1" s="23"/>
      <c r="E1" s="23"/>
      <c r="F1" s="23"/>
      <c r="G1" s="23"/>
      <c r="H1" s="23"/>
      <c r="I1" s="23"/>
    </row>
    <row r="2" spans="1:11" ht="15.75" customHeight="1">
      <c r="A2" s="24" t="s">
        <v>67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9" ht="15.75" customHeight="1">
      <c r="A3" s="23" t="s">
        <v>25</v>
      </c>
      <c r="B3" s="23"/>
      <c r="C3" s="23"/>
      <c r="D3" s="23"/>
      <c r="E3" s="23"/>
      <c r="F3" s="23"/>
      <c r="G3" s="23"/>
      <c r="H3" s="23"/>
      <c r="I3" s="23"/>
    </row>
    <row r="4" ht="13.5" customHeight="1" thickBot="1">
      <c r="A4" s="4"/>
    </row>
    <row r="5" spans="1:9" ht="27" thickBot="1">
      <c r="A5" s="5" t="s">
        <v>11</v>
      </c>
      <c r="B5" s="5" t="s">
        <v>12</v>
      </c>
      <c r="C5" s="5" t="s">
        <v>14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26</v>
      </c>
    </row>
    <row r="6" spans="1:9" ht="15.75" thickBot="1">
      <c r="A6" s="6">
        <v>1990</v>
      </c>
      <c r="B6" s="7">
        <v>6835</v>
      </c>
      <c r="C6" s="7">
        <v>10004.2926171643</v>
      </c>
      <c r="D6" s="7">
        <v>3365.743341884596</v>
      </c>
      <c r="E6" s="7">
        <v>224.16880518000005</v>
      </c>
      <c r="F6" s="7">
        <v>155.558871</v>
      </c>
      <c r="G6" s="7">
        <v>1291.3892631889835</v>
      </c>
      <c r="H6" s="7">
        <v>290.058</v>
      </c>
      <c r="I6" s="7">
        <f>SUM(B6:H6)</f>
        <v>22166.21089841788</v>
      </c>
    </row>
    <row r="7" spans="1:9" ht="15.75" thickBot="1">
      <c r="A7" s="6">
        <v>1991</v>
      </c>
      <c r="B7" s="7">
        <v>6619.912015999999</v>
      </c>
      <c r="C7" s="7">
        <v>9736.09421321081</v>
      </c>
      <c r="D7" s="7">
        <v>3090.076301697371</v>
      </c>
      <c r="E7" s="7">
        <v>232.318034128</v>
      </c>
      <c r="F7" s="7">
        <v>133.26826299999996</v>
      </c>
      <c r="G7" s="7">
        <v>1264.4851462710249</v>
      </c>
      <c r="H7" s="7">
        <v>291.994</v>
      </c>
      <c r="I7" s="7">
        <f aca="true" t="shared" si="0" ref="I7:I46">SUM(B7:H7)</f>
        <v>21368.147974307205</v>
      </c>
    </row>
    <row r="8" spans="1:9" ht="15.75" thickBot="1">
      <c r="A8" s="6">
        <v>1992</v>
      </c>
      <c r="B8" s="7">
        <v>6202.474</v>
      </c>
      <c r="C8" s="7">
        <v>10477.743215808716</v>
      </c>
      <c r="D8" s="7">
        <v>3107.6453350474467</v>
      </c>
      <c r="E8" s="7">
        <v>212.40008255968579</v>
      </c>
      <c r="F8" s="7">
        <v>160.0833466097078</v>
      </c>
      <c r="G8" s="7">
        <v>1359.4800495410202</v>
      </c>
      <c r="H8" s="7">
        <v>299.9579704334267</v>
      </c>
      <c r="I8" s="7">
        <f t="shared" si="0"/>
        <v>21819.784000000003</v>
      </c>
    </row>
    <row r="9" spans="1:9" ht="15.75" thickBot="1">
      <c r="A9" s="6">
        <v>1993</v>
      </c>
      <c r="B9" s="7">
        <v>5929.489</v>
      </c>
      <c r="C9" s="7">
        <v>10354.544976800702</v>
      </c>
      <c r="D9" s="7">
        <v>2798.9321447422967</v>
      </c>
      <c r="E9" s="7">
        <v>205.42416503897508</v>
      </c>
      <c r="F9" s="7">
        <v>134.214695856912</v>
      </c>
      <c r="G9" s="7">
        <v>1415.1164622862584</v>
      </c>
      <c r="H9" s="7">
        <v>298.83555527485123</v>
      </c>
      <c r="I9" s="7">
        <f t="shared" si="0"/>
        <v>21136.556999999997</v>
      </c>
    </row>
    <row r="10" spans="1:9" ht="15.75" thickBot="1">
      <c r="A10" s="6">
        <v>1994</v>
      </c>
      <c r="B10" s="7">
        <v>5936.741999999999</v>
      </c>
      <c r="C10" s="7">
        <v>9745.256952596957</v>
      </c>
      <c r="D10" s="7">
        <v>2566.751694671083</v>
      </c>
      <c r="E10" s="7">
        <v>235.13981151813414</v>
      </c>
      <c r="F10" s="7">
        <v>171.0162214266166</v>
      </c>
      <c r="G10" s="7">
        <v>1433.6401621368623</v>
      </c>
      <c r="H10" s="7">
        <v>309.0471576503473</v>
      </c>
      <c r="I10" s="7">
        <f t="shared" si="0"/>
        <v>20397.593999999997</v>
      </c>
    </row>
    <row r="11" spans="1:9" ht="15.75" thickBot="1">
      <c r="A11" s="6">
        <v>1995</v>
      </c>
      <c r="B11" s="7">
        <v>6768</v>
      </c>
      <c r="C11" s="7">
        <v>9521.267335752187</v>
      </c>
      <c r="D11" s="7">
        <v>2393.1791607799796</v>
      </c>
      <c r="E11" s="7">
        <v>320.47056955679045</v>
      </c>
      <c r="F11" s="7">
        <v>140.2620995843266</v>
      </c>
      <c r="G11" s="7">
        <v>1377.8122166508501</v>
      </c>
      <c r="H11" s="7">
        <v>290.0086176758731</v>
      </c>
      <c r="I11" s="7">
        <f t="shared" si="0"/>
        <v>20811.00000000001</v>
      </c>
    </row>
    <row r="12" spans="1:9" ht="15.75" thickBot="1">
      <c r="A12" s="6">
        <v>1996</v>
      </c>
      <c r="B12" s="7">
        <v>6054.142</v>
      </c>
      <c r="C12" s="7">
        <v>10159.86167506547</v>
      </c>
      <c r="D12" s="7">
        <v>2686.694631086512</v>
      </c>
      <c r="E12" s="7">
        <v>356.3169957907316</v>
      </c>
      <c r="F12" s="7">
        <v>188.04564961608762</v>
      </c>
      <c r="G12" s="7">
        <v>1583.9240303398346</v>
      </c>
      <c r="H12" s="7">
        <v>312.9680181013648</v>
      </c>
      <c r="I12" s="7">
        <f t="shared" si="0"/>
        <v>21341.952999999998</v>
      </c>
    </row>
    <row r="13" spans="1:9" ht="15.75" thickBot="1">
      <c r="A13" s="6">
        <v>1997</v>
      </c>
      <c r="B13" s="7">
        <v>7104</v>
      </c>
      <c r="C13" s="7">
        <v>9911.664305472515</v>
      </c>
      <c r="D13" s="7">
        <v>2412.562565489543</v>
      </c>
      <c r="E13" s="7">
        <v>318.9229649893677</v>
      </c>
      <c r="F13" s="7">
        <v>182.15874144612056</v>
      </c>
      <c r="G13" s="7">
        <v>1571.695551872187</v>
      </c>
      <c r="H13" s="7">
        <v>300.9958707302639</v>
      </c>
      <c r="I13" s="7">
        <f t="shared" si="0"/>
        <v>21801.999999999996</v>
      </c>
    </row>
    <row r="14" spans="1:9" ht="15.75" thickBot="1">
      <c r="A14" s="6">
        <v>1998</v>
      </c>
      <c r="B14" s="7">
        <v>6471.308999999999</v>
      </c>
      <c r="C14" s="7">
        <v>10270.733202952293</v>
      </c>
      <c r="D14" s="7">
        <v>2536.2447427739944</v>
      </c>
      <c r="E14" s="7">
        <v>324.4912895870741</v>
      </c>
      <c r="F14" s="7">
        <v>185.93253018245525</v>
      </c>
      <c r="G14" s="7">
        <v>1588.6138642310477</v>
      </c>
      <c r="H14" s="7">
        <v>318.6833702731376</v>
      </c>
      <c r="I14" s="7">
        <f t="shared" si="0"/>
        <v>21696.007999999998</v>
      </c>
    </row>
    <row r="15" spans="1:9" ht="15.75" thickBot="1">
      <c r="A15" s="6">
        <v>1999</v>
      </c>
      <c r="B15" s="7">
        <v>7139.000000000022</v>
      </c>
      <c r="C15" s="7">
        <v>9955.949794947765</v>
      </c>
      <c r="D15" s="7">
        <v>2369.97119482487</v>
      </c>
      <c r="E15" s="7">
        <v>272.270742713225</v>
      </c>
      <c r="F15" s="7">
        <v>230.4416528415438</v>
      </c>
      <c r="G15" s="7">
        <v>1593.5712950468483</v>
      </c>
      <c r="H15" s="7">
        <v>293.79531962581706</v>
      </c>
      <c r="I15" s="7">
        <f t="shared" si="0"/>
        <v>21855.00000000009</v>
      </c>
    </row>
    <row r="16" spans="1:9" ht="15.75" thickBot="1">
      <c r="A16" s="6">
        <v>2000</v>
      </c>
      <c r="B16" s="7">
        <v>7528.589675921869</v>
      </c>
      <c r="C16" s="7">
        <v>10287.675891681063</v>
      </c>
      <c r="D16" s="7">
        <v>2619.5592783773873</v>
      </c>
      <c r="E16" s="7">
        <v>261.92786539457495</v>
      </c>
      <c r="F16" s="7">
        <v>188.73235198385518</v>
      </c>
      <c r="G16" s="7">
        <v>1697.282659641256</v>
      </c>
      <c r="H16" s="7">
        <v>279.18481799999995</v>
      </c>
      <c r="I16" s="7">
        <f t="shared" si="0"/>
        <v>22862.952541000006</v>
      </c>
    </row>
    <row r="17" spans="1:9" ht="15.75" thickBot="1">
      <c r="A17" s="6">
        <v>2001</v>
      </c>
      <c r="B17" s="7">
        <v>7328.136501331622</v>
      </c>
      <c r="C17" s="7">
        <v>9787.351125328405</v>
      </c>
      <c r="D17" s="7">
        <v>2753.9920678069393</v>
      </c>
      <c r="E17" s="7">
        <v>297.11158580997903</v>
      </c>
      <c r="F17" s="7">
        <v>193.31790528458174</v>
      </c>
      <c r="G17" s="7">
        <v>1716.204728438483</v>
      </c>
      <c r="H17" s="7">
        <v>297.34338899999995</v>
      </c>
      <c r="I17" s="7">
        <f t="shared" si="0"/>
        <v>22373.45730300001</v>
      </c>
    </row>
    <row r="18" spans="1:9" ht="15.75" thickBot="1">
      <c r="A18" s="6">
        <v>2002</v>
      </c>
      <c r="B18" s="7">
        <v>7359.544317773583</v>
      </c>
      <c r="C18" s="7">
        <v>9952.158350003523</v>
      </c>
      <c r="D18" s="7">
        <v>2566.1985124935873</v>
      </c>
      <c r="E18" s="7">
        <v>243.13022778441697</v>
      </c>
      <c r="F18" s="7">
        <v>163.17323711406002</v>
      </c>
      <c r="G18" s="7">
        <v>1720.5613498308815</v>
      </c>
      <c r="H18" s="7">
        <v>285.69599999999997</v>
      </c>
      <c r="I18" s="7">
        <f t="shared" si="0"/>
        <v>22290.461995000052</v>
      </c>
    </row>
    <row r="19" spans="1:9" ht="15.75" thickBot="1">
      <c r="A19" s="6">
        <v>2003</v>
      </c>
      <c r="B19" s="7">
        <v>7807.147024970725</v>
      </c>
      <c r="C19" s="7">
        <v>10205.189030009236</v>
      </c>
      <c r="D19" s="7">
        <v>2620.1773289333737</v>
      </c>
      <c r="E19" s="7">
        <v>234.72440785565567</v>
      </c>
      <c r="F19" s="7">
        <v>162.67978443703043</v>
      </c>
      <c r="G19" s="7">
        <v>1709.267441793995</v>
      </c>
      <c r="H19" s="7">
        <v>304.90434799999997</v>
      </c>
      <c r="I19" s="7">
        <f t="shared" si="0"/>
        <v>23044.089366000015</v>
      </c>
    </row>
    <row r="20" spans="1:9" ht="15.75" thickBot="1">
      <c r="A20" s="6">
        <v>2004</v>
      </c>
      <c r="B20" s="7">
        <v>7946.273766624788</v>
      </c>
      <c r="C20" s="7">
        <v>10655.321355050854</v>
      </c>
      <c r="D20" s="7">
        <v>2514.5670280053687</v>
      </c>
      <c r="E20" s="7">
        <v>288.42682313070077</v>
      </c>
      <c r="F20" s="7">
        <v>217.06740015784692</v>
      </c>
      <c r="G20" s="7">
        <v>1435.158860640527</v>
      </c>
      <c r="H20" s="7">
        <v>293.38647282000005</v>
      </c>
      <c r="I20" s="7">
        <f t="shared" si="0"/>
        <v>23350.20170643008</v>
      </c>
    </row>
    <row r="21" spans="1:9" ht="15.75" thickBot="1">
      <c r="A21" s="6">
        <v>2005</v>
      </c>
      <c r="B21" s="7">
        <v>7959.4541981037055</v>
      </c>
      <c r="C21" s="7">
        <v>10702.775419070831</v>
      </c>
      <c r="D21" s="7">
        <v>2620.6589876420967</v>
      </c>
      <c r="E21" s="7">
        <v>189.3840590358637</v>
      </c>
      <c r="F21" s="7">
        <v>159.60297794255996</v>
      </c>
      <c r="G21" s="7">
        <v>1474.729871485031</v>
      </c>
      <c r="H21" s="7">
        <v>294.81028395</v>
      </c>
      <c r="I21" s="7">
        <f t="shared" si="0"/>
        <v>23401.41579723008</v>
      </c>
    </row>
    <row r="22" spans="1:9" ht="15.75" thickBot="1">
      <c r="A22" s="6">
        <v>2006</v>
      </c>
      <c r="B22" s="7">
        <v>8467.000000000011</v>
      </c>
      <c r="C22" s="7">
        <v>10986.207217744479</v>
      </c>
      <c r="D22" s="7">
        <v>2657.085289222651</v>
      </c>
      <c r="E22" s="7">
        <v>183.98775458887872</v>
      </c>
      <c r="F22" s="7">
        <v>159.51760162343547</v>
      </c>
      <c r="G22" s="7">
        <v>1561.1439967853928</v>
      </c>
      <c r="H22" s="7">
        <v>298.058140035111</v>
      </c>
      <c r="I22" s="7">
        <f t="shared" si="0"/>
        <v>24312.999999999956</v>
      </c>
    </row>
    <row r="23" spans="1:9" ht="15.75" thickBot="1">
      <c r="A23" s="6">
        <v>2007</v>
      </c>
      <c r="B23" s="7">
        <v>8421.153570874309</v>
      </c>
      <c r="C23" s="7">
        <v>10949.965808077744</v>
      </c>
      <c r="D23" s="7">
        <v>2738.1773462055053</v>
      </c>
      <c r="E23" s="7">
        <v>178.41590105444092</v>
      </c>
      <c r="F23" s="7">
        <v>174.39702502357943</v>
      </c>
      <c r="G23" s="7">
        <v>1557.5456153643938</v>
      </c>
      <c r="H23" s="7">
        <v>297.63503529999997</v>
      </c>
      <c r="I23" s="7">
        <f t="shared" si="0"/>
        <v>24317.29030189998</v>
      </c>
    </row>
    <row r="24" spans="1:9" ht="15.75" thickBot="1">
      <c r="A24" s="6">
        <v>2008</v>
      </c>
      <c r="B24" s="7">
        <v>8721.664361197465</v>
      </c>
      <c r="C24" s="7">
        <v>11094.84552357622</v>
      </c>
      <c r="D24" s="7">
        <v>2777.6818795376366</v>
      </c>
      <c r="E24" s="7">
        <v>178.6661258645182</v>
      </c>
      <c r="F24" s="7">
        <v>174.64161343866564</v>
      </c>
      <c r="G24" s="7">
        <v>1579.1482320856173</v>
      </c>
      <c r="H24" s="7">
        <v>312.4315529</v>
      </c>
      <c r="I24" s="7">
        <f t="shared" si="0"/>
        <v>24839.07928860012</v>
      </c>
    </row>
    <row r="25" spans="1:9" ht="15.75" thickBot="1">
      <c r="A25" s="6">
        <v>2009</v>
      </c>
      <c r="B25" s="7">
        <v>8424.119904672718</v>
      </c>
      <c r="C25" s="7">
        <v>10618.617633956826</v>
      </c>
      <c r="D25" s="7">
        <v>2360.1813520661894</v>
      </c>
      <c r="E25" s="7">
        <v>197.54041488808627</v>
      </c>
      <c r="F25" s="7">
        <v>35.8443836083367</v>
      </c>
      <c r="G25" s="7">
        <v>1861.9419084980925</v>
      </c>
      <c r="H25" s="7">
        <v>288.526701</v>
      </c>
      <c r="I25" s="7">
        <f t="shared" si="0"/>
        <v>23786.772298690248</v>
      </c>
    </row>
    <row r="26" spans="1:9" ht="15.75" thickBot="1">
      <c r="A26" s="6">
        <v>2010</v>
      </c>
      <c r="B26" s="7">
        <v>8040.031054543276</v>
      </c>
      <c r="C26" s="7">
        <v>10285.872175243647</v>
      </c>
      <c r="D26" s="7">
        <v>2239.0333754680564</v>
      </c>
      <c r="E26" s="7">
        <v>197.9253958360737</v>
      </c>
      <c r="F26" s="7">
        <v>37.3740301582354</v>
      </c>
      <c r="G26" s="7">
        <v>1892.2316073609354</v>
      </c>
      <c r="H26" s="7">
        <v>245.47708400000002</v>
      </c>
      <c r="I26" s="7">
        <f t="shared" si="0"/>
        <v>22937.944722610227</v>
      </c>
    </row>
    <row r="27" spans="1:9" ht="15.75" thickBot="1">
      <c r="A27" s="6">
        <v>2011</v>
      </c>
      <c r="B27" s="7">
        <v>8218.36987648176</v>
      </c>
      <c r="C27" s="7">
        <v>10297.415098776095</v>
      </c>
      <c r="D27" s="7">
        <v>2272.6134177992335</v>
      </c>
      <c r="E27" s="7">
        <v>191.33726960287183</v>
      </c>
      <c r="F27" s="7">
        <v>52.36543773188464</v>
      </c>
      <c r="G27" s="7">
        <v>1902.9073558176624</v>
      </c>
      <c r="H27" s="7">
        <v>217.39872</v>
      </c>
      <c r="I27" s="7">
        <f t="shared" si="0"/>
        <v>23152.407176209508</v>
      </c>
    </row>
    <row r="28" spans="1:9" ht="15.75" thickBot="1">
      <c r="A28" s="6">
        <v>2012</v>
      </c>
      <c r="B28" s="7">
        <v>8453.179080201331</v>
      </c>
      <c r="C28" s="7">
        <v>10663.393307388124</v>
      </c>
      <c r="D28" s="7">
        <v>2215.1047972767274</v>
      </c>
      <c r="E28" s="7">
        <v>230.8166589517139</v>
      </c>
      <c r="F28" s="7">
        <v>147.12388226939652</v>
      </c>
      <c r="G28" s="7">
        <v>1705.7441954824617</v>
      </c>
      <c r="H28" s="7">
        <v>185.53064299999997</v>
      </c>
      <c r="I28" s="7">
        <f t="shared" si="0"/>
        <v>23600.89256456975</v>
      </c>
    </row>
    <row r="29" spans="1:9" ht="15.75" thickBot="1">
      <c r="A29" s="6">
        <v>2013</v>
      </c>
      <c r="B29" s="7">
        <v>8226.693773017902</v>
      </c>
      <c r="C29" s="7">
        <v>10075.795674844287</v>
      </c>
      <c r="D29" s="7">
        <v>2426.1668965893423</v>
      </c>
      <c r="E29" s="7">
        <v>278.90400807001305</v>
      </c>
      <c r="F29" s="7">
        <v>96.33253125659924</v>
      </c>
      <c r="G29" s="7">
        <v>1403.4055582217336</v>
      </c>
      <c r="H29" s="7">
        <v>138.01</v>
      </c>
      <c r="I29" s="7">
        <f t="shared" si="0"/>
        <v>22645.30844199987</v>
      </c>
    </row>
    <row r="30" spans="1:9" ht="15.75" thickBot="1">
      <c r="A30" s="6">
        <v>2014</v>
      </c>
      <c r="B30" s="7">
        <v>8178.5636740001</v>
      </c>
      <c r="C30" s="7">
        <v>11460.465850805127</v>
      </c>
      <c r="D30" s="7">
        <v>2309.0570197555053</v>
      </c>
      <c r="E30" s="7">
        <v>251.21272128229023</v>
      </c>
      <c r="F30" s="7">
        <v>36.01855728713229</v>
      </c>
      <c r="G30" s="7">
        <v>1074.8136188698177</v>
      </c>
      <c r="H30" s="7">
        <v>144.81</v>
      </c>
      <c r="I30" s="7">
        <f t="shared" si="0"/>
        <v>23454.941441999974</v>
      </c>
    </row>
    <row r="31" spans="1:9" ht="15.75" thickBot="1">
      <c r="A31" s="6">
        <v>2015</v>
      </c>
      <c r="B31" s="7">
        <v>8274.631027281712</v>
      </c>
      <c r="C31" s="7">
        <v>11417.990884847231</v>
      </c>
      <c r="D31" s="7">
        <v>2263.562398669556</v>
      </c>
      <c r="E31" s="7">
        <v>194.793691334314</v>
      </c>
      <c r="F31" s="7">
        <v>41.127781596909145</v>
      </c>
      <c r="G31" s="7">
        <v>1014.088939264642</v>
      </c>
      <c r="H31" s="7">
        <v>130.00198799999973</v>
      </c>
      <c r="I31" s="7">
        <f t="shared" si="0"/>
        <v>23336.196710994365</v>
      </c>
    </row>
    <row r="32" spans="1:9" ht="15.75" thickBot="1">
      <c r="A32" s="6">
        <v>2016</v>
      </c>
      <c r="B32" s="7">
        <v>8230.370615651042</v>
      </c>
      <c r="C32" s="7">
        <v>11626.864223700693</v>
      </c>
      <c r="D32" s="7">
        <v>2317.6483494312142</v>
      </c>
      <c r="E32" s="7">
        <v>213.6997713562859</v>
      </c>
      <c r="F32" s="7">
        <v>29.105035537622825</v>
      </c>
      <c r="G32" s="7">
        <v>948.4399601011351</v>
      </c>
      <c r="H32" s="7">
        <v>128.67405817511022</v>
      </c>
      <c r="I32" s="7">
        <f t="shared" si="0"/>
        <v>23494.802013953107</v>
      </c>
    </row>
    <row r="33" spans="1:9" ht="15.75" thickBot="1">
      <c r="A33" s="6">
        <v>2017</v>
      </c>
      <c r="B33" s="7">
        <v>8271.072775158442</v>
      </c>
      <c r="C33" s="7">
        <v>11507.907077087588</v>
      </c>
      <c r="D33" s="7">
        <v>1891.2799077330321</v>
      </c>
      <c r="E33" s="7">
        <v>213.65495564562482</v>
      </c>
      <c r="F33" s="7">
        <v>29.152837438461976</v>
      </c>
      <c r="G33" s="7">
        <v>975.7997492978882</v>
      </c>
      <c r="H33" s="7">
        <v>128.67405817511022</v>
      </c>
      <c r="I33" s="7">
        <f t="shared" si="0"/>
        <v>23017.541360536146</v>
      </c>
    </row>
    <row r="34" spans="1:10" ht="15.75" thickBot="1">
      <c r="A34" s="6">
        <v>2018</v>
      </c>
      <c r="B34" s="7">
        <v>8293.917146333379</v>
      </c>
      <c r="C34" s="7">
        <v>11472.338322404848</v>
      </c>
      <c r="D34" s="7">
        <v>1864.649826362613</v>
      </c>
      <c r="E34" s="7">
        <v>213.88179048326427</v>
      </c>
      <c r="F34" s="7">
        <v>29.02757427714281</v>
      </c>
      <c r="G34" s="7">
        <v>905.1035744504653</v>
      </c>
      <c r="H34" s="7">
        <v>128.67405817511022</v>
      </c>
      <c r="I34" s="7">
        <f t="shared" si="0"/>
        <v>22907.59229248683</v>
      </c>
      <c r="J34" s="13"/>
    </row>
    <row r="35" spans="1:9" ht="15.75" thickBot="1">
      <c r="A35" s="6">
        <v>2019</v>
      </c>
      <c r="B35" s="7">
        <v>8359.256543382216</v>
      </c>
      <c r="C35" s="7">
        <v>11658.412308700768</v>
      </c>
      <c r="D35" s="7">
        <v>1852.6839861247006</v>
      </c>
      <c r="E35" s="7">
        <v>215.12989582791542</v>
      </c>
      <c r="F35" s="7">
        <v>29.125905628350807</v>
      </c>
      <c r="G35" s="7">
        <v>928.128680652173</v>
      </c>
      <c r="H35" s="7">
        <v>128.67405817511022</v>
      </c>
      <c r="I35" s="7">
        <f t="shared" si="0"/>
        <v>23171.411378491237</v>
      </c>
    </row>
    <row r="36" spans="1:9" ht="15.75" thickBot="1">
      <c r="A36" s="6">
        <v>2020</v>
      </c>
      <c r="B36" s="7">
        <v>8485.095977161836</v>
      </c>
      <c r="C36" s="7">
        <v>11867.710239887801</v>
      </c>
      <c r="D36" s="7">
        <v>1835.6529807485726</v>
      </c>
      <c r="E36" s="7">
        <v>215.44307104040544</v>
      </c>
      <c r="F36" s="7">
        <v>29.32275999902394</v>
      </c>
      <c r="G36" s="7">
        <v>949.8979085464734</v>
      </c>
      <c r="H36" s="7">
        <v>128.67405817511022</v>
      </c>
      <c r="I36" s="7">
        <f t="shared" si="0"/>
        <v>23511.796995559223</v>
      </c>
    </row>
    <row r="37" spans="1:9" ht="15.75" thickBot="1">
      <c r="A37" s="6">
        <v>2021</v>
      </c>
      <c r="B37" s="7">
        <v>8613.943269688365</v>
      </c>
      <c r="C37" s="7">
        <v>12117.910959746318</v>
      </c>
      <c r="D37" s="7">
        <v>1833.844208190469</v>
      </c>
      <c r="E37" s="7">
        <v>215.49274141349673</v>
      </c>
      <c r="F37" s="7">
        <v>29.523972135926073</v>
      </c>
      <c r="G37" s="7">
        <v>958.5745051020748</v>
      </c>
      <c r="H37" s="7">
        <v>128.67405817511022</v>
      </c>
      <c r="I37" s="7">
        <f t="shared" si="0"/>
        <v>23897.963714451762</v>
      </c>
    </row>
    <row r="38" spans="1:9" ht="15.75" thickBot="1">
      <c r="A38" s="6">
        <v>2022</v>
      </c>
      <c r="B38" s="7">
        <v>8769.243082296507</v>
      </c>
      <c r="C38" s="7">
        <v>12361.795289131995</v>
      </c>
      <c r="D38" s="7">
        <v>1835.7762558416096</v>
      </c>
      <c r="E38" s="7">
        <v>216.1180404981573</v>
      </c>
      <c r="F38" s="7">
        <v>29.654644219854895</v>
      </c>
      <c r="G38" s="7">
        <v>971.3066535647262</v>
      </c>
      <c r="H38" s="7">
        <v>128.67405817511022</v>
      </c>
      <c r="I38" s="7">
        <f t="shared" si="0"/>
        <v>24312.568023727963</v>
      </c>
    </row>
    <row r="39" spans="1:9" ht="15.75" thickBot="1">
      <c r="A39" s="6">
        <v>2023</v>
      </c>
      <c r="B39" s="7">
        <v>8919.322524126876</v>
      </c>
      <c r="C39" s="7">
        <v>12452.810672141002</v>
      </c>
      <c r="D39" s="7">
        <v>1821.014971971959</v>
      </c>
      <c r="E39" s="7">
        <v>215.60452020545117</v>
      </c>
      <c r="F39" s="7">
        <v>29.593445789414297</v>
      </c>
      <c r="G39" s="7">
        <v>986.7420175965457</v>
      </c>
      <c r="H39" s="7">
        <v>128.67405817511022</v>
      </c>
      <c r="I39" s="7">
        <f t="shared" si="0"/>
        <v>24553.76221000636</v>
      </c>
    </row>
    <row r="40" spans="1:9" ht="15.75" thickBot="1">
      <c r="A40" s="6">
        <v>2024</v>
      </c>
      <c r="B40" s="7">
        <v>9101.640140602718</v>
      </c>
      <c r="C40" s="7">
        <v>12615.677193792835</v>
      </c>
      <c r="D40" s="7">
        <v>1808.5303188468547</v>
      </c>
      <c r="E40" s="7">
        <v>215.46472078737798</v>
      </c>
      <c r="F40" s="7">
        <v>29.71321903752827</v>
      </c>
      <c r="G40" s="7">
        <v>999.8466792597975</v>
      </c>
      <c r="H40" s="7">
        <v>128.67405817511022</v>
      </c>
      <c r="I40" s="7">
        <f t="shared" si="0"/>
        <v>24899.54633050222</v>
      </c>
    </row>
    <row r="41" spans="1:9" ht="15.75" thickBot="1">
      <c r="A41" s="6">
        <v>2025</v>
      </c>
      <c r="B41" s="7">
        <v>9264.44124914604</v>
      </c>
      <c r="C41" s="7">
        <v>12710.245649077633</v>
      </c>
      <c r="D41" s="7">
        <v>1783.6519350090261</v>
      </c>
      <c r="E41" s="7">
        <v>214.07641583078643</v>
      </c>
      <c r="F41" s="7">
        <v>29.68971107763925</v>
      </c>
      <c r="G41" s="7">
        <v>1011.3524813810687</v>
      </c>
      <c r="H41" s="7">
        <v>128.67405817511022</v>
      </c>
      <c r="I41" s="7">
        <f t="shared" si="0"/>
        <v>25142.13149969731</v>
      </c>
    </row>
    <row r="42" spans="1:9" ht="15.75" thickBot="1">
      <c r="A42" s="6">
        <v>2026</v>
      </c>
      <c r="B42" s="7">
        <v>9455.750934738295</v>
      </c>
      <c r="C42" s="7">
        <v>12903.730608408468</v>
      </c>
      <c r="D42" s="7">
        <v>1787.5939959120037</v>
      </c>
      <c r="E42" s="7">
        <v>214.36150545036674</v>
      </c>
      <c r="F42" s="7">
        <v>29.95032425818678</v>
      </c>
      <c r="G42" s="7">
        <v>1023.3827684268226</v>
      </c>
      <c r="H42" s="7">
        <v>128.67405817511022</v>
      </c>
      <c r="I42" s="7">
        <f t="shared" si="0"/>
        <v>25543.444195369255</v>
      </c>
    </row>
    <row r="43" spans="1:9" ht="15.75" thickBot="1">
      <c r="A43" s="6">
        <v>2027</v>
      </c>
      <c r="B43" s="7">
        <v>9627.789714457967</v>
      </c>
      <c r="C43" s="7">
        <v>13018.592838666284</v>
      </c>
      <c r="D43" s="7">
        <v>1778.4556360697884</v>
      </c>
      <c r="E43" s="7">
        <v>213.6887986797205</v>
      </c>
      <c r="F43" s="7">
        <v>30.043856714699306</v>
      </c>
      <c r="G43" s="7">
        <v>1032.651086661366</v>
      </c>
      <c r="H43" s="7">
        <v>128.67405817511022</v>
      </c>
      <c r="I43" s="7">
        <f t="shared" si="0"/>
        <v>25829.895989424935</v>
      </c>
    </row>
    <row r="44" spans="1:11" ht="15.75" thickBot="1">
      <c r="A44" s="6">
        <v>2028</v>
      </c>
      <c r="B44" s="7">
        <v>9814.273456262477</v>
      </c>
      <c r="C44" s="7">
        <v>13123.816561120499</v>
      </c>
      <c r="D44" s="7">
        <v>1774.879042876343</v>
      </c>
      <c r="E44" s="7">
        <v>213.19195248683496</v>
      </c>
      <c r="F44" s="7">
        <v>30.133812493986536</v>
      </c>
      <c r="G44" s="7">
        <v>1042.6083581603837</v>
      </c>
      <c r="H44" s="7">
        <v>128.67405817511022</v>
      </c>
      <c r="I44" s="7">
        <f t="shared" si="0"/>
        <v>26127.577241575636</v>
      </c>
      <c r="K44" s="1" t="s">
        <v>0</v>
      </c>
    </row>
    <row r="45" spans="1:9" ht="15.75" thickBot="1">
      <c r="A45" s="6">
        <v>2029</v>
      </c>
      <c r="B45" s="7">
        <v>10017.034912627829</v>
      </c>
      <c r="C45" s="7">
        <v>13189.37285065753</v>
      </c>
      <c r="D45" s="7">
        <v>1767.3387037613693</v>
      </c>
      <c r="E45" s="7">
        <v>212.3862669669899</v>
      </c>
      <c r="F45" s="7">
        <v>30.168206957327765</v>
      </c>
      <c r="G45" s="7">
        <v>1052.7934712653064</v>
      </c>
      <c r="H45" s="7">
        <v>128.67405817511022</v>
      </c>
      <c r="I45" s="7">
        <f t="shared" si="0"/>
        <v>26397.768470411465</v>
      </c>
    </row>
    <row r="46" spans="1:9" ht="15.75" thickBot="1">
      <c r="A46" s="6">
        <v>2030</v>
      </c>
      <c r="B46" s="7">
        <v>10234.498640193675</v>
      </c>
      <c r="C46" s="7">
        <v>13241.251779041078</v>
      </c>
      <c r="D46" s="7">
        <v>1759.5713411755683</v>
      </c>
      <c r="E46" s="7">
        <v>211.4863372339251</v>
      </c>
      <c r="F46" s="7">
        <v>30.187302143136097</v>
      </c>
      <c r="G46" s="7">
        <v>1062.931620792311</v>
      </c>
      <c r="H46" s="7">
        <v>128.67405817511022</v>
      </c>
      <c r="I46" s="7">
        <f t="shared" si="0"/>
        <v>26668.601078754804</v>
      </c>
    </row>
    <row r="47" spans="1:9" ht="15">
      <c r="A47" s="25" t="s">
        <v>0</v>
      </c>
      <c r="B47" s="25"/>
      <c r="C47" s="25"/>
      <c r="D47" s="25"/>
      <c r="E47" s="25"/>
      <c r="F47" s="25"/>
      <c r="G47" s="25"/>
      <c r="H47" s="25"/>
      <c r="I47" s="25"/>
    </row>
    <row r="48" spans="1:9" ht="13.5" customHeight="1">
      <c r="A48" s="25" t="s">
        <v>69</v>
      </c>
      <c r="B48" s="25"/>
      <c r="C48" s="25"/>
      <c r="D48" s="25"/>
      <c r="E48" s="25"/>
      <c r="F48" s="25"/>
      <c r="G48" s="25"/>
      <c r="H48" s="25"/>
      <c r="I48" s="25"/>
    </row>
    <row r="49" ht="13.5" customHeight="1">
      <c r="A49" s="4"/>
    </row>
    <row r="50" spans="1:9" ht="15.75">
      <c r="A50" s="22" t="s">
        <v>23</v>
      </c>
      <c r="B50" s="22"/>
      <c r="C50" s="22"/>
      <c r="D50" s="22"/>
      <c r="E50" s="22"/>
      <c r="F50" s="22"/>
      <c r="G50" s="22"/>
      <c r="H50" s="22"/>
      <c r="I50" s="22"/>
    </row>
    <row r="51" spans="1:9" ht="15">
      <c r="A51" s="8" t="s">
        <v>24</v>
      </c>
      <c r="B51" s="11">
        <f>EXP((LN(B16/B6)/10))-1</f>
        <v>0.009711984178055744</v>
      </c>
      <c r="C51" s="11">
        <f aca="true" t="shared" si="1" ref="C51:I51">EXP((LN(C16/C6)/10))-1</f>
        <v>0.0027971448163370827</v>
      </c>
      <c r="D51" s="11">
        <f t="shared" si="1"/>
        <v>-0.024752774334714456</v>
      </c>
      <c r="E51" s="11">
        <f t="shared" si="1"/>
        <v>0.01568877461666074</v>
      </c>
      <c r="F51" s="11">
        <f t="shared" si="1"/>
        <v>0.019518608328435105</v>
      </c>
      <c r="G51" s="11">
        <f t="shared" si="1"/>
        <v>0.027707912613170294</v>
      </c>
      <c r="H51" s="11">
        <f t="shared" si="1"/>
        <v>-0.003813401483094614</v>
      </c>
      <c r="I51" s="11">
        <f t="shared" si="1"/>
        <v>0.003099665031752963</v>
      </c>
    </row>
    <row r="52" spans="1:9" ht="15">
      <c r="A52" s="8" t="s">
        <v>36</v>
      </c>
      <c r="B52" s="11">
        <f>EXP((LN(B32/B16)/16))-1</f>
        <v>0.005585749681477736</v>
      </c>
      <c r="C52" s="11">
        <f aca="true" t="shared" si="2" ref="C52:I52">EXP((LN(C32/C16)/16))-1</f>
        <v>0.007677549803144501</v>
      </c>
      <c r="D52" s="11">
        <f t="shared" si="2"/>
        <v>-0.007624104205331217</v>
      </c>
      <c r="E52" s="11">
        <f t="shared" si="2"/>
        <v>-0.012638026511312517</v>
      </c>
      <c r="F52" s="11">
        <f t="shared" si="2"/>
        <v>-0.11027127640007528</v>
      </c>
      <c r="G52" s="11">
        <f t="shared" si="2"/>
        <v>-0.03571928922397971</v>
      </c>
      <c r="H52" s="11">
        <f t="shared" si="2"/>
        <v>-0.04725879139246114</v>
      </c>
      <c r="I52" s="11">
        <f t="shared" si="2"/>
        <v>0.001705289745516314</v>
      </c>
    </row>
    <row r="53" spans="1:9" ht="15">
      <c r="A53" s="8" t="s">
        <v>37</v>
      </c>
      <c r="B53" s="11">
        <f>EXP((LN(B36/B32)/4))-1</f>
        <v>0.007649147411428192</v>
      </c>
      <c r="C53" s="11">
        <f aca="true" t="shared" si="3" ref="C53:I53">EXP((LN(C36/C32)/4))-1</f>
        <v>0.00513890534633199</v>
      </c>
      <c r="D53" s="11">
        <f t="shared" si="3"/>
        <v>-0.056621964585391926</v>
      </c>
      <c r="E53" s="11">
        <f t="shared" si="3"/>
        <v>0.002033216873455812</v>
      </c>
      <c r="F53" s="11">
        <f t="shared" si="3"/>
        <v>0.0018649379664210652</v>
      </c>
      <c r="G53" s="11">
        <f t="shared" si="3"/>
        <v>0.0003840803902497303</v>
      </c>
      <c r="H53" s="11">
        <f t="shared" si="3"/>
        <v>0</v>
      </c>
      <c r="I53" s="11">
        <f t="shared" si="3"/>
        <v>0.00018078864359871716</v>
      </c>
    </row>
    <row r="54" spans="1:9" ht="15">
      <c r="A54" s="8" t="s">
        <v>68</v>
      </c>
      <c r="B54" s="11">
        <f>EXP((LN(B46/B32)/14))-1</f>
        <v>0.015688447757731705</v>
      </c>
      <c r="C54" s="11">
        <f aca="true" t="shared" si="4" ref="C54:I54">EXP((LN(C46/C32)/14))-1</f>
        <v>0.009330314900526826</v>
      </c>
      <c r="D54" s="11">
        <f t="shared" si="4"/>
        <v>-0.01948500797267494</v>
      </c>
      <c r="E54" s="11">
        <f t="shared" si="4"/>
        <v>-0.0007434160551926805</v>
      </c>
      <c r="F54" s="11">
        <f t="shared" si="4"/>
        <v>0.002611273120719737</v>
      </c>
      <c r="G54" s="11">
        <f t="shared" si="4"/>
        <v>0.00817376444119633</v>
      </c>
      <c r="H54" s="11">
        <f t="shared" si="4"/>
        <v>0</v>
      </c>
      <c r="I54" s="11">
        <f t="shared" si="4"/>
        <v>0.009091628483687053</v>
      </c>
    </row>
    <row r="55" ht="13.5" customHeight="1">
      <c r="A55" s="4"/>
    </row>
  </sheetData>
  <sheetProtection/>
  <mergeCells count="6">
    <mergeCell ref="A1:I1"/>
    <mergeCell ref="A2:K2"/>
    <mergeCell ref="A3:I3"/>
    <mergeCell ref="A47:I47"/>
    <mergeCell ref="A48:I48"/>
    <mergeCell ref="A50:I50"/>
  </mergeCells>
  <printOptions horizontalCentered="1"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4" width="14.28125" style="1" bestFit="1" customWidth="1"/>
    <col min="5" max="5" width="17.140625" style="1" bestFit="1" customWidth="1"/>
    <col min="6" max="8" width="14.28125" style="1" bestFit="1" customWidth="1"/>
    <col min="9" max="16384" width="9.140625" style="1" customWidth="1"/>
  </cols>
  <sheetData>
    <row r="1" spans="1:8" ht="15.75" customHeight="1">
      <c r="A1" s="23" t="s">
        <v>59</v>
      </c>
      <c r="B1" s="23"/>
      <c r="C1" s="23"/>
      <c r="D1" s="23"/>
      <c r="E1" s="23"/>
      <c r="F1" s="23"/>
      <c r="G1" s="23"/>
      <c r="H1" s="23"/>
    </row>
    <row r="2" spans="1:11" ht="15.75" customHeight="1">
      <c r="A2" s="24" t="s">
        <v>67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8" ht="15.75" customHeight="1">
      <c r="A3" s="23" t="s">
        <v>48</v>
      </c>
      <c r="B3" s="23"/>
      <c r="C3" s="23"/>
      <c r="D3" s="23"/>
      <c r="E3" s="23"/>
      <c r="F3" s="23"/>
      <c r="G3" s="23"/>
      <c r="H3" s="23"/>
    </row>
    <row r="4" ht="13.5" customHeight="1" thickBot="1">
      <c r="A4" s="4"/>
    </row>
    <row r="5" spans="1:8" ht="27" thickBot="1">
      <c r="A5" s="5" t="s">
        <v>11</v>
      </c>
      <c r="B5" s="5" t="s">
        <v>21</v>
      </c>
      <c r="C5" s="5" t="s">
        <v>50</v>
      </c>
      <c r="D5" s="5" t="s">
        <v>27</v>
      </c>
      <c r="E5" s="5" t="s">
        <v>28</v>
      </c>
      <c r="F5" s="5" t="s">
        <v>29</v>
      </c>
      <c r="G5" s="5" t="s">
        <v>30</v>
      </c>
      <c r="H5" s="5" t="s">
        <v>51</v>
      </c>
    </row>
    <row r="6" spans="1:9" ht="15.75" thickBot="1">
      <c r="A6" s="6">
        <v>1990</v>
      </c>
      <c r="B6" s="7">
        <f>'Form 1.1'!K6</f>
        <v>23037.75789841788</v>
      </c>
      <c r="C6" s="7">
        <v>2992.4384712864144</v>
      </c>
      <c r="D6" s="7">
        <f>B6+C6</f>
        <v>26030.196369704296</v>
      </c>
      <c r="E6" s="7">
        <f>G6-F6</f>
        <v>871.5469999999999</v>
      </c>
      <c r="F6" s="7">
        <v>0</v>
      </c>
      <c r="G6" s="7">
        <v>871.5469999999999</v>
      </c>
      <c r="H6" s="7">
        <f>D6-G6</f>
        <v>25158.649369704297</v>
      </c>
      <c r="I6" s="13"/>
    </row>
    <row r="7" spans="1:9" ht="15.75" thickBot="1">
      <c r="A7" s="6">
        <v>1991</v>
      </c>
      <c r="B7" s="7">
        <f>'Form 1.1'!K7</f>
        <v>22376.737974307205</v>
      </c>
      <c r="C7" s="7">
        <v>2884.6999765314727</v>
      </c>
      <c r="D7" s="7">
        <f aca="true" t="shared" si="0" ref="D7:D46">B7+C7</f>
        <v>25261.437950838677</v>
      </c>
      <c r="E7" s="7">
        <f aca="true" t="shared" si="1" ref="E7:E46">G7-F7</f>
        <v>1008.5899999999999</v>
      </c>
      <c r="F7" s="7">
        <v>0</v>
      </c>
      <c r="G7" s="7">
        <v>1008.5899999999999</v>
      </c>
      <c r="H7" s="7">
        <f aca="true" t="shared" si="2" ref="H7:H46">D7-G7</f>
        <v>24252.847950838677</v>
      </c>
      <c r="I7" s="13"/>
    </row>
    <row r="8" spans="1:9" ht="15.75" thickBot="1">
      <c r="A8" s="6">
        <v>1992</v>
      </c>
      <c r="B8" s="7">
        <f>'Form 1.1'!K8</f>
        <v>22771.091</v>
      </c>
      <c r="C8" s="7">
        <v>2945.6708400000007</v>
      </c>
      <c r="D8" s="7">
        <f t="shared" si="0"/>
        <v>25716.76184</v>
      </c>
      <c r="E8" s="7">
        <f t="shared" si="1"/>
        <v>951.307</v>
      </c>
      <c r="F8" s="7">
        <v>0</v>
      </c>
      <c r="G8" s="7">
        <v>951.307</v>
      </c>
      <c r="H8" s="7">
        <f t="shared" si="2"/>
        <v>24765.45484</v>
      </c>
      <c r="I8" s="13"/>
    </row>
    <row r="9" spans="1:9" ht="15.75" thickBot="1">
      <c r="A9" s="6">
        <v>1993</v>
      </c>
      <c r="B9" s="7">
        <f>'Form 1.1'!K9</f>
        <v>22109.942999999996</v>
      </c>
      <c r="C9" s="7">
        <v>2853.4351950000005</v>
      </c>
      <c r="D9" s="7">
        <f t="shared" si="0"/>
        <v>24963.378194999998</v>
      </c>
      <c r="E9" s="7">
        <f t="shared" si="1"/>
        <v>973.386</v>
      </c>
      <c r="F9" s="7">
        <v>0</v>
      </c>
      <c r="G9" s="7">
        <v>973.386</v>
      </c>
      <c r="H9" s="7">
        <f t="shared" si="2"/>
        <v>23989.992195</v>
      </c>
      <c r="I9" s="13"/>
    </row>
    <row r="10" spans="1:9" ht="15.75" thickBot="1">
      <c r="A10" s="6">
        <v>1994</v>
      </c>
      <c r="B10" s="7">
        <f>'Form 1.1'!K10</f>
        <v>21726.6</v>
      </c>
      <c r="C10" s="7">
        <v>2753.67519</v>
      </c>
      <c r="D10" s="7">
        <f t="shared" si="0"/>
        <v>24480.27519</v>
      </c>
      <c r="E10" s="7">
        <f t="shared" si="1"/>
        <v>1329.006</v>
      </c>
      <c r="F10" s="7">
        <v>0</v>
      </c>
      <c r="G10" s="7">
        <v>1329.006</v>
      </c>
      <c r="H10" s="7">
        <f t="shared" si="2"/>
        <v>23151.26919</v>
      </c>
      <c r="I10" s="13"/>
    </row>
    <row r="11" spans="1:9" ht="15.75" thickBot="1">
      <c r="A11" s="6">
        <v>1995</v>
      </c>
      <c r="B11" s="7">
        <f>'Form 1.1'!K11</f>
        <v>22201.81200000001</v>
      </c>
      <c r="C11" s="7">
        <v>2809.485000000001</v>
      </c>
      <c r="D11" s="7">
        <f t="shared" si="0"/>
        <v>25011.29700000001</v>
      </c>
      <c r="E11" s="7">
        <f t="shared" si="1"/>
        <v>1390.812</v>
      </c>
      <c r="F11" s="7">
        <v>0</v>
      </c>
      <c r="G11" s="7">
        <v>1390.812</v>
      </c>
      <c r="H11" s="7">
        <f t="shared" si="2"/>
        <v>23620.485000000008</v>
      </c>
      <c r="I11" s="13"/>
    </row>
    <row r="12" spans="1:9" ht="15.75" thickBot="1">
      <c r="A12" s="6">
        <v>1996</v>
      </c>
      <c r="B12" s="7">
        <f>'Form 1.1'!K12</f>
        <v>22741.141</v>
      </c>
      <c r="C12" s="7">
        <v>2881.1636550000003</v>
      </c>
      <c r="D12" s="7">
        <f t="shared" si="0"/>
        <v>25622.304655</v>
      </c>
      <c r="E12" s="7">
        <f t="shared" si="1"/>
        <v>1399.188</v>
      </c>
      <c r="F12" s="7">
        <v>0</v>
      </c>
      <c r="G12" s="7">
        <v>1399.188</v>
      </c>
      <c r="H12" s="7">
        <f t="shared" si="2"/>
        <v>24223.116654999998</v>
      </c>
      <c r="I12" s="13"/>
    </row>
    <row r="13" spans="1:9" ht="15.75" thickBot="1">
      <c r="A13" s="6">
        <v>1997</v>
      </c>
      <c r="B13" s="7">
        <f>'Form 1.1'!K13</f>
        <v>23081.711999999996</v>
      </c>
      <c r="C13" s="7">
        <v>2943.27</v>
      </c>
      <c r="D13" s="7">
        <f t="shared" si="0"/>
        <v>26024.981999999996</v>
      </c>
      <c r="E13" s="7">
        <f t="shared" si="1"/>
        <v>1279.712</v>
      </c>
      <c r="F13" s="7">
        <v>0</v>
      </c>
      <c r="G13" s="7">
        <v>1279.712</v>
      </c>
      <c r="H13" s="7">
        <f t="shared" si="2"/>
        <v>24745.269999999997</v>
      </c>
      <c r="I13" s="13"/>
    </row>
    <row r="14" spans="1:9" ht="15.75" thickBot="1">
      <c r="A14" s="6">
        <v>1998</v>
      </c>
      <c r="B14" s="7">
        <f>'Form 1.1'!K14</f>
        <v>22975.547</v>
      </c>
      <c r="C14" s="7">
        <v>2928.9610800000005</v>
      </c>
      <c r="D14" s="7">
        <f t="shared" si="0"/>
        <v>25904.50808</v>
      </c>
      <c r="E14" s="7">
        <f t="shared" si="1"/>
        <v>1279.539</v>
      </c>
      <c r="F14" s="7">
        <v>0</v>
      </c>
      <c r="G14" s="7">
        <v>1279.539</v>
      </c>
      <c r="H14" s="7">
        <f t="shared" si="2"/>
        <v>24624.96908</v>
      </c>
      <c r="I14" s="13"/>
    </row>
    <row r="15" spans="1:9" ht="15.75" thickBot="1">
      <c r="A15" s="6">
        <v>1999</v>
      </c>
      <c r="B15" s="7">
        <f>'Form 1.1'!K15</f>
        <v>23165.577921172684</v>
      </c>
      <c r="C15" s="7">
        <v>2950.4250000000125</v>
      </c>
      <c r="D15" s="7">
        <f t="shared" si="0"/>
        <v>26116.002921172698</v>
      </c>
      <c r="E15" s="7">
        <f t="shared" si="1"/>
        <v>1310.466</v>
      </c>
      <c r="F15" s="7">
        <v>0.1119211725967757</v>
      </c>
      <c r="G15" s="7">
        <v>1310.5779211725967</v>
      </c>
      <c r="H15" s="7">
        <f t="shared" si="2"/>
        <v>24805.4250000001</v>
      </c>
      <c r="I15" s="13"/>
    </row>
    <row r="16" spans="1:8" ht="15.75" thickBot="1">
      <c r="A16" s="6">
        <v>2000</v>
      </c>
      <c r="B16" s="7">
        <f>'Form 1.1'!K16</f>
        <v>24013.75473886302</v>
      </c>
      <c r="C16" s="7">
        <v>3086.498593035001</v>
      </c>
      <c r="D16" s="7">
        <f t="shared" si="0"/>
        <v>27100.25333189802</v>
      </c>
      <c r="E16" s="7">
        <f t="shared" si="1"/>
        <v>1150.138</v>
      </c>
      <c r="F16" s="7">
        <v>0.6641978630126596</v>
      </c>
      <c r="G16" s="7">
        <v>1150.8021978630127</v>
      </c>
      <c r="H16" s="7">
        <f t="shared" si="2"/>
        <v>25949.451134035007</v>
      </c>
    </row>
    <row r="17" spans="1:8" ht="15.75" thickBot="1">
      <c r="A17" s="6">
        <v>2001</v>
      </c>
      <c r="B17" s="7">
        <f>'Form 1.1'!K17</f>
        <v>23480.035283857924</v>
      </c>
      <c r="C17" s="7">
        <v>3020.416735905002</v>
      </c>
      <c r="D17" s="7">
        <f t="shared" si="0"/>
        <v>26500.452019762924</v>
      </c>
      <c r="E17" s="7">
        <f t="shared" si="1"/>
        <v>1104.937</v>
      </c>
      <c r="F17" s="7">
        <v>1.640980857915248</v>
      </c>
      <c r="G17" s="7">
        <v>1106.5779808579152</v>
      </c>
      <c r="H17" s="7">
        <f t="shared" si="2"/>
        <v>25393.87403890501</v>
      </c>
    </row>
    <row r="18" spans="1:8" ht="15.75" thickBot="1">
      <c r="A18" s="6">
        <v>2002</v>
      </c>
      <c r="B18" s="7">
        <f>'Form 1.1'!K18</f>
        <v>23600.101836417147</v>
      </c>
      <c r="C18" s="7">
        <v>3009.2123693250073</v>
      </c>
      <c r="D18" s="7">
        <f t="shared" si="0"/>
        <v>26609.314205742154</v>
      </c>
      <c r="E18" s="7">
        <f t="shared" si="1"/>
        <v>1304.7220000000002</v>
      </c>
      <c r="F18" s="7">
        <v>4.917841417095004</v>
      </c>
      <c r="G18" s="7">
        <v>1309.639841417095</v>
      </c>
      <c r="H18" s="7">
        <f t="shared" si="2"/>
        <v>25299.67436432506</v>
      </c>
    </row>
    <row r="19" spans="1:8" ht="15.75" thickBot="1">
      <c r="A19" s="6">
        <v>2003</v>
      </c>
      <c r="B19" s="7">
        <f>'Form 1.1'!K19</f>
        <v>24303.807600844935</v>
      </c>
      <c r="C19" s="7">
        <v>3110.9520644100025</v>
      </c>
      <c r="D19" s="7">
        <f t="shared" si="0"/>
        <v>27414.759665254936</v>
      </c>
      <c r="E19" s="7">
        <f t="shared" si="1"/>
        <v>1246.260204</v>
      </c>
      <c r="F19" s="7">
        <v>13.458030844921076</v>
      </c>
      <c r="G19" s="7">
        <v>1259.718234844921</v>
      </c>
      <c r="H19" s="7">
        <f t="shared" si="2"/>
        <v>26155.041430410016</v>
      </c>
    </row>
    <row r="20" spans="1:8" ht="15.75" thickBot="1">
      <c r="A20" s="6">
        <v>2004</v>
      </c>
      <c r="B20" s="7">
        <f>'Form 1.1'!K20</f>
        <v>24618.90310127748</v>
      </c>
      <c r="C20" s="7">
        <v>3152.2772303680617</v>
      </c>
      <c r="D20" s="7">
        <f t="shared" si="0"/>
        <v>27771.18033164554</v>
      </c>
      <c r="E20" s="7">
        <f t="shared" si="1"/>
        <v>1244.86999292</v>
      </c>
      <c r="F20" s="7">
        <v>23.831401927397287</v>
      </c>
      <c r="G20" s="7">
        <v>1268.7013948473973</v>
      </c>
      <c r="H20" s="7">
        <f t="shared" si="2"/>
        <v>26502.478936798143</v>
      </c>
    </row>
    <row r="21" spans="1:8" ht="15.75" thickBot="1">
      <c r="A21" s="6">
        <v>2005</v>
      </c>
      <c r="B21" s="7">
        <f>'Form 1.1'!K21</f>
        <v>24689.199476699712</v>
      </c>
      <c r="C21" s="7">
        <v>3159.191132626063</v>
      </c>
      <c r="D21" s="7">
        <f t="shared" si="0"/>
        <v>27848.390609325776</v>
      </c>
      <c r="E21" s="7">
        <f t="shared" si="1"/>
        <v>1259.1347450708</v>
      </c>
      <c r="F21" s="7">
        <v>28.648934398824103</v>
      </c>
      <c r="G21" s="7">
        <v>1287.783679469624</v>
      </c>
      <c r="H21" s="7">
        <f t="shared" si="2"/>
        <v>26560.606929856152</v>
      </c>
    </row>
    <row r="22" spans="1:8" ht="15.75" thickBot="1">
      <c r="A22" s="6">
        <v>2006</v>
      </c>
      <c r="B22" s="7">
        <f>'Form 1.1'!K22</f>
        <v>25618.9510491457</v>
      </c>
      <c r="C22" s="7">
        <v>3282.2549999999947</v>
      </c>
      <c r="D22" s="7">
        <f t="shared" si="0"/>
        <v>28901.206049145694</v>
      </c>
      <c r="E22" s="7">
        <f t="shared" si="1"/>
        <v>1273.3095144200922</v>
      </c>
      <c r="F22" s="7">
        <v>32.64153472564712</v>
      </c>
      <c r="G22" s="7">
        <v>1305.9510491457393</v>
      </c>
      <c r="H22" s="7">
        <f t="shared" si="2"/>
        <v>27595.254999999954</v>
      </c>
    </row>
    <row r="23" spans="1:8" ht="15.75" thickBot="1">
      <c r="A23" s="6">
        <v>2007</v>
      </c>
      <c r="B23" s="7">
        <f>'Form 1.1'!K23</f>
        <v>25561.673999267197</v>
      </c>
      <c r="C23" s="7">
        <v>3282.8341907564964</v>
      </c>
      <c r="D23" s="7">
        <f t="shared" si="0"/>
        <v>28844.508190023695</v>
      </c>
      <c r="E23" s="7">
        <f t="shared" si="1"/>
        <v>1209.152209275891</v>
      </c>
      <c r="F23" s="7">
        <v>35.23148809133674</v>
      </c>
      <c r="G23" s="7">
        <v>1244.3836973672278</v>
      </c>
      <c r="H23" s="7">
        <f t="shared" si="2"/>
        <v>27600.12449265647</v>
      </c>
    </row>
    <row r="24" spans="1:8" ht="15.75" thickBot="1">
      <c r="A24" s="6">
        <v>2008</v>
      </c>
      <c r="B24" s="7">
        <f>'Form 1.1'!K24</f>
        <v>26156.000171867912</v>
      </c>
      <c r="C24" s="7">
        <v>3353.2757039610174</v>
      </c>
      <c r="D24" s="7">
        <f t="shared" si="0"/>
        <v>29509.27587582893</v>
      </c>
      <c r="E24" s="7">
        <f t="shared" si="1"/>
        <v>1277.744971583132</v>
      </c>
      <c r="F24" s="7">
        <v>39.17591168465959</v>
      </c>
      <c r="G24" s="7">
        <v>1316.9208832677916</v>
      </c>
      <c r="H24" s="7">
        <f t="shared" si="2"/>
        <v>28192.35499256114</v>
      </c>
    </row>
    <row r="25" spans="1:8" ht="15.75" thickBot="1">
      <c r="A25" s="6">
        <v>2009</v>
      </c>
      <c r="B25" s="7">
        <f>'Form 1.1'!K25</f>
        <v>25086.03394777949</v>
      </c>
      <c r="C25" s="7">
        <v>3211.2142603231837</v>
      </c>
      <c r="D25" s="7">
        <f t="shared" si="0"/>
        <v>28297.248208102676</v>
      </c>
      <c r="E25" s="7">
        <f t="shared" si="1"/>
        <v>1252.042271867301</v>
      </c>
      <c r="F25" s="7">
        <v>47.219377221938394</v>
      </c>
      <c r="G25" s="7">
        <v>1299.2616490892394</v>
      </c>
      <c r="H25" s="7">
        <f t="shared" si="2"/>
        <v>26997.986559013436</v>
      </c>
    </row>
    <row r="26" spans="1:8" ht="15.75" thickBot="1">
      <c r="A26" s="6">
        <v>2010</v>
      </c>
      <c r="B26" s="7">
        <f>'Form 1.1'!K26</f>
        <v>24308.25166429025</v>
      </c>
      <c r="C26" s="7">
        <v>3096.62253755238</v>
      </c>
      <c r="D26" s="7">
        <f t="shared" si="0"/>
        <v>27404.874201842627</v>
      </c>
      <c r="E26" s="7">
        <f t="shared" si="1"/>
        <v>1307.2611951486278</v>
      </c>
      <c r="F26" s="7">
        <v>63.04574653139491</v>
      </c>
      <c r="G26" s="7">
        <v>1370.3069416800229</v>
      </c>
      <c r="H26" s="7">
        <f t="shared" si="2"/>
        <v>26034.567260162603</v>
      </c>
    </row>
    <row r="27" spans="1:8" ht="15.75" thickBot="1">
      <c r="A27" s="6">
        <v>2011</v>
      </c>
      <c r="B27" s="7">
        <f>'Form 1.1'!K27</f>
        <v>24547.9551993832</v>
      </c>
      <c r="C27" s="7">
        <v>3125.5749687882844</v>
      </c>
      <c r="D27" s="7">
        <f t="shared" si="0"/>
        <v>27673.530168171485</v>
      </c>
      <c r="E27" s="7">
        <f t="shared" si="1"/>
        <v>1306.7073231971417</v>
      </c>
      <c r="F27" s="7">
        <v>88.84069997654932</v>
      </c>
      <c r="G27" s="7">
        <v>1395.548023173691</v>
      </c>
      <c r="H27" s="7">
        <f t="shared" si="2"/>
        <v>26277.982144997794</v>
      </c>
    </row>
    <row r="28" spans="1:8" ht="15.75" thickBot="1">
      <c r="A28" s="6">
        <v>2012</v>
      </c>
      <c r="B28" s="7">
        <f>'Form 1.1'!K28</f>
        <v>25036.799020052087</v>
      </c>
      <c r="C28" s="7">
        <v>3186.1204962169163</v>
      </c>
      <c r="D28" s="7">
        <f t="shared" si="0"/>
        <v>28222.919516269005</v>
      </c>
      <c r="E28" s="7">
        <f t="shared" si="1"/>
        <v>1312.4663939651703</v>
      </c>
      <c r="F28" s="7">
        <v>123.44006151716626</v>
      </c>
      <c r="G28" s="7">
        <v>1435.9064554823365</v>
      </c>
      <c r="H28" s="7">
        <f t="shared" si="2"/>
        <v>26787.013060786667</v>
      </c>
    </row>
    <row r="29" spans="1:8" ht="15.75" thickBot="1">
      <c r="A29" s="6">
        <v>2013</v>
      </c>
      <c r="B29" s="7">
        <f>'Form 1.1'!K29</f>
        <v>24167.12177915908</v>
      </c>
      <c r="C29" s="7">
        <v>3057.116639669983</v>
      </c>
      <c r="D29" s="7">
        <f t="shared" si="0"/>
        <v>27224.238418829063</v>
      </c>
      <c r="E29" s="7">
        <f t="shared" si="1"/>
        <v>1349.8118900255186</v>
      </c>
      <c r="F29" s="7">
        <v>172.0014471336847</v>
      </c>
      <c r="G29" s="7">
        <v>1521.8133371592032</v>
      </c>
      <c r="H29" s="7">
        <f t="shared" si="2"/>
        <v>25702.42508166986</v>
      </c>
    </row>
    <row r="30" spans="1:8" ht="15.75" thickBot="1">
      <c r="A30" s="6">
        <v>2014</v>
      </c>
      <c r="B30" s="7">
        <f>'Form 1.1'!K30</f>
        <v>24944.209935244286</v>
      </c>
      <c r="C30" s="7">
        <v>3166.417094669996</v>
      </c>
      <c r="D30" s="7">
        <f t="shared" si="0"/>
        <v>28110.62702991428</v>
      </c>
      <c r="E30" s="7">
        <f t="shared" si="1"/>
        <v>1264.761021125263</v>
      </c>
      <c r="F30" s="7">
        <v>224.5074721190509</v>
      </c>
      <c r="G30" s="7">
        <v>1489.2684932443137</v>
      </c>
      <c r="H30" s="7">
        <f t="shared" si="2"/>
        <v>26621.358536669966</v>
      </c>
    </row>
    <row r="31" spans="1:8" ht="15.75" thickBot="1">
      <c r="A31" s="6">
        <v>2015</v>
      </c>
      <c r="B31" s="7">
        <f>'Form 1.1'!K31</f>
        <v>24875.088398128137</v>
      </c>
      <c r="C31" s="7">
        <v>3150.3865559842393</v>
      </c>
      <c r="D31" s="7">
        <f t="shared" si="0"/>
        <v>28025.474954112375</v>
      </c>
      <c r="E31" s="7">
        <f t="shared" si="1"/>
        <v>1261.6050119140104</v>
      </c>
      <c r="F31" s="7">
        <v>277.28667521976087</v>
      </c>
      <c r="G31" s="7">
        <v>1538.8916871337713</v>
      </c>
      <c r="H31" s="7">
        <f t="shared" si="2"/>
        <v>26486.583266978603</v>
      </c>
    </row>
    <row r="32" spans="1:8" ht="15.75" thickBot="1">
      <c r="A32" s="6">
        <v>2016</v>
      </c>
      <c r="B32" s="7">
        <f>'Form 1.1'!K32</f>
        <v>25180.654711586336</v>
      </c>
      <c r="C32" s="7">
        <v>3168.4123927387254</v>
      </c>
      <c r="D32" s="7">
        <f t="shared" si="0"/>
        <v>28349.067104325062</v>
      </c>
      <c r="E32" s="7">
        <f t="shared" si="1"/>
        <v>1334.2610817948703</v>
      </c>
      <c r="F32" s="7">
        <v>351.5916158383602</v>
      </c>
      <c r="G32" s="7">
        <v>1685.8526976332305</v>
      </c>
      <c r="H32" s="7">
        <f t="shared" si="2"/>
        <v>26663.214406691834</v>
      </c>
    </row>
    <row r="33" spans="1:8" ht="15.75" thickBot="1">
      <c r="A33" s="6">
        <v>2017</v>
      </c>
      <c r="B33" s="7">
        <f>'Form 1.1'!K33</f>
        <v>25184.60586979991</v>
      </c>
      <c r="C33" s="7">
        <v>3100.5952628093105</v>
      </c>
      <c r="D33" s="7">
        <f t="shared" si="0"/>
        <v>28285.20113260922</v>
      </c>
      <c r="E33" s="7">
        <f t="shared" si="1"/>
        <v>1752.788817037711</v>
      </c>
      <c r="F33" s="7">
        <v>414.2756922260532</v>
      </c>
      <c r="G33" s="7">
        <v>2167.064509263764</v>
      </c>
      <c r="H33" s="7">
        <f t="shared" si="2"/>
        <v>26118.136623345457</v>
      </c>
    </row>
    <row r="34" spans="1:8" ht="15.75" thickBot="1">
      <c r="A34" s="6">
        <v>2018</v>
      </c>
      <c r="B34" s="7">
        <f>'Form 1.1'!K34</f>
        <v>25310.877335865443</v>
      </c>
      <c r="C34" s="7">
        <v>3082.3147914785745</v>
      </c>
      <c r="D34" s="7">
        <f t="shared" si="0"/>
        <v>28393.192127344017</v>
      </c>
      <c r="E34" s="7">
        <f t="shared" si="1"/>
        <v>1936.8180564444885</v>
      </c>
      <c r="F34" s="7">
        <v>466.46698693413305</v>
      </c>
      <c r="G34" s="7">
        <v>2403.2850433786216</v>
      </c>
      <c r="H34" s="7">
        <f t="shared" si="2"/>
        <v>25989.907083965394</v>
      </c>
    </row>
    <row r="35" spans="1:8" ht="15.75" thickBot="1">
      <c r="A35" s="6">
        <v>2019</v>
      </c>
      <c r="B35" s="7">
        <f>'Form 1.1'!K35</f>
        <v>25636.880947903956</v>
      </c>
      <c r="C35" s="7">
        <v>3114.351636397377</v>
      </c>
      <c r="D35" s="7">
        <f t="shared" si="0"/>
        <v>28751.23258430133</v>
      </c>
      <c r="E35" s="7">
        <f t="shared" si="1"/>
        <v>1941.6292408752242</v>
      </c>
      <c r="F35" s="7">
        <v>523.8403285374962</v>
      </c>
      <c r="G35" s="7">
        <v>2465.4695694127204</v>
      </c>
      <c r="H35" s="7">
        <f t="shared" si="2"/>
        <v>26285.76301488861</v>
      </c>
    </row>
    <row r="36" spans="1:8" ht="15.75" thickBot="1">
      <c r="A36" s="6">
        <v>2020</v>
      </c>
      <c r="B36" s="7">
        <f>'Form 1.1'!K36</f>
        <v>26041.537357359084</v>
      </c>
      <c r="C36" s="7">
        <v>3156.5844121767836</v>
      </c>
      <c r="D36" s="7">
        <f t="shared" si="0"/>
        <v>29198.12176953587</v>
      </c>
      <c r="E36" s="7">
        <f t="shared" si="1"/>
        <v>1946.2293793607155</v>
      </c>
      <c r="F36" s="7">
        <v>583.5109824391465</v>
      </c>
      <c r="G36" s="7">
        <v>2529.740361799862</v>
      </c>
      <c r="H36" s="7">
        <f t="shared" si="2"/>
        <v>26668.381407736008</v>
      </c>
    </row>
    <row r="37" spans="1:8" ht="15.75" thickBot="1">
      <c r="A37" s="6">
        <v>2021</v>
      </c>
      <c r="B37" s="7">
        <f>'Form 1.1'!K37</f>
        <v>26492.87957810198</v>
      </c>
      <c r="C37" s="7">
        <v>3204.851148434968</v>
      </c>
      <c r="D37" s="7">
        <f t="shared" si="0"/>
        <v>29697.73072653695</v>
      </c>
      <c r="E37" s="7">
        <f t="shared" si="1"/>
        <v>1950.7803763328782</v>
      </c>
      <c r="F37" s="7">
        <v>644.1354873173398</v>
      </c>
      <c r="G37" s="7">
        <v>2594.915863650218</v>
      </c>
      <c r="H37" s="7">
        <f t="shared" si="2"/>
        <v>27102.81486288673</v>
      </c>
    </row>
    <row r="38" spans="1:8" ht="15.75" thickBot="1">
      <c r="A38" s="6">
        <v>2022</v>
      </c>
      <c r="B38" s="7">
        <f>'Form 1.1'!K38</f>
        <v>26969.152162384056</v>
      </c>
      <c r="C38" s="7">
        <v>3256.8121157102796</v>
      </c>
      <c r="D38" s="7">
        <f t="shared" si="0"/>
        <v>30225.964278094336</v>
      </c>
      <c r="E38" s="7">
        <f t="shared" si="1"/>
        <v>1955.0236402173643</v>
      </c>
      <c r="F38" s="7">
        <v>701.5604984387321</v>
      </c>
      <c r="G38" s="7">
        <v>2656.5841386560965</v>
      </c>
      <c r="H38" s="7">
        <f t="shared" si="2"/>
        <v>27569.38013943824</v>
      </c>
    </row>
    <row r="39" spans="1:8" ht="15.75" thickBot="1">
      <c r="A39" s="6">
        <v>2023</v>
      </c>
      <c r="B39" s="7">
        <f>'Form 1.1'!K39</f>
        <v>27268.30878519486</v>
      </c>
      <c r="C39" s="7">
        <v>3285.4251588836187</v>
      </c>
      <c r="D39" s="7">
        <f t="shared" si="0"/>
        <v>30553.733944078478</v>
      </c>
      <c r="E39" s="7">
        <f t="shared" si="1"/>
        <v>1958.7791370544828</v>
      </c>
      <c r="F39" s="7">
        <v>755.7674381340162</v>
      </c>
      <c r="G39" s="7">
        <v>2714.546575188499</v>
      </c>
      <c r="H39" s="7">
        <f t="shared" si="2"/>
        <v>27839.18736888998</v>
      </c>
    </row>
    <row r="40" spans="1:8" ht="15.75" thickBot="1">
      <c r="A40" s="6">
        <v>2024</v>
      </c>
      <c r="B40" s="7">
        <f>'Form 1.1'!K40</f>
        <v>27667.226456672815</v>
      </c>
      <c r="C40" s="7">
        <v>3327.956663894603</v>
      </c>
      <c r="D40" s="7">
        <f t="shared" si="0"/>
        <v>30995.183120567417</v>
      </c>
      <c r="E40" s="7">
        <f t="shared" si="1"/>
        <v>1958.4891290933715</v>
      </c>
      <c r="F40" s="7">
        <v>809.1909970772214</v>
      </c>
      <c r="G40" s="7">
        <v>2767.6801261705928</v>
      </c>
      <c r="H40" s="7">
        <f t="shared" si="2"/>
        <v>28227.502994396826</v>
      </c>
    </row>
    <row r="41" spans="1:8" ht="15.75" thickBot="1">
      <c r="A41" s="6">
        <v>2025</v>
      </c>
      <c r="B41" s="7">
        <f>'Form 1.1'!K41</f>
        <v>27962.460206492815</v>
      </c>
      <c r="C41" s="7">
        <v>3356.5884477790523</v>
      </c>
      <c r="D41" s="7">
        <f t="shared" si="0"/>
        <v>31319.048654271868</v>
      </c>
      <c r="E41" s="7">
        <f t="shared" si="1"/>
        <v>1959.2138204462074</v>
      </c>
      <c r="F41" s="7">
        <v>861.1148863493029</v>
      </c>
      <c r="G41" s="7">
        <v>2820.3287067955102</v>
      </c>
      <c r="H41" s="7">
        <f t="shared" si="2"/>
        <v>28498.71994747636</v>
      </c>
    </row>
    <row r="42" spans="1:8" ht="15.75" thickBot="1">
      <c r="A42" s="6">
        <v>2026</v>
      </c>
      <c r="B42" s="7">
        <f>'Form 1.1'!K42</f>
        <v>28414.09097832611</v>
      </c>
      <c r="C42" s="7">
        <v>3406.337724794046</v>
      </c>
      <c r="D42" s="7">
        <f t="shared" si="0"/>
        <v>31820.428703120153</v>
      </c>
      <c r="E42" s="7">
        <f t="shared" si="1"/>
        <v>1959.1629557254073</v>
      </c>
      <c r="F42" s="7">
        <v>911.4838272314478</v>
      </c>
      <c r="G42" s="7">
        <v>2870.646782956855</v>
      </c>
      <c r="H42" s="7">
        <f t="shared" si="2"/>
        <v>28949.7819201633</v>
      </c>
    </row>
    <row r="43" spans="1:8" ht="15.75" thickBot="1">
      <c r="A43" s="6">
        <v>2027</v>
      </c>
      <c r="B43" s="7">
        <f>'Form 1.1'!K43</f>
        <v>28749.917103970227</v>
      </c>
      <c r="C43" s="7">
        <v>3440.259600893843</v>
      </c>
      <c r="D43" s="7">
        <f t="shared" si="0"/>
        <v>32190.17670486407</v>
      </c>
      <c r="E43" s="7">
        <f t="shared" si="1"/>
        <v>1959.1621584690124</v>
      </c>
      <c r="F43" s="7">
        <v>960.8589560762783</v>
      </c>
      <c r="G43" s="7">
        <v>2920.021114545291</v>
      </c>
      <c r="H43" s="7">
        <f t="shared" si="2"/>
        <v>29270.155590318776</v>
      </c>
    </row>
    <row r="44" spans="1:8" ht="15.75" thickBot="1">
      <c r="A44" s="6">
        <v>2028</v>
      </c>
      <c r="B44" s="7">
        <f>'Form 1.1'!K44</f>
        <v>29097.405393233777</v>
      </c>
      <c r="C44" s="7">
        <v>3475.1470311502744</v>
      </c>
      <c r="D44" s="7">
        <f t="shared" si="0"/>
        <v>32572.552424384052</v>
      </c>
      <c r="E44" s="7">
        <f t="shared" si="1"/>
        <v>1959.2093960817483</v>
      </c>
      <c r="F44" s="7">
        <v>1010.6187555763913</v>
      </c>
      <c r="G44" s="7">
        <v>2969.8281516581396</v>
      </c>
      <c r="H44" s="7">
        <f t="shared" si="2"/>
        <v>29602.72427272591</v>
      </c>
    </row>
    <row r="45" spans="1:8" ht="15.75" thickBot="1">
      <c r="A45" s="6">
        <v>2029</v>
      </c>
      <c r="B45" s="7">
        <f>'Form 1.1'!K45</f>
        <v>29420.461615257784</v>
      </c>
      <c r="C45" s="7">
        <v>3505.7792630064205</v>
      </c>
      <c r="D45" s="7">
        <f t="shared" si="0"/>
        <v>32926.2408782642</v>
      </c>
      <c r="E45" s="7">
        <f t="shared" si="1"/>
        <v>1959.2878497501213</v>
      </c>
      <c r="F45" s="7">
        <v>1063.4052950962011</v>
      </c>
      <c r="G45" s="7">
        <v>3022.6931448463224</v>
      </c>
      <c r="H45" s="7">
        <f t="shared" si="2"/>
        <v>29903.54773341788</v>
      </c>
    </row>
    <row r="46" spans="1:8" ht="15.75" thickBot="1">
      <c r="A46" s="6">
        <v>2030</v>
      </c>
      <c r="B46" s="7">
        <f>'Form 1.1'!K46</f>
        <v>29748.65398017589</v>
      </c>
      <c r="C46" s="7">
        <v>3535.83900068822</v>
      </c>
      <c r="D46" s="7">
        <f t="shared" si="0"/>
        <v>33284.49298086411</v>
      </c>
      <c r="E46" s="7">
        <f t="shared" si="1"/>
        <v>1959.26066440583</v>
      </c>
      <c r="F46" s="7">
        <v>1120.792237015256</v>
      </c>
      <c r="G46" s="7">
        <v>3080.052901421086</v>
      </c>
      <c r="H46" s="7">
        <f t="shared" si="2"/>
        <v>30204.440079443026</v>
      </c>
    </row>
    <row r="47" spans="1:5" ht="15">
      <c r="A47" s="25" t="s">
        <v>0</v>
      </c>
      <c r="B47" s="25"/>
      <c r="C47" s="25"/>
      <c r="D47" s="25"/>
      <c r="E47" s="25"/>
    </row>
    <row r="48" spans="1:5" ht="13.5" customHeight="1">
      <c r="A48" s="25" t="s">
        <v>52</v>
      </c>
      <c r="B48" s="25"/>
      <c r="C48" s="25"/>
      <c r="D48" s="25"/>
      <c r="E48" s="25"/>
    </row>
    <row r="49" ht="13.5" customHeight="1">
      <c r="A49" s="4"/>
    </row>
    <row r="50" spans="1:8" ht="15.75">
      <c r="A50" s="22" t="s">
        <v>23</v>
      </c>
      <c r="B50" s="22"/>
      <c r="C50" s="22"/>
      <c r="D50" s="22"/>
      <c r="E50" s="22"/>
      <c r="F50" s="22"/>
      <c r="G50" s="22"/>
      <c r="H50" s="22"/>
    </row>
    <row r="51" spans="1:9" ht="15">
      <c r="A51" s="8" t="s">
        <v>24</v>
      </c>
      <c r="B51" s="11">
        <f>EXP((LN(B16/B6)/10))-1</f>
        <v>0.004157846221659822</v>
      </c>
      <c r="C51" s="11">
        <f aca="true" t="shared" si="3" ref="C51:H51">EXP((LN(C16/C6)/10))-1</f>
        <v>0.0030996650317527408</v>
      </c>
      <c r="D51" s="11">
        <f t="shared" si="3"/>
        <v>0.0040367069343663076</v>
      </c>
      <c r="E51" s="11">
        <f t="shared" si="3"/>
        <v>0.028124986730014623</v>
      </c>
      <c r="F51" s="12" t="s">
        <v>47</v>
      </c>
      <c r="G51" s="11">
        <f t="shared" si="3"/>
        <v>0.028184344913360526</v>
      </c>
      <c r="H51" s="11">
        <f t="shared" si="3"/>
        <v>0.0030996650317527408</v>
      </c>
      <c r="I51" s="11"/>
    </row>
    <row r="52" spans="1:9" ht="15">
      <c r="A52" s="8" t="s">
        <v>36</v>
      </c>
      <c r="B52" s="11">
        <f>EXP((LN(B32/B16)/16))-1</f>
        <v>0.0029699797537954264</v>
      </c>
      <c r="C52" s="11">
        <f aca="true" t="shared" si="4" ref="C52:H52">EXP((LN(C32/C16)/16))-1</f>
        <v>0.0016384240617297596</v>
      </c>
      <c r="D52" s="11">
        <f t="shared" si="4"/>
        <v>0.002819658240577727</v>
      </c>
      <c r="E52" s="11">
        <f t="shared" si="4"/>
        <v>0.009324183524904939</v>
      </c>
      <c r="F52" s="11">
        <f t="shared" si="4"/>
        <v>0.4799049225632639</v>
      </c>
      <c r="G52" s="11">
        <f t="shared" si="4"/>
        <v>0.02415027018543414</v>
      </c>
      <c r="H52" s="11">
        <f t="shared" si="4"/>
        <v>0.001697340065736519</v>
      </c>
      <c r="I52" s="11"/>
    </row>
    <row r="53" spans="1:9" ht="15">
      <c r="A53" s="8" t="s">
        <v>37</v>
      </c>
      <c r="B53" s="11">
        <f>EXP((LN(B36/B32)/4))-1</f>
        <v>0.008439620572221918</v>
      </c>
      <c r="C53" s="11">
        <f aca="true" t="shared" si="5" ref="C53:H53">EXP((LN(C36/C32)/4))-1</f>
        <v>-0.0009345827937092821</v>
      </c>
      <c r="D53" s="11">
        <f t="shared" si="5"/>
        <v>0.007404846529280862</v>
      </c>
      <c r="E53" s="11">
        <f t="shared" si="5"/>
        <v>0.0989762359009223</v>
      </c>
      <c r="F53" s="11">
        <f t="shared" si="5"/>
        <v>0.13501769186204937</v>
      </c>
      <c r="G53" s="11">
        <f t="shared" si="5"/>
        <v>0.10678708099256129</v>
      </c>
      <c r="H53" s="11">
        <f t="shared" si="5"/>
        <v>4.8443386457375226E-05</v>
      </c>
      <c r="I53" s="11"/>
    </row>
    <row r="54" spans="1:9" ht="15">
      <c r="A54" s="8" t="s">
        <v>68</v>
      </c>
      <c r="B54" s="11">
        <f>EXP((LN(B46/B32)/14))-1</f>
        <v>0.011978883030130394</v>
      </c>
      <c r="C54" s="11">
        <f aca="true" t="shared" si="6" ref="C54:H54">EXP((LN(C46/C32)/14))-1</f>
        <v>0.007867931652040472</v>
      </c>
      <c r="D54" s="11">
        <f t="shared" si="6"/>
        <v>0.011530071060025016</v>
      </c>
      <c r="E54" s="11">
        <f t="shared" si="6"/>
        <v>0.027822113365520318</v>
      </c>
      <c r="F54" s="11">
        <f t="shared" si="6"/>
        <v>0.08633389142163916</v>
      </c>
      <c r="G54" s="11">
        <f t="shared" si="6"/>
        <v>0.04398825002261386</v>
      </c>
      <c r="H54" s="11">
        <f t="shared" si="6"/>
        <v>0.008947221959418883</v>
      </c>
      <c r="I54" s="11"/>
    </row>
    <row r="55" ht="13.5" customHeight="1">
      <c r="A55" s="4"/>
    </row>
  </sheetData>
  <sheetProtection/>
  <mergeCells count="6">
    <mergeCell ref="A1:H1"/>
    <mergeCell ref="A2:K2"/>
    <mergeCell ref="A3:H3"/>
    <mergeCell ref="A47:E47"/>
    <mergeCell ref="A48:E48"/>
    <mergeCell ref="A50:H50"/>
  </mergeCells>
  <printOptions horizontalCentered="1"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6"/>
  <sheetViews>
    <sheetView zoomScale="80" zoomScaleNormal="80" zoomScalePageLayoutView="0" workbookViewId="0" topLeftCell="A1">
      <selection activeCell="A3" sqref="A3:I3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6" width="14.28125" style="1" bestFit="1" customWidth="1"/>
    <col min="7" max="7" width="20.00390625" style="1" bestFit="1" customWidth="1"/>
    <col min="8" max="8" width="17.140625" style="1" bestFit="1" customWidth="1"/>
    <col min="9" max="9" width="17.140625" style="1" customWidth="1"/>
    <col min="10" max="16384" width="9.140625" style="1" customWidth="1"/>
  </cols>
  <sheetData>
    <row r="1" spans="1:9" ht="15.75" customHeight="1">
      <c r="A1" s="23" t="s">
        <v>60</v>
      </c>
      <c r="B1" s="23"/>
      <c r="C1" s="23"/>
      <c r="D1" s="23"/>
      <c r="E1" s="23"/>
      <c r="F1" s="23"/>
      <c r="G1" s="23"/>
      <c r="H1" s="23"/>
      <c r="I1" s="23"/>
    </row>
    <row r="2" spans="1:10" ht="15.75" customHeight="1">
      <c r="A2" s="24" t="s">
        <v>67</v>
      </c>
      <c r="B2" s="23"/>
      <c r="C2" s="23"/>
      <c r="D2" s="23"/>
      <c r="E2" s="23"/>
      <c r="F2" s="23"/>
      <c r="G2" s="23"/>
      <c r="H2" s="23"/>
      <c r="I2" s="23"/>
      <c r="J2" s="23"/>
    </row>
    <row r="3" spans="1:9" ht="15.75" customHeight="1">
      <c r="A3" s="23" t="s">
        <v>31</v>
      </c>
      <c r="B3" s="23"/>
      <c r="C3" s="23"/>
      <c r="D3" s="23"/>
      <c r="E3" s="23"/>
      <c r="F3" s="23"/>
      <c r="G3" s="23"/>
      <c r="H3" s="23"/>
      <c r="I3" s="23"/>
    </row>
    <row r="4" ht="13.5" customHeight="1" thickBot="1">
      <c r="A4" s="4"/>
    </row>
    <row r="5" spans="1:9" ht="27" thickBot="1">
      <c r="A5" s="5" t="s">
        <v>11</v>
      </c>
      <c r="B5" s="5" t="s">
        <v>70</v>
      </c>
      <c r="C5" s="5" t="s">
        <v>32</v>
      </c>
      <c r="D5" s="5" t="s">
        <v>27</v>
      </c>
      <c r="E5" s="5" t="s">
        <v>33</v>
      </c>
      <c r="F5" s="5" t="s">
        <v>29</v>
      </c>
      <c r="G5" s="5" t="s">
        <v>34</v>
      </c>
      <c r="H5" s="5" t="s">
        <v>71</v>
      </c>
      <c r="I5" s="5" t="s">
        <v>35</v>
      </c>
    </row>
    <row r="6" spans="1:9" ht="15.75" thickBot="1">
      <c r="A6" s="6">
        <v>1990</v>
      </c>
      <c r="B6" s="7">
        <v>4951.495029051245</v>
      </c>
      <c r="C6" s="7">
        <v>537.9360004676698</v>
      </c>
      <c r="D6" s="7">
        <f>B6+C6</f>
        <v>5489.431029518915</v>
      </c>
      <c r="E6" s="7">
        <v>148.4950248756222</v>
      </c>
      <c r="F6" s="7">
        <v>0</v>
      </c>
      <c r="G6" s="7">
        <f>E6+F6</f>
        <v>148.4950248756222</v>
      </c>
      <c r="H6" s="7">
        <f>D6-G6</f>
        <v>5340.936004643293</v>
      </c>
      <c r="I6" s="19">
        <f>100*'Form 1.2'!H6/('Form 1.4'!H6*8.76)</f>
        <v>53.77319508573046</v>
      </c>
    </row>
    <row r="7" spans="1:9" ht="15.75" thickBot="1">
      <c r="A7" s="6">
        <v>1991</v>
      </c>
      <c r="B7" s="7">
        <v>4804.934546202564</v>
      </c>
      <c r="C7" s="7">
        <v>518.9060802017436</v>
      </c>
      <c r="D7" s="7">
        <f aca="true" t="shared" si="0" ref="D7:D46">B7+C7</f>
        <v>5323.840626404308</v>
      </c>
      <c r="E7" s="7">
        <v>171.84454440128127</v>
      </c>
      <c r="F7" s="7">
        <v>0</v>
      </c>
      <c r="G7" s="7">
        <f aca="true" t="shared" si="1" ref="G7:G46">E7+F7</f>
        <v>171.84454440128127</v>
      </c>
      <c r="H7" s="7">
        <f aca="true" t="shared" si="2" ref="H7:H46">D7-G7</f>
        <v>5151.9960820030265</v>
      </c>
      <c r="I7" s="19">
        <f>100*'Form 1.2'!H7/('Form 1.4'!H7*8.76)</f>
        <v>53.73819980952871</v>
      </c>
    </row>
    <row r="8" spans="1:9" ht="15.75" thickBot="1">
      <c r="A8" s="6">
        <v>1992</v>
      </c>
      <c r="B8" s="7">
        <v>4968.084610749193</v>
      </c>
      <c r="C8" s="7">
        <v>538.27199995056</v>
      </c>
      <c r="D8" s="7">
        <f t="shared" si="0"/>
        <v>5506.356610699753</v>
      </c>
      <c r="E8" s="7">
        <v>162.08461119062224</v>
      </c>
      <c r="F8" s="7">
        <v>0</v>
      </c>
      <c r="G8" s="7">
        <f t="shared" si="1"/>
        <v>162.08461119062224</v>
      </c>
      <c r="H8" s="7">
        <f t="shared" si="2"/>
        <v>5344.271999509131</v>
      </c>
      <c r="I8" s="19">
        <f>100*'Form 1.2'!H8/('Form 1.4'!H8*8.76)</f>
        <v>52.89975355211421</v>
      </c>
    </row>
    <row r="9" spans="1:9" ht="15.75" thickBot="1">
      <c r="A9" s="6">
        <v>1993</v>
      </c>
      <c r="B9" s="7">
        <v>4397.846449505996</v>
      </c>
      <c r="C9" s="7">
        <v>473.98399964583706</v>
      </c>
      <c r="D9" s="7">
        <f t="shared" si="0"/>
        <v>4871.830449151833</v>
      </c>
      <c r="E9" s="7">
        <v>165.84645266816548</v>
      </c>
      <c r="F9" s="7">
        <v>0</v>
      </c>
      <c r="G9" s="7">
        <f t="shared" si="1"/>
        <v>165.84645266816548</v>
      </c>
      <c r="H9" s="7">
        <f t="shared" si="2"/>
        <v>4705.983996483667</v>
      </c>
      <c r="I9" s="19">
        <f>100*'Form 1.2'!H9/('Form 1.4'!H9*8.76)</f>
        <v>58.1936442187307</v>
      </c>
    </row>
    <row r="10" spans="1:9" ht="15.75" thickBot="1">
      <c r="A10" s="6">
        <v>1994</v>
      </c>
      <c r="B10" s="7">
        <v>4749.379043074492</v>
      </c>
      <c r="C10" s="7">
        <v>506.79999999261133</v>
      </c>
      <c r="D10" s="7">
        <f t="shared" si="0"/>
        <v>5256.1790430671035</v>
      </c>
      <c r="E10" s="7">
        <v>224.3790431404622</v>
      </c>
      <c r="F10" s="7">
        <v>0</v>
      </c>
      <c r="G10" s="7">
        <f t="shared" si="1"/>
        <v>224.3790431404622</v>
      </c>
      <c r="H10" s="7">
        <f t="shared" si="2"/>
        <v>5031.799999926641</v>
      </c>
      <c r="I10" s="19">
        <f>100*'Form 1.2'!H10/('Form 1.4'!H10*8.76)</f>
        <v>52.52273438269936</v>
      </c>
    </row>
    <row r="11" spans="1:9" ht="15.75" thickBot="1">
      <c r="A11" s="6">
        <v>1995</v>
      </c>
      <c r="B11" s="7">
        <v>4687.553137476882</v>
      </c>
      <c r="C11" s="7">
        <v>499.40799989465063</v>
      </c>
      <c r="D11" s="7">
        <f t="shared" si="0"/>
        <v>5186.9611373715325</v>
      </c>
      <c r="E11" s="7">
        <v>228.5531384175011</v>
      </c>
      <c r="F11" s="7">
        <v>0</v>
      </c>
      <c r="G11" s="7">
        <f t="shared" si="1"/>
        <v>228.5531384175011</v>
      </c>
      <c r="H11" s="7">
        <f t="shared" si="2"/>
        <v>4958.407998954031</v>
      </c>
      <c r="I11" s="19">
        <f>100*'Form 1.2'!H11/('Form 1.4'!H11*8.76)</f>
        <v>54.38040592522997</v>
      </c>
    </row>
    <row r="12" spans="1:9" ht="15.75" thickBot="1">
      <c r="A12" s="6">
        <v>1996</v>
      </c>
      <c r="B12" s="7">
        <v>4829.004431640694</v>
      </c>
      <c r="C12" s="7">
        <v>515.7600001943676</v>
      </c>
      <c r="D12" s="7">
        <f t="shared" si="0"/>
        <v>5344.764431835061</v>
      </c>
      <c r="E12" s="7">
        <v>224.00442990526858</v>
      </c>
      <c r="F12" s="7">
        <v>0</v>
      </c>
      <c r="G12" s="7">
        <f t="shared" si="1"/>
        <v>224.00442990526858</v>
      </c>
      <c r="H12" s="7">
        <f t="shared" si="2"/>
        <v>5120.760001929792</v>
      </c>
      <c r="I12" s="19">
        <f>100*'Form 1.2'!H12/('Form 1.4'!H12*8.76)</f>
        <v>53.99971809146622</v>
      </c>
    </row>
    <row r="13" spans="1:9" ht="15.75" thickBot="1">
      <c r="A13" s="6">
        <v>1997</v>
      </c>
      <c r="B13" s="7">
        <v>5256.9833621405705</v>
      </c>
      <c r="C13" s="7">
        <v>564.3679994862075</v>
      </c>
      <c r="D13" s="7">
        <f t="shared" si="0"/>
        <v>5821.351361626778</v>
      </c>
      <c r="E13" s="7">
        <v>217.98336672800366</v>
      </c>
      <c r="F13" s="7">
        <v>0</v>
      </c>
      <c r="G13" s="7">
        <f t="shared" si="1"/>
        <v>217.98336672800366</v>
      </c>
      <c r="H13" s="7">
        <f t="shared" si="2"/>
        <v>5603.367994898775</v>
      </c>
      <c r="I13" s="19">
        <f>100*'Form 1.2'!H13/('Form 1.4'!H13*8.76)</f>
        <v>50.412582468029655</v>
      </c>
    </row>
    <row r="14" spans="1:9" ht="15.75" thickBot="1">
      <c r="A14" s="6">
        <v>1998</v>
      </c>
      <c r="B14" s="7">
        <v>5267.9538898792825</v>
      </c>
      <c r="C14" s="7">
        <v>565.5999998946539</v>
      </c>
      <c r="D14" s="7">
        <f t="shared" si="0"/>
        <v>5833.553889773936</v>
      </c>
      <c r="E14" s="7">
        <v>217.95389081987284</v>
      </c>
      <c r="F14" s="7">
        <v>0</v>
      </c>
      <c r="G14" s="7">
        <f t="shared" si="1"/>
        <v>217.95389081987284</v>
      </c>
      <c r="H14" s="7">
        <f t="shared" si="2"/>
        <v>5615.599998954063</v>
      </c>
      <c r="I14" s="19">
        <f>100*'Form 1.2'!H14/('Form 1.4'!H14*8.76)</f>
        <v>50.05822227729793</v>
      </c>
    </row>
    <row r="15" spans="1:9" ht="15.75" thickBot="1">
      <c r="A15" s="6">
        <v>1999</v>
      </c>
      <c r="B15" s="7">
        <v>5081.342885267424</v>
      </c>
      <c r="C15" s="7">
        <v>544.0960003539712</v>
      </c>
      <c r="D15" s="7">
        <f t="shared" si="0"/>
        <v>5625.4388856213955</v>
      </c>
      <c r="E15" s="7">
        <v>223.27847066039638</v>
      </c>
      <c r="F15" s="7">
        <v>0.0644114465698766</v>
      </c>
      <c r="G15" s="7">
        <f t="shared" si="1"/>
        <v>223.34288210696624</v>
      </c>
      <c r="H15" s="7">
        <f t="shared" si="2"/>
        <v>5402.096003514429</v>
      </c>
      <c r="I15" s="19">
        <f>100*'Form 1.2'!H15/('Form 1.4'!H15*8.76)</f>
        <v>52.41797847920075</v>
      </c>
    </row>
    <row r="16" spans="1:9" ht="15.75" thickBot="1">
      <c r="A16" s="6">
        <v>2000</v>
      </c>
      <c r="B16" s="7">
        <v>5002.298521816475</v>
      </c>
      <c r="C16" s="7">
        <v>538.272000089738</v>
      </c>
      <c r="D16" s="7">
        <f t="shared" si="0"/>
        <v>5540.570521906213</v>
      </c>
      <c r="E16" s="7">
        <v>195.96163020513896</v>
      </c>
      <c r="F16" s="7">
        <v>0.336890810103564</v>
      </c>
      <c r="G16" s="7">
        <f t="shared" si="1"/>
        <v>196.29852101524253</v>
      </c>
      <c r="H16" s="7">
        <f t="shared" si="2"/>
        <v>5344.27200089097</v>
      </c>
      <c r="I16" s="19">
        <f>100*'Form 1.2'!H16/('Form 1.4'!H16*8.76)</f>
        <v>55.42880509632288</v>
      </c>
    </row>
    <row r="17" spans="1:9" ht="15.75" thickBot="1">
      <c r="A17" s="6">
        <v>2001</v>
      </c>
      <c r="B17" s="7">
        <v>4514.514597174045</v>
      </c>
      <c r="C17" s="7">
        <v>484.96000051172183</v>
      </c>
      <c r="D17" s="7">
        <f t="shared" si="0"/>
        <v>4999.474597685767</v>
      </c>
      <c r="E17" s="7">
        <v>183.80744171934478</v>
      </c>
      <c r="F17" s="7">
        <v>0.707150885755569</v>
      </c>
      <c r="G17" s="7">
        <f t="shared" si="1"/>
        <v>184.51459260510035</v>
      </c>
      <c r="H17" s="7">
        <f t="shared" si="2"/>
        <v>4814.960005080667</v>
      </c>
      <c r="I17" s="19">
        <f>100*'Form 1.2'!H17/('Form 1.4'!H17*8.76)</f>
        <v>60.204945945747</v>
      </c>
    </row>
    <row r="18" spans="1:9" ht="15.75" thickBot="1">
      <c r="A18" s="6">
        <v>2002</v>
      </c>
      <c r="B18" s="7">
        <v>4943.211062660449</v>
      </c>
      <c r="C18" s="7">
        <v>528.5279997599297</v>
      </c>
      <c r="D18" s="7">
        <f t="shared" si="0"/>
        <v>5471.739062420379</v>
      </c>
      <c r="E18" s="7">
        <v>221.88263935864384</v>
      </c>
      <c r="F18" s="7">
        <v>2.32842544529044</v>
      </c>
      <c r="G18" s="7">
        <f t="shared" si="1"/>
        <v>224.21106480393428</v>
      </c>
      <c r="H18" s="7">
        <f t="shared" si="2"/>
        <v>5247.527997616445</v>
      </c>
      <c r="I18" s="19">
        <f>100*'Form 1.2'!H18/('Form 1.4'!H18*8.76)</f>
        <v>55.03716573157621</v>
      </c>
    </row>
    <row r="19" spans="1:9" ht="15.75" thickBot="1">
      <c r="A19" s="6">
        <v>2003</v>
      </c>
      <c r="B19" s="7">
        <v>5141.671944733005</v>
      </c>
      <c r="C19" s="7">
        <v>551.376000057733</v>
      </c>
      <c r="D19" s="7">
        <f t="shared" si="0"/>
        <v>5693.047944790738</v>
      </c>
      <c r="E19" s="7">
        <v>212.32610682886963</v>
      </c>
      <c r="F19" s="7">
        <v>6.34583738866182</v>
      </c>
      <c r="G19" s="7">
        <f t="shared" si="1"/>
        <v>218.67194421753143</v>
      </c>
      <c r="H19" s="7">
        <f t="shared" si="2"/>
        <v>5474.3760005732065</v>
      </c>
      <c r="I19" s="19">
        <f>100*'Form 1.2'!H19/('Form 1.4'!H19*8.76)</f>
        <v>54.540194586443064</v>
      </c>
    </row>
    <row r="20" spans="1:9" ht="15.75" thickBot="1">
      <c r="A20" s="6">
        <v>2004</v>
      </c>
      <c r="B20" s="7">
        <v>5151.755362615891</v>
      </c>
      <c r="C20" s="7">
        <v>552.2720000422099</v>
      </c>
      <c r="D20" s="7">
        <f t="shared" si="0"/>
        <v>5704.0273626581</v>
      </c>
      <c r="E20" s="7">
        <v>211.91837765726157</v>
      </c>
      <c r="F20" s="7">
        <v>8.83698458175422</v>
      </c>
      <c r="G20" s="7">
        <f t="shared" si="1"/>
        <v>220.7553622390158</v>
      </c>
      <c r="H20" s="7">
        <f t="shared" si="2"/>
        <v>5483.272000419084</v>
      </c>
      <c r="I20" s="19">
        <f>100*'Form 1.2'!H20/('Form 1.4'!H20*8.76)</f>
        <v>55.17503305822998</v>
      </c>
    </row>
    <row r="21" spans="1:9" ht="15.75" thickBot="1">
      <c r="A21" s="6">
        <v>2005</v>
      </c>
      <c r="B21" s="7">
        <v>5321.1477722007185</v>
      </c>
      <c r="C21" s="7">
        <v>570.776978716967</v>
      </c>
      <c r="D21" s="7">
        <f t="shared" si="0"/>
        <v>5891.924750917686</v>
      </c>
      <c r="E21" s="7">
        <v>214.35673913598825</v>
      </c>
      <c r="F21" s="7">
        <v>10.5680088060955</v>
      </c>
      <c r="G21" s="7">
        <f t="shared" si="1"/>
        <v>224.92474794208374</v>
      </c>
      <c r="H21" s="7">
        <f t="shared" si="2"/>
        <v>5667.000002975602</v>
      </c>
      <c r="I21" s="19">
        <f>100*'Form 1.2'!H21/('Form 1.4'!H21*8.76)</f>
        <v>53.50331309260179</v>
      </c>
    </row>
    <row r="22" spans="1:9" ht="15.75" thickBot="1">
      <c r="A22" s="6">
        <v>2006</v>
      </c>
      <c r="B22" s="7">
        <v>5711.4633917656665</v>
      </c>
      <c r="C22" s="7">
        <v>614.5899282347061</v>
      </c>
      <c r="D22" s="7">
        <f t="shared" si="0"/>
        <v>6326.053320000373</v>
      </c>
      <c r="E22" s="7">
        <v>212.90780138173332</v>
      </c>
      <c r="F22" s="7">
        <v>11.1455168597714</v>
      </c>
      <c r="G22" s="7">
        <f t="shared" si="1"/>
        <v>224.0533182415047</v>
      </c>
      <c r="H22" s="7">
        <f t="shared" si="2"/>
        <v>6102.000001758868</v>
      </c>
      <c r="I22" s="19">
        <f>100*'Form 1.2'!H22/('Form 1.4'!H22*8.76)</f>
        <v>51.624766698331136</v>
      </c>
    </row>
    <row r="23" spans="1:9" ht="15.75" thickBot="1">
      <c r="A23" s="6">
        <v>2007</v>
      </c>
      <c r="B23" s="7">
        <v>5676.217294867916</v>
      </c>
      <c r="C23" s="7">
        <v>611.4676255719978</v>
      </c>
      <c r="D23" s="7">
        <f t="shared" si="0"/>
        <v>6287.684920439914</v>
      </c>
      <c r="E23" s="7">
        <v>204.39101104459496</v>
      </c>
      <c r="F23" s="7">
        <v>12.293912644769</v>
      </c>
      <c r="G23" s="7">
        <f t="shared" si="1"/>
        <v>216.68492368936396</v>
      </c>
      <c r="H23" s="7">
        <f t="shared" si="2"/>
        <v>6070.99999675055</v>
      </c>
      <c r="I23" s="19">
        <f>100*'Form 1.2'!H23/('Form 1.4'!H23*8.76)</f>
        <v>51.897531620551774</v>
      </c>
    </row>
    <row r="24" spans="1:9" ht="15.75" thickBot="1">
      <c r="A24" s="6">
        <v>2008</v>
      </c>
      <c r="B24" s="7">
        <v>5626.128731900535</v>
      </c>
      <c r="C24" s="7">
        <v>604.9208634880432</v>
      </c>
      <c r="D24" s="7">
        <f t="shared" si="0"/>
        <v>6231.049595388578</v>
      </c>
      <c r="E24" s="7">
        <v>211.27935629433387</v>
      </c>
      <c r="F24" s="7">
        <v>13.7702373201016</v>
      </c>
      <c r="G24" s="7">
        <f t="shared" si="1"/>
        <v>225.04959361443548</v>
      </c>
      <c r="H24" s="7">
        <f t="shared" si="2"/>
        <v>6006.000001774143</v>
      </c>
      <c r="I24" s="19">
        <f>100*'Form 1.2'!H24/('Form 1.4'!H24*8.76)</f>
        <v>53.58483788706206</v>
      </c>
    </row>
    <row r="25" spans="1:9" ht="15.75" thickBot="1">
      <c r="A25" s="6">
        <v>2009</v>
      </c>
      <c r="B25" s="7">
        <v>5361.903936832526</v>
      </c>
      <c r="C25" s="7">
        <v>574.9658987256523</v>
      </c>
      <c r="D25" s="7">
        <f t="shared" si="0"/>
        <v>5936.869835558178</v>
      </c>
      <c r="E25" s="7">
        <v>210.81806290177155</v>
      </c>
      <c r="F25" s="7">
        <v>17.4617781660016</v>
      </c>
      <c r="G25" s="7">
        <f t="shared" si="1"/>
        <v>228.27984106777316</v>
      </c>
      <c r="H25" s="7">
        <f t="shared" si="2"/>
        <v>5708.589994490405</v>
      </c>
      <c r="I25" s="19">
        <f>100*'Form 1.2'!H25/('Form 1.4'!H25*8.76)</f>
        <v>53.98814661650191</v>
      </c>
    </row>
    <row r="26" spans="1:9" ht="15.75" thickBot="1">
      <c r="A26" s="6">
        <v>2010</v>
      </c>
      <c r="B26" s="7">
        <v>5758.835231277117</v>
      </c>
      <c r="C26" s="7">
        <v>618.6035965790762</v>
      </c>
      <c r="D26" s="7">
        <f t="shared" si="0"/>
        <v>6377.438827856193</v>
      </c>
      <c r="E26" s="7">
        <v>211.60082397520102</v>
      </c>
      <c r="F26" s="7">
        <v>23.9880092744492</v>
      </c>
      <c r="G26" s="7">
        <f t="shared" si="1"/>
        <v>235.58883324965024</v>
      </c>
      <c r="H26" s="7">
        <f t="shared" si="2"/>
        <v>6141.849994606542</v>
      </c>
      <c r="I26" s="19">
        <f>100*'Form 1.2'!H26/('Form 1.4'!H26*8.76)</f>
        <v>48.38904510131874</v>
      </c>
    </row>
    <row r="27" spans="1:9" ht="15.75" thickBot="1">
      <c r="A27" s="6">
        <v>2011</v>
      </c>
      <c r="B27" s="7">
        <v>5555.969388997628</v>
      </c>
      <c r="C27" s="7">
        <v>595.0314218466237</v>
      </c>
      <c r="D27" s="7">
        <f t="shared" si="0"/>
        <v>6151.000810844252</v>
      </c>
      <c r="E27" s="7">
        <v>209.31986040188875</v>
      </c>
      <c r="F27" s="7">
        <v>33.8689763937413</v>
      </c>
      <c r="G27" s="7">
        <f t="shared" si="1"/>
        <v>243.18883679563004</v>
      </c>
      <c r="H27" s="7">
        <f t="shared" si="2"/>
        <v>5907.811974048622</v>
      </c>
      <c r="I27" s="19">
        <f>100*'Form 1.2'!H27/('Form 1.4'!H27*8.76)</f>
        <v>50.77632234120875</v>
      </c>
    </row>
    <row r="28" spans="1:9" ht="15.75" thickBot="1">
      <c r="A28" s="6">
        <v>2012</v>
      </c>
      <c r="B28" s="7">
        <v>5462.937608033313</v>
      </c>
      <c r="C28" s="7">
        <v>582.5235135509441</v>
      </c>
      <c r="D28" s="7">
        <f t="shared" si="0"/>
        <v>6045.461121584257</v>
      </c>
      <c r="E28" s="7">
        <v>214.48404701463338</v>
      </c>
      <c r="F28" s="7">
        <v>47.3507614566789</v>
      </c>
      <c r="G28" s="7">
        <f t="shared" si="1"/>
        <v>261.8348084713123</v>
      </c>
      <c r="H28" s="7">
        <f t="shared" si="2"/>
        <v>5783.626313112944</v>
      </c>
      <c r="I28" s="19">
        <f>100*'Form 1.2'!H28/('Form 1.4'!H28*8.76)</f>
        <v>52.871296272256835</v>
      </c>
    </row>
    <row r="29" spans="1:9" ht="15.75" thickBot="1">
      <c r="A29" s="6">
        <v>2013</v>
      </c>
      <c r="B29" s="7">
        <v>5560.105129899385</v>
      </c>
      <c r="C29" s="7">
        <v>590.5563351332673</v>
      </c>
      <c r="D29" s="7">
        <f t="shared" si="0"/>
        <v>6150.661465032653</v>
      </c>
      <c r="E29" s="7">
        <v>225.76432774342936</v>
      </c>
      <c r="F29" s="7">
        <v>61.5163813232117</v>
      </c>
      <c r="G29" s="7">
        <f t="shared" si="1"/>
        <v>287.28070906664107</v>
      </c>
      <c r="H29" s="7">
        <f t="shared" si="2"/>
        <v>5863.380755966012</v>
      </c>
      <c r="I29" s="19">
        <f>100*'Form 1.2'!H29/('Form 1.4'!H29*8.76)</f>
        <v>50.04052972612323</v>
      </c>
    </row>
    <row r="30" spans="1:9" ht="15.75" thickBot="1">
      <c r="A30" s="6">
        <v>2014</v>
      </c>
      <c r="B30" s="7">
        <v>5994.514247045248</v>
      </c>
      <c r="C30" s="7">
        <v>639.0397039746694</v>
      </c>
      <c r="D30" s="7">
        <f t="shared" si="0"/>
        <v>6633.553951019918</v>
      </c>
      <c r="E30" s="7">
        <v>210.31213810192529</v>
      </c>
      <c r="F30" s="7">
        <v>78.4904663123472</v>
      </c>
      <c r="G30" s="7">
        <f t="shared" si="1"/>
        <v>288.8026044142725</v>
      </c>
      <c r="H30" s="7">
        <f t="shared" si="2"/>
        <v>6344.751346605645</v>
      </c>
      <c r="I30" s="19">
        <f>100*'Form 1.2'!H30/('Form 1.4'!H30*8.76)</f>
        <v>47.89735173953947</v>
      </c>
    </row>
    <row r="31" spans="1:9" ht="15.75" thickBot="1">
      <c r="A31" s="6">
        <v>2015</v>
      </c>
      <c r="B31" s="7">
        <v>5917.199357347237</v>
      </c>
      <c r="C31" s="7">
        <v>628.0694007073255</v>
      </c>
      <c r="D31" s="7">
        <f t="shared" si="0"/>
        <v>6545.268758054563</v>
      </c>
      <c r="E31" s="7">
        <v>212.46348884657874</v>
      </c>
      <c r="F31" s="7">
        <v>96.9733621852517</v>
      </c>
      <c r="G31" s="7">
        <f t="shared" si="1"/>
        <v>309.43685103183043</v>
      </c>
      <c r="H31" s="7">
        <f t="shared" si="2"/>
        <v>6235.831907022732</v>
      </c>
      <c r="I31" s="19">
        <f>100*'Form 1.2'!H31/('Form 1.4'!H31*8.76)</f>
        <v>48.48723650357631</v>
      </c>
    </row>
    <row r="32" spans="1:9" ht="15.75" thickBot="1">
      <c r="A32" s="6">
        <v>2016</v>
      </c>
      <c r="B32" s="7">
        <v>5813.898172121626</v>
      </c>
      <c r="C32" s="7">
        <v>612.3741007194244</v>
      </c>
      <c r="D32" s="7">
        <f t="shared" si="0"/>
        <v>6426.27227284105</v>
      </c>
      <c r="E32" s="7">
        <v>221.56496426875512</v>
      </c>
      <c r="F32" s="7">
        <v>124.707308572296</v>
      </c>
      <c r="G32" s="7">
        <f t="shared" si="1"/>
        <v>346.2722728410511</v>
      </c>
      <c r="H32" s="7">
        <f t="shared" si="2"/>
        <v>6079.999999999999</v>
      </c>
      <c r="I32" s="19">
        <f>100*'Form 1.2'!H32/('Form 1.4'!H32*8.76)</f>
        <v>50.0616108032396</v>
      </c>
    </row>
    <row r="33" spans="1:9" ht="15.75" thickBot="1">
      <c r="A33" s="6">
        <v>2017</v>
      </c>
      <c r="B33" s="7">
        <v>5788.121534379728</v>
      </c>
      <c r="C33" s="7">
        <v>603.8175780867599</v>
      </c>
      <c r="D33" s="7">
        <f t="shared" si="0"/>
        <v>6391.939112466487</v>
      </c>
      <c r="E33" s="7">
        <v>250.30223648420406</v>
      </c>
      <c r="F33" s="7">
        <v>146.590922120882</v>
      </c>
      <c r="G33" s="7">
        <f t="shared" si="1"/>
        <v>396.89315860508606</v>
      </c>
      <c r="H33" s="7">
        <f t="shared" si="2"/>
        <v>5995.045953861401</v>
      </c>
      <c r="I33" s="19">
        <f>100*'Form 1.2'!H33/('Form 1.4'!H33*8.76)</f>
        <v>49.7331041085179</v>
      </c>
    </row>
    <row r="34" spans="1:9" ht="15.75" thickBot="1">
      <c r="A34" s="6">
        <v>2018</v>
      </c>
      <c r="B34" s="7">
        <v>5861.024228152763</v>
      </c>
      <c r="C34" s="7">
        <v>603.6840651038991</v>
      </c>
      <c r="D34" s="7">
        <f t="shared" si="0"/>
        <v>6464.708293256662</v>
      </c>
      <c r="E34" s="7">
        <v>309.3485720300612</v>
      </c>
      <c r="F34" s="7">
        <v>161.639360552174</v>
      </c>
      <c r="G34" s="7">
        <f t="shared" si="1"/>
        <v>470.9879325822352</v>
      </c>
      <c r="H34" s="7">
        <f t="shared" si="2"/>
        <v>5993.720360674427</v>
      </c>
      <c r="I34" s="19">
        <f>100*'Form 1.2'!H34/('Form 1.4'!H34*8.76)</f>
        <v>49.49987973716284</v>
      </c>
    </row>
    <row r="35" spans="1:9" ht="15.75" thickBot="1">
      <c r="A35" s="6">
        <v>2019</v>
      </c>
      <c r="B35" s="7">
        <v>5946.245077435677</v>
      </c>
      <c r="C35" s="7">
        <v>610.5954590650125</v>
      </c>
      <c r="D35" s="7">
        <f t="shared" si="0"/>
        <v>6556.840536500689</v>
      </c>
      <c r="E35" s="7">
        <v>313.2270952975852</v>
      </c>
      <c r="F35" s="7">
        <v>181.272811914766</v>
      </c>
      <c r="G35" s="7">
        <f t="shared" si="1"/>
        <v>494.4999072123512</v>
      </c>
      <c r="H35" s="7">
        <f t="shared" si="2"/>
        <v>6062.340629288338</v>
      </c>
      <c r="I35" s="19">
        <f>100*'Form 1.2'!H35/('Form 1.4'!H35*8.76)</f>
        <v>49.496688851747855</v>
      </c>
    </row>
    <row r="36" spans="1:9" ht="15.75" thickBot="1">
      <c r="A36" s="6">
        <v>2020</v>
      </c>
      <c r="B36" s="7">
        <v>6021.024018717852</v>
      </c>
      <c r="C36" s="7">
        <v>616.4377574036937</v>
      </c>
      <c r="D36" s="7">
        <f t="shared" si="0"/>
        <v>6637.461776121546</v>
      </c>
      <c r="E36" s="7">
        <v>315.60882126747583</v>
      </c>
      <c r="F36" s="7">
        <v>201.506649203112</v>
      </c>
      <c r="G36" s="7">
        <f t="shared" si="1"/>
        <v>517.1154704705879</v>
      </c>
      <c r="H36" s="7">
        <f t="shared" si="2"/>
        <v>6120.346305650958</v>
      </c>
      <c r="I36" s="19">
        <f>100*'Form 1.2'!H36/('Form 1.4'!H36*8.76)</f>
        <v>49.741233994030004</v>
      </c>
    </row>
    <row r="37" spans="1:9" ht="15.75" thickBot="1">
      <c r="A37" s="6">
        <v>2021</v>
      </c>
      <c r="B37" s="7">
        <v>6078.116029962067</v>
      </c>
      <c r="C37" s="7">
        <v>620.3005912326101</v>
      </c>
      <c r="D37" s="7">
        <f t="shared" si="0"/>
        <v>6698.416621194677</v>
      </c>
      <c r="E37" s="7">
        <v>317.68768605804735</v>
      </c>
      <c r="F37" s="7">
        <v>222.030207898572</v>
      </c>
      <c r="G37" s="7">
        <f t="shared" si="1"/>
        <v>539.7178939566194</v>
      </c>
      <c r="H37" s="7">
        <f t="shared" si="2"/>
        <v>6158.6987272380575</v>
      </c>
      <c r="I37" s="19">
        <f>100*'Form 1.2'!H37/('Form 1.4'!H37*8.76)</f>
        <v>50.236726528484475</v>
      </c>
    </row>
    <row r="38" spans="1:9" ht="15.75" thickBot="1">
      <c r="A38" s="6">
        <v>2022</v>
      </c>
      <c r="B38" s="7">
        <v>6157.506348979558</v>
      </c>
      <c r="C38" s="7">
        <v>626.851732360709</v>
      </c>
      <c r="D38" s="7">
        <f t="shared" si="0"/>
        <v>6784.358081340268</v>
      </c>
      <c r="E38" s="7">
        <v>319.6933943273191</v>
      </c>
      <c r="F38" s="7">
        <v>240.922487145909</v>
      </c>
      <c r="G38" s="7">
        <f t="shared" si="1"/>
        <v>560.6158814732281</v>
      </c>
      <c r="H38" s="7">
        <f t="shared" si="2"/>
        <v>6223.74219986704</v>
      </c>
      <c r="I38" s="19">
        <f>100*'Form 1.2'!H38/('Form 1.4'!H38*8.76)</f>
        <v>50.56747873814145</v>
      </c>
    </row>
    <row r="39" spans="1:11" ht="15.75" thickBot="1">
      <c r="A39" s="6">
        <v>2023</v>
      </c>
      <c r="B39" s="7">
        <v>6239.952361582541</v>
      </c>
      <c r="C39" s="7">
        <v>633.0835845631597</v>
      </c>
      <c r="D39" s="7">
        <f t="shared" si="0"/>
        <v>6873.035946145701</v>
      </c>
      <c r="E39" s="7">
        <v>321.5993013948333</v>
      </c>
      <c r="F39" s="7">
        <v>265.821055159497</v>
      </c>
      <c r="G39" s="7">
        <f t="shared" si="1"/>
        <v>587.4203565543303</v>
      </c>
      <c r="H39" s="7">
        <f t="shared" si="2"/>
        <v>6285.615589591371</v>
      </c>
      <c r="I39" s="19">
        <f>100*'Form 1.2'!H39/('Form 1.4'!H39*8.76)</f>
        <v>50.559716552424014</v>
      </c>
      <c r="K39" s="1" t="s">
        <v>72</v>
      </c>
    </row>
    <row r="40" spans="1:9" ht="15.75" thickBot="1">
      <c r="A40" s="6">
        <v>2024</v>
      </c>
      <c r="B40" s="7">
        <v>6313.733793306082</v>
      </c>
      <c r="C40" s="7">
        <v>639.9316945888843</v>
      </c>
      <c r="D40" s="7">
        <f t="shared" si="0"/>
        <v>6953.665487894966</v>
      </c>
      <c r="E40" s="7">
        <v>322.9049460715617</v>
      </c>
      <c r="F40" s="7">
        <v>277.15300269091</v>
      </c>
      <c r="G40" s="7">
        <f t="shared" si="1"/>
        <v>600.0579487624717</v>
      </c>
      <c r="H40" s="7">
        <f t="shared" si="2"/>
        <v>6353.607539132494</v>
      </c>
      <c r="I40" s="19">
        <f>100*'Form 1.2'!H40/('Form 1.4'!H40*8.76)</f>
        <v>50.71634773752901</v>
      </c>
    </row>
    <row r="41" spans="1:9" ht="15.75" thickBot="1">
      <c r="A41" s="6">
        <v>2025</v>
      </c>
      <c r="B41" s="7">
        <v>6381.729912132598</v>
      </c>
      <c r="C41" s="7">
        <v>645.439012210906</v>
      </c>
      <c r="D41" s="7">
        <f t="shared" si="0"/>
        <v>7027.168924343504</v>
      </c>
      <c r="E41" s="7">
        <v>324.3192454136159</v>
      </c>
      <c r="F41" s="7">
        <v>294.562343407322</v>
      </c>
      <c r="G41" s="7">
        <f t="shared" si="1"/>
        <v>618.8815888209378</v>
      </c>
      <c r="H41" s="7">
        <f t="shared" si="2"/>
        <v>6408.287335522566</v>
      </c>
      <c r="I41" s="19">
        <f>100*'Form 1.2'!H41/('Form 1.4'!H41*8.76)</f>
        <v>50.76673941855397</v>
      </c>
    </row>
    <row r="42" spans="1:9" ht="15.75" thickBot="1">
      <c r="A42" s="6">
        <v>2026</v>
      </c>
      <c r="B42" s="7">
        <v>6453.39904645926</v>
      </c>
      <c r="C42" s="7">
        <v>651.4294303888912</v>
      </c>
      <c r="D42" s="7">
        <f t="shared" si="0"/>
        <v>7104.828476848151</v>
      </c>
      <c r="E42" s="7">
        <v>325.60335634509545</v>
      </c>
      <c r="F42" s="7">
        <v>311.46149021335</v>
      </c>
      <c r="G42" s="7">
        <f t="shared" si="1"/>
        <v>637.0648465584454</v>
      </c>
      <c r="H42" s="7">
        <f t="shared" si="2"/>
        <v>6467.763630289705</v>
      </c>
      <c r="I42" s="19">
        <f>100*'Form 1.2'!H42/('Form 1.4'!H42*8.76)</f>
        <v>51.0960173329864</v>
      </c>
    </row>
    <row r="43" spans="1:9" ht="15.75" thickBot="1">
      <c r="A43" s="6">
        <v>2027</v>
      </c>
      <c r="B43" s="7">
        <v>6516.457614056436</v>
      </c>
      <c r="C43" s="7">
        <v>656.4880799597206</v>
      </c>
      <c r="D43" s="7">
        <f t="shared" si="0"/>
        <v>7172.945694016156</v>
      </c>
      <c r="E43" s="7">
        <v>326.8662347162743</v>
      </c>
      <c r="F43" s="7">
        <v>328.090665414085</v>
      </c>
      <c r="G43" s="7">
        <f t="shared" si="1"/>
        <v>654.9569001303593</v>
      </c>
      <c r="H43" s="7">
        <f t="shared" si="2"/>
        <v>6517.988793885797</v>
      </c>
      <c r="I43" s="19">
        <f>100*'Form 1.2'!H43/('Form 1.4'!H43*8.76)</f>
        <v>51.2633891837848</v>
      </c>
    </row>
    <row r="44" spans="1:10" ht="15.75" thickBot="1">
      <c r="A44" s="6">
        <v>2028</v>
      </c>
      <c r="B44" s="7">
        <v>6580.93336380169</v>
      </c>
      <c r="C44" s="7">
        <v>660.6205630325345</v>
      </c>
      <c r="D44" s="7">
        <f t="shared" si="0"/>
        <v>7241.5539268342245</v>
      </c>
      <c r="E44" s="7">
        <v>328.10808683423943</v>
      </c>
      <c r="F44" s="7">
        <v>354.427392748392</v>
      </c>
      <c r="G44" s="7">
        <f t="shared" si="1"/>
        <v>682.5354795826314</v>
      </c>
      <c r="H44" s="7">
        <f t="shared" si="2"/>
        <v>6559.018447251593</v>
      </c>
      <c r="I44" s="19">
        <f>100*'Form 1.2'!H44/('Form 1.4'!H44*8.76)</f>
        <v>51.52152644490854</v>
      </c>
      <c r="J44" s="1" t="s">
        <v>0</v>
      </c>
    </row>
    <row r="45" spans="1:9" ht="15.75" thickBot="1">
      <c r="A45" s="6">
        <v>2029</v>
      </c>
      <c r="B45" s="7">
        <v>6651.545320863677</v>
      </c>
      <c r="C45" s="7">
        <v>667.4186225662984</v>
      </c>
      <c r="D45" s="7">
        <f t="shared" si="0"/>
        <v>7318.963943429975</v>
      </c>
      <c r="E45" s="7">
        <v>329.3242240141483</v>
      </c>
      <c r="F45" s="7">
        <v>363.126252507579</v>
      </c>
      <c r="G45" s="7">
        <f t="shared" si="1"/>
        <v>692.4504765217273</v>
      </c>
      <c r="H45" s="7">
        <f t="shared" si="2"/>
        <v>6626.513466908248</v>
      </c>
      <c r="I45" s="19">
        <f>100*'Form 1.2'!H45/('Form 1.4'!H45*8.76)</f>
        <v>51.51497870756515</v>
      </c>
    </row>
    <row r="46" spans="1:9" ht="15.75" thickBot="1">
      <c r="A46" s="6">
        <v>2030</v>
      </c>
      <c r="B46" s="7">
        <v>6721.65685204811</v>
      </c>
      <c r="C46" s="7">
        <v>672.9545799676451</v>
      </c>
      <c r="D46" s="7">
        <f t="shared" si="0"/>
        <v>7394.611432015755</v>
      </c>
      <c r="E46" s="7">
        <v>330.2891809027052</v>
      </c>
      <c r="F46" s="7">
        <v>382.844635720002</v>
      </c>
      <c r="G46" s="7">
        <f t="shared" si="1"/>
        <v>713.1338166227072</v>
      </c>
      <c r="H46" s="7">
        <f t="shared" si="2"/>
        <v>6681.477615393048</v>
      </c>
      <c r="I46" s="19">
        <f>100*'Form 1.2'!H46/('Form 1.4'!H46*8.76)</f>
        <v>51.6052831624425</v>
      </c>
    </row>
    <row r="47" spans="1:9" ht="15">
      <c r="A47" s="25" t="s">
        <v>0</v>
      </c>
      <c r="B47" s="25"/>
      <c r="C47" s="25"/>
      <c r="D47" s="25"/>
      <c r="E47" s="25"/>
      <c r="F47" s="25"/>
      <c r="G47" s="25"/>
      <c r="H47" s="25"/>
      <c r="I47" s="25"/>
    </row>
    <row r="48" spans="1:9" ht="13.5" customHeight="1">
      <c r="A48" s="25" t="s">
        <v>73</v>
      </c>
      <c r="B48" s="25"/>
      <c r="C48" s="25"/>
      <c r="D48" s="25"/>
      <c r="E48" s="25"/>
      <c r="F48" s="25"/>
      <c r="G48" s="25"/>
      <c r="H48" s="25"/>
      <c r="I48" s="25"/>
    </row>
    <row r="49" spans="1:9" ht="13.5" customHeight="1">
      <c r="A49" s="2"/>
      <c r="B49" s="2"/>
      <c r="C49" s="2"/>
      <c r="D49" s="2"/>
      <c r="E49" s="2"/>
      <c r="F49" s="2"/>
      <c r="G49" s="2"/>
      <c r="H49" s="2"/>
      <c r="I49" s="2"/>
    </row>
    <row r="50" ht="13.5" customHeight="1">
      <c r="A50" s="4"/>
    </row>
    <row r="51" spans="1:9" ht="15.75">
      <c r="A51" s="22" t="s">
        <v>23</v>
      </c>
      <c r="B51" s="22"/>
      <c r="C51" s="22"/>
      <c r="D51" s="22"/>
      <c r="E51" s="22"/>
      <c r="F51" s="22"/>
      <c r="G51" s="22"/>
      <c r="H51" s="22"/>
      <c r="I51" s="22"/>
    </row>
    <row r="52" spans="1:9" ht="15">
      <c r="A52" s="8" t="s">
        <v>24</v>
      </c>
      <c r="B52" s="11">
        <f>EXP((LN(B16/B6)/10))-1</f>
        <v>0.001021316600448463</v>
      </c>
      <c r="C52" s="11">
        <f>EXP((LN(C16/C6)/10))-1</f>
        <v>6.244334239702276E-05</v>
      </c>
      <c r="D52" s="11">
        <f>EXP((LN(D16/D6)/10))-1</f>
        <v>0.0009277165840790857</v>
      </c>
      <c r="E52" s="12" t="s">
        <v>47</v>
      </c>
      <c r="F52" s="12" t="s">
        <v>47</v>
      </c>
      <c r="G52" s="12" t="s">
        <v>47</v>
      </c>
      <c r="H52" s="11">
        <f>EXP((LN(H16/H6)/10))-1</f>
        <v>6.244334239702276E-05</v>
      </c>
      <c r="I52" s="11">
        <f>EXP((LN(I16/I6)/10))-1</f>
        <v>0.0030370320469239598</v>
      </c>
    </row>
    <row r="53" spans="1:9" ht="15">
      <c r="A53" s="8" t="s">
        <v>74</v>
      </c>
      <c r="B53" s="11">
        <f aca="true" t="shared" si="3" ref="B53:G53">EXP((LN(B33/B16)/17))-1</f>
        <v>0.008619897726638737</v>
      </c>
      <c r="C53" s="11">
        <f t="shared" si="3"/>
        <v>0.006782196839689947</v>
      </c>
      <c r="D53" s="11">
        <f t="shared" si="3"/>
        <v>0.008443695953569197</v>
      </c>
      <c r="E53" s="12" t="s">
        <v>47</v>
      </c>
      <c r="F53" s="11">
        <f t="shared" si="3"/>
        <v>0.42959433449332063</v>
      </c>
      <c r="G53" s="11">
        <f t="shared" si="3"/>
        <v>0.04228306519339964</v>
      </c>
      <c r="H53" s="11">
        <f>EXP((LN(H33/H16)/17))-1</f>
        <v>0.006782196839689947</v>
      </c>
      <c r="I53" s="11">
        <f>EXP((LN(I33/I16)/17))-1</f>
        <v>-0.006357856646573845</v>
      </c>
    </row>
    <row r="54" spans="1:9" ht="15">
      <c r="A54" s="8" t="s">
        <v>75</v>
      </c>
      <c r="B54" s="11">
        <f>EXP((LN(B36/B33)/3))-1</f>
        <v>0.01323668660983679</v>
      </c>
      <c r="C54" s="11">
        <f aca="true" t="shared" si="4" ref="C54:I54">EXP((LN(C36/C33)/3))-1</f>
        <v>0.006918901429286306</v>
      </c>
      <c r="D54" s="11">
        <f t="shared" si="4"/>
        <v>0.0126432400501435</v>
      </c>
      <c r="E54" s="11">
        <f t="shared" si="4"/>
        <v>0.08034251594604314</v>
      </c>
      <c r="F54" s="11">
        <f t="shared" si="4"/>
        <v>0.1118872960330024</v>
      </c>
      <c r="G54" s="11">
        <f t="shared" si="4"/>
        <v>0.09220620441810712</v>
      </c>
      <c r="H54" s="11">
        <f t="shared" si="4"/>
        <v>0.006918901429286306</v>
      </c>
      <c r="I54" s="11">
        <f t="shared" si="4"/>
        <v>5.448713152444995E-05</v>
      </c>
    </row>
    <row r="55" spans="1:9" ht="15">
      <c r="A55" s="8" t="s">
        <v>76</v>
      </c>
      <c r="B55" s="11">
        <f>EXP((LN(B46/B33)/13))-1</f>
        <v>0.011568470299523348</v>
      </c>
      <c r="C55" s="11">
        <f aca="true" t="shared" si="5" ref="C55:I55">EXP((LN(C46/C33)/13))-1</f>
        <v>0.008373766184657683</v>
      </c>
      <c r="D55" s="11">
        <f t="shared" si="5"/>
        <v>0.011271812522815505</v>
      </c>
      <c r="E55" s="11">
        <f t="shared" si="5"/>
        <v>0.02155985256206061</v>
      </c>
      <c r="F55" s="11">
        <f t="shared" si="5"/>
        <v>0.07663978014267703</v>
      </c>
      <c r="G55" s="11">
        <f t="shared" si="5"/>
        <v>0.04610848451357796</v>
      </c>
      <c r="H55" s="11">
        <f t="shared" si="5"/>
        <v>0.008373766184657683</v>
      </c>
      <c r="I55" s="11">
        <f t="shared" si="5"/>
        <v>0.0028466026780844533</v>
      </c>
    </row>
    <row r="56" ht="13.5" customHeight="1">
      <c r="A56" s="4"/>
    </row>
  </sheetData>
  <sheetProtection/>
  <mergeCells count="6">
    <mergeCell ref="A1:I1"/>
    <mergeCell ref="A2:J2"/>
    <mergeCell ref="A3:I3"/>
    <mergeCell ref="A47:I47"/>
    <mergeCell ref="A48:I48"/>
    <mergeCell ref="A51:I51"/>
  </mergeCells>
  <printOptions horizontalCentered="1"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zoomScale="80" zoomScaleNormal="80" zoomScalePageLayoutView="0" workbookViewId="0" topLeftCell="A1">
      <selection activeCell="A3" sqref="A3:F3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16384" width="9.140625" style="1" customWidth="1"/>
  </cols>
  <sheetData>
    <row r="1" spans="1:6" ht="15.75" customHeight="1">
      <c r="A1" s="23" t="s">
        <v>61</v>
      </c>
      <c r="B1" s="23"/>
      <c r="C1" s="23"/>
      <c r="D1" s="23"/>
      <c r="E1" s="23"/>
      <c r="F1" s="23"/>
    </row>
    <row r="2" spans="1:9" ht="15.75" customHeight="1">
      <c r="A2" s="24" t="s">
        <v>67</v>
      </c>
      <c r="B2" s="23"/>
      <c r="C2" s="23"/>
      <c r="D2" s="23"/>
      <c r="E2" s="23"/>
      <c r="F2" s="23"/>
      <c r="G2" s="23"/>
      <c r="H2" s="23"/>
      <c r="I2" s="23"/>
    </row>
    <row r="3" spans="1:6" ht="15.75" customHeight="1">
      <c r="A3" s="23" t="s">
        <v>38</v>
      </c>
      <c r="B3" s="23"/>
      <c r="C3" s="23"/>
      <c r="D3" s="23"/>
      <c r="E3" s="23"/>
      <c r="F3" s="23"/>
    </row>
    <row r="4" ht="13.5" customHeight="1" thickBot="1">
      <c r="A4" s="4"/>
    </row>
    <row r="5" spans="1:5" ht="27" thickBot="1">
      <c r="A5" s="5" t="s">
        <v>11</v>
      </c>
      <c r="B5" s="5" t="s">
        <v>39</v>
      </c>
      <c r="C5" s="5" t="s">
        <v>40</v>
      </c>
      <c r="D5" s="5" t="s">
        <v>41</v>
      </c>
      <c r="E5" s="5" t="s">
        <v>42</v>
      </c>
    </row>
    <row r="6" spans="1:8" ht="15.75" thickBot="1">
      <c r="A6" s="6">
        <v>2017</v>
      </c>
      <c r="B6" s="7">
        <f>'Form 1.4'!H33</f>
        <v>5995.045953861401</v>
      </c>
      <c r="C6" s="18">
        <v>6517.159967731893</v>
      </c>
      <c r="D6" s="18">
        <v>6738.1487459225555</v>
      </c>
      <c r="E6" s="18">
        <v>6900.876846226589</v>
      </c>
      <c r="F6" s="15"/>
      <c r="G6" s="15"/>
      <c r="H6" s="15"/>
    </row>
    <row r="7" spans="1:8" ht="15.75" thickBot="1">
      <c r="A7" s="6">
        <v>2018</v>
      </c>
      <c r="B7" s="7">
        <f>'Form 1.4'!H34</f>
        <v>5993.720360674427</v>
      </c>
      <c r="C7" s="18">
        <v>6516.971730583835</v>
      </c>
      <c r="D7" s="18">
        <v>6737.546158388211</v>
      </c>
      <c r="E7" s="18">
        <v>6898.966535099596</v>
      </c>
      <c r="F7" s="15"/>
      <c r="G7" s="15"/>
      <c r="H7" s="15"/>
    </row>
    <row r="8" spans="1:8" ht="15.75" thickBot="1">
      <c r="A8" s="6">
        <v>2019</v>
      </c>
      <c r="B8" s="7">
        <f>'Form 1.4'!H35</f>
        <v>6062.340629288338</v>
      </c>
      <c r="C8" s="18">
        <v>6592.203178974091</v>
      </c>
      <c r="D8" s="18">
        <v>6815.029617652178</v>
      </c>
      <c r="E8" s="18">
        <v>6978.842661611868</v>
      </c>
      <c r="F8" s="15"/>
      <c r="G8" s="15"/>
      <c r="H8" s="15"/>
    </row>
    <row r="9" spans="1:8" ht="15.75" thickBot="1">
      <c r="A9" s="6">
        <v>2020</v>
      </c>
      <c r="B9" s="7">
        <f>'Form 1.4'!H36</f>
        <v>6120.346305650958</v>
      </c>
      <c r="C9" s="18">
        <v>6655.1254028216545</v>
      </c>
      <c r="D9" s="18">
        <v>6879.317444541072</v>
      </c>
      <c r="E9" s="18">
        <v>7046.181840889316</v>
      </c>
      <c r="F9" s="15"/>
      <c r="G9" s="15"/>
      <c r="H9" s="15"/>
    </row>
    <row r="10" spans="1:8" ht="15.75" thickBot="1">
      <c r="A10" s="6">
        <v>2021</v>
      </c>
      <c r="B10" s="7">
        <f>'Form 1.4'!H37</f>
        <v>6158.6987272380575</v>
      </c>
      <c r="C10" s="18">
        <v>6697.084792145352</v>
      </c>
      <c r="D10" s="18">
        <v>6923.220122789221</v>
      </c>
      <c r="E10" s="18">
        <v>7090.0077195989525</v>
      </c>
      <c r="F10" s="15"/>
      <c r="G10" s="15"/>
      <c r="H10" s="15"/>
    </row>
    <row r="11" spans="1:8" ht="15.75" thickBot="1">
      <c r="A11" s="6">
        <v>2022</v>
      </c>
      <c r="B11" s="7">
        <f>'Form 1.4'!H38</f>
        <v>6223.74219986704</v>
      </c>
      <c r="C11" s="18">
        <v>6767.76977390627</v>
      </c>
      <c r="D11" s="18">
        <v>6995.896844936818</v>
      </c>
      <c r="E11" s="18">
        <v>7164.423149662087</v>
      </c>
      <c r="F11" s="15"/>
      <c r="G11" s="15"/>
      <c r="H11" s="15"/>
    </row>
    <row r="12" spans="1:8" ht="15.75" thickBot="1">
      <c r="A12" s="6">
        <v>2023</v>
      </c>
      <c r="B12" s="7">
        <f>'Form 1.4'!H39</f>
        <v>6285.615589591371</v>
      </c>
      <c r="C12" s="18">
        <v>6833.884477580461</v>
      </c>
      <c r="D12" s="18">
        <v>7065.733694627445</v>
      </c>
      <c r="E12" s="18">
        <v>7236.786894759886</v>
      </c>
      <c r="F12" s="15"/>
      <c r="G12" s="15"/>
      <c r="H12" s="15"/>
    </row>
    <row r="13" spans="1:8" ht="15.75" thickBot="1">
      <c r="A13" s="6">
        <v>2024</v>
      </c>
      <c r="B13" s="7">
        <f>'Form 1.4'!H40</f>
        <v>6353.607539132494</v>
      </c>
      <c r="C13" s="18">
        <v>6909.336942101522</v>
      </c>
      <c r="D13" s="18">
        <v>7141.305088838744</v>
      </c>
      <c r="E13" s="18">
        <v>7313.2100547243635</v>
      </c>
      <c r="F13" s="15"/>
      <c r="G13" s="15"/>
      <c r="H13" s="15"/>
    </row>
    <row r="14" spans="1:8" ht="15.75" thickBot="1">
      <c r="A14" s="6">
        <v>2025</v>
      </c>
      <c r="B14" s="7">
        <f>'Form 1.4'!H41</f>
        <v>6408.287335522566</v>
      </c>
      <c r="C14" s="18">
        <v>6968.584355295313</v>
      </c>
      <c r="D14" s="18">
        <v>7203.188863607056</v>
      </c>
      <c r="E14" s="18">
        <v>7377.585135272425</v>
      </c>
      <c r="F14" s="15"/>
      <c r="G14" s="15"/>
      <c r="H14" s="15"/>
    </row>
    <row r="15" spans="1:8" ht="15.75" thickBot="1">
      <c r="A15" s="6">
        <v>2026</v>
      </c>
      <c r="B15" s="7">
        <f>'Form 1.4'!H42</f>
        <v>6467.763630289705</v>
      </c>
      <c r="C15" s="18">
        <v>7033.70925461195</v>
      </c>
      <c r="D15" s="18">
        <v>7270.215253841238</v>
      </c>
      <c r="E15" s="18">
        <v>7445.250530803882</v>
      </c>
      <c r="F15" s="15"/>
      <c r="G15" s="15"/>
      <c r="H15" s="15"/>
    </row>
    <row r="16" spans="1:8" ht="15.75" thickBot="1">
      <c r="A16" s="6">
        <v>2027</v>
      </c>
      <c r="B16" s="7">
        <f>'Form 1.4'!H43</f>
        <v>6517.988793885797</v>
      </c>
      <c r="C16" s="18">
        <v>7087.414764051217</v>
      </c>
      <c r="D16" s="18">
        <v>7326.445394532473</v>
      </c>
      <c r="E16" s="18">
        <v>7502.8479122238805</v>
      </c>
      <c r="F16" s="15"/>
      <c r="G16" s="15"/>
      <c r="H16" s="15"/>
    </row>
    <row r="17" spans="1:8" ht="15.75" thickBot="1">
      <c r="A17" s="6">
        <v>2028</v>
      </c>
      <c r="B17" s="7">
        <f>'Form 1.4'!H44</f>
        <v>6559.018447251593</v>
      </c>
      <c r="C17" s="18">
        <v>7132.956802946524</v>
      </c>
      <c r="D17" s="18">
        <v>7372.044494380183</v>
      </c>
      <c r="E17" s="18">
        <v>7549.53317361041</v>
      </c>
      <c r="F17" s="15"/>
      <c r="G17" s="15"/>
      <c r="H17" s="15"/>
    </row>
    <row r="18" spans="1:8" ht="15.75" thickBot="1">
      <c r="A18" s="6">
        <v>2029</v>
      </c>
      <c r="B18" s="7">
        <f>'Form 1.4'!H45</f>
        <v>6626.513466908248</v>
      </c>
      <c r="C18" s="18">
        <v>7206.357886278845</v>
      </c>
      <c r="D18" s="18">
        <v>7447.905889200078</v>
      </c>
      <c r="E18" s="18">
        <v>7627.221000538983</v>
      </c>
      <c r="G18" s="15"/>
      <c r="H18" s="15"/>
    </row>
    <row r="19" spans="1:8" ht="16.5" customHeight="1" thickBot="1">
      <c r="A19" s="6">
        <v>2030</v>
      </c>
      <c r="B19" s="7">
        <f>'Form 1.4'!H46</f>
        <v>6681.477615393048</v>
      </c>
      <c r="C19" s="18">
        <v>7266.131600898766</v>
      </c>
      <c r="D19" s="18">
        <v>7509.683143142008</v>
      </c>
      <c r="E19" s="18">
        <v>7690.485598082404</v>
      </c>
      <c r="G19" s="15"/>
      <c r="H19" s="15"/>
    </row>
  </sheetData>
  <sheetProtection/>
  <mergeCells count="3">
    <mergeCell ref="A1:F1"/>
    <mergeCell ref="A3:F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5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8" width="14.28125" style="1" bestFit="1" customWidth="1"/>
    <col min="9" max="16384" width="9.140625" style="1" customWidth="1"/>
  </cols>
  <sheetData>
    <row r="1" spans="1:8" ht="15.75" customHeight="1">
      <c r="A1" s="23" t="s">
        <v>62</v>
      </c>
      <c r="B1" s="23"/>
      <c r="C1" s="23"/>
      <c r="D1" s="23"/>
      <c r="E1" s="23"/>
      <c r="F1" s="23"/>
      <c r="G1" s="23"/>
      <c r="H1" s="23"/>
    </row>
    <row r="2" spans="1:9" ht="15.75" customHeight="1">
      <c r="A2" s="24" t="s">
        <v>67</v>
      </c>
      <c r="B2" s="23"/>
      <c r="C2" s="23"/>
      <c r="D2" s="23"/>
      <c r="E2" s="23"/>
      <c r="F2" s="23"/>
      <c r="G2" s="23"/>
      <c r="H2" s="23"/>
      <c r="I2" s="23"/>
    </row>
    <row r="3" spans="1:8" ht="15.75" customHeight="1">
      <c r="A3" s="23" t="s">
        <v>43</v>
      </c>
      <c r="B3" s="23"/>
      <c r="C3" s="23"/>
      <c r="D3" s="23"/>
      <c r="E3" s="23"/>
      <c r="F3" s="23"/>
      <c r="G3" s="23"/>
      <c r="H3" s="23"/>
    </row>
    <row r="4" ht="13.5" customHeight="1" thickBot="1">
      <c r="A4" s="4"/>
    </row>
    <row r="5" spans="1:8" ht="27" thickBot="1">
      <c r="A5" s="5" t="s">
        <v>11</v>
      </c>
      <c r="B5" s="5" t="s">
        <v>12</v>
      </c>
      <c r="C5" s="5" t="s">
        <v>14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21</v>
      </c>
    </row>
    <row r="6" spans="1:8" ht="15.75" thickBot="1">
      <c r="A6" s="6">
        <v>1990</v>
      </c>
      <c r="B6" s="7">
        <v>0</v>
      </c>
      <c r="C6" s="7">
        <v>27.668</v>
      </c>
      <c r="D6" s="7">
        <v>843.8789999999999</v>
      </c>
      <c r="E6" s="7">
        <v>0</v>
      </c>
      <c r="F6" s="7">
        <v>0</v>
      </c>
      <c r="G6" s="7">
        <v>0</v>
      </c>
      <c r="H6" s="7">
        <f>SUM(B6:G6)</f>
        <v>871.5469999999999</v>
      </c>
    </row>
    <row r="7" spans="1:8" ht="15.75" thickBot="1">
      <c r="A7" s="6">
        <v>1991</v>
      </c>
      <c r="B7" s="7">
        <v>0</v>
      </c>
      <c r="C7" s="7">
        <v>28.329</v>
      </c>
      <c r="D7" s="7">
        <v>980.261</v>
      </c>
      <c r="E7" s="7">
        <v>0</v>
      </c>
      <c r="F7" s="7">
        <v>0</v>
      </c>
      <c r="G7" s="7">
        <v>0</v>
      </c>
      <c r="H7" s="7">
        <f aca="true" t="shared" si="0" ref="H7:H46">SUM(B7:G7)</f>
        <v>1008.5899999999999</v>
      </c>
    </row>
    <row r="8" spans="1:8" ht="15.75" thickBot="1">
      <c r="A8" s="6">
        <v>1992</v>
      </c>
      <c r="B8" s="7">
        <v>0</v>
      </c>
      <c r="C8" s="7">
        <v>32.5</v>
      </c>
      <c r="D8" s="7">
        <v>918.807</v>
      </c>
      <c r="E8" s="7">
        <v>0</v>
      </c>
      <c r="F8" s="7">
        <v>0</v>
      </c>
      <c r="G8" s="7">
        <v>0</v>
      </c>
      <c r="H8" s="7">
        <f t="shared" si="0"/>
        <v>951.307</v>
      </c>
    </row>
    <row r="9" spans="1:8" ht="15.75" thickBot="1">
      <c r="A9" s="6">
        <v>1993</v>
      </c>
      <c r="B9" s="7">
        <v>0</v>
      </c>
      <c r="C9" s="7">
        <v>32.683</v>
      </c>
      <c r="D9" s="7">
        <v>940.703</v>
      </c>
      <c r="E9" s="7">
        <v>0</v>
      </c>
      <c r="F9" s="7">
        <v>0</v>
      </c>
      <c r="G9" s="7">
        <v>0</v>
      </c>
      <c r="H9" s="7">
        <f t="shared" si="0"/>
        <v>973.386</v>
      </c>
    </row>
    <row r="10" spans="1:8" ht="15.75" thickBot="1">
      <c r="A10" s="6">
        <v>1994</v>
      </c>
      <c r="B10" s="7">
        <v>0</v>
      </c>
      <c r="C10" s="7">
        <v>257.615</v>
      </c>
      <c r="D10" s="7">
        <v>1071.391</v>
      </c>
      <c r="E10" s="7">
        <v>0</v>
      </c>
      <c r="F10" s="7">
        <v>0</v>
      </c>
      <c r="G10" s="7">
        <v>0</v>
      </c>
      <c r="H10" s="7">
        <f t="shared" si="0"/>
        <v>1329.006</v>
      </c>
    </row>
    <row r="11" spans="1:8" ht="15.75" thickBot="1">
      <c r="A11" s="6">
        <v>1995</v>
      </c>
      <c r="B11" s="7">
        <v>0</v>
      </c>
      <c r="C11" s="7">
        <v>295.658</v>
      </c>
      <c r="D11" s="7">
        <v>1095.154</v>
      </c>
      <c r="E11" s="7">
        <v>0</v>
      </c>
      <c r="F11" s="7">
        <v>0</v>
      </c>
      <c r="G11" s="7">
        <v>0</v>
      </c>
      <c r="H11" s="7">
        <f t="shared" si="0"/>
        <v>1390.812</v>
      </c>
    </row>
    <row r="12" spans="1:8" ht="15.75" thickBot="1">
      <c r="A12" s="6">
        <v>1996</v>
      </c>
      <c r="B12" s="7">
        <v>0</v>
      </c>
      <c r="C12" s="7">
        <v>225.18099999999998</v>
      </c>
      <c r="D12" s="7">
        <v>1174.007</v>
      </c>
      <c r="E12" s="7">
        <v>0</v>
      </c>
      <c r="F12" s="7">
        <v>0</v>
      </c>
      <c r="G12" s="7">
        <v>0</v>
      </c>
      <c r="H12" s="7">
        <f t="shared" si="0"/>
        <v>1399.188</v>
      </c>
    </row>
    <row r="13" spans="1:8" ht="15.75" thickBot="1">
      <c r="A13" s="6">
        <v>1997</v>
      </c>
      <c r="B13" s="7">
        <v>0</v>
      </c>
      <c r="C13" s="7">
        <v>248.364</v>
      </c>
      <c r="D13" s="7">
        <v>1031.348</v>
      </c>
      <c r="E13" s="7">
        <v>0</v>
      </c>
      <c r="F13" s="7">
        <v>0</v>
      </c>
      <c r="G13" s="7">
        <v>0</v>
      </c>
      <c r="H13" s="7">
        <f t="shared" si="0"/>
        <v>1279.712</v>
      </c>
    </row>
    <row r="14" spans="1:8" ht="15.75" thickBot="1">
      <c r="A14" s="6">
        <v>1998</v>
      </c>
      <c r="B14" s="7">
        <v>0</v>
      </c>
      <c r="C14" s="7">
        <v>248.364</v>
      </c>
      <c r="D14" s="7">
        <v>1031.175</v>
      </c>
      <c r="E14" s="7">
        <v>0</v>
      </c>
      <c r="F14" s="7">
        <v>0</v>
      </c>
      <c r="G14" s="7">
        <v>0</v>
      </c>
      <c r="H14" s="7">
        <f t="shared" si="0"/>
        <v>1279.539</v>
      </c>
    </row>
    <row r="15" spans="1:8" ht="15.75" thickBot="1">
      <c r="A15" s="6">
        <v>1999</v>
      </c>
      <c r="B15" s="7">
        <v>0.0335763517790327</v>
      </c>
      <c r="C15" s="7">
        <v>246.53334482081775</v>
      </c>
      <c r="D15" s="7">
        <v>1064.011</v>
      </c>
      <c r="E15" s="7">
        <v>0</v>
      </c>
      <c r="F15" s="7">
        <v>0</v>
      </c>
      <c r="G15" s="7">
        <v>0</v>
      </c>
      <c r="H15" s="7">
        <f t="shared" si="0"/>
        <v>1310.5779211725967</v>
      </c>
    </row>
    <row r="16" spans="1:8" ht="15.75" thickBot="1">
      <c r="A16" s="6">
        <v>2000</v>
      </c>
      <c r="B16" s="7">
        <v>0.1992593589037976</v>
      </c>
      <c r="C16" s="7">
        <v>240.41993850410887</v>
      </c>
      <c r="D16" s="7">
        <v>910.183</v>
      </c>
      <c r="E16" s="7">
        <v>0</v>
      </c>
      <c r="F16" s="7">
        <v>0</v>
      </c>
      <c r="G16" s="7">
        <v>0</v>
      </c>
      <c r="H16" s="7">
        <f t="shared" si="0"/>
        <v>1150.8021978630127</v>
      </c>
    </row>
    <row r="17" spans="1:8" ht="15.75" thickBot="1">
      <c r="A17" s="6">
        <v>2001</v>
      </c>
      <c r="B17" s="7">
        <v>0.492294257374575</v>
      </c>
      <c r="C17" s="7">
        <v>246.48768660054066</v>
      </c>
      <c r="D17" s="7">
        <v>859.598</v>
      </c>
      <c r="E17" s="7">
        <v>0</v>
      </c>
      <c r="F17" s="7">
        <v>0</v>
      </c>
      <c r="G17" s="7">
        <v>0</v>
      </c>
      <c r="H17" s="7">
        <f t="shared" si="0"/>
        <v>1106.5779808579152</v>
      </c>
    </row>
    <row r="18" spans="1:8" ht="15.75" thickBot="1">
      <c r="A18" s="6">
        <v>2002</v>
      </c>
      <c r="B18" s="7">
        <v>1.473351948321574</v>
      </c>
      <c r="C18" s="7">
        <v>260.1614894687734</v>
      </c>
      <c r="D18" s="7">
        <v>1048.005</v>
      </c>
      <c r="E18" s="7">
        <v>0</v>
      </c>
      <c r="F18" s="7">
        <v>0</v>
      </c>
      <c r="G18" s="7">
        <v>0</v>
      </c>
      <c r="H18" s="7">
        <f t="shared" si="0"/>
        <v>1309.639841417095</v>
      </c>
    </row>
    <row r="19" spans="1:8" ht="15.75" thickBot="1">
      <c r="A19" s="6">
        <v>2003</v>
      </c>
      <c r="B19" s="7">
        <v>3.3228759451176204</v>
      </c>
      <c r="C19" s="7">
        <v>269.1121486349358</v>
      </c>
      <c r="D19" s="7">
        <v>987.0469548243486</v>
      </c>
      <c r="E19" s="7">
        <v>0.181074875733595</v>
      </c>
      <c r="F19" s="7">
        <v>0</v>
      </c>
      <c r="G19" s="7">
        <v>0.0551805647853712</v>
      </c>
      <c r="H19" s="7">
        <f t="shared" si="0"/>
        <v>1259.718234844921</v>
      </c>
    </row>
    <row r="20" spans="1:8" ht="15.75" thickBot="1">
      <c r="A20" s="6">
        <v>2004</v>
      </c>
      <c r="B20" s="7">
        <v>4.8677631375383505</v>
      </c>
      <c r="C20" s="7">
        <v>272.207272544108</v>
      </c>
      <c r="D20" s="7">
        <v>990.9385055073076</v>
      </c>
      <c r="E20" s="7">
        <v>0.392672063032511</v>
      </c>
      <c r="F20" s="7">
        <v>0</v>
      </c>
      <c r="G20" s="7">
        <v>0.295181595410824</v>
      </c>
      <c r="H20" s="7">
        <f t="shared" si="0"/>
        <v>1268.7013948473973</v>
      </c>
    </row>
    <row r="21" spans="1:8" ht="15.75" thickBot="1">
      <c r="A21" s="6">
        <v>2005</v>
      </c>
      <c r="B21" s="7">
        <v>5.71102589926692</v>
      </c>
      <c r="C21" s="7">
        <v>284.88570656970495</v>
      </c>
      <c r="D21" s="7">
        <v>996.3192397429556</v>
      </c>
      <c r="E21" s="7">
        <v>0.390708702717348</v>
      </c>
      <c r="F21" s="7">
        <v>0</v>
      </c>
      <c r="G21" s="7">
        <v>0.476998554979339</v>
      </c>
      <c r="H21" s="7">
        <f t="shared" si="0"/>
        <v>1287.7836794696243</v>
      </c>
    </row>
    <row r="22" spans="1:8" ht="15.75" thickBot="1">
      <c r="A22" s="6">
        <v>2006</v>
      </c>
      <c r="B22" s="7">
        <v>6.12055643478788</v>
      </c>
      <c r="C22" s="7">
        <v>253.26632960085155</v>
      </c>
      <c r="D22" s="7">
        <v>1045.0576301751014</v>
      </c>
      <c r="E22" s="7">
        <v>0.388755159203762</v>
      </c>
      <c r="F22" s="7">
        <v>0</v>
      </c>
      <c r="G22" s="7">
        <v>1.1177777757946</v>
      </c>
      <c r="H22" s="7">
        <f t="shared" si="0"/>
        <v>1305.9510491457393</v>
      </c>
    </row>
    <row r="23" spans="1:8" ht="15.75" thickBot="1">
      <c r="A23" s="6">
        <v>2007</v>
      </c>
      <c r="B23" s="7">
        <v>6.6896154691043</v>
      </c>
      <c r="C23" s="7">
        <v>249.15435766135286</v>
      </c>
      <c r="D23" s="7">
        <v>986.7775412740298</v>
      </c>
      <c r="E23" s="7">
        <v>0.386811383407743</v>
      </c>
      <c r="F23" s="7">
        <v>0</v>
      </c>
      <c r="G23" s="7">
        <v>1.375371579333</v>
      </c>
      <c r="H23" s="7">
        <f t="shared" si="0"/>
        <v>1244.3836973672278</v>
      </c>
    </row>
    <row r="24" spans="1:8" ht="15.75" thickBot="1">
      <c r="A24" s="6">
        <v>2008</v>
      </c>
      <c r="B24" s="7">
        <v>9.1433639555835</v>
      </c>
      <c r="C24" s="7">
        <v>261.21591297368064</v>
      </c>
      <c r="D24" s="7">
        <v>1043.0348598906005</v>
      </c>
      <c r="E24" s="7">
        <v>2.158251726490704</v>
      </c>
      <c r="F24" s="7">
        <v>0</v>
      </c>
      <c r="G24" s="7">
        <v>1.36849472143633</v>
      </c>
      <c r="H24" s="7">
        <f t="shared" si="0"/>
        <v>1316.9208832677916</v>
      </c>
    </row>
    <row r="25" spans="1:8" ht="15.75" thickBot="1">
      <c r="A25" s="6">
        <v>2009</v>
      </c>
      <c r="B25" s="7">
        <v>15.63308711732671</v>
      </c>
      <c r="C25" s="7">
        <v>299.6143205119215</v>
      </c>
      <c r="D25" s="7">
        <v>979.4128042963903</v>
      </c>
      <c r="E25" s="7">
        <v>2.138593595858251</v>
      </c>
      <c r="F25" s="7">
        <v>0</v>
      </c>
      <c r="G25" s="7">
        <v>2.46284356774243</v>
      </c>
      <c r="H25" s="7">
        <f t="shared" si="0"/>
        <v>1299.2616490892394</v>
      </c>
    </row>
    <row r="26" spans="1:8" ht="15.75" thickBot="1">
      <c r="A26" s="6">
        <v>2010</v>
      </c>
      <c r="B26" s="7">
        <v>26.74023500359658</v>
      </c>
      <c r="C26" s="7">
        <v>351.7276390793334</v>
      </c>
      <c r="D26" s="7">
        <v>986.4939340430986</v>
      </c>
      <c r="E26" s="7">
        <v>2.119122424598959</v>
      </c>
      <c r="F26" s="7">
        <v>0</v>
      </c>
      <c r="G26" s="7">
        <v>3.2260111293951</v>
      </c>
      <c r="H26" s="7">
        <f t="shared" si="0"/>
        <v>1370.3069416800229</v>
      </c>
    </row>
    <row r="27" spans="1:8" ht="15.75" thickBot="1">
      <c r="A27" s="6">
        <v>2011</v>
      </c>
      <c r="B27" s="7">
        <v>38.7253269104662</v>
      </c>
      <c r="C27" s="7">
        <v>341.51173119485617</v>
      </c>
      <c r="D27" s="7">
        <v>1010.0012476033916</v>
      </c>
      <c r="E27" s="7">
        <v>2.0998363912287648</v>
      </c>
      <c r="F27" s="7">
        <v>0</v>
      </c>
      <c r="G27" s="7">
        <v>3.20988107374812</v>
      </c>
      <c r="H27" s="7">
        <f t="shared" si="0"/>
        <v>1395.548023173691</v>
      </c>
    </row>
    <row r="28" spans="1:8" ht="15.75" thickBot="1">
      <c r="A28" s="6">
        <v>2012</v>
      </c>
      <c r="B28" s="7">
        <v>55.3996365622194</v>
      </c>
      <c r="C28" s="7">
        <v>381.7335100959218</v>
      </c>
      <c r="D28" s="7">
        <v>993.498743463578</v>
      </c>
      <c r="E28" s="7">
        <v>2.080733692237889</v>
      </c>
      <c r="F28" s="7">
        <v>0</v>
      </c>
      <c r="G28" s="7">
        <v>3.19383166837938</v>
      </c>
      <c r="H28" s="7">
        <f t="shared" si="0"/>
        <v>1435.9064554823362</v>
      </c>
    </row>
    <row r="29" spans="1:8" ht="15.75" thickBot="1">
      <c r="A29" s="6">
        <v>2013</v>
      </c>
      <c r="B29" s="7">
        <v>82.8535536004438</v>
      </c>
      <c r="C29" s="7">
        <v>385.1986883833282</v>
      </c>
      <c r="D29" s="7">
        <v>1048.5214201234814</v>
      </c>
      <c r="E29" s="7">
        <v>2.06181254191232</v>
      </c>
      <c r="F29" s="7">
        <v>0</v>
      </c>
      <c r="G29" s="7">
        <v>3.17786251003749</v>
      </c>
      <c r="H29" s="7">
        <f t="shared" si="0"/>
        <v>1521.8133371592032</v>
      </c>
    </row>
    <row r="30" spans="1:8" ht="15.75" thickBot="1">
      <c r="A30" s="6">
        <v>2014</v>
      </c>
      <c r="B30" s="7">
        <v>114.7624384962356</v>
      </c>
      <c r="C30" s="7">
        <v>407.12573428212124</v>
      </c>
      <c r="D30" s="7">
        <v>962.1752760963129</v>
      </c>
      <c r="E30" s="7">
        <v>2.043071172157025</v>
      </c>
      <c r="F30" s="7">
        <v>0</v>
      </c>
      <c r="G30" s="7">
        <v>3.1619731974873</v>
      </c>
      <c r="H30" s="7">
        <f t="shared" si="0"/>
        <v>1489.268493244314</v>
      </c>
    </row>
    <row r="31" spans="1:8" ht="15.75" thickBot="1">
      <c r="A31" s="6">
        <v>2015</v>
      </c>
      <c r="B31" s="7">
        <v>151.162222879535</v>
      </c>
      <c r="C31" s="7">
        <v>428.77648318186965</v>
      </c>
      <c r="D31" s="7">
        <v>953.7823099085459</v>
      </c>
      <c r="E31" s="7">
        <v>2.02450783232096</v>
      </c>
      <c r="F31" s="7">
        <v>0</v>
      </c>
      <c r="G31" s="7">
        <v>3.14616333149986</v>
      </c>
      <c r="H31" s="7">
        <f t="shared" si="0"/>
        <v>1538.8916871337715</v>
      </c>
    </row>
    <row r="32" spans="1:8" ht="15.75" thickBot="1">
      <c r="A32" s="6">
        <v>2016</v>
      </c>
      <c r="B32" s="7">
        <v>218.13345995686092</v>
      </c>
      <c r="C32" s="7">
        <v>431.5581442727128</v>
      </c>
      <c r="D32" s="7">
        <v>1031.0245400997908</v>
      </c>
      <c r="E32" s="7">
        <v>2.006120789023832</v>
      </c>
      <c r="F32" s="7">
        <v>0</v>
      </c>
      <c r="G32" s="7">
        <v>3.13043251484236</v>
      </c>
      <c r="H32" s="7">
        <f t="shared" si="0"/>
        <v>1685.8526976332305</v>
      </c>
    </row>
    <row r="33" spans="1:8" ht="15.75" thickBot="1">
      <c r="A33" s="6">
        <v>2017</v>
      </c>
      <c r="B33" s="7">
        <v>273.88099818118843</v>
      </c>
      <c r="C33" s="7">
        <v>458.44205070461146</v>
      </c>
      <c r="D33" s="7">
        <v>1426.9395003397115</v>
      </c>
      <c r="E33" s="7">
        <v>1.987908325984534</v>
      </c>
      <c r="F33" s="7">
        <v>0</v>
      </c>
      <c r="G33" s="7">
        <v>5.814051712268149</v>
      </c>
      <c r="H33" s="7">
        <f t="shared" si="0"/>
        <v>2167.0645092637637</v>
      </c>
    </row>
    <row r="34" spans="1:8" ht="15.75" thickBot="1">
      <c r="A34" s="6">
        <v>2018</v>
      </c>
      <c r="B34" s="7">
        <v>316.9282641670003</v>
      </c>
      <c r="C34" s="7">
        <v>560.2500321937193</v>
      </c>
      <c r="D34" s="7">
        <v>1424.9198451771435</v>
      </c>
      <c r="E34" s="7">
        <v>1.9698687438513809</v>
      </c>
      <c r="F34" s="7">
        <v>0</v>
      </c>
      <c r="G34" s="7">
        <v>99.21703309690682</v>
      </c>
      <c r="H34" s="7">
        <f t="shared" si="0"/>
        <v>2403.2850433786216</v>
      </c>
    </row>
    <row r="35" spans="1:8" ht="15.75" thickBot="1">
      <c r="A35" s="6">
        <v>2019</v>
      </c>
      <c r="B35" s="7">
        <v>364.86272479725307</v>
      </c>
      <c r="C35" s="7">
        <v>578.0249632678027</v>
      </c>
      <c r="D35" s="7">
        <v>1422.3895221894406</v>
      </c>
      <c r="E35" s="7">
        <v>1.952000360033931</v>
      </c>
      <c r="F35" s="7">
        <v>0</v>
      </c>
      <c r="G35" s="7">
        <v>98.24035879819027</v>
      </c>
      <c r="H35" s="7">
        <f t="shared" si="0"/>
        <v>2465.4695694127204</v>
      </c>
    </row>
    <row r="36" spans="1:8" ht="15.75" thickBot="1">
      <c r="A36" s="6">
        <v>2020</v>
      </c>
      <c r="B36" s="7">
        <v>414.2067453979984</v>
      </c>
      <c r="C36" s="7">
        <v>596.4415007260905</v>
      </c>
      <c r="D36" s="7">
        <v>1419.8844404049369</v>
      </c>
      <c r="E36" s="7">
        <v>1.934301508536547</v>
      </c>
      <c r="F36" s="7">
        <v>0</v>
      </c>
      <c r="G36" s="7">
        <v>97.27337376229961</v>
      </c>
      <c r="H36" s="7">
        <f t="shared" si="0"/>
        <v>2529.740361799862</v>
      </c>
    </row>
    <row r="37" spans="1:8" ht="15.75" thickBot="1">
      <c r="A37" s="6">
        <v>2021</v>
      </c>
      <c r="B37" s="7">
        <v>463.86555116333926</v>
      </c>
      <c r="C37" s="7">
        <v>615.4132127413272</v>
      </c>
      <c r="D37" s="7">
        <v>1417.4043477217506</v>
      </c>
      <c r="E37" s="7">
        <v>1.916770539793618</v>
      </c>
      <c r="F37" s="7">
        <v>0</v>
      </c>
      <c r="G37" s="7">
        <v>96.3159814840075</v>
      </c>
      <c r="H37" s="7">
        <f t="shared" si="0"/>
        <v>2594.915863650218</v>
      </c>
    </row>
    <row r="38" spans="1:8" ht="15.75" thickBot="1">
      <c r="A38" s="6">
        <v>2022</v>
      </c>
      <c r="B38" s="7">
        <v>510.13320388783507</v>
      </c>
      <c r="C38" s="7">
        <v>634.2344479691022</v>
      </c>
      <c r="D38" s="7">
        <v>1414.9489945574517</v>
      </c>
      <c r="E38" s="7">
        <v>1.899405820506411</v>
      </c>
      <c r="F38" s="7">
        <v>0</v>
      </c>
      <c r="G38" s="7">
        <v>95.36808642120157</v>
      </c>
      <c r="H38" s="7">
        <f t="shared" si="0"/>
        <v>2656.5841386560965</v>
      </c>
    </row>
    <row r="39" spans="1:8" ht="15.75" thickBot="1">
      <c r="A39" s="6">
        <v>2023</v>
      </c>
      <c r="B39" s="7">
        <v>552.5273321442884</v>
      </c>
      <c r="C39" s="7">
        <v>653.1893095015926</v>
      </c>
      <c r="D39" s="7">
        <v>1412.5181338238733</v>
      </c>
      <c r="E39" s="7">
        <v>1.882205733481517</v>
      </c>
      <c r="F39" s="7">
        <v>0</v>
      </c>
      <c r="G39" s="7">
        <v>94.42959398526351</v>
      </c>
      <c r="H39" s="7">
        <f t="shared" si="0"/>
        <v>2714.546575188499</v>
      </c>
    </row>
    <row r="40" spans="1:8" ht="15.75" thickBot="1">
      <c r="A40" s="6">
        <v>2024</v>
      </c>
      <c r="B40" s="7">
        <v>592.4418513227613</v>
      </c>
      <c r="C40" s="7">
        <v>669.7611747366024</v>
      </c>
      <c r="D40" s="7">
        <v>1410.111520902215</v>
      </c>
      <c r="E40" s="7">
        <v>1.865168677470975</v>
      </c>
      <c r="F40" s="7">
        <v>0</v>
      </c>
      <c r="G40" s="7">
        <v>93.50041053154351</v>
      </c>
      <c r="H40" s="7">
        <f t="shared" si="0"/>
        <v>2767.680126170593</v>
      </c>
    </row>
    <row r="41" spans="1:8" ht="15.75" thickBot="1">
      <c r="A41" s="6">
        <v>2025</v>
      </c>
      <c r="B41" s="7">
        <v>628.6794893937454</v>
      </c>
      <c r="C41" s="7">
        <v>689.491567366467</v>
      </c>
      <c r="D41" s="7">
        <v>1407.7289136183535</v>
      </c>
      <c r="E41" s="7">
        <v>1.848293067013913</v>
      </c>
      <c r="F41" s="7">
        <v>0</v>
      </c>
      <c r="G41" s="7">
        <v>92.58044334993004</v>
      </c>
      <c r="H41" s="7">
        <f t="shared" si="0"/>
        <v>2820.32870679551</v>
      </c>
    </row>
    <row r="42" spans="1:8" ht="15.75" thickBot="1">
      <c r="A42" s="6">
        <v>2026</v>
      </c>
      <c r="B42" s="7">
        <v>660.5578791859332</v>
      </c>
      <c r="C42" s="7">
        <v>711.2176535647857</v>
      </c>
      <c r="D42" s="7">
        <v>1405.3700722183426</v>
      </c>
      <c r="E42" s="7">
        <v>1.83157733227984</v>
      </c>
      <c r="F42" s="7">
        <v>0</v>
      </c>
      <c r="G42" s="7">
        <v>91.66960065551422</v>
      </c>
      <c r="H42" s="7">
        <f t="shared" si="0"/>
        <v>2870.6467829568555</v>
      </c>
    </row>
    <row r="43" spans="1:8" ht="15.75" thickBot="1">
      <c r="A43" s="6">
        <v>2027</v>
      </c>
      <c r="B43" s="7">
        <v>687.8207277491784</v>
      </c>
      <c r="C43" s="7">
        <v>736.5828159535359</v>
      </c>
      <c r="D43" s="7">
        <v>1403.0347593443162</v>
      </c>
      <c r="E43" s="7">
        <v>1.8150199189134268</v>
      </c>
      <c r="F43" s="7">
        <v>0</v>
      </c>
      <c r="G43" s="7">
        <v>90.76779157934703</v>
      </c>
      <c r="H43" s="7">
        <f t="shared" si="0"/>
        <v>2920.0211145452913</v>
      </c>
    </row>
    <row r="44" spans="1:8" ht="15.75" thickBot="1">
      <c r="A44" s="6">
        <v>2028</v>
      </c>
      <c r="B44" s="7">
        <v>710.7699216777585</v>
      </c>
      <c r="C44" s="7">
        <v>766.6619445227825</v>
      </c>
      <c r="D44" s="7">
        <v>1400.7227400104282</v>
      </c>
      <c r="E44" s="7">
        <v>1.7986192878808969</v>
      </c>
      <c r="F44" s="7">
        <v>0</v>
      </c>
      <c r="G44" s="7">
        <v>89.87492615928969</v>
      </c>
      <c r="H44" s="7">
        <f t="shared" si="0"/>
        <v>2969.8281516581396</v>
      </c>
    </row>
    <row r="45" spans="1:8" ht="15.75" thickBot="1">
      <c r="A45" s="6">
        <v>2029</v>
      </c>
      <c r="B45" s="7">
        <v>731.7671383349048</v>
      </c>
      <c r="C45" s="7">
        <v>801.7510064387866</v>
      </c>
      <c r="D45" s="7">
        <v>1398.4107206765507</v>
      </c>
      <c r="E45" s="7">
        <v>1.782218656848356</v>
      </c>
      <c r="F45" s="7">
        <v>0</v>
      </c>
      <c r="G45" s="7">
        <v>88.98206073923231</v>
      </c>
      <c r="H45" s="7">
        <f t="shared" si="0"/>
        <v>3022.6931448463224</v>
      </c>
    </row>
    <row r="46" spans="1:8" ht="15.75" thickBot="1">
      <c r="A46" s="6">
        <v>2030</v>
      </c>
      <c r="B46" s="7">
        <v>752.6282779793019</v>
      </c>
      <c r="C46" s="7">
        <v>841.794714817966</v>
      </c>
      <c r="D46" s="7">
        <v>1395.799307005163</v>
      </c>
      <c r="E46" s="7">
        <v>1.765818025815825</v>
      </c>
      <c r="F46" s="7">
        <v>0</v>
      </c>
      <c r="G46" s="7">
        <v>88.06478359283925</v>
      </c>
      <c r="H46" s="7">
        <f t="shared" si="0"/>
        <v>3080.052901421086</v>
      </c>
    </row>
    <row r="47" spans="1:8" ht="15">
      <c r="A47" s="16"/>
      <c r="B47" s="17"/>
      <c r="C47" s="17"/>
      <c r="D47" s="17"/>
      <c r="E47" s="17"/>
      <c r="F47" s="17"/>
      <c r="G47" s="17"/>
      <c r="H47" s="17"/>
    </row>
    <row r="48" spans="1:8" ht="15">
      <c r="A48" s="16"/>
      <c r="B48" s="17"/>
      <c r="C48" s="17"/>
      <c r="D48" s="17"/>
      <c r="E48" s="17"/>
      <c r="F48" s="17"/>
      <c r="G48" s="17"/>
      <c r="H48" s="17"/>
    </row>
    <row r="49" spans="1:10" ht="13.5" customHeight="1">
      <c r="A49" s="4"/>
      <c r="J49" s="1" t="s">
        <v>0</v>
      </c>
    </row>
    <row r="50" spans="1:8" ht="15.75">
      <c r="A50" s="26" t="s">
        <v>23</v>
      </c>
      <c r="B50" s="26"/>
      <c r="C50" s="26"/>
      <c r="D50" s="26"/>
      <c r="E50" s="26"/>
      <c r="F50" s="26"/>
      <c r="G50" s="26"/>
      <c r="H50" s="26"/>
    </row>
    <row r="51" spans="1:8" ht="15">
      <c r="A51" s="8" t="s">
        <v>24</v>
      </c>
      <c r="B51" s="12" t="s">
        <v>47</v>
      </c>
      <c r="C51" s="11">
        <f>EXP((LN(C16/C6)/10))-1</f>
        <v>0.24136435710944215</v>
      </c>
      <c r="D51" s="11">
        <f>EXP((LN(D16/D6)/10))-1</f>
        <v>0.007592332580275585</v>
      </c>
      <c r="E51" s="12" t="s">
        <v>47</v>
      </c>
      <c r="F51" s="12" t="s">
        <v>47</v>
      </c>
      <c r="G51" s="12" t="s">
        <v>47</v>
      </c>
      <c r="H51" s="11">
        <f>EXP((LN(H16/H6)/10))-1</f>
        <v>0.028184344913360526</v>
      </c>
    </row>
    <row r="52" spans="1:8" ht="15">
      <c r="A52" s="8" t="s">
        <v>36</v>
      </c>
      <c r="B52" s="11">
        <f>EXP((LN(B32/B16)/16))-1</f>
        <v>0.548661395206079</v>
      </c>
      <c r="C52" s="11">
        <f>EXP((LN(C32/C16)/16))-1</f>
        <v>0.03724010914524656</v>
      </c>
      <c r="D52" s="11">
        <f>EXP((LN(D32/D16)/16))-1</f>
        <v>0.00782184502864336</v>
      </c>
      <c r="E52" s="12" t="s">
        <v>47</v>
      </c>
      <c r="F52" s="12" t="s">
        <v>47</v>
      </c>
      <c r="G52" s="12" t="s">
        <v>47</v>
      </c>
      <c r="H52" s="11">
        <f>EXP((LN(H32/H16)/16))-1</f>
        <v>0.02415027018543414</v>
      </c>
    </row>
    <row r="53" spans="1:8" ht="15">
      <c r="A53" s="8" t="s">
        <v>37</v>
      </c>
      <c r="B53" s="11">
        <f aca="true" t="shared" si="1" ref="B53:H53">EXP((LN(B36/B32)/4))-1</f>
        <v>0.17388004430307813</v>
      </c>
      <c r="C53" s="11">
        <f t="shared" si="1"/>
        <v>0.08425674955755458</v>
      </c>
      <c r="D53" s="11">
        <f t="shared" si="1"/>
        <v>0.08329315612366384</v>
      </c>
      <c r="E53" s="11">
        <f t="shared" si="1"/>
        <v>-0.00907274643554179</v>
      </c>
      <c r="F53" s="12" t="s">
        <v>47</v>
      </c>
      <c r="G53" s="11">
        <f t="shared" si="1"/>
        <v>1.3610077262170317</v>
      </c>
      <c r="H53" s="11">
        <f t="shared" si="1"/>
        <v>0.10678708099256129</v>
      </c>
    </row>
    <row r="54" spans="1:8" ht="15">
      <c r="A54" s="8" t="s">
        <v>68</v>
      </c>
      <c r="B54" s="11">
        <f aca="true" t="shared" si="2" ref="B54:H54">EXP((LN(B46/B32)/14))-1</f>
        <v>0.09249245414703133</v>
      </c>
      <c r="C54" s="11">
        <f t="shared" si="2"/>
        <v>0.04888096889074833</v>
      </c>
      <c r="D54" s="11">
        <f t="shared" si="2"/>
        <v>0.02187250171459354</v>
      </c>
      <c r="E54" s="11">
        <f t="shared" si="2"/>
        <v>-0.009072087158676023</v>
      </c>
      <c r="F54" s="12" t="s">
        <v>47</v>
      </c>
      <c r="G54" s="11">
        <f t="shared" si="2"/>
        <v>0.2691534585628401</v>
      </c>
      <c r="H54" s="11">
        <f t="shared" si="2"/>
        <v>0.04398825002261386</v>
      </c>
    </row>
    <row r="55" ht="13.5" customHeight="1">
      <c r="A55" s="4"/>
    </row>
  </sheetData>
  <sheetProtection/>
  <mergeCells count="4">
    <mergeCell ref="A50:H50"/>
    <mergeCell ref="A1:H1"/>
    <mergeCell ref="A3:H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2.8515625" style="1" customWidth="1"/>
    <col min="6" max="6" width="25.7109375" style="1" bestFit="1" customWidth="1"/>
    <col min="7" max="16384" width="9.140625" style="1" customWidth="1"/>
  </cols>
  <sheetData>
    <row r="1" spans="2:8" ht="15.75" customHeight="1">
      <c r="B1" s="23" t="s">
        <v>63</v>
      </c>
      <c r="C1" s="23"/>
      <c r="D1" s="23"/>
      <c r="E1" s="23"/>
      <c r="F1" s="23"/>
      <c r="G1" s="14"/>
      <c r="H1" s="14"/>
    </row>
    <row r="2" spans="2:10" ht="15.75" customHeight="1">
      <c r="B2" s="23" t="s">
        <v>67</v>
      </c>
      <c r="C2" s="23"/>
      <c r="D2" s="23"/>
      <c r="E2" s="23"/>
      <c r="F2" s="23"/>
      <c r="G2" s="23"/>
      <c r="H2" s="14"/>
      <c r="I2" s="14"/>
      <c r="J2" s="14"/>
    </row>
    <row r="3" spans="1:8" ht="15.75" customHeight="1">
      <c r="A3" s="23" t="s">
        <v>44</v>
      </c>
      <c r="B3" s="23"/>
      <c r="C3" s="23"/>
      <c r="D3" s="23"/>
      <c r="E3" s="23"/>
      <c r="F3" s="23"/>
      <c r="G3" s="23"/>
      <c r="H3" s="23"/>
    </row>
    <row r="4" ht="13.5" customHeight="1" thickBot="1">
      <c r="A4" s="4"/>
    </row>
    <row r="5" spans="1:6" ht="39.75" thickBot="1">
      <c r="A5" s="5" t="s">
        <v>11</v>
      </c>
      <c r="B5" s="5" t="s">
        <v>45</v>
      </c>
      <c r="C5" s="5" t="s">
        <v>53</v>
      </c>
      <c r="D5" s="5" t="s">
        <v>54</v>
      </c>
      <c r="E5" s="5" t="s">
        <v>77</v>
      </c>
      <c r="F5" s="5" t="s">
        <v>55</v>
      </c>
    </row>
    <row r="6" spans="1:6" ht="15.75" thickBot="1">
      <c r="A6" s="6">
        <v>1990</v>
      </c>
      <c r="B6" s="7">
        <v>3491.7927143956967</v>
      </c>
      <c r="C6" s="7">
        <v>1178.5325375762807</v>
      </c>
      <c r="D6" s="7">
        <v>125789.3511024747</v>
      </c>
      <c r="E6" s="7">
        <v>1650.2622513806414</v>
      </c>
      <c r="F6" s="7">
        <v>589.7768723943383</v>
      </c>
    </row>
    <row r="7" spans="1:6" ht="15.75" thickBot="1">
      <c r="A7" s="6">
        <v>1991</v>
      </c>
      <c r="B7" s="7">
        <v>3529.39272024982</v>
      </c>
      <c r="C7" s="7">
        <v>1188.3694432605473</v>
      </c>
      <c r="D7" s="7">
        <v>123008.70725315346</v>
      </c>
      <c r="E7" s="7">
        <v>1590.9339990007893</v>
      </c>
      <c r="F7" s="7">
        <v>607.1049405331895</v>
      </c>
    </row>
    <row r="8" spans="1:6" ht="15.75" thickBot="1">
      <c r="A8" s="6">
        <v>1992</v>
      </c>
      <c r="B8" s="7">
        <v>3576.4866123179395</v>
      </c>
      <c r="C8" s="7">
        <v>1199.7225625310834</v>
      </c>
      <c r="D8" s="7">
        <v>125770.1451141514</v>
      </c>
      <c r="E8" s="7">
        <v>1529.2578381980709</v>
      </c>
      <c r="F8" s="7">
        <v>622.1394016646566</v>
      </c>
    </row>
    <row r="9" spans="1:6" ht="15.75" thickBot="1">
      <c r="A9" s="6">
        <v>1993</v>
      </c>
      <c r="B9" s="7">
        <v>3587.445353692449</v>
      </c>
      <c r="C9" s="7">
        <v>1206.8071917659763</v>
      </c>
      <c r="D9" s="7">
        <v>123653.85875405007</v>
      </c>
      <c r="E9" s="7">
        <v>1489.2917478000973</v>
      </c>
      <c r="F9" s="7">
        <v>630.8141421229745</v>
      </c>
    </row>
    <row r="10" spans="1:6" ht="15.75" thickBot="1">
      <c r="A10" s="6">
        <v>1994</v>
      </c>
      <c r="B10" s="7">
        <v>3581.895039031736</v>
      </c>
      <c r="C10" s="7">
        <v>1206.2547681574988</v>
      </c>
      <c r="D10" s="7">
        <v>123403.80974822902</v>
      </c>
      <c r="E10" s="7">
        <v>1485.9627859688878</v>
      </c>
      <c r="F10" s="7">
        <v>636.9267737490892</v>
      </c>
    </row>
    <row r="11" spans="1:6" ht="15.75" thickBot="1">
      <c r="A11" s="6">
        <v>1995</v>
      </c>
      <c r="B11" s="7">
        <v>3548.557399592929</v>
      </c>
      <c r="C11" s="7">
        <v>1199.7922082165971</v>
      </c>
      <c r="D11" s="7">
        <v>124549.74132502926</v>
      </c>
      <c r="E11" s="7">
        <v>1493.2074020259274</v>
      </c>
      <c r="F11" s="7">
        <v>640.536345696658</v>
      </c>
    </row>
    <row r="12" spans="1:6" ht="15.75" thickBot="1">
      <c r="A12" s="6">
        <v>1996</v>
      </c>
      <c r="B12" s="7">
        <v>3548.5587496523467</v>
      </c>
      <c r="C12" s="7">
        <v>1201.9893484623933</v>
      </c>
      <c r="D12" s="7">
        <v>128606.68496286846</v>
      </c>
      <c r="E12" s="7">
        <v>1513.9819846080845</v>
      </c>
      <c r="F12" s="7">
        <v>644.1775208672996</v>
      </c>
    </row>
    <row r="13" spans="1:6" ht="15.75" thickBot="1">
      <c r="A13" s="6">
        <v>1997</v>
      </c>
      <c r="B13" s="7">
        <v>3577.749704467521</v>
      </c>
      <c r="C13" s="7">
        <v>1205.6753968725063</v>
      </c>
      <c r="D13" s="7">
        <v>132243.51398586557</v>
      </c>
      <c r="E13" s="7">
        <v>1542.3029265181751</v>
      </c>
      <c r="F13" s="7">
        <v>648.1130033237159</v>
      </c>
    </row>
    <row r="14" spans="1:6" ht="15.75" thickBot="1">
      <c r="A14" s="6">
        <v>1998</v>
      </c>
      <c r="B14" s="7">
        <v>3607.227775400361</v>
      </c>
      <c r="C14" s="7">
        <v>1209.3173215726597</v>
      </c>
      <c r="D14" s="7">
        <v>141914.6735676077</v>
      </c>
      <c r="E14" s="7">
        <v>1580.7369229843275</v>
      </c>
      <c r="F14" s="7">
        <v>653.0904250422439</v>
      </c>
    </row>
    <row r="15" spans="1:6" ht="15.75" thickBot="1">
      <c r="A15" s="6">
        <v>1999</v>
      </c>
      <c r="B15" s="7">
        <v>3651.1268760770627</v>
      </c>
      <c r="C15" s="7">
        <v>1211.8232631316155</v>
      </c>
      <c r="D15" s="7">
        <v>145420.74114827634</v>
      </c>
      <c r="E15" s="7">
        <v>1601.1663107833845</v>
      </c>
      <c r="F15" s="7">
        <v>658.7067291282912</v>
      </c>
    </row>
    <row r="16" spans="1:6" ht="15.75" thickBot="1">
      <c r="A16" s="6">
        <v>2000</v>
      </c>
      <c r="B16" s="7">
        <v>3694.3336254456262</v>
      </c>
      <c r="C16" s="7">
        <v>1213.5117376841563</v>
      </c>
      <c r="D16" s="7">
        <v>149564.89543621172</v>
      </c>
      <c r="E16" s="7">
        <v>1628.060109858816</v>
      </c>
      <c r="F16" s="7">
        <v>668.5655667892112</v>
      </c>
    </row>
    <row r="17" spans="1:6" ht="15.75" thickBot="1">
      <c r="A17" s="6">
        <v>2001</v>
      </c>
      <c r="B17" s="7">
        <v>3722.2926134880063</v>
      </c>
      <c r="C17" s="7">
        <v>1212.6980154688104</v>
      </c>
      <c r="D17" s="7">
        <v>152037.80471623276</v>
      </c>
      <c r="E17" s="7">
        <v>1627.3789241432546</v>
      </c>
      <c r="F17" s="7">
        <v>677.9588726949223</v>
      </c>
    </row>
    <row r="18" spans="1:6" ht="15.75" thickBot="1">
      <c r="A18" s="6">
        <v>2002</v>
      </c>
      <c r="B18" s="7">
        <v>3746.246084249875</v>
      </c>
      <c r="C18" s="7">
        <v>1212.896396797828</v>
      </c>
      <c r="D18" s="7">
        <v>153758.69001650135</v>
      </c>
      <c r="E18" s="7">
        <v>1610.283380069923</v>
      </c>
      <c r="F18" s="7">
        <v>687.5887139190286</v>
      </c>
    </row>
    <row r="19" spans="1:6" ht="15.75" thickBot="1">
      <c r="A19" s="6">
        <v>2003</v>
      </c>
      <c r="B19" s="7">
        <v>3762.636591129729</v>
      </c>
      <c r="C19" s="7">
        <v>1213.8091749751916</v>
      </c>
      <c r="D19" s="7">
        <v>158349.24444884894</v>
      </c>
      <c r="E19" s="7">
        <v>1593.0885543850263</v>
      </c>
      <c r="F19" s="7">
        <v>697.5357031675998</v>
      </c>
    </row>
    <row r="20" spans="1:6" ht="15.75" thickBot="1">
      <c r="A20" s="6">
        <v>2004</v>
      </c>
      <c r="B20" s="7">
        <v>3768.2922098977187</v>
      </c>
      <c r="C20" s="7">
        <v>1215.3583339344343</v>
      </c>
      <c r="D20" s="7">
        <v>165208.2333106785</v>
      </c>
      <c r="E20" s="7">
        <v>1599.9042152077093</v>
      </c>
      <c r="F20" s="7">
        <v>704.8417993409089</v>
      </c>
    </row>
    <row r="21" spans="1:6" ht="15.75" thickBot="1">
      <c r="A21" s="6">
        <v>2005</v>
      </c>
      <c r="B21" s="7">
        <v>3755.458111518612</v>
      </c>
      <c r="C21" s="7">
        <v>1217.4464452008333</v>
      </c>
      <c r="D21" s="7">
        <v>170100.87387393435</v>
      </c>
      <c r="E21" s="7">
        <v>1616.0804990134618</v>
      </c>
      <c r="F21" s="7">
        <v>711.2251395206763</v>
      </c>
    </row>
    <row r="22" spans="1:6" ht="15.75" thickBot="1">
      <c r="A22" s="6">
        <v>2006</v>
      </c>
      <c r="B22" s="7">
        <v>3752.26194565479</v>
      </c>
      <c r="C22" s="7">
        <v>1225.8577055548658</v>
      </c>
      <c r="D22" s="7">
        <v>179027.54052624208</v>
      </c>
      <c r="E22" s="7">
        <v>1644.9857359195162</v>
      </c>
      <c r="F22" s="7">
        <v>718.365301710407</v>
      </c>
    </row>
    <row r="23" spans="1:6" ht="15.75" thickBot="1">
      <c r="A23" s="6">
        <v>2007</v>
      </c>
      <c r="B23" s="7">
        <v>3748.8867142374957</v>
      </c>
      <c r="C23" s="7">
        <v>1230.91847934881</v>
      </c>
      <c r="D23" s="7">
        <v>181035.69955976668</v>
      </c>
      <c r="E23" s="7">
        <v>1661.2760453567716</v>
      </c>
      <c r="F23" s="7">
        <v>724.3591097861515</v>
      </c>
    </row>
    <row r="24" spans="1:6" ht="15.75" thickBot="1">
      <c r="A24" s="6">
        <v>2008</v>
      </c>
      <c r="B24" s="7">
        <v>3766.046291906088</v>
      </c>
      <c r="C24" s="7">
        <v>1239.9028265690013</v>
      </c>
      <c r="D24" s="7">
        <v>183690.7918822894</v>
      </c>
      <c r="E24" s="7">
        <v>1650.2443229050966</v>
      </c>
      <c r="F24" s="7">
        <v>730.5925973332688</v>
      </c>
    </row>
    <row r="25" spans="1:6" ht="15.75" thickBot="1">
      <c r="A25" s="6">
        <v>2009</v>
      </c>
      <c r="B25" s="7">
        <v>3770.4836433697674</v>
      </c>
      <c r="C25" s="7">
        <v>1243.9175374650338</v>
      </c>
      <c r="D25" s="7">
        <v>176340.44698463564</v>
      </c>
      <c r="E25" s="7">
        <v>1559.2836373923285</v>
      </c>
      <c r="F25" s="7">
        <v>735.968000777768</v>
      </c>
    </row>
    <row r="26" spans="1:6" ht="15.75" thickBot="1">
      <c r="A26" s="6">
        <v>2010</v>
      </c>
      <c r="B26" s="7">
        <v>3783.7795772102977</v>
      </c>
      <c r="C26" s="7">
        <v>1246.500720122889</v>
      </c>
      <c r="D26" s="7">
        <v>179901.01620266415</v>
      </c>
      <c r="E26" s="7">
        <v>1541.3334428077558</v>
      </c>
      <c r="F26" s="7">
        <v>739.3351982739275</v>
      </c>
    </row>
    <row r="27" spans="1:6" ht="15.75" thickBot="1">
      <c r="A27" s="6">
        <v>2011</v>
      </c>
      <c r="B27" s="7">
        <v>3810.7468078569973</v>
      </c>
      <c r="C27" s="7">
        <v>1249.219212399451</v>
      </c>
      <c r="D27" s="7">
        <v>188873.5664784336</v>
      </c>
      <c r="E27" s="7">
        <v>1555.5015952064068</v>
      </c>
      <c r="F27" s="7">
        <v>740.8809964879537</v>
      </c>
    </row>
    <row r="28" spans="1:6" ht="15.75" thickBot="1">
      <c r="A28" s="6">
        <v>2012</v>
      </c>
      <c r="B28" s="7">
        <v>3848.123272496935</v>
      </c>
      <c r="C28" s="7">
        <v>1252.822103130313</v>
      </c>
      <c r="D28" s="7">
        <v>198605.03416132697</v>
      </c>
      <c r="E28" s="7">
        <v>1586.9813481989033</v>
      </c>
      <c r="F28" s="7">
        <v>742.4957482551562</v>
      </c>
    </row>
    <row r="29" spans="1:6" ht="15.75" thickBot="1">
      <c r="A29" s="6">
        <v>2013</v>
      </c>
      <c r="B29" s="7">
        <v>3884.075090957317</v>
      </c>
      <c r="C29" s="7">
        <v>1259.7737237122574</v>
      </c>
      <c r="D29" s="7">
        <v>194700.41936102585</v>
      </c>
      <c r="E29" s="7">
        <v>1619.5904015593192</v>
      </c>
      <c r="F29" s="7">
        <v>742.9212084290725</v>
      </c>
    </row>
    <row r="30" spans="1:6" ht="15.75" thickBot="1">
      <c r="A30" s="6">
        <v>2014</v>
      </c>
      <c r="B30" s="7">
        <v>3918.750002935926</v>
      </c>
      <c r="C30" s="7">
        <v>1266.7442440738787</v>
      </c>
      <c r="D30" s="7">
        <v>203269.45891211394</v>
      </c>
      <c r="E30" s="7">
        <v>1654.9976526603602</v>
      </c>
      <c r="F30" s="7">
        <v>743.778896571467</v>
      </c>
    </row>
    <row r="31" spans="1:6" ht="15.75" thickBot="1">
      <c r="A31" s="6">
        <v>2015</v>
      </c>
      <c r="B31" s="7">
        <v>3950.2876911136523</v>
      </c>
      <c r="C31" s="7">
        <v>1274.650483611213</v>
      </c>
      <c r="D31" s="7">
        <v>213871.67540112758</v>
      </c>
      <c r="E31" s="7">
        <v>1694.9838471377486</v>
      </c>
      <c r="F31" s="7">
        <v>745.3764172525787</v>
      </c>
    </row>
    <row r="32" spans="1:6" ht="15.75" thickBot="1">
      <c r="A32" s="6">
        <v>2016</v>
      </c>
      <c r="B32" s="7">
        <v>3975.320624641281</v>
      </c>
      <c r="C32" s="7">
        <v>1281.6080315689899</v>
      </c>
      <c r="D32" s="7">
        <v>221471.74128296677</v>
      </c>
      <c r="E32" s="7">
        <v>1740.2602274642486</v>
      </c>
      <c r="F32" s="7">
        <v>746.4047222733122</v>
      </c>
    </row>
    <row r="33" spans="1:6" ht="15.75" thickBot="1">
      <c r="A33" s="6">
        <v>2017</v>
      </c>
      <c r="B33" s="7">
        <v>4006.481642563569</v>
      </c>
      <c r="C33" s="7">
        <v>1294.4850021057043</v>
      </c>
      <c r="D33" s="7">
        <v>228654.38853510463</v>
      </c>
      <c r="E33" s="7">
        <v>1770.9971423265192</v>
      </c>
      <c r="F33" s="7">
        <v>757.82277618101</v>
      </c>
    </row>
    <row r="34" spans="1:6" ht="15.75" thickBot="1">
      <c r="A34" s="6">
        <v>2018</v>
      </c>
      <c r="B34" s="7">
        <v>4036.486975978764</v>
      </c>
      <c r="C34" s="7">
        <v>1307.3546758173873</v>
      </c>
      <c r="D34" s="7">
        <v>235268.88723553106</v>
      </c>
      <c r="E34" s="7">
        <v>1796.8036031360948</v>
      </c>
      <c r="F34" s="7">
        <v>769.2229456618927</v>
      </c>
    </row>
    <row r="35" spans="1:6" ht="15.75" thickBot="1">
      <c r="A35" s="6">
        <v>2019</v>
      </c>
      <c r="B35" s="7">
        <v>4065.8171471854703</v>
      </c>
      <c r="C35" s="7">
        <v>1320.073954567897</v>
      </c>
      <c r="D35" s="7">
        <v>242065.55778631193</v>
      </c>
      <c r="E35" s="7">
        <v>1822.5279527907096</v>
      </c>
      <c r="F35" s="7">
        <v>779.8536853685353</v>
      </c>
    </row>
    <row r="36" spans="1:6" ht="15.75" thickBot="1">
      <c r="A36" s="6">
        <v>2020</v>
      </c>
      <c r="B36" s="7">
        <v>4094.929381292936</v>
      </c>
      <c r="C36" s="7">
        <v>1332.6525564050962</v>
      </c>
      <c r="D36" s="7">
        <v>248468.2572548671</v>
      </c>
      <c r="E36" s="7">
        <v>1835.7492457991234</v>
      </c>
      <c r="F36" s="7">
        <v>789.8344346530828</v>
      </c>
    </row>
    <row r="37" spans="1:6" ht="15.75" thickBot="1">
      <c r="A37" s="6">
        <v>2021</v>
      </c>
      <c r="B37" s="7">
        <v>4114.686733951923</v>
      </c>
      <c r="C37" s="7">
        <v>1342.1495789255378</v>
      </c>
      <c r="D37" s="7">
        <v>254971.60070667125</v>
      </c>
      <c r="E37" s="7">
        <v>1839.0319966996985</v>
      </c>
      <c r="F37" s="7">
        <v>799.4794754729276</v>
      </c>
    </row>
    <row r="38" spans="1:6" ht="15.75" thickBot="1">
      <c r="A38" s="6">
        <v>2022</v>
      </c>
      <c r="B38" s="7">
        <v>4134.027364862661</v>
      </c>
      <c r="C38" s="7">
        <v>1351.3309396059758</v>
      </c>
      <c r="D38" s="7">
        <v>263777.15074452397</v>
      </c>
      <c r="E38" s="7">
        <v>1857.4501540336273</v>
      </c>
      <c r="F38" s="7">
        <v>808.8647274048233</v>
      </c>
    </row>
    <row r="39" spans="1:6" ht="15.75" thickBot="1">
      <c r="A39" s="6">
        <v>2023</v>
      </c>
      <c r="B39" s="7">
        <v>4152.468187455697</v>
      </c>
      <c r="C39" s="7">
        <v>1360.1413558044558</v>
      </c>
      <c r="D39" s="7">
        <v>271568.07124824944</v>
      </c>
      <c r="E39" s="7">
        <v>1877.445188168393</v>
      </c>
      <c r="F39" s="7">
        <v>818.2023008122692</v>
      </c>
    </row>
    <row r="40" spans="1:6" ht="15.75" thickBot="1">
      <c r="A40" s="6">
        <v>2024</v>
      </c>
      <c r="B40" s="7">
        <v>4170.428852595607</v>
      </c>
      <c r="C40" s="7">
        <v>1368.6751170136458</v>
      </c>
      <c r="D40" s="7">
        <v>278186.3546155679</v>
      </c>
      <c r="E40" s="7">
        <v>1886.5861019794334</v>
      </c>
      <c r="F40" s="7">
        <v>828.1026790563321</v>
      </c>
    </row>
    <row r="41" spans="1:6" ht="15.75" thickBot="1">
      <c r="A41" s="6">
        <v>2025</v>
      </c>
      <c r="B41" s="7">
        <v>4187.640036816222</v>
      </c>
      <c r="C41" s="7">
        <v>1377.4619346741354</v>
      </c>
      <c r="D41" s="7">
        <v>285607.8559151973</v>
      </c>
      <c r="E41" s="7">
        <v>1893.056014521231</v>
      </c>
      <c r="F41" s="7">
        <v>838.3191211509527</v>
      </c>
    </row>
    <row r="42" spans="1:6" ht="15.75" thickBot="1">
      <c r="A42" s="6">
        <v>2026</v>
      </c>
      <c r="B42" s="7">
        <v>4204.206712829926</v>
      </c>
      <c r="C42" s="7">
        <v>1386.1147154272596</v>
      </c>
      <c r="D42" s="7">
        <v>293256.4951206535</v>
      </c>
      <c r="E42" s="7">
        <v>1899.9273879110942</v>
      </c>
      <c r="F42" s="7">
        <v>848.201540415305</v>
      </c>
    </row>
    <row r="43" spans="1:6" ht="15.75" thickBot="1">
      <c r="A43" s="6">
        <v>2027</v>
      </c>
      <c r="B43" s="7">
        <v>4220.0322922987825</v>
      </c>
      <c r="C43" s="7">
        <v>1394.1956692574433</v>
      </c>
      <c r="D43" s="7">
        <v>300941.7755880796</v>
      </c>
      <c r="E43" s="7">
        <v>1906.711794935075</v>
      </c>
      <c r="F43" s="7">
        <v>857.7670616039853</v>
      </c>
    </row>
    <row r="44" spans="1:6" ht="15.75" thickBot="1">
      <c r="A44" s="6">
        <v>2028</v>
      </c>
      <c r="B44" s="7">
        <v>4235.571861353393</v>
      </c>
      <c r="C44" s="7">
        <v>1402.2722539343085</v>
      </c>
      <c r="D44" s="7">
        <v>308885.39783898933</v>
      </c>
      <c r="E44" s="7">
        <v>1915.897612343886</v>
      </c>
      <c r="F44" s="7">
        <v>867.3143969636826</v>
      </c>
    </row>
    <row r="45" spans="1:6" ht="15.75" thickBot="1">
      <c r="A45" s="6">
        <v>2029</v>
      </c>
      <c r="B45" s="7">
        <v>4250.455045696842</v>
      </c>
      <c r="C45" s="7">
        <v>1410.2161372703345</v>
      </c>
      <c r="D45" s="7">
        <v>316794.7967322253</v>
      </c>
      <c r="E45" s="7">
        <v>1924.860956768186</v>
      </c>
      <c r="F45" s="7">
        <v>876.9267320487028</v>
      </c>
    </row>
    <row r="46" spans="1:6" ht="13.5" customHeight="1" thickBot="1">
      <c r="A46" s="6">
        <v>2030</v>
      </c>
      <c r="B46" s="7">
        <v>4264.7028866016535</v>
      </c>
      <c r="C46" s="7">
        <v>1418.0443729901929</v>
      </c>
      <c r="D46" s="7">
        <v>324895.76342543797</v>
      </c>
      <c r="E46" s="7">
        <v>1933.673137645731</v>
      </c>
      <c r="F46" s="7">
        <v>886.5937660261674</v>
      </c>
    </row>
    <row r="47" spans="1:6" ht="13.5" customHeight="1">
      <c r="A47" s="25" t="s">
        <v>0</v>
      </c>
      <c r="B47" s="25"/>
      <c r="C47" s="25"/>
      <c r="D47" s="25"/>
      <c r="E47" s="25"/>
      <c r="F47" s="25"/>
    </row>
    <row r="48" spans="1:6" ht="15">
      <c r="A48" s="25" t="s">
        <v>52</v>
      </c>
      <c r="B48" s="25"/>
      <c r="C48" s="25"/>
      <c r="D48" s="25"/>
      <c r="E48" s="25"/>
      <c r="F48" s="25"/>
    </row>
    <row r="49" ht="15">
      <c r="A49" s="4"/>
    </row>
    <row r="50" spans="1:6" ht="15.75">
      <c r="A50" s="22" t="s">
        <v>23</v>
      </c>
      <c r="B50" s="22"/>
      <c r="C50" s="22"/>
      <c r="D50" s="22"/>
      <c r="E50" s="22"/>
      <c r="F50" s="22"/>
    </row>
    <row r="51" spans="1:6" ht="15">
      <c r="A51" s="8" t="s">
        <v>24</v>
      </c>
      <c r="B51" s="11">
        <f>EXP((LN(B16/B6)/10))-1</f>
        <v>0.005654417925495592</v>
      </c>
      <c r="C51" s="11">
        <f>EXP((LN(C16/C6)/10))-1</f>
        <v>0.0029291181476951422</v>
      </c>
      <c r="D51" s="11">
        <f>EXP((LN(D16/D6)/10))-1</f>
        <v>0.017462893186638517</v>
      </c>
      <c r="E51" s="11">
        <f>EXP((LN(E16/E6)/10))-1</f>
        <v>-0.0013535856850882544</v>
      </c>
      <c r="F51" s="11">
        <f>EXP((LN(F16/F6)/10))-1</f>
        <v>0.012617962029727758</v>
      </c>
    </row>
    <row r="52" spans="1:6" ht="15">
      <c r="A52" s="8" t="s">
        <v>36</v>
      </c>
      <c r="B52" s="11">
        <f>EXP((LN(B32/B16)/16))-1</f>
        <v>0.004592087211602536</v>
      </c>
      <c r="C52" s="11">
        <f>EXP((LN(C32/C16)/16))-1</f>
        <v>0.0034181501857000196</v>
      </c>
      <c r="D52" s="11">
        <f>EXP((LN(D32/D16)/16))-1</f>
        <v>0.02483875578995276</v>
      </c>
      <c r="E52" s="11">
        <f>EXP((LN(E32/E16)/16))-1</f>
        <v>0.004174028883594971</v>
      </c>
      <c r="F52" s="11">
        <f>EXP((LN(F32/F16)/16))-1</f>
        <v>0.006907088665140337</v>
      </c>
    </row>
    <row r="53" spans="1:6" ht="13.5" customHeight="1">
      <c r="A53" s="8" t="s">
        <v>37</v>
      </c>
      <c r="B53" s="11">
        <f>EXP((LN(B36/B32)/4))-1</f>
        <v>0.007438546277335201</v>
      </c>
      <c r="C53" s="11">
        <f>EXP((LN(C36/C32)/4))-1</f>
        <v>0.009811771673543968</v>
      </c>
      <c r="D53" s="11">
        <f>EXP((LN(D36/D32)/4))-1</f>
        <v>0.02917244142458686</v>
      </c>
      <c r="E53" s="11">
        <f>EXP((LN(E36/E32)/4))-1</f>
        <v>0.013444081885663595</v>
      </c>
      <c r="F53" s="11">
        <f>EXP((LN(F36/F32)/4))-1</f>
        <v>0.01423926889743754</v>
      </c>
    </row>
    <row r="54" spans="1:6" ht="15">
      <c r="A54" s="8" t="s">
        <v>68</v>
      </c>
      <c r="B54" s="11">
        <f>EXP((LN(B46/B32)/14))-1</f>
        <v>0.005031695978546136</v>
      </c>
      <c r="C54" s="11">
        <f>EXP((LN(C46/C32)/14))-1</f>
        <v>0.0072521098230693415</v>
      </c>
      <c r="D54" s="11">
        <f>EXP((LN(D46/D32)/14))-1</f>
        <v>0.027750157490478156</v>
      </c>
      <c r="E54" s="11">
        <f>EXP((LN(E46/E32)/14))-1</f>
        <v>0.007556026365254098</v>
      </c>
      <c r="F54" s="11">
        <f>EXP((LN(F46/F32)/14))-1</f>
        <v>0.01237009263225497</v>
      </c>
    </row>
  </sheetData>
  <sheetProtection/>
  <mergeCells count="6">
    <mergeCell ref="A50:F50"/>
    <mergeCell ref="A3:H3"/>
    <mergeCell ref="A48:F48"/>
    <mergeCell ref="B1:F1"/>
    <mergeCell ref="B2:G2"/>
    <mergeCell ref="A47:F47"/>
  </mergeCells>
  <printOptions horizontalCentered="1"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4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5.7109375" style="1" bestFit="1" customWidth="1"/>
    <col min="6" max="16384" width="9.140625" style="1" customWidth="1"/>
  </cols>
  <sheetData>
    <row r="1" spans="1:5" ht="15.75" customHeight="1">
      <c r="A1" s="23" t="s">
        <v>64</v>
      </c>
      <c r="B1" s="23"/>
      <c r="C1" s="23"/>
      <c r="D1" s="23"/>
      <c r="E1" s="23"/>
    </row>
    <row r="2" spans="1:6" ht="15.75" customHeight="1">
      <c r="A2" s="23" t="s">
        <v>67</v>
      </c>
      <c r="B2" s="23"/>
      <c r="C2" s="23"/>
      <c r="D2" s="23"/>
      <c r="E2" s="23"/>
      <c r="F2" s="23"/>
    </row>
    <row r="3" spans="1:5" ht="15.75" customHeight="1">
      <c r="A3" s="23" t="s">
        <v>56</v>
      </c>
      <c r="B3" s="23"/>
      <c r="C3" s="23"/>
      <c r="D3" s="23"/>
      <c r="E3" s="23"/>
    </row>
    <row r="4" ht="13.5" customHeight="1" thickBot="1">
      <c r="A4" s="4"/>
    </row>
    <row r="5" spans="1:5" ht="15.75" thickBot="1">
      <c r="A5" s="5" t="s">
        <v>11</v>
      </c>
      <c r="B5" s="5" t="s">
        <v>12</v>
      </c>
      <c r="C5" s="5" t="s">
        <v>14</v>
      </c>
      <c r="D5" s="5" t="s">
        <v>46</v>
      </c>
      <c r="E5" s="5" t="s">
        <v>18</v>
      </c>
    </row>
    <row r="6" spans="1:5" ht="15.75" thickBot="1">
      <c r="A6" s="6">
        <v>1990</v>
      </c>
      <c r="B6" s="9">
        <v>14.8223835436724</v>
      </c>
      <c r="C6" s="9">
        <v>14.292614304886962</v>
      </c>
      <c r="D6" s="9">
        <v>12.1330153071603</v>
      </c>
      <c r="E6" s="9">
        <v>14.8233062466345</v>
      </c>
    </row>
    <row r="7" spans="1:5" ht="15.75" thickBot="1">
      <c r="A7" s="6">
        <v>1991</v>
      </c>
      <c r="B7" s="9">
        <v>14.4937973080899</v>
      </c>
      <c r="C7" s="9">
        <v>13.1951329577354</v>
      </c>
      <c r="D7" s="9">
        <v>11.8908666678676</v>
      </c>
      <c r="E7" s="9">
        <v>14.3466026573614</v>
      </c>
    </row>
    <row r="8" spans="1:5" ht="15.75" thickBot="1">
      <c r="A8" s="6">
        <v>1992</v>
      </c>
      <c r="B8" s="9">
        <v>14.4858750964785</v>
      </c>
      <c r="C8" s="9">
        <v>13.573690793389195</v>
      </c>
      <c r="D8" s="9">
        <v>12.2818590151365</v>
      </c>
      <c r="E8" s="9">
        <v>12.8563871514281</v>
      </c>
    </row>
    <row r="9" spans="1:5" ht="15.75" thickBot="1">
      <c r="A9" s="6">
        <v>1993</v>
      </c>
      <c r="B9" s="9">
        <v>15.1365884139241</v>
      </c>
      <c r="C9" s="9">
        <v>13.7874020388927</v>
      </c>
      <c r="D9" s="9">
        <v>13.071755234253</v>
      </c>
      <c r="E9" s="9">
        <v>16.0601373433302</v>
      </c>
    </row>
    <row r="10" spans="1:5" ht="15.75" thickBot="1">
      <c r="A10" s="6">
        <v>1994</v>
      </c>
      <c r="B10" s="9">
        <v>15.007678453454</v>
      </c>
      <c r="C10" s="9">
        <v>14.676814078389967</v>
      </c>
      <c r="D10" s="9">
        <v>12.8685406322796</v>
      </c>
      <c r="E10" s="9">
        <v>13.9105589230616</v>
      </c>
    </row>
    <row r="11" spans="1:5" ht="15.75" thickBot="1">
      <c r="A11" s="6">
        <v>1995</v>
      </c>
      <c r="B11" s="9">
        <v>14.5584952978572</v>
      </c>
      <c r="C11" s="9">
        <v>13.425789425042192</v>
      </c>
      <c r="D11" s="9">
        <v>12.0957987742248</v>
      </c>
      <c r="E11" s="9">
        <v>13.4869037973186</v>
      </c>
    </row>
    <row r="12" spans="1:5" ht="15.75" thickBot="1">
      <c r="A12" s="6">
        <v>1996</v>
      </c>
      <c r="B12" s="9">
        <v>14.1910070965611</v>
      </c>
      <c r="C12" s="9">
        <v>13.031106504786274</v>
      </c>
      <c r="D12" s="9">
        <v>11.561235238082</v>
      </c>
      <c r="E12" s="9">
        <v>12.3151098877378</v>
      </c>
    </row>
    <row r="13" spans="1:5" ht="15.75" thickBot="1">
      <c r="A13" s="6">
        <v>1997</v>
      </c>
      <c r="B13" s="9">
        <v>14.5426480474746</v>
      </c>
      <c r="C13" s="9">
        <v>13.294605231227196</v>
      </c>
      <c r="D13" s="9">
        <v>11.525165596252</v>
      </c>
      <c r="E13" s="9">
        <v>12.3496623928139</v>
      </c>
    </row>
    <row r="14" spans="1:5" ht="15.75" thickBot="1">
      <c r="A14" s="6">
        <v>1998</v>
      </c>
      <c r="B14" s="9">
        <v>14.5708276408604</v>
      </c>
      <c r="C14" s="9">
        <v>13.412240748759526</v>
      </c>
      <c r="D14" s="9">
        <v>11.6735206907649</v>
      </c>
      <c r="E14" s="9">
        <v>12.7733422723387</v>
      </c>
    </row>
    <row r="15" spans="1:5" ht="15.75" thickBot="1">
      <c r="A15" s="6">
        <v>1999</v>
      </c>
      <c r="B15" s="9">
        <v>14.3309014255567</v>
      </c>
      <c r="C15" s="9">
        <v>13.099680965092416</v>
      </c>
      <c r="D15" s="9">
        <v>11.530195356367</v>
      </c>
      <c r="E15" s="9">
        <v>11.1522400034225</v>
      </c>
    </row>
    <row r="16" spans="1:5" ht="15.75" thickBot="1">
      <c r="A16" s="6">
        <v>2000</v>
      </c>
      <c r="B16" s="9">
        <v>13.7882251105476</v>
      </c>
      <c r="C16" s="9">
        <v>12.923815756913271</v>
      </c>
      <c r="D16" s="9">
        <v>11.2864395613115</v>
      </c>
      <c r="E16" s="9">
        <v>11.8645026500444</v>
      </c>
    </row>
    <row r="17" spans="1:5" ht="15.75" thickBot="1">
      <c r="A17" s="6">
        <v>2001</v>
      </c>
      <c r="B17" s="9">
        <v>13.4793181748974</v>
      </c>
      <c r="C17" s="9">
        <v>12.630851032998432</v>
      </c>
      <c r="D17" s="9">
        <v>11.0524242620955</v>
      </c>
      <c r="E17" s="9">
        <v>11.3858273466055</v>
      </c>
    </row>
    <row r="18" spans="1:5" ht="15.75" thickBot="1">
      <c r="A18" s="6">
        <v>2002</v>
      </c>
      <c r="B18" s="9">
        <v>13.3011652418815</v>
      </c>
      <c r="C18" s="9">
        <v>12.506433455241936</v>
      </c>
      <c r="D18" s="9">
        <v>10.7189753101605</v>
      </c>
      <c r="E18" s="9">
        <v>12.0167578181167</v>
      </c>
    </row>
    <row r="19" spans="1:5" ht="15.75" thickBot="1">
      <c r="A19" s="6">
        <v>2003</v>
      </c>
      <c r="B19" s="9">
        <v>13.0850462947464</v>
      </c>
      <c r="C19" s="9">
        <v>12.303357299459586</v>
      </c>
      <c r="D19" s="9">
        <v>10.9571222908405</v>
      </c>
      <c r="E19" s="9">
        <v>11.6807132539313</v>
      </c>
    </row>
    <row r="20" spans="1:5" ht="15.75" thickBot="1">
      <c r="A20" s="6">
        <v>2004</v>
      </c>
      <c r="B20" s="9">
        <v>12.7912591718868</v>
      </c>
      <c r="C20" s="9">
        <v>12.035783322043715</v>
      </c>
      <c r="D20" s="9">
        <v>10.6854932218139</v>
      </c>
      <c r="E20" s="9">
        <v>11.5268637536816</v>
      </c>
    </row>
    <row r="21" spans="1:5" ht="15.75" thickBot="1">
      <c r="A21" s="6">
        <v>2005</v>
      </c>
      <c r="B21" s="9">
        <v>12.4040297433417</v>
      </c>
      <c r="C21" s="9">
        <v>11.566437914024343</v>
      </c>
      <c r="D21" s="9">
        <v>10.2516995020166</v>
      </c>
      <c r="E21" s="9">
        <v>11.3949441336608</v>
      </c>
    </row>
    <row r="22" spans="1:5" ht="15.75" thickBot="1">
      <c r="A22" s="6">
        <v>2006</v>
      </c>
      <c r="B22" s="9">
        <v>12.0464805389172</v>
      </c>
      <c r="C22" s="9">
        <v>11.211724729180785</v>
      </c>
      <c r="D22" s="9">
        <v>10.3422356541829</v>
      </c>
      <c r="E22" s="9">
        <v>11.8483385934311</v>
      </c>
    </row>
    <row r="23" spans="1:5" ht="15.75" thickBot="1">
      <c r="A23" s="6">
        <v>2007</v>
      </c>
      <c r="B23" s="9">
        <v>11.8738378561445</v>
      </c>
      <c r="C23" s="9">
        <v>11.065169728300667</v>
      </c>
      <c r="D23" s="9">
        <v>10.1344941846951</v>
      </c>
      <c r="E23" s="9">
        <v>11.176773145075</v>
      </c>
    </row>
    <row r="24" spans="1:5" ht="15.75" thickBot="1">
      <c r="A24" s="6">
        <v>2008</v>
      </c>
      <c r="B24" s="9">
        <v>12.0856808881956</v>
      </c>
      <c r="C24" s="9">
        <v>11.289433557721608</v>
      </c>
      <c r="D24" s="9">
        <v>10.3844959781786</v>
      </c>
      <c r="E24" s="9">
        <v>11.7246906648713</v>
      </c>
    </row>
    <row r="25" spans="1:5" ht="15.75" thickBot="1">
      <c r="A25" s="6">
        <v>2009</v>
      </c>
      <c r="B25" s="9">
        <v>13.0467223585268</v>
      </c>
      <c r="C25" s="9">
        <v>12.380616360786256</v>
      </c>
      <c r="D25" s="9">
        <v>11.0311771329115</v>
      </c>
      <c r="E25" s="9">
        <v>12.6009308380704</v>
      </c>
    </row>
    <row r="26" spans="1:5" ht="15.75" thickBot="1">
      <c r="A26" s="6">
        <v>2010</v>
      </c>
      <c r="B26" s="9">
        <v>13.7036471929996</v>
      </c>
      <c r="C26" s="9">
        <v>13.240149774493482</v>
      </c>
      <c r="D26" s="9">
        <v>11.9585256501311</v>
      </c>
      <c r="E26" s="9">
        <v>13.1060299554268</v>
      </c>
    </row>
    <row r="27" spans="1:5" ht="15.75" thickBot="1">
      <c r="A27" s="6">
        <v>2011</v>
      </c>
      <c r="B27" s="9">
        <v>14.04132516059</v>
      </c>
      <c r="C27" s="9">
        <v>13.768537660730342</v>
      </c>
      <c r="D27" s="9">
        <v>12.0189122810022</v>
      </c>
      <c r="E27" s="9">
        <v>14.0774787313837</v>
      </c>
    </row>
    <row r="28" spans="1:5" ht="15.75" thickBot="1">
      <c r="A28" s="6">
        <v>2012</v>
      </c>
      <c r="B28" s="9">
        <v>13.7501727311935</v>
      </c>
      <c r="C28" s="9">
        <v>13.465120705170886</v>
      </c>
      <c r="D28" s="9">
        <v>12.3773390778348</v>
      </c>
      <c r="E28" s="9">
        <v>14.0307037625967</v>
      </c>
    </row>
    <row r="29" spans="1:5" ht="15.75" thickBot="1">
      <c r="A29" s="6">
        <v>2013</v>
      </c>
      <c r="B29" s="9">
        <v>14.7149748613866</v>
      </c>
      <c r="C29" s="9">
        <v>14.410286394595936</v>
      </c>
      <c r="D29" s="9">
        <v>13.1638368578284</v>
      </c>
      <c r="E29" s="9">
        <v>14.2308284949566</v>
      </c>
    </row>
    <row r="30" spans="1:5" ht="15.75" thickBot="1">
      <c r="A30" s="6">
        <v>2014</v>
      </c>
      <c r="B30" s="9">
        <v>15.3526951182979</v>
      </c>
      <c r="C30" s="9">
        <v>14.927041951861153</v>
      </c>
      <c r="D30" s="9">
        <v>14.115532438556</v>
      </c>
      <c r="E30" s="9">
        <v>14.5480238948202</v>
      </c>
    </row>
    <row r="31" spans="1:5" ht="15.75" thickBot="1">
      <c r="A31" s="6">
        <v>2015</v>
      </c>
      <c r="B31" s="9">
        <v>15.5860777160191</v>
      </c>
      <c r="C31" s="9">
        <v>15.112604114309992</v>
      </c>
      <c r="D31" s="9">
        <v>14.3474814159559</v>
      </c>
      <c r="E31" s="9">
        <v>15.54111107496718</v>
      </c>
    </row>
    <row r="32" spans="1:5" ht="15.75" thickBot="1">
      <c r="A32" s="6">
        <v>2016</v>
      </c>
      <c r="B32" s="9">
        <v>14.946</v>
      </c>
      <c r="C32" s="9">
        <v>14.713000000000013</v>
      </c>
      <c r="D32" s="9">
        <v>13.824</v>
      </c>
      <c r="E32" s="9">
        <v>14.8923</v>
      </c>
    </row>
    <row r="33" spans="1:5" ht="15.75" thickBot="1">
      <c r="A33" s="6">
        <v>2017</v>
      </c>
      <c r="B33" s="9">
        <v>15.4508341789366</v>
      </c>
      <c r="C33" s="9">
        <v>15.028128229265278</v>
      </c>
      <c r="D33" s="9">
        <v>13.8757396193725</v>
      </c>
      <c r="E33" s="9">
        <v>14.948037987093539</v>
      </c>
    </row>
    <row r="34" spans="1:5" ht="15.75" thickBot="1">
      <c r="A34" s="6">
        <v>2018</v>
      </c>
      <c r="B34" s="9">
        <v>16.3611522967199</v>
      </c>
      <c r="C34" s="9">
        <v>15.971464270926031</v>
      </c>
      <c r="D34" s="9">
        <v>14.9048488882864</v>
      </c>
      <c r="E34" s="9">
        <v>16.056675426723636</v>
      </c>
    </row>
    <row r="35" spans="1:5" ht="15.75" thickBot="1">
      <c r="A35" s="6">
        <v>2019</v>
      </c>
      <c r="B35" s="9">
        <v>16.5993177339727</v>
      </c>
      <c r="C35" s="9">
        <v>16.252293669847827</v>
      </c>
      <c r="D35" s="9">
        <v>15.366076301787</v>
      </c>
      <c r="E35" s="9">
        <v>16.553545870160775</v>
      </c>
    </row>
    <row r="36" spans="1:6" ht="15.75" thickBot="1">
      <c r="A36" s="6">
        <v>2020</v>
      </c>
      <c r="B36" s="9">
        <v>16.8014074502685</v>
      </c>
      <c r="C36" s="9">
        <v>16.477323084626104</v>
      </c>
      <c r="D36" s="9">
        <v>15.5615116468839</v>
      </c>
      <c r="E36" s="9">
        <v>16.764084194074737</v>
      </c>
      <c r="F36" s="1" t="s">
        <v>0</v>
      </c>
    </row>
    <row r="37" spans="1:5" ht="15.75" thickBot="1">
      <c r="A37" s="6">
        <v>2021</v>
      </c>
      <c r="B37" s="9">
        <v>16.747093077226</v>
      </c>
      <c r="C37" s="9">
        <v>16.470130408816534</v>
      </c>
      <c r="D37" s="9">
        <v>15.5575867864818</v>
      </c>
      <c r="E37" s="9">
        <v>16.759856025775676</v>
      </c>
    </row>
    <row r="38" spans="1:5" ht="15.75" thickBot="1">
      <c r="A38" s="6">
        <v>2022</v>
      </c>
      <c r="B38" s="9">
        <v>16.9140358869153</v>
      </c>
      <c r="C38" s="9">
        <v>16.669217256316</v>
      </c>
      <c r="D38" s="9">
        <v>15.7464384224138</v>
      </c>
      <c r="E38" s="9">
        <v>16.963301860395912</v>
      </c>
    </row>
    <row r="39" spans="1:5" ht="15.75" thickBot="1">
      <c r="A39" s="6">
        <v>2023</v>
      </c>
      <c r="B39" s="9">
        <v>17.7259940609007</v>
      </c>
      <c r="C39" s="9">
        <v>17.471596550514423</v>
      </c>
      <c r="D39" s="9">
        <v>16.5052854961256</v>
      </c>
      <c r="E39" s="9">
        <v>17.78079160835875</v>
      </c>
    </row>
    <row r="40" spans="1:5" ht="15.75" thickBot="1">
      <c r="A40" s="6">
        <v>2024</v>
      </c>
      <c r="B40" s="9">
        <v>17.8857490304848</v>
      </c>
      <c r="C40" s="9">
        <v>17.657916592182218</v>
      </c>
      <c r="D40" s="9">
        <v>16.6821101499247</v>
      </c>
      <c r="E40" s="9">
        <v>17.97128103195339</v>
      </c>
    </row>
    <row r="41" spans="1:5" ht="15.75" thickBot="1">
      <c r="A41" s="6">
        <v>2025</v>
      </c>
      <c r="B41" s="9">
        <v>18.594586172117</v>
      </c>
      <c r="C41" s="9">
        <v>18.353299619619722</v>
      </c>
      <c r="D41" s="9">
        <v>17.34167794856</v>
      </c>
      <c r="E41" s="9">
        <v>18.6818193369025</v>
      </c>
    </row>
    <row r="42" spans="1:5" ht="15.75" thickBot="1">
      <c r="A42" s="6">
        <v>2026</v>
      </c>
      <c r="B42" s="9">
        <v>18.263803713191</v>
      </c>
      <c r="C42" s="9">
        <v>18.06754784313455</v>
      </c>
      <c r="D42" s="9">
        <v>17.0734498567843</v>
      </c>
      <c r="E42" s="9">
        <v>18.392862941419914</v>
      </c>
    </row>
    <row r="43" spans="1:5" ht="15.75" thickBot="1">
      <c r="A43" s="6">
        <v>2027</v>
      </c>
      <c r="B43" s="9">
        <v>18.5678846606785</v>
      </c>
      <c r="C43" s="9">
        <v>18.31732724262737</v>
      </c>
      <c r="D43" s="9">
        <v>17.3109959294581</v>
      </c>
      <c r="E43" s="9">
        <v>18.648766252912974</v>
      </c>
    </row>
    <row r="44" spans="1:5" ht="15.75" thickBot="1">
      <c r="A44" s="6">
        <v>2028</v>
      </c>
      <c r="B44" s="9">
        <v>18.8977887912375</v>
      </c>
      <c r="C44" s="9">
        <v>18.584585807186823</v>
      </c>
      <c r="D44" s="9">
        <v>17.5639350764533</v>
      </c>
      <c r="E44" s="9">
        <v>18.921252194666202</v>
      </c>
    </row>
    <row r="45" spans="1:5" ht="15.75" thickBot="1">
      <c r="A45" s="6">
        <v>2029</v>
      </c>
      <c r="B45" s="9">
        <v>19.1435445828068</v>
      </c>
      <c r="C45" s="9">
        <v>19.01812774571808</v>
      </c>
      <c r="D45" s="9">
        <v>17.9925781728715</v>
      </c>
      <c r="E45" s="9">
        <v>19.383020249121408</v>
      </c>
    </row>
    <row r="46" spans="1:5" ht="17.25" customHeight="1" thickBot="1">
      <c r="A46" s="6">
        <v>2030</v>
      </c>
      <c r="B46" s="9">
        <v>19.4311819401512</v>
      </c>
      <c r="C46" s="9">
        <v>19.503859810895776</v>
      </c>
      <c r="D46" s="9">
        <v>18.4711630953644</v>
      </c>
      <c r="E46" s="9">
        <v>19.89858956634081</v>
      </c>
    </row>
    <row r="47" spans="1:5" ht="13.5" customHeight="1">
      <c r="A47" s="25" t="s">
        <v>0</v>
      </c>
      <c r="B47" s="25"/>
      <c r="C47" s="25"/>
      <c r="D47" s="25"/>
      <c r="E47" s="25"/>
    </row>
    <row r="48" spans="1:5" ht="15">
      <c r="A48" s="25" t="s">
        <v>52</v>
      </c>
      <c r="B48" s="25"/>
      <c r="C48" s="25"/>
      <c r="D48" s="25"/>
      <c r="E48" s="25"/>
    </row>
    <row r="49" ht="15">
      <c r="A49" s="4"/>
    </row>
    <row r="50" spans="1:5" ht="15.75">
      <c r="A50" s="22" t="s">
        <v>23</v>
      </c>
      <c r="B50" s="22"/>
      <c r="C50" s="22"/>
      <c r="D50" s="22"/>
      <c r="E50" s="22"/>
    </row>
    <row r="51" spans="1:5" ht="15">
      <c r="A51" s="8" t="s">
        <v>24</v>
      </c>
      <c r="B51" s="11">
        <f>EXP((LN(B16/B6)/10))-1</f>
        <v>-0.007206255995100941</v>
      </c>
      <c r="C51" s="11">
        <f>EXP((LN(C16/C6)/10))-1</f>
        <v>-0.010016609205399152</v>
      </c>
      <c r="D51" s="11">
        <f>EXP((LN(D16/D6)/10))-1</f>
        <v>-0.007206736868968999</v>
      </c>
      <c r="E51" s="11">
        <f>EXP((LN(E16/E6)/10))-1</f>
        <v>-0.02201893658317222</v>
      </c>
    </row>
    <row r="52" spans="1:5" ht="15">
      <c r="A52" s="8" t="s">
        <v>36</v>
      </c>
      <c r="B52" s="11">
        <f>EXP((LN(B32/B16)/16))-1</f>
        <v>0.005052014257582282</v>
      </c>
      <c r="C52" s="11">
        <f>EXP((LN(C32/C16)/16))-1</f>
        <v>0.00813665313450107</v>
      </c>
      <c r="D52" s="11">
        <f>EXP((LN(D32/D16)/16))-1</f>
        <v>0.012755937022353558</v>
      </c>
      <c r="E52" s="11">
        <f>EXP((LN(E32/E16)/16))-1</f>
        <v>0.014307215429138598</v>
      </c>
    </row>
    <row r="53" spans="1:5" ht="13.5" customHeight="1">
      <c r="A53" s="8" t="s">
        <v>37</v>
      </c>
      <c r="B53" s="11">
        <f>EXP((LN(B36/B32)/4))-1</f>
        <v>0.029686862005455117</v>
      </c>
      <c r="C53" s="11">
        <f>EXP((LN(C36/C32)/4))-1</f>
        <v>0.028718039381435023</v>
      </c>
      <c r="D53" s="11">
        <f>EXP((LN(D36/D32)/4))-1</f>
        <v>0.03004100577190605</v>
      </c>
      <c r="E53" s="11">
        <f>EXP((LN(E36/E32)/4))-1</f>
        <v>0.03004100577190605</v>
      </c>
    </row>
    <row r="54" spans="1:5" ht="15">
      <c r="A54" s="8" t="s">
        <v>68</v>
      </c>
      <c r="B54" s="11">
        <f>EXP((LN(B46/B32)/14))-1</f>
        <v>0.018922182476083904</v>
      </c>
      <c r="C54" s="11">
        <f>EXP((LN(C46/C32)/14))-1</f>
        <v>0.020338415346060623</v>
      </c>
      <c r="D54" s="11">
        <f>EXP((LN(D46/D32)/14))-1</f>
        <v>0.020916062938075575</v>
      </c>
      <c r="E54" s="11">
        <f>EXP((LN(E46/E32)/14))-1</f>
        <v>0.020916062938075575</v>
      </c>
    </row>
  </sheetData>
  <sheetProtection/>
  <mergeCells count="6">
    <mergeCell ref="A50:E50"/>
    <mergeCell ref="A48:E48"/>
    <mergeCell ref="A2:F2"/>
    <mergeCell ref="A1:E1"/>
    <mergeCell ref="A3:E3"/>
    <mergeCell ref="A47:E47"/>
  </mergeCells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CED 2017 Revised LADWP Mid Demand Case</dc:title>
  <dc:subject/>
  <dc:creator>Garcia, Cary@Energy</dc:creator>
  <cp:keywords/>
  <dc:description/>
  <cp:lastModifiedBy>CNRA</cp:lastModifiedBy>
  <dcterms:created xsi:type="dcterms:W3CDTF">2016-12-06T18:18:16Z</dcterms:created>
  <dcterms:modified xsi:type="dcterms:W3CDTF">2017-12-10T04:37:28Z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Z5JXHV6S7NA6-3-113720</vt:lpwstr>
  </property>
  <property fmtid="{D5CDD505-2E9C-101B-9397-08002B2CF9AE}" pid="4" name="_dlc_DocIdItemGu">
    <vt:lpwstr>5ef1ddd3-45dd-4ca1-863f-2865591da4fc</vt:lpwstr>
  </property>
  <property fmtid="{D5CDD505-2E9C-101B-9397-08002B2CF9AE}" pid="5" name="_dlc_DocIdU">
    <vt:lpwstr>http://efilingspinternal/_layouts/DocIdRedir.aspx?ID=Z5JXHV6S7NA6-3-113720, Z5JXHV6S7NA6-3-113720</vt:lpwstr>
  </property>
  <property fmtid="{D5CDD505-2E9C-101B-9397-08002B2CF9AE}" pid="6" name="_CopySour">
    <vt:lpwstr>http://efilingspinternal/PendingDocuments/17-IEPR-03/20171211T115811_Baseline_Demand_Forms_1.xls</vt:lpwstr>
  </property>
  <property fmtid="{D5CDD505-2E9C-101B-9397-08002B2CF9AE}" pid="7" name="Received Fr">
    <vt:lpwstr>California Energy Commission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8;#Commission Staff|33d9c16f-f938-4210-84d3-7f3ed959b9d5</vt:lpwstr>
  </property>
  <property fmtid="{D5CDD505-2E9C-101B-9397-08002B2CF9AE}" pid="10" name="Docket Numb">
    <vt:lpwstr>17-IEPR-03</vt:lpwstr>
  </property>
  <property fmtid="{D5CDD505-2E9C-101B-9397-08002B2CF9AE}" pid="11" name="Subject Are">
    <vt:lpwstr>154;#IEPR 2017-12-15 Workshop|5c44ed5c-9250-4902-8e97-658c9e0e4fa4</vt:lpwstr>
  </property>
  <property fmtid="{D5CDD505-2E9C-101B-9397-08002B2CF9AE}" pid="12" name="ia56c5f4991045989a786b6ecb7327">
    <vt:lpwstr>Commission Staff|33d9c16f-f938-4210-84d3-7f3ed959b9d5</vt:lpwstr>
  </property>
  <property fmtid="{D5CDD505-2E9C-101B-9397-08002B2CF9AE}" pid="13" name="Ord">
    <vt:lpwstr>2528500.00000000</vt:lpwstr>
  </property>
  <property fmtid="{D5CDD505-2E9C-101B-9397-08002B2CF9AE}" pid="14" name="k2a3b5fc29f742a38f72e68b777baa">
    <vt:lpwstr>Document|f3c81208-9d0f-49cc-afc5-e227f36ec0e7</vt:lpwstr>
  </property>
  <property fmtid="{D5CDD505-2E9C-101B-9397-08002B2CF9AE}" pid="15" name="bfc617c42d804116a0a5feb0906d72">
    <vt:lpwstr>IEPR 2017-12-15 Workshop|5c44ed5c-9250-4902-8e97-658c9e0e4fa4</vt:lpwstr>
  </property>
  <property fmtid="{D5CDD505-2E9C-101B-9397-08002B2CF9AE}" pid="16" name="Document Ty">
    <vt:lpwstr>3;#Document|f3c81208-9d0f-49cc-afc5-e227f36ec0e7</vt:lpwstr>
  </property>
  <property fmtid="{D5CDD505-2E9C-101B-9397-08002B2CF9AE}" pid="17" name="TaxCatchA">
    <vt:lpwstr>8;#Commission Staff|33d9c16f-f938-4210-84d3-7f3ed959b9d5;#6;#Document|6786e4f6-aafd-416d-a977-1b2d5f456edf;#3;#Document|f3c81208-9d0f-49cc-afc5-e227f36ec0e7;#154;#IEPR 2017-12-15 Workshop|5c44ed5c-9250-4902-8e97-658c9e0e4fa4</vt:lpwstr>
  </property>
  <property fmtid="{D5CDD505-2E9C-101B-9397-08002B2CF9AE}" pid="18" name="jbf85ac70d5848c6836ba15e22d94e">
    <vt:lpwstr>Document|6786e4f6-aafd-416d-a977-1b2d5f456edf</vt:lpwstr>
  </property>
  <property fmtid="{D5CDD505-2E9C-101B-9397-08002B2CF9AE}" pid="19" name="TemplateU">
    <vt:lpwstr/>
  </property>
  <property fmtid="{D5CDD505-2E9C-101B-9397-08002B2CF9AE}" pid="20" name="xd_Prog">
    <vt:lpwstr/>
  </property>
  <property fmtid="{D5CDD505-2E9C-101B-9397-08002B2CF9AE}" pid="21" name="_SourceU">
    <vt:lpwstr/>
  </property>
  <property fmtid="{D5CDD505-2E9C-101B-9397-08002B2CF9AE}" pid="22" name="_SharedFileInd">
    <vt:lpwstr/>
  </property>
</Properties>
</file>