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drawings/drawing3.xml" ContentType="application/vnd.openxmlformats-officedocument.drawingml.chartshapes+xml"/>
  <Override PartName="/xl/drawings/drawing5.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worksheets/sheet5.xml" ContentType="application/vnd.openxmlformats-officedocument.spreadsheetml.worksheet+xml"/>
  <Override PartName="/xl/charts/chart1.xml" ContentType="application/vnd.openxmlformats-officedocument.drawingml.char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chartsheets/sheet2.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1.xml" ContentType="application/vnd.openxmlformats-officedocument.spreadsheetml.chartsheet+xml"/>
  <Override PartName="/xl/worksheets/sheet1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xl/comments1.xml" ContentType="application/vnd.openxmlformats-officedocument.spreadsheetml.comments+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200" windowHeight="12060" tabRatio="866"/>
  </bookViews>
  <sheets>
    <sheet name="Home" sheetId="51" r:id="rId1"/>
    <sheet name="Program Analysis" sheetId="52" r:id="rId2"/>
    <sheet name="SB 350 Potential" sheetId="53" r:id="rId3"/>
    <sheet name="Reference" sheetId="54" r:id="rId4"/>
    <sheet name="Ref Decay" sheetId="59" r:id="rId5"/>
    <sheet name="Conservative" sheetId="55" r:id="rId6"/>
    <sheet name="Conserv Decay" sheetId="60" r:id="rId7"/>
    <sheet name="Aggressive" sheetId="56" r:id="rId8"/>
    <sheet name="Aggr Decay" sheetId="61" r:id="rId9"/>
    <sheet name="Graph (electricity)" sheetId="57" r:id="rId10"/>
    <sheet name="Graph (gas)" sheetId="58" r:id="rId11"/>
    <sheet name="CEC Worksheet" sheetId="49" r:id="rId12"/>
    <sheet name="Benchmarking" sheetId="48" state="hidden" r:id="rId13"/>
    <sheet name="Look-up" sheetId="43" r:id="rId14"/>
    <sheet name="FS Stick Mid PA" sheetId="45" state="hidden" r:id="rId15"/>
    <sheet name="FS ADD Mid PA" sheetId="44" state="hidden" r:id="rId16"/>
    <sheet name="Summary" sheetId="46" state="hidden" r:id="rId17"/>
    <sheet name="Building Stock Data" sheetId="47" state="hidden" r:id="rId18"/>
  </sheets>
  <externalReferences>
    <externalReference r:id="rId19"/>
    <externalReference r:id="rId20"/>
    <externalReference r:id="rId21"/>
    <externalReference r:id="rId22"/>
    <externalReference r:id="rId23"/>
  </externalReferences>
  <definedNames>
    <definedName name="_ftn1" localSheetId="1">'Program Analysis'!$F$25</definedName>
    <definedName name="_ftn2" localSheetId="1">'Program Analysis'!$F$26</definedName>
    <definedName name="_ftn3" localSheetId="1">'Program Analysis'!$F$27</definedName>
    <definedName name="_ftn4" localSheetId="1">'Program Analysis'!$F$28</definedName>
    <definedName name="_ftnref1" localSheetId="1">'Program Analysis'!$F$14</definedName>
    <definedName name="_ftnref2" localSheetId="1">'Program Analysis'!$F$15</definedName>
    <definedName name="_ftnref3" localSheetId="1">'Program Analysis'!$F$16</definedName>
    <definedName name="_ftnref4" localSheetId="1">'Program Analysis'!$F$22</definedName>
    <definedName name="ACTION_FRACTION">'[1]BEARS Worksheet'!$T$85</definedName>
    <definedName name="anchor_first_data_row" localSheetId="8">'[2]County Data'!#REF!</definedName>
    <definedName name="anchor_first_data_row" localSheetId="6">'[2]County Data'!#REF!</definedName>
    <definedName name="anchor_first_data_row" localSheetId="0">'[2]County Data'!#REF!</definedName>
    <definedName name="anchor_first_data_row" localSheetId="4">'[2]County Data'!#REF!</definedName>
    <definedName name="anchor_first_data_row">'[2]County Data'!#REF!</definedName>
    <definedName name="Bldg_Sectors" localSheetId="2">'Look-up'!$B$23:$C$23</definedName>
    <definedName name="Bldg_Sectors">'Look-up'!$B$23:$C$23</definedName>
    <definedName name="Cost_Scenario">'[3]Lists for Data Validation'!$O$3</definedName>
    <definedName name="County">[4]CleanData!$Z$2</definedName>
    <definedName name="Countylookup">[5]Finance!$A:$AF</definedName>
    <definedName name="Discount_Rate">'[3]Project Level Details'!$I$22</definedName>
    <definedName name="Electricity_Escalation_Rate">[3]Assumptions!$E$7</definedName>
    <definedName name="Interest_Rate">'[3]Project Level Details'!$I$21</definedName>
    <definedName name="LastRow" localSheetId="8">'[4]Data Table (Hide)'!#REF!</definedName>
    <definedName name="LastRow" localSheetId="6">'[4]Data Table (Hide)'!#REF!</definedName>
    <definedName name="LastRow" localSheetId="0">'[4]Data Table (Hide)'!#REF!</definedName>
    <definedName name="LastRow" localSheetId="4">'[4]Data Table (Hide)'!#REF!</definedName>
    <definedName name="LastRow">'[4]Data Table (Hide)'!#REF!</definedName>
    <definedName name="Leverage">'[3]Lists for Data Validation'!$L$2</definedName>
    <definedName name="Loan_Term">'[3]Lists for Data Validation'!$P$2</definedName>
    <definedName name="Net_Project_Cost">'[3]Project Level Details'!$H$18</definedName>
    <definedName name="Nominal_Payback_Period">'[3]Payback Period Calculation'!$F$4:$F$29</definedName>
    <definedName name="Non_Residential">'Look-up'!$B$24:$B$35</definedName>
    <definedName name="NR_BldgTypes">'Look-up'!$B$24:$B$35</definedName>
    <definedName name="Programs" localSheetId="2">'Look-up'!$A$4:$A$20</definedName>
    <definedName name="Programs">'Look-up'!$A$4:$A$20</definedName>
    <definedName name="RES_BldgTypes">'Look-up'!$C$24:$C$26</definedName>
    <definedName name="Residential">'Look-up'!$C$24:$C$26</definedName>
    <definedName name="Savings_Degredation_Rate">[3]Assumptions!$E$11</definedName>
    <definedName name="UtilizeFinancing">'[3]Lists for Data Validation'!$N$2</definedName>
  </definedNames>
  <calcPr calcId="145621"/>
</workbook>
</file>

<file path=xl/calcChain.xml><?xml version="1.0" encoding="utf-8"?>
<calcChain xmlns="http://schemas.openxmlformats.org/spreadsheetml/2006/main">
  <c r="U23" i="53" l="1"/>
  <c r="U30" i="53" l="1"/>
  <c r="T30" i="53"/>
  <c r="S30" i="53"/>
  <c r="R30" i="53"/>
  <c r="Q30" i="53"/>
  <c r="P30" i="53"/>
  <c r="O30" i="53"/>
  <c r="N30" i="53"/>
  <c r="M30" i="53"/>
  <c r="L30" i="53"/>
  <c r="K30" i="53"/>
  <c r="J30" i="53"/>
  <c r="U28" i="53"/>
  <c r="T28" i="53"/>
  <c r="S28" i="53"/>
  <c r="R28" i="53"/>
  <c r="Q28" i="53"/>
  <c r="P28" i="53"/>
  <c r="O28" i="53"/>
  <c r="N28" i="53"/>
  <c r="M28" i="53"/>
  <c r="L28" i="53"/>
  <c r="K28" i="53"/>
  <c r="J28" i="53"/>
  <c r="U25" i="53"/>
  <c r="T25" i="53"/>
  <c r="S25" i="53"/>
  <c r="R25" i="53"/>
  <c r="Q25" i="53"/>
  <c r="P25" i="53"/>
  <c r="O25" i="53"/>
  <c r="N25" i="53"/>
  <c r="M25" i="53"/>
  <c r="L25" i="53"/>
  <c r="K25" i="53"/>
  <c r="J25" i="53"/>
  <c r="T23" i="53"/>
  <c r="S23" i="53"/>
  <c r="R23" i="53"/>
  <c r="Q23" i="53"/>
  <c r="P23" i="53"/>
  <c r="O23" i="53"/>
  <c r="N23" i="53"/>
  <c r="M23" i="53"/>
  <c r="L23" i="53"/>
  <c r="K23" i="53"/>
  <c r="J23" i="53"/>
  <c r="U16" i="53"/>
  <c r="T16" i="53"/>
  <c r="S16" i="53"/>
  <c r="R16" i="53"/>
  <c r="Q16" i="53"/>
  <c r="P16" i="53"/>
  <c r="O16" i="53"/>
  <c r="N16" i="53"/>
  <c r="M16" i="53"/>
  <c r="L16" i="53"/>
  <c r="K16" i="53"/>
  <c r="J16" i="53"/>
  <c r="U14" i="53"/>
  <c r="T14" i="53"/>
  <c r="S14" i="53"/>
  <c r="R14" i="53"/>
  <c r="Q14" i="53"/>
  <c r="P14" i="53"/>
  <c r="O14" i="53"/>
  <c r="N14" i="53"/>
  <c r="M14" i="53"/>
  <c r="L14" i="53"/>
  <c r="K14" i="53"/>
  <c r="J14" i="53"/>
  <c r="U11" i="53"/>
  <c r="T11" i="53"/>
  <c r="S11" i="53"/>
  <c r="R11" i="53"/>
  <c r="Q11" i="53"/>
  <c r="P11" i="53"/>
  <c r="O11" i="53"/>
  <c r="N11" i="53"/>
  <c r="M11" i="53"/>
  <c r="L11" i="53"/>
  <c r="K11" i="53"/>
  <c r="J11" i="53"/>
  <c r="U9" i="53"/>
  <c r="T9" i="53"/>
  <c r="S9" i="53"/>
  <c r="R9" i="53"/>
  <c r="Q9" i="53"/>
  <c r="P9" i="53"/>
  <c r="O9" i="53"/>
  <c r="N9" i="53"/>
  <c r="M9" i="53"/>
  <c r="L9" i="53"/>
  <c r="K9" i="53"/>
  <c r="J9" i="53"/>
  <c r="Q10" i="61" l="1"/>
  <c r="P10" i="61"/>
  <c r="O10" i="61"/>
  <c r="N10" i="61"/>
  <c r="M10" i="61"/>
  <c r="L10" i="61"/>
  <c r="L18" i="61" s="1"/>
  <c r="L60" i="61" s="1"/>
  <c r="K10" i="61"/>
  <c r="J10" i="61"/>
  <c r="J18" i="61" s="1"/>
  <c r="J60" i="61" s="1"/>
  <c r="I10" i="61"/>
  <c r="H10" i="61"/>
  <c r="H18" i="61" s="1"/>
  <c r="H60" i="61" s="1"/>
  <c r="G10" i="61"/>
  <c r="F10" i="61"/>
  <c r="F18" i="61" s="1"/>
  <c r="F60" i="61" s="1"/>
  <c r="E10" i="61"/>
  <c r="E18" i="61" s="1"/>
  <c r="E60" i="61" s="1"/>
  <c r="D10" i="61"/>
  <c r="D18" i="61" s="1"/>
  <c r="D60" i="61" s="1"/>
  <c r="C10" i="61"/>
  <c r="Q9" i="61"/>
  <c r="P9" i="61"/>
  <c r="O9" i="61"/>
  <c r="O17" i="61" s="1"/>
  <c r="O36" i="61" s="1"/>
  <c r="N9" i="61"/>
  <c r="M9" i="61"/>
  <c r="L9" i="61"/>
  <c r="L17" i="61" s="1"/>
  <c r="L36" i="61" s="1"/>
  <c r="K9" i="61"/>
  <c r="K17" i="61" s="1"/>
  <c r="K36" i="61" s="1"/>
  <c r="J9" i="61"/>
  <c r="I9" i="61"/>
  <c r="H9" i="61"/>
  <c r="G9" i="61"/>
  <c r="G17" i="61" s="1"/>
  <c r="G36" i="61" s="1"/>
  <c r="F9" i="61"/>
  <c r="E9" i="61"/>
  <c r="D9" i="61"/>
  <c r="D17" i="61" s="1"/>
  <c r="D36" i="61" s="1"/>
  <c r="C9" i="61"/>
  <c r="B65" i="61"/>
  <c r="B64" i="61"/>
  <c r="D62" i="61"/>
  <c r="C59" i="61"/>
  <c r="B40" i="61"/>
  <c r="D38" i="61"/>
  <c r="C35" i="61"/>
  <c r="N18" i="61"/>
  <c r="N60" i="61" s="1"/>
  <c r="B18" i="61"/>
  <c r="P17" i="61"/>
  <c r="P36" i="61" s="1"/>
  <c r="N17" i="61"/>
  <c r="N36" i="61" s="1"/>
  <c r="J17" i="61"/>
  <c r="J36" i="61" s="1"/>
  <c r="H17" i="61"/>
  <c r="H36" i="61" s="1"/>
  <c r="F17" i="61"/>
  <c r="F36" i="61" s="1"/>
  <c r="B17" i="61"/>
  <c r="Q18" i="61"/>
  <c r="Q60" i="61" s="1"/>
  <c r="P18" i="61"/>
  <c r="P60" i="61" s="1"/>
  <c r="O18" i="61"/>
  <c r="O60" i="61" s="1"/>
  <c r="M18" i="61"/>
  <c r="M60" i="61" s="1"/>
  <c r="K18" i="61"/>
  <c r="K60" i="61" s="1"/>
  <c r="I18" i="61"/>
  <c r="I60" i="61" s="1"/>
  <c r="G18" i="61"/>
  <c r="G60" i="61" s="1"/>
  <c r="C18" i="61"/>
  <c r="C60" i="61" s="1"/>
  <c r="Q17" i="61"/>
  <c r="Q36" i="61" s="1"/>
  <c r="M17" i="61"/>
  <c r="M36" i="61" s="1"/>
  <c r="I17" i="61"/>
  <c r="I36" i="61" s="1"/>
  <c r="E17" i="61"/>
  <c r="E36" i="61" s="1"/>
  <c r="C17" i="61"/>
  <c r="C36" i="61" s="1"/>
  <c r="C39" i="61" s="1"/>
  <c r="C55" i="61" s="1"/>
  <c r="Q22" i="56"/>
  <c r="P22" i="56"/>
  <c r="O22" i="56"/>
  <c r="N22" i="56"/>
  <c r="M22" i="56"/>
  <c r="L22" i="56"/>
  <c r="K22" i="56"/>
  <c r="J22" i="56"/>
  <c r="I22" i="56"/>
  <c r="H22" i="56"/>
  <c r="G22" i="56"/>
  <c r="F22" i="56"/>
  <c r="Q21" i="56"/>
  <c r="P21" i="56"/>
  <c r="O21" i="56"/>
  <c r="N21" i="56"/>
  <c r="M21" i="56"/>
  <c r="L21" i="56"/>
  <c r="K21" i="56"/>
  <c r="J21" i="56"/>
  <c r="I21" i="56"/>
  <c r="H21" i="56"/>
  <c r="G21" i="56"/>
  <c r="F21" i="56"/>
  <c r="Q17" i="56"/>
  <c r="P17" i="56"/>
  <c r="O17" i="56"/>
  <c r="N17" i="56"/>
  <c r="M17" i="56"/>
  <c r="L17" i="56"/>
  <c r="K17" i="56"/>
  <c r="J17" i="56"/>
  <c r="I17" i="56"/>
  <c r="H17" i="56"/>
  <c r="G17" i="56"/>
  <c r="F17" i="56"/>
  <c r="Q16" i="56"/>
  <c r="P16" i="56"/>
  <c r="O16" i="56"/>
  <c r="N16" i="56"/>
  <c r="M16" i="56"/>
  <c r="L16" i="56"/>
  <c r="K16" i="56"/>
  <c r="J16" i="56"/>
  <c r="I16" i="56"/>
  <c r="H16" i="56"/>
  <c r="G16" i="56"/>
  <c r="F16" i="56"/>
  <c r="Q12" i="56"/>
  <c r="P12" i="56"/>
  <c r="O12" i="56"/>
  <c r="N12" i="56"/>
  <c r="M12" i="56"/>
  <c r="L12" i="56"/>
  <c r="K12" i="56"/>
  <c r="J12" i="56"/>
  <c r="I12" i="56"/>
  <c r="H12" i="56"/>
  <c r="G12" i="56"/>
  <c r="F12" i="56"/>
  <c r="Q11" i="56"/>
  <c r="P11" i="56"/>
  <c r="O11" i="56"/>
  <c r="N11" i="56"/>
  <c r="M11" i="56"/>
  <c r="L11" i="56"/>
  <c r="K11" i="56"/>
  <c r="J11" i="56"/>
  <c r="I11" i="56"/>
  <c r="H11" i="56"/>
  <c r="G11" i="56"/>
  <c r="F11" i="56"/>
  <c r="Q10" i="60"/>
  <c r="P10" i="60"/>
  <c r="P18" i="60" s="1"/>
  <c r="P60" i="60" s="1"/>
  <c r="O10" i="60"/>
  <c r="N10" i="60"/>
  <c r="M10" i="60"/>
  <c r="M18" i="60" s="1"/>
  <c r="M60" i="60" s="1"/>
  <c r="L10" i="60"/>
  <c r="L18" i="60" s="1"/>
  <c r="L60" i="60" s="1"/>
  <c r="K10" i="60"/>
  <c r="J10" i="60"/>
  <c r="I10" i="60"/>
  <c r="I18" i="60" s="1"/>
  <c r="I60" i="60" s="1"/>
  <c r="H10" i="60"/>
  <c r="H18" i="60" s="1"/>
  <c r="H60" i="60" s="1"/>
  <c r="G10" i="60"/>
  <c r="F10" i="60"/>
  <c r="F18" i="60" s="1"/>
  <c r="F60" i="60" s="1"/>
  <c r="E10" i="60"/>
  <c r="D10" i="60"/>
  <c r="D18" i="60" s="1"/>
  <c r="D60" i="60" s="1"/>
  <c r="C10" i="60"/>
  <c r="Q9" i="60"/>
  <c r="P9" i="60"/>
  <c r="P17" i="60" s="1"/>
  <c r="P36" i="60" s="1"/>
  <c r="O9" i="60"/>
  <c r="O17" i="60" s="1"/>
  <c r="O36" i="60" s="1"/>
  <c r="N9" i="60"/>
  <c r="M9" i="60"/>
  <c r="L9" i="60"/>
  <c r="K9" i="60"/>
  <c r="K17" i="60" s="1"/>
  <c r="K36" i="60" s="1"/>
  <c r="J9" i="60"/>
  <c r="I9" i="60"/>
  <c r="H9" i="60"/>
  <c r="H17" i="60" s="1"/>
  <c r="H36" i="60" s="1"/>
  <c r="G9" i="60"/>
  <c r="G17" i="60" s="1"/>
  <c r="G36" i="60" s="1"/>
  <c r="F9" i="60"/>
  <c r="E9" i="60"/>
  <c r="D9" i="60"/>
  <c r="C9" i="60"/>
  <c r="Q22" i="55"/>
  <c r="P22" i="55"/>
  <c r="O22" i="55"/>
  <c r="N22" i="55"/>
  <c r="M22" i="55"/>
  <c r="L22" i="55"/>
  <c r="K22" i="55"/>
  <c r="J22" i="55"/>
  <c r="I22" i="55"/>
  <c r="H22" i="55"/>
  <c r="G22" i="55"/>
  <c r="F22" i="55"/>
  <c r="Q21" i="55"/>
  <c r="P21" i="55"/>
  <c r="O21" i="55"/>
  <c r="N21" i="55"/>
  <c r="M21" i="55"/>
  <c r="L21" i="55"/>
  <c r="K21" i="55"/>
  <c r="J21" i="55"/>
  <c r="I21" i="55"/>
  <c r="H21" i="55"/>
  <c r="G21" i="55"/>
  <c r="F21" i="55"/>
  <c r="Q17" i="55"/>
  <c r="P17" i="55"/>
  <c r="O17" i="55"/>
  <c r="N17" i="55"/>
  <c r="M17" i="55"/>
  <c r="L17" i="55"/>
  <c r="K17" i="55"/>
  <c r="J17" i="55"/>
  <c r="I17" i="55"/>
  <c r="H17" i="55"/>
  <c r="G17" i="55"/>
  <c r="F17" i="55"/>
  <c r="Q16" i="55"/>
  <c r="P16" i="55"/>
  <c r="O16" i="55"/>
  <c r="N16" i="55"/>
  <c r="M16" i="55"/>
  <c r="L16" i="55"/>
  <c r="K16" i="55"/>
  <c r="J16" i="55"/>
  <c r="I16" i="55"/>
  <c r="H16" i="55"/>
  <c r="G16" i="55"/>
  <c r="F16" i="55"/>
  <c r="Q12" i="55"/>
  <c r="P12" i="55"/>
  <c r="O12" i="55"/>
  <c r="N12" i="55"/>
  <c r="M12" i="55"/>
  <c r="L12" i="55"/>
  <c r="K12" i="55"/>
  <c r="J12" i="55"/>
  <c r="I12" i="55"/>
  <c r="H12" i="55"/>
  <c r="G12" i="55"/>
  <c r="F12" i="55"/>
  <c r="Q11" i="55"/>
  <c r="P11" i="55"/>
  <c r="O11" i="55"/>
  <c r="N11" i="55"/>
  <c r="M11" i="55"/>
  <c r="L11" i="55"/>
  <c r="K11" i="55"/>
  <c r="J11" i="55"/>
  <c r="I11" i="55"/>
  <c r="H11" i="55"/>
  <c r="G11" i="55"/>
  <c r="F11" i="55"/>
  <c r="B64" i="60"/>
  <c r="D62" i="60"/>
  <c r="E62" i="60" s="1"/>
  <c r="F62" i="60" s="1"/>
  <c r="F59" i="60" s="1"/>
  <c r="D59" i="60"/>
  <c r="C59" i="60"/>
  <c r="B41" i="60"/>
  <c r="B40" i="60"/>
  <c r="D38" i="60"/>
  <c r="E38" i="60" s="1"/>
  <c r="F38" i="60" s="1"/>
  <c r="F35" i="60" s="1"/>
  <c r="C35" i="60"/>
  <c r="B18" i="60"/>
  <c r="Q17" i="60"/>
  <c r="Q36" i="60" s="1"/>
  <c r="M17" i="60"/>
  <c r="M36" i="60" s="1"/>
  <c r="L17" i="60"/>
  <c r="L36" i="60" s="1"/>
  <c r="I17" i="60"/>
  <c r="I36" i="60" s="1"/>
  <c r="E17" i="60"/>
  <c r="E36" i="60" s="1"/>
  <c r="D17" i="60"/>
  <c r="D36" i="60" s="1"/>
  <c r="C17" i="60"/>
  <c r="C36" i="60" s="1"/>
  <c r="B17" i="60"/>
  <c r="Q18" i="60"/>
  <c r="Q60" i="60" s="1"/>
  <c r="O18" i="60"/>
  <c r="O60" i="60" s="1"/>
  <c r="N18" i="60"/>
  <c r="N60" i="60" s="1"/>
  <c r="K18" i="60"/>
  <c r="K60" i="60" s="1"/>
  <c r="J18" i="60"/>
  <c r="J60" i="60" s="1"/>
  <c r="G18" i="60"/>
  <c r="G60" i="60" s="1"/>
  <c r="E18" i="60"/>
  <c r="E60" i="60" s="1"/>
  <c r="C18" i="60"/>
  <c r="C60" i="60" s="1"/>
  <c r="N17" i="60"/>
  <c r="N36" i="60" s="1"/>
  <c r="J17" i="60"/>
  <c r="J36" i="60" s="1"/>
  <c r="F17" i="60"/>
  <c r="F36" i="60" s="1"/>
  <c r="E10" i="59"/>
  <c r="D10" i="59"/>
  <c r="C10" i="59"/>
  <c r="C18" i="59" s="1"/>
  <c r="C60" i="59" s="1"/>
  <c r="E9" i="59"/>
  <c r="D9" i="59"/>
  <c r="C9" i="59"/>
  <c r="C17" i="59" s="1"/>
  <c r="C36" i="59" s="1"/>
  <c r="C39" i="59" s="1"/>
  <c r="C55" i="59" s="1"/>
  <c r="N17" i="54"/>
  <c r="J17" i="54"/>
  <c r="B65" i="59"/>
  <c r="B64" i="59"/>
  <c r="D62" i="59"/>
  <c r="C59" i="59"/>
  <c r="B40" i="59"/>
  <c r="D38" i="59"/>
  <c r="C35" i="59"/>
  <c r="B18" i="59"/>
  <c r="B17" i="59"/>
  <c r="Q15" i="54"/>
  <c r="Q17" i="54" s="1"/>
  <c r="P15" i="54"/>
  <c r="P17" i="54" s="1"/>
  <c r="O15" i="54"/>
  <c r="O17" i="54" s="1"/>
  <c r="N15" i="54"/>
  <c r="M15" i="54"/>
  <c r="M17" i="54" s="1"/>
  <c r="L15" i="54"/>
  <c r="L17" i="54" s="1"/>
  <c r="K15" i="54"/>
  <c r="K17" i="54" s="1"/>
  <c r="J15" i="54"/>
  <c r="I15" i="54"/>
  <c r="I17" i="54" s="1"/>
  <c r="H15" i="54"/>
  <c r="H17" i="54" s="1"/>
  <c r="G15" i="54"/>
  <c r="Q14" i="54"/>
  <c r="Q16" i="54" s="1"/>
  <c r="P14" i="54"/>
  <c r="P16" i="54" s="1"/>
  <c r="O14" i="54"/>
  <c r="O16" i="54" s="1"/>
  <c r="N14" i="54"/>
  <c r="N16" i="54" s="1"/>
  <c r="M14" i="54"/>
  <c r="M16" i="54" s="1"/>
  <c r="L14" i="54"/>
  <c r="L16" i="54" s="1"/>
  <c r="K14" i="54"/>
  <c r="K16" i="54" s="1"/>
  <c r="J14" i="54"/>
  <c r="J16" i="54" s="1"/>
  <c r="I14" i="54"/>
  <c r="I16" i="54" s="1"/>
  <c r="H14" i="54"/>
  <c r="H16" i="54" s="1"/>
  <c r="G14" i="54"/>
  <c r="G16" i="54" s="1"/>
  <c r="F14" i="54"/>
  <c r="F16" i="54" s="1"/>
  <c r="Q10" i="54"/>
  <c r="Q12" i="54" s="1"/>
  <c r="P10" i="54"/>
  <c r="P12" i="54" s="1"/>
  <c r="O10" i="54"/>
  <c r="O12" i="54" s="1"/>
  <c r="N10" i="54"/>
  <c r="N12" i="54" s="1"/>
  <c r="M10" i="54"/>
  <c r="M12" i="54" s="1"/>
  <c r="L10" i="54"/>
  <c r="L12" i="54" s="1"/>
  <c r="K10" i="54"/>
  <c r="K12" i="54" s="1"/>
  <c r="J10" i="54"/>
  <c r="J12" i="54" s="1"/>
  <c r="I10" i="54"/>
  <c r="I12" i="54" s="1"/>
  <c r="H10" i="54"/>
  <c r="H12" i="54" s="1"/>
  <c r="G10" i="54"/>
  <c r="G12" i="54" s="1"/>
  <c r="F10" i="54"/>
  <c r="F12" i="54" s="1"/>
  <c r="Q9" i="54"/>
  <c r="Q11" i="54" s="1"/>
  <c r="P9" i="54"/>
  <c r="P11" i="54" s="1"/>
  <c r="O9" i="54"/>
  <c r="O11" i="54" s="1"/>
  <c r="N9" i="54"/>
  <c r="N11" i="54" s="1"/>
  <c r="M9" i="54"/>
  <c r="M11" i="54" s="1"/>
  <c r="L9" i="54"/>
  <c r="L11" i="54" s="1"/>
  <c r="K9" i="54"/>
  <c r="K11" i="54" s="1"/>
  <c r="J9" i="54"/>
  <c r="J11" i="54" s="1"/>
  <c r="I9" i="54"/>
  <c r="I11" i="54" s="1"/>
  <c r="H9" i="54"/>
  <c r="H11" i="54" s="1"/>
  <c r="G9" i="54"/>
  <c r="G11" i="54" s="1"/>
  <c r="F9" i="54"/>
  <c r="F11" i="54" s="1"/>
  <c r="N161" i="49"/>
  <c r="M161" i="49"/>
  <c r="L161" i="49"/>
  <c r="K161" i="49"/>
  <c r="J161" i="49"/>
  <c r="I161" i="49"/>
  <c r="H161" i="49"/>
  <c r="G161" i="49"/>
  <c r="F161" i="49"/>
  <c r="E161" i="49"/>
  <c r="E162" i="49" s="1"/>
  <c r="D161" i="49"/>
  <c r="C161" i="49"/>
  <c r="B161" i="49"/>
  <c r="N160" i="49"/>
  <c r="M160" i="49"/>
  <c r="L160" i="49"/>
  <c r="K160" i="49"/>
  <c r="J160" i="49"/>
  <c r="I160" i="49"/>
  <c r="H160" i="49"/>
  <c r="G160" i="49"/>
  <c r="F160" i="49"/>
  <c r="E160" i="49"/>
  <c r="D160" i="49"/>
  <c r="C160" i="49"/>
  <c r="B160" i="49"/>
  <c r="N157" i="49"/>
  <c r="M157" i="49"/>
  <c r="L157" i="49"/>
  <c r="K157" i="49"/>
  <c r="J157" i="49"/>
  <c r="I157" i="49"/>
  <c r="H157" i="49"/>
  <c r="G157" i="49"/>
  <c r="F157" i="49"/>
  <c r="E157" i="49"/>
  <c r="E158" i="49" s="1"/>
  <c r="D157" i="49"/>
  <c r="C157" i="49"/>
  <c r="B157" i="49"/>
  <c r="N156" i="49"/>
  <c r="M156" i="49"/>
  <c r="L156" i="49"/>
  <c r="K156" i="49"/>
  <c r="J156" i="49"/>
  <c r="I156" i="49"/>
  <c r="H156" i="49"/>
  <c r="G156" i="49"/>
  <c r="F156" i="49"/>
  <c r="E156" i="49"/>
  <c r="D156" i="49"/>
  <c r="C156" i="49"/>
  <c r="B156" i="49"/>
  <c r="N149" i="49"/>
  <c r="M149" i="49"/>
  <c r="L149" i="49"/>
  <c r="K149" i="49"/>
  <c r="J149" i="49"/>
  <c r="I149" i="49"/>
  <c r="H149" i="49"/>
  <c r="G149" i="49"/>
  <c r="F149" i="49"/>
  <c r="E149" i="49"/>
  <c r="D149" i="49"/>
  <c r="C149" i="49"/>
  <c r="B149" i="49"/>
  <c r="N148" i="49"/>
  <c r="M148" i="49"/>
  <c r="L148" i="49"/>
  <c r="K148" i="49"/>
  <c r="J148" i="49"/>
  <c r="I148" i="49"/>
  <c r="H148" i="49"/>
  <c r="G148" i="49"/>
  <c r="F148" i="49"/>
  <c r="E148" i="49"/>
  <c r="D148" i="49"/>
  <c r="C148" i="49"/>
  <c r="B148" i="49"/>
  <c r="N145" i="49"/>
  <c r="M145" i="49"/>
  <c r="L145" i="49"/>
  <c r="K145" i="49"/>
  <c r="J145" i="49"/>
  <c r="I145" i="49"/>
  <c r="H145" i="49"/>
  <c r="G145" i="49"/>
  <c r="F145" i="49"/>
  <c r="E145" i="49"/>
  <c r="D145" i="49"/>
  <c r="C145" i="49"/>
  <c r="B145" i="49"/>
  <c r="N144" i="49"/>
  <c r="M144" i="49"/>
  <c r="L144" i="49"/>
  <c r="K144" i="49"/>
  <c r="J144" i="49"/>
  <c r="I144" i="49"/>
  <c r="H144" i="49"/>
  <c r="G144" i="49"/>
  <c r="F144" i="49"/>
  <c r="E144" i="49"/>
  <c r="D144" i="49"/>
  <c r="C144" i="49"/>
  <c r="B144" i="49"/>
  <c r="N132" i="49"/>
  <c r="M132" i="49"/>
  <c r="L132" i="49"/>
  <c r="K132" i="49"/>
  <c r="J132" i="49"/>
  <c r="I132" i="49"/>
  <c r="H132" i="49"/>
  <c r="G132" i="49"/>
  <c r="F132" i="49"/>
  <c r="E132" i="49"/>
  <c r="D132" i="49"/>
  <c r="C132" i="49"/>
  <c r="B132" i="49"/>
  <c r="N131" i="49"/>
  <c r="M131" i="49"/>
  <c r="L131" i="49"/>
  <c r="K131" i="49"/>
  <c r="J131" i="49"/>
  <c r="I131" i="49"/>
  <c r="H131" i="49"/>
  <c r="G131" i="49"/>
  <c r="F131" i="49"/>
  <c r="E131" i="49"/>
  <c r="D131" i="49"/>
  <c r="C131" i="49"/>
  <c r="B131" i="49"/>
  <c r="N102" i="49"/>
  <c r="M102" i="49"/>
  <c r="L102" i="49"/>
  <c r="K102" i="49"/>
  <c r="J102" i="49"/>
  <c r="I102" i="49"/>
  <c r="H102" i="49"/>
  <c r="G102" i="49"/>
  <c r="F102" i="49"/>
  <c r="E102" i="49"/>
  <c r="D102" i="49"/>
  <c r="C102" i="49"/>
  <c r="B102" i="49"/>
  <c r="N128" i="49"/>
  <c r="M128" i="49"/>
  <c r="L128" i="49"/>
  <c r="K128" i="49"/>
  <c r="J128" i="49"/>
  <c r="I128" i="49"/>
  <c r="H128" i="49"/>
  <c r="G128" i="49"/>
  <c r="F128" i="49"/>
  <c r="E128" i="49"/>
  <c r="D128" i="49"/>
  <c r="C128" i="49"/>
  <c r="B128" i="49"/>
  <c r="N127" i="49"/>
  <c r="M127" i="49"/>
  <c r="L127" i="49"/>
  <c r="K127" i="49"/>
  <c r="J127" i="49"/>
  <c r="I127" i="49"/>
  <c r="H127" i="49"/>
  <c r="G127" i="49"/>
  <c r="F127" i="49"/>
  <c r="E127" i="49"/>
  <c r="D127" i="49"/>
  <c r="C127" i="49"/>
  <c r="B127" i="49"/>
  <c r="N120" i="49"/>
  <c r="M120" i="49"/>
  <c r="L120" i="49"/>
  <c r="K120" i="49"/>
  <c r="J120" i="49"/>
  <c r="I120" i="49"/>
  <c r="H120" i="49"/>
  <c r="G120" i="49"/>
  <c r="F120" i="49"/>
  <c r="E120" i="49"/>
  <c r="D120" i="49"/>
  <c r="C120" i="49"/>
  <c r="B120" i="49"/>
  <c r="N119" i="49"/>
  <c r="M119" i="49"/>
  <c r="L119" i="49"/>
  <c r="K119" i="49"/>
  <c r="J119" i="49"/>
  <c r="I119" i="49"/>
  <c r="H119" i="49"/>
  <c r="G119" i="49"/>
  <c r="F119" i="49"/>
  <c r="E119" i="49"/>
  <c r="D119" i="49"/>
  <c r="C119" i="49"/>
  <c r="B119" i="49"/>
  <c r="N116" i="49"/>
  <c r="M116" i="49"/>
  <c r="L116" i="49"/>
  <c r="K116" i="49"/>
  <c r="J116" i="49"/>
  <c r="I116" i="49"/>
  <c r="H116" i="49"/>
  <c r="G116" i="49"/>
  <c r="F116" i="49"/>
  <c r="E116" i="49"/>
  <c r="D116" i="49"/>
  <c r="C116" i="49"/>
  <c r="B116" i="49"/>
  <c r="N115" i="49"/>
  <c r="M115" i="49"/>
  <c r="L115" i="49"/>
  <c r="K115" i="49"/>
  <c r="J115" i="49"/>
  <c r="I115" i="49"/>
  <c r="H115" i="49"/>
  <c r="G115" i="49"/>
  <c r="F115" i="49"/>
  <c r="E115" i="49"/>
  <c r="D115" i="49"/>
  <c r="C115" i="49"/>
  <c r="B115" i="49"/>
  <c r="E140" i="49"/>
  <c r="F140" i="49"/>
  <c r="G140" i="49"/>
  <c r="G143" i="49" s="1"/>
  <c r="G146" i="49" s="1"/>
  <c r="F141" i="49"/>
  <c r="G141" i="49"/>
  <c r="H141" i="49"/>
  <c r="I141" i="49"/>
  <c r="J141" i="49"/>
  <c r="B143" i="49"/>
  <c r="C143" i="49"/>
  <c r="D143" i="49"/>
  <c r="E143" i="49"/>
  <c r="C146" i="49"/>
  <c r="B146" i="49"/>
  <c r="B147" i="49"/>
  <c r="C147" i="49"/>
  <c r="D147" i="49"/>
  <c r="E147" i="49"/>
  <c r="B150" i="49"/>
  <c r="E152" i="49"/>
  <c r="F152" i="49" s="1"/>
  <c r="F153" i="49"/>
  <c r="G153" i="49"/>
  <c r="H153" i="49"/>
  <c r="B155" i="49"/>
  <c r="C155" i="49"/>
  <c r="D155" i="49"/>
  <c r="D158" i="49" s="1"/>
  <c r="E155" i="49"/>
  <c r="B159" i="49"/>
  <c r="C159" i="49"/>
  <c r="D159" i="49"/>
  <c r="E159" i="49"/>
  <c r="H112" i="49"/>
  <c r="G112" i="49"/>
  <c r="C63" i="61" l="1"/>
  <c r="C79" i="61" s="1"/>
  <c r="D59" i="61"/>
  <c r="E62" i="61"/>
  <c r="E38" i="61"/>
  <c r="D35" i="61"/>
  <c r="B66" i="61"/>
  <c r="D64" i="61"/>
  <c r="B41" i="61"/>
  <c r="B42" i="60"/>
  <c r="F63" i="60"/>
  <c r="F39" i="60"/>
  <c r="B65" i="60"/>
  <c r="F64" i="60"/>
  <c r="D35" i="60"/>
  <c r="F41" i="60" s="1"/>
  <c r="G38" i="60"/>
  <c r="E35" i="60"/>
  <c r="F40" i="60"/>
  <c r="E59" i="60"/>
  <c r="G62" i="60"/>
  <c r="E64" i="60"/>
  <c r="E40" i="60"/>
  <c r="C63" i="60"/>
  <c r="C79" i="60" s="1"/>
  <c r="C39" i="60"/>
  <c r="C55" i="60" s="1"/>
  <c r="E17" i="59"/>
  <c r="E36" i="59" s="1"/>
  <c r="D17" i="59"/>
  <c r="D36" i="59" s="1"/>
  <c r="E18" i="59"/>
  <c r="E60" i="59" s="1"/>
  <c r="D18" i="59"/>
  <c r="D60" i="59" s="1"/>
  <c r="D35" i="59"/>
  <c r="E38" i="59"/>
  <c r="C63" i="59"/>
  <c r="C79" i="59" s="1"/>
  <c r="D59" i="59"/>
  <c r="D64" i="59" s="1"/>
  <c r="E62" i="59"/>
  <c r="B66" i="59"/>
  <c r="B41" i="59"/>
  <c r="D162" i="49"/>
  <c r="C150" i="49"/>
  <c r="D146" i="49"/>
  <c r="D150" i="49"/>
  <c r="E146" i="49"/>
  <c r="B162" i="49"/>
  <c r="I153" i="49"/>
  <c r="F155" i="49"/>
  <c r="F158" i="49" s="1"/>
  <c r="F159" i="49"/>
  <c r="F162" i="49" s="1"/>
  <c r="G152" i="49"/>
  <c r="C162" i="49"/>
  <c r="C158" i="49"/>
  <c r="B158" i="49"/>
  <c r="E150" i="49"/>
  <c r="F147" i="49"/>
  <c r="F150" i="49" s="1"/>
  <c r="F143" i="49"/>
  <c r="F146" i="49" s="1"/>
  <c r="K141" i="49"/>
  <c r="H140" i="49"/>
  <c r="G147" i="49"/>
  <c r="G150" i="49" s="1"/>
  <c r="H96" i="49"/>
  <c r="I96" i="49" s="1"/>
  <c r="J96" i="49" s="1"/>
  <c r="K96" i="49" s="1"/>
  <c r="L96" i="49" s="1"/>
  <c r="M96" i="49" s="1"/>
  <c r="N96" i="49" s="1"/>
  <c r="I86" i="49"/>
  <c r="B42" i="61" l="1"/>
  <c r="E35" i="61"/>
  <c r="F38" i="61"/>
  <c r="B67" i="61"/>
  <c r="F62" i="61"/>
  <c r="E59" i="61"/>
  <c r="D39" i="61"/>
  <c r="D63" i="61"/>
  <c r="D79" i="61" s="1"/>
  <c r="D40" i="61"/>
  <c r="E63" i="60"/>
  <c r="E39" i="60"/>
  <c r="D39" i="60"/>
  <c r="D63" i="60"/>
  <c r="D64" i="60"/>
  <c r="G59" i="60"/>
  <c r="H62" i="60"/>
  <c r="E41" i="60"/>
  <c r="D40" i="60"/>
  <c r="G35" i="60"/>
  <c r="H38" i="60"/>
  <c r="B66" i="60"/>
  <c r="F65" i="60"/>
  <c r="E65" i="60"/>
  <c r="G65" i="60"/>
  <c r="B43" i="60"/>
  <c r="F42" i="60"/>
  <c r="F55" i="60" s="1"/>
  <c r="G42" i="60"/>
  <c r="B42" i="59"/>
  <c r="E41" i="59"/>
  <c r="B67" i="59"/>
  <c r="E35" i="59"/>
  <c r="F38" i="59"/>
  <c r="F62" i="59"/>
  <c r="E59" i="59"/>
  <c r="D63" i="59"/>
  <c r="D79" i="59" s="1"/>
  <c r="D39" i="59"/>
  <c r="D40" i="59"/>
  <c r="I140" i="49"/>
  <c r="L141" i="49"/>
  <c r="H143" i="49"/>
  <c r="H146" i="49" s="1"/>
  <c r="H147" i="49"/>
  <c r="H150" i="49" s="1"/>
  <c r="H152" i="49"/>
  <c r="J153" i="49"/>
  <c r="G155" i="49"/>
  <c r="G158" i="49" s="1"/>
  <c r="G159" i="49"/>
  <c r="G162" i="49" s="1"/>
  <c r="J86" i="49"/>
  <c r="I30" i="53"/>
  <c r="H30" i="53"/>
  <c r="I29" i="53"/>
  <c r="H29" i="53"/>
  <c r="I28" i="53"/>
  <c r="H28" i="53"/>
  <c r="I25" i="53"/>
  <c r="H25" i="53"/>
  <c r="I24" i="53"/>
  <c r="H24" i="53"/>
  <c r="I23" i="53"/>
  <c r="H23" i="53"/>
  <c r="G30" i="53"/>
  <c r="G29" i="53"/>
  <c r="G28" i="53"/>
  <c r="G25" i="53"/>
  <c r="G24" i="53"/>
  <c r="G23" i="53"/>
  <c r="I16" i="53"/>
  <c r="H16" i="53"/>
  <c r="I15" i="53"/>
  <c r="H15" i="53"/>
  <c r="I14" i="53"/>
  <c r="H14" i="53"/>
  <c r="I11" i="53"/>
  <c r="H11" i="53"/>
  <c r="I10" i="53"/>
  <c r="H10" i="53"/>
  <c r="I9" i="53"/>
  <c r="H9" i="53"/>
  <c r="G16" i="53"/>
  <c r="G15" i="53"/>
  <c r="G14" i="53"/>
  <c r="G11" i="53"/>
  <c r="G10" i="53"/>
  <c r="G9" i="53"/>
  <c r="P57" i="48"/>
  <c r="P70" i="48"/>
  <c r="P69" i="48"/>
  <c r="P68" i="48"/>
  <c r="P67" i="48"/>
  <c r="P66" i="48"/>
  <c r="P65" i="48"/>
  <c r="P64" i="48"/>
  <c r="P63" i="48"/>
  <c r="P62" i="48"/>
  <c r="P61" i="48"/>
  <c r="P60" i="48"/>
  <c r="P59" i="48"/>
  <c r="P58" i="48"/>
  <c r="P40" i="48"/>
  <c r="P41" i="48"/>
  <c r="P42" i="48"/>
  <c r="P43" i="48"/>
  <c r="P44" i="48"/>
  <c r="P45" i="48"/>
  <c r="P46" i="48"/>
  <c r="P47" i="48"/>
  <c r="P48" i="48"/>
  <c r="P49" i="48"/>
  <c r="P50" i="48"/>
  <c r="P51" i="48"/>
  <c r="P52" i="48"/>
  <c r="P53" i="48"/>
  <c r="J37" i="53" l="1"/>
  <c r="D79" i="60"/>
  <c r="E39" i="61"/>
  <c r="E63" i="61"/>
  <c r="E40" i="61"/>
  <c r="E65" i="61"/>
  <c r="E64" i="61"/>
  <c r="G62" i="61"/>
  <c r="F59" i="61"/>
  <c r="D55" i="61"/>
  <c r="B68" i="61"/>
  <c r="F35" i="61"/>
  <c r="G38" i="61"/>
  <c r="B43" i="61"/>
  <c r="F42" i="61"/>
  <c r="E41" i="61"/>
  <c r="B44" i="60"/>
  <c r="G43" i="60"/>
  <c r="G63" i="60"/>
  <c r="G39" i="60"/>
  <c r="G40" i="60"/>
  <c r="G64" i="60"/>
  <c r="G41" i="60"/>
  <c r="E55" i="60"/>
  <c r="B67" i="60"/>
  <c r="G66" i="60"/>
  <c r="F66" i="60"/>
  <c r="F79" i="60" s="1"/>
  <c r="E79" i="60"/>
  <c r="I38" i="60"/>
  <c r="H35" i="60"/>
  <c r="H59" i="60"/>
  <c r="I62" i="60"/>
  <c r="D55" i="60"/>
  <c r="G62" i="59"/>
  <c r="F59" i="59"/>
  <c r="B68" i="59"/>
  <c r="E39" i="59"/>
  <c r="E40" i="59"/>
  <c r="E63" i="59"/>
  <c r="E64" i="59"/>
  <c r="E65" i="59"/>
  <c r="B43" i="59"/>
  <c r="D55" i="59"/>
  <c r="G38" i="59"/>
  <c r="F35" i="59"/>
  <c r="I152" i="49"/>
  <c r="K153" i="49"/>
  <c r="H155" i="49"/>
  <c r="H158" i="49" s="1"/>
  <c r="H159" i="49"/>
  <c r="H162" i="49" s="1"/>
  <c r="J140" i="49"/>
  <c r="M141" i="49"/>
  <c r="I143" i="49"/>
  <c r="I146" i="49" s="1"/>
  <c r="I147" i="49"/>
  <c r="I150" i="49" s="1"/>
  <c r="K86" i="49"/>
  <c r="C22" i="55"/>
  <c r="D22" i="55" s="1"/>
  <c r="E22" i="55" s="1"/>
  <c r="C21" i="55"/>
  <c r="D21" i="55" s="1"/>
  <c r="E21" i="55" s="1"/>
  <c r="C17" i="55"/>
  <c r="D17" i="55" s="1"/>
  <c r="E17" i="55" s="1"/>
  <c r="D16" i="55"/>
  <c r="E16" i="55" s="1"/>
  <c r="C16" i="55"/>
  <c r="C12" i="55"/>
  <c r="D12" i="55" s="1"/>
  <c r="E12" i="55" s="1"/>
  <c r="C11" i="55"/>
  <c r="D11" i="55" s="1"/>
  <c r="E11" i="55" s="1"/>
  <c r="C22" i="56"/>
  <c r="D22" i="56" s="1"/>
  <c r="E22" i="56" s="1"/>
  <c r="E21" i="56"/>
  <c r="C21" i="56"/>
  <c r="D21" i="56" s="1"/>
  <c r="D17" i="56"/>
  <c r="E17" i="56" s="1"/>
  <c r="C17" i="56"/>
  <c r="D16" i="56"/>
  <c r="E16" i="56" s="1"/>
  <c r="C16" i="56"/>
  <c r="C12" i="56"/>
  <c r="D12" i="56" s="1"/>
  <c r="E12" i="56" s="1"/>
  <c r="E11" i="56"/>
  <c r="C11" i="56"/>
  <c r="D11" i="56" s="1"/>
  <c r="C11" i="54"/>
  <c r="D11" i="54" s="1"/>
  <c r="E11" i="54" s="1"/>
  <c r="C12" i="54"/>
  <c r="D12" i="54" s="1"/>
  <c r="E12" i="54" s="1"/>
  <c r="C16" i="54"/>
  <c r="D16" i="54" s="1"/>
  <c r="E16" i="54" s="1"/>
  <c r="C17" i="54"/>
  <c r="D17" i="54" s="1"/>
  <c r="E17" i="54" s="1"/>
  <c r="C21" i="54"/>
  <c r="D21" i="54"/>
  <c r="E21" i="54" s="1"/>
  <c r="C22" i="54"/>
  <c r="D22" i="54"/>
  <c r="E22" i="54"/>
  <c r="J125" i="49"/>
  <c r="I125" i="49"/>
  <c r="G124" i="49"/>
  <c r="F124" i="49"/>
  <c r="E123" i="49"/>
  <c r="J113" i="49"/>
  <c r="I113" i="49"/>
  <c r="H113" i="49"/>
  <c r="F112" i="49"/>
  <c r="E111" i="49"/>
  <c r="I112" i="49" s="1"/>
  <c r="E95" i="49"/>
  <c r="E85" i="49"/>
  <c r="B76" i="49"/>
  <c r="B66" i="49"/>
  <c r="B53" i="49"/>
  <c r="B31" i="49"/>
  <c r="B30" i="49"/>
  <c r="B28" i="49"/>
  <c r="B27" i="49"/>
  <c r="B12" i="49"/>
  <c r="E79" i="61" l="1"/>
  <c r="J42" i="53"/>
  <c r="E55" i="61"/>
  <c r="B44" i="61"/>
  <c r="G43" i="61"/>
  <c r="G35" i="61"/>
  <c r="H38" i="61"/>
  <c r="G59" i="61"/>
  <c r="H62" i="61"/>
  <c r="F63" i="61"/>
  <c r="F39" i="61"/>
  <c r="F64" i="61"/>
  <c r="F65" i="61"/>
  <c r="F40" i="61"/>
  <c r="F41" i="61"/>
  <c r="F66" i="61"/>
  <c r="B69" i="61"/>
  <c r="H39" i="60"/>
  <c r="H63" i="60"/>
  <c r="H40" i="60"/>
  <c r="H41" i="60"/>
  <c r="H64" i="60"/>
  <c r="H65" i="60"/>
  <c r="H42" i="60"/>
  <c r="H66" i="60"/>
  <c r="H67" i="60"/>
  <c r="B68" i="60"/>
  <c r="G67" i="60"/>
  <c r="G79" i="60" s="1"/>
  <c r="J62" i="60"/>
  <c r="I59" i="60"/>
  <c r="G55" i="60"/>
  <c r="J38" i="60"/>
  <c r="I35" i="60"/>
  <c r="I67" i="60" s="1"/>
  <c r="H43" i="60"/>
  <c r="B45" i="60"/>
  <c r="H44" i="60"/>
  <c r="I44" i="60"/>
  <c r="B69" i="59"/>
  <c r="B44" i="59"/>
  <c r="F63" i="59"/>
  <c r="F39" i="59"/>
  <c r="F64" i="59"/>
  <c r="F65" i="59"/>
  <c r="F40" i="59"/>
  <c r="F41" i="59"/>
  <c r="E55" i="59"/>
  <c r="H38" i="59"/>
  <c r="G35" i="59"/>
  <c r="E79" i="59"/>
  <c r="G59" i="59"/>
  <c r="H62" i="59"/>
  <c r="J152" i="49"/>
  <c r="L153" i="49"/>
  <c r="I155" i="49"/>
  <c r="I158" i="49" s="1"/>
  <c r="I159" i="49"/>
  <c r="I162" i="49" s="1"/>
  <c r="N141" i="49"/>
  <c r="J143" i="49"/>
  <c r="J146" i="49" s="1"/>
  <c r="J147" i="49"/>
  <c r="J150" i="49" s="1"/>
  <c r="K140" i="49"/>
  <c r="B29" i="49"/>
  <c r="B35" i="49" s="1"/>
  <c r="B41" i="49" s="1"/>
  <c r="B45" i="49" s="1"/>
  <c r="L86" i="49"/>
  <c r="K113" i="49"/>
  <c r="F111" i="49"/>
  <c r="J112" i="49" s="1"/>
  <c r="B32" i="49"/>
  <c r="B36" i="49" s="1"/>
  <c r="B42" i="49" s="1"/>
  <c r="B46" i="49" s="1"/>
  <c r="B57" i="49" s="1"/>
  <c r="B56" i="49"/>
  <c r="B16" i="49"/>
  <c r="B15" i="49"/>
  <c r="K125" i="49"/>
  <c r="F123" i="49"/>
  <c r="H124" i="49"/>
  <c r="F95" i="49"/>
  <c r="F85" i="49"/>
  <c r="C1" i="56"/>
  <c r="C1" i="55"/>
  <c r="C1" i="54"/>
  <c r="C1" i="53"/>
  <c r="C5" i="52"/>
  <c r="C4" i="52"/>
  <c r="E44" i="53"/>
  <c r="F43" i="53"/>
  <c r="F44" i="53" s="1"/>
  <c r="E43" i="53"/>
  <c r="E42" i="53"/>
  <c r="F38" i="53"/>
  <c r="F39" i="53" s="1"/>
  <c r="E30" i="53"/>
  <c r="F29" i="53"/>
  <c r="F30" i="53" s="1"/>
  <c r="E29" i="53"/>
  <c r="E28" i="53"/>
  <c r="F25" i="53"/>
  <c r="F24" i="53"/>
  <c r="F16" i="53"/>
  <c r="F15" i="53"/>
  <c r="F11" i="53"/>
  <c r="F10" i="53"/>
  <c r="K42" i="53" l="1"/>
  <c r="K37" i="53"/>
  <c r="B70" i="61"/>
  <c r="H59" i="61"/>
  <c r="I62" i="61"/>
  <c r="F55" i="61"/>
  <c r="I38" i="61"/>
  <c r="H35" i="61"/>
  <c r="F79" i="61"/>
  <c r="J44" i="53" s="1"/>
  <c r="G63" i="61"/>
  <c r="G64" i="61"/>
  <c r="G39" i="61"/>
  <c r="G40" i="61"/>
  <c r="G65" i="61"/>
  <c r="G66" i="61"/>
  <c r="G41" i="61"/>
  <c r="G67" i="61"/>
  <c r="G42" i="61"/>
  <c r="H44" i="61"/>
  <c r="B45" i="61"/>
  <c r="J35" i="60"/>
  <c r="K38" i="60"/>
  <c r="I45" i="60"/>
  <c r="B46" i="60"/>
  <c r="J45" i="60"/>
  <c r="B69" i="60"/>
  <c r="I68" i="60"/>
  <c r="H68" i="60"/>
  <c r="H79" i="60" s="1"/>
  <c r="I39" i="60"/>
  <c r="I63" i="60"/>
  <c r="I64" i="60"/>
  <c r="I40" i="60"/>
  <c r="I41" i="60"/>
  <c r="I42" i="60"/>
  <c r="I65" i="60"/>
  <c r="I43" i="60"/>
  <c r="I66" i="60"/>
  <c r="K62" i="60"/>
  <c r="J59" i="60"/>
  <c r="H55" i="60"/>
  <c r="G63" i="59"/>
  <c r="G64" i="59"/>
  <c r="G39" i="59"/>
  <c r="G40" i="59"/>
  <c r="G65" i="59"/>
  <c r="G41" i="59"/>
  <c r="H59" i="59"/>
  <c r="I62" i="59"/>
  <c r="H35" i="59"/>
  <c r="I38" i="59"/>
  <c r="B45" i="59"/>
  <c r="B70" i="59"/>
  <c r="K143" i="49"/>
  <c r="K146" i="49" s="1"/>
  <c r="K147" i="49"/>
  <c r="K150" i="49" s="1"/>
  <c r="L140" i="49"/>
  <c r="M153" i="49"/>
  <c r="J155" i="49"/>
  <c r="J158" i="49" s="1"/>
  <c r="J159" i="49"/>
  <c r="J162" i="49" s="1"/>
  <c r="K152" i="49"/>
  <c r="M86" i="49"/>
  <c r="L113" i="49"/>
  <c r="G111" i="49"/>
  <c r="K112" i="49" s="1"/>
  <c r="B9" i="53"/>
  <c r="B23" i="53" s="1"/>
  <c r="C9" i="53"/>
  <c r="C24" i="53" s="1"/>
  <c r="D9" i="53"/>
  <c r="D24" i="53" s="1"/>
  <c r="G43" i="53"/>
  <c r="G95" i="49"/>
  <c r="B63" i="49"/>
  <c r="B65" i="49" s="1"/>
  <c r="B67" i="49"/>
  <c r="B69" i="49" s="1"/>
  <c r="B77" i="49"/>
  <c r="B79" i="49" s="1"/>
  <c r="B73" i="49"/>
  <c r="B75" i="49" s="1"/>
  <c r="G85" i="49"/>
  <c r="I124" i="49"/>
  <c r="G123" i="49"/>
  <c r="L125" i="49"/>
  <c r="G38" i="53"/>
  <c r="J39" i="53" l="1"/>
  <c r="L37" i="53"/>
  <c r="L42" i="53"/>
  <c r="B46" i="61"/>
  <c r="I35" i="61"/>
  <c r="J38" i="61"/>
  <c r="B71" i="61"/>
  <c r="G79" i="61"/>
  <c r="K44" i="53" s="1"/>
  <c r="J62" i="61"/>
  <c r="I59" i="61"/>
  <c r="G55" i="61"/>
  <c r="H39" i="61"/>
  <c r="H63" i="61"/>
  <c r="H65" i="61"/>
  <c r="H40" i="61"/>
  <c r="H64" i="61"/>
  <c r="H41" i="61"/>
  <c r="H66" i="61"/>
  <c r="H67" i="61"/>
  <c r="H42" i="61"/>
  <c r="H43" i="61"/>
  <c r="H68" i="61"/>
  <c r="K59" i="60"/>
  <c r="L62" i="60"/>
  <c r="K35" i="60"/>
  <c r="L38" i="60"/>
  <c r="I55" i="60"/>
  <c r="K69" i="60"/>
  <c r="J69" i="60"/>
  <c r="I69" i="60"/>
  <c r="I79" i="60" s="1"/>
  <c r="B70" i="60"/>
  <c r="J63" i="60"/>
  <c r="J39" i="60"/>
  <c r="J64" i="60"/>
  <c r="J41" i="60"/>
  <c r="J40" i="60"/>
  <c r="J65" i="60"/>
  <c r="J42" i="60"/>
  <c r="J66" i="60"/>
  <c r="J43" i="60"/>
  <c r="J44" i="60"/>
  <c r="J67" i="60"/>
  <c r="J68" i="60"/>
  <c r="J46" i="60"/>
  <c r="K46" i="60"/>
  <c r="B47" i="60"/>
  <c r="I35" i="59"/>
  <c r="J38" i="59"/>
  <c r="B71" i="59"/>
  <c r="B46" i="59"/>
  <c r="H63" i="59"/>
  <c r="H39" i="59"/>
  <c r="H65" i="59"/>
  <c r="H40" i="59"/>
  <c r="H64" i="59"/>
  <c r="H41" i="59"/>
  <c r="J62" i="59"/>
  <c r="I59" i="59"/>
  <c r="N153" i="49"/>
  <c r="K159" i="49"/>
  <c r="K162" i="49" s="1"/>
  <c r="K155" i="49"/>
  <c r="K158" i="49" s="1"/>
  <c r="L152" i="49"/>
  <c r="M140" i="49"/>
  <c r="L147" i="49"/>
  <c r="L150" i="49" s="1"/>
  <c r="L143" i="49"/>
  <c r="L146" i="49" s="1"/>
  <c r="H92" i="49"/>
  <c r="D92" i="49"/>
  <c r="G92" i="49"/>
  <c r="C92" i="49"/>
  <c r="F92" i="49"/>
  <c r="E92" i="49"/>
  <c r="I92" i="49"/>
  <c r="J92" i="49"/>
  <c r="K92" i="49"/>
  <c r="L92" i="49"/>
  <c r="F88" i="49"/>
  <c r="E88" i="49"/>
  <c r="H88" i="49"/>
  <c r="D88" i="49"/>
  <c r="G88" i="49"/>
  <c r="C88" i="49"/>
  <c r="I88" i="49"/>
  <c r="J88" i="49"/>
  <c r="K88" i="49"/>
  <c r="F101" i="49"/>
  <c r="L88" i="49"/>
  <c r="M88" i="49"/>
  <c r="M92" i="49"/>
  <c r="F98" i="49"/>
  <c r="C98" i="49"/>
  <c r="G98" i="49"/>
  <c r="B98" i="49"/>
  <c r="D98" i="49"/>
  <c r="E98" i="49"/>
  <c r="L98" i="49"/>
  <c r="H98" i="49"/>
  <c r="M98" i="49"/>
  <c r="K98" i="49"/>
  <c r="I98" i="49"/>
  <c r="J98" i="49"/>
  <c r="N98" i="49"/>
  <c r="B92" i="49"/>
  <c r="F91" i="49"/>
  <c r="B88" i="49"/>
  <c r="N86" i="49"/>
  <c r="F97" i="49"/>
  <c r="F126" i="49"/>
  <c r="H111" i="49"/>
  <c r="L112" i="49" s="1"/>
  <c r="M113" i="49"/>
  <c r="F87" i="49"/>
  <c r="B29" i="53"/>
  <c r="B16" i="53"/>
  <c r="B14" i="53"/>
  <c r="B30" i="53"/>
  <c r="B25" i="53"/>
  <c r="B10" i="53"/>
  <c r="B37" i="53"/>
  <c r="B44" i="53"/>
  <c r="B28" i="53"/>
  <c r="B11" i="53"/>
  <c r="B15" i="53"/>
  <c r="C10" i="53"/>
  <c r="B39" i="53"/>
  <c r="B24" i="53"/>
  <c r="B42" i="53"/>
  <c r="B38" i="53"/>
  <c r="D16" i="53"/>
  <c r="B43" i="53"/>
  <c r="D29" i="53"/>
  <c r="C28" i="53"/>
  <c r="D25" i="53"/>
  <c r="D30" i="53"/>
  <c r="D15" i="53"/>
  <c r="D23" i="53"/>
  <c r="C23" i="53"/>
  <c r="D38" i="53"/>
  <c r="D42" i="53"/>
  <c r="C15" i="53"/>
  <c r="D28" i="53"/>
  <c r="D14" i="53"/>
  <c r="D44" i="53"/>
  <c r="G87" i="49"/>
  <c r="G91" i="49"/>
  <c r="H85" i="49"/>
  <c r="H95" i="49"/>
  <c r="G101" i="49"/>
  <c r="G97" i="49"/>
  <c r="C118" i="49"/>
  <c r="D118" i="49"/>
  <c r="B118" i="49"/>
  <c r="F118" i="49"/>
  <c r="B91" i="49"/>
  <c r="E118" i="49"/>
  <c r="D91" i="49"/>
  <c r="C91" i="49"/>
  <c r="E91" i="49"/>
  <c r="G118" i="49"/>
  <c r="J10" i="55"/>
  <c r="F130" i="49"/>
  <c r="B126" i="49"/>
  <c r="B97" i="49"/>
  <c r="C126" i="49"/>
  <c r="D97" i="49"/>
  <c r="C97" i="49"/>
  <c r="D126" i="49"/>
  <c r="E126" i="49"/>
  <c r="E97" i="49"/>
  <c r="D114" i="49"/>
  <c r="C114" i="49"/>
  <c r="B87" i="49"/>
  <c r="F114" i="49"/>
  <c r="D87" i="49"/>
  <c r="E114" i="49"/>
  <c r="C87" i="49"/>
  <c r="B114" i="49"/>
  <c r="B117" i="49" s="1"/>
  <c r="F9" i="56" s="1"/>
  <c r="E87" i="49"/>
  <c r="G114" i="49"/>
  <c r="G126" i="49"/>
  <c r="J124" i="49"/>
  <c r="H123" i="49"/>
  <c r="G130" i="49"/>
  <c r="M125" i="49"/>
  <c r="B130" i="49"/>
  <c r="C130" i="49"/>
  <c r="B101" i="49"/>
  <c r="D130" i="49"/>
  <c r="D101" i="49"/>
  <c r="C101" i="49"/>
  <c r="E130" i="49"/>
  <c r="E101" i="49"/>
  <c r="D10" i="53"/>
  <c r="C14" i="53"/>
  <c r="D11" i="53"/>
  <c r="D43" i="53"/>
  <c r="D37" i="53"/>
  <c r="D39" i="53"/>
  <c r="C39" i="53"/>
  <c r="C44" i="53"/>
  <c r="C38" i="53"/>
  <c r="C16" i="53"/>
  <c r="C30" i="53"/>
  <c r="C42" i="53"/>
  <c r="C37" i="53"/>
  <c r="C11" i="53"/>
  <c r="C29" i="53"/>
  <c r="C25" i="53"/>
  <c r="C43" i="53"/>
  <c r="G37" i="53"/>
  <c r="G39" i="53"/>
  <c r="K39" i="53" l="1"/>
  <c r="M37" i="53"/>
  <c r="M42" i="53"/>
  <c r="H55" i="61"/>
  <c r="B72" i="61"/>
  <c r="J35" i="61"/>
  <c r="K38" i="61"/>
  <c r="B47" i="61"/>
  <c r="J46" i="61"/>
  <c r="H79" i="61"/>
  <c r="L44" i="53" s="1"/>
  <c r="K62" i="61"/>
  <c r="J59" i="61"/>
  <c r="I39" i="61"/>
  <c r="I63" i="61"/>
  <c r="I64" i="61"/>
  <c r="I65" i="61"/>
  <c r="I40" i="61"/>
  <c r="I41" i="61"/>
  <c r="I66" i="61"/>
  <c r="I42" i="61"/>
  <c r="I67" i="61"/>
  <c r="I43" i="61"/>
  <c r="I68" i="61"/>
  <c r="I44" i="61"/>
  <c r="I69" i="61"/>
  <c r="I45" i="61"/>
  <c r="J55" i="60"/>
  <c r="L59" i="60"/>
  <c r="M62" i="60"/>
  <c r="M38" i="60"/>
  <c r="L35" i="60"/>
  <c r="K70" i="60"/>
  <c r="B71" i="60"/>
  <c r="J70" i="60"/>
  <c r="J79" i="60" s="1"/>
  <c r="K63" i="60"/>
  <c r="K39" i="60"/>
  <c r="K40" i="60"/>
  <c r="K64" i="60"/>
  <c r="K41" i="60"/>
  <c r="K65" i="60"/>
  <c r="K42" i="60"/>
  <c r="K43" i="60"/>
  <c r="K66" i="60"/>
  <c r="K67" i="60"/>
  <c r="K44" i="60"/>
  <c r="K45" i="60"/>
  <c r="K68" i="60"/>
  <c r="L47" i="60"/>
  <c r="B48" i="60"/>
  <c r="K47" i="60"/>
  <c r="B47" i="59"/>
  <c r="B72" i="59"/>
  <c r="K38" i="59"/>
  <c r="J35" i="59"/>
  <c r="K62" i="59"/>
  <c r="J59" i="59"/>
  <c r="I39" i="59"/>
  <c r="I63" i="59"/>
  <c r="I40" i="59"/>
  <c r="I65" i="59"/>
  <c r="I64" i="59"/>
  <c r="I41" i="59"/>
  <c r="J20" i="54"/>
  <c r="L155" i="49"/>
  <c r="L158" i="49" s="1"/>
  <c r="M152" i="49"/>
  <c r="L159" i="49"/>
  <c r="L162" i="49" s="1"/>
  <c r="M143" i="49"/>
  <c r="M146" i="49" s="1"/>
  <c r="N140" i="49"/>
  <c r="M147" i="49"/>
  <c r="M150" i="49" s="1"/>
  <c r="I164" i="49"/>
  <c r="F164" i="49"/>
  <c r="F103" i="49"/>
  <c r="E164" i="49"/>
  <c r="D164" i="49"/>
  <c r="B165" i="49"/>
  <c r="J164" i="49"/>
  <c r="L14" i="55"/>
  <c r="H164" i="49"/>
  <c r="B164" i="49"/>
  <c r="G103" i="49"/>
  <c r="G117" i="49"/>
  <c r="K9" i="56" s="1"/>
  <c r="C93" i="49"/>
  <c r="G164" i="49"/>
  <c r="C164" i="49"/>
  <c r="I165" i="49"/>
  <c r="N92" i="49"/>
  <c r="N88" i="49"/>
  <c r="E103" i="49"/>
  <c r="B99" i="49"/>
  <c r="G99" i="49"/>
  <c r="D103" i="49"/>
  <c r="E99" i="49"/>
  <c r="H20" i="54"/>
  <c r="D93" i="49"/>
  <c r="C103" i="49"/>
  <c r="F93" i="49"/>
  <c r="F107" i="49" s="1"/>
  <c r="G93" i="49"/>
  <c r="F99" i="49"/>
  <c r="F15" i="54"/>
  <c r="B103" i="49"/>
  <c r="D99" i="49"/>
  <c r="B93" i="49"/>
  <c r="B107" i="49" s="1"/>
  <c r="C99" i="49"/>
  <c r="E93" i="49"/>
  <c r="G129" i="49"/>
  <c r="K14" i="56" s="1"/>
  <c r="K19" i="56" s="1"/>
  <c r="E129" i="49"/>
  <c r="I14" i="56" s="1"/>
  <c r="F129" i="49"/>
  <c r="J14" i="56" s="1"/>
  <c r="K14" i="55"/>
  <c r="G10" i="55"/>
  <c r="H10" i="55"/>
  <c r="D89" i="49"/>
  <c r="D106" i="49" s="1"/>
  <c r="C117" i="49"/>
  <c r="G9" i="56" s="1"/>
  <c r="J14" i="55"/>
  <c r="H14" i="55"/>
  <c r="E89" i="49"/>
  <c r="B89" i="49"/>
  <c r="I9" i="55"/>
  <c r="F117" i="49"/>
  <c r="J9" i="56" s="1"/>
  <c r="G9" i="55"/>
  <c r="G20" i="54"/>
  <c r="K20" i="54"/>
  <c r="F89" i="49"/>
  <c r="J19" i="54"/>
  <c r="I111" i="49"/>
  <c r="M112" i="49" s="1"/>
  <c r="H114" i="49"/>
  <c r="H117" i="49" s="1"/>
  <c r="L9" i="56" s="1"/>
  <c r="N113" i="49"/>
  <c r="H118" i="49"/>
  <c r="H121" i="49" s="1"/>
  <c r="L10" i="56" s="1"/>
  <c r="M14" i="55"/>
  <c r="B133" i="49"/>
  <c r="F15" i="56" s="1"/>
  <c r="K10" i="55"/>
  <c r="C133" i="49"/>
  <c r="G15" i="56" s="1"/>
  <c r="G133" i="49"/>
  <c r="K15" i="56" s="1"/>
  <c r="C89" i="49"/>
  <c r="I10" i="55"/>
  <c r="D121" i="49"/>
  <c r="H10" i="56" s="1"/>
  <c r="F10" i="55"/>
  <c r="G89" i="49"/>
  <c r="F9" i="55"/>
  <c r="F121" i="49"/>
  <c r="J10" i="56" s="1"/>
  <c r="C129" i="49"/>
  <c r="E133" i="49"/>
  <c r="I15" i="56" s="1"/>
  <c r="D133" i="49"/>
  <c r="E117" i="49"/>
  <c r="B129" i="49"/>
  <c r="F14" i="56" s="1"/>
  <c r="F14" i="55"/>
  <c r="G121" i="49"/>
  <c r="B121" i="49"/>
  <c r="F133" i="49"/>
  <c r="J15" i="56" s="1"/>
  <c r="C121" i="49"/>
  <c r="M10" i="55"/>
  <c r="E121" i="49"/>
  <c r="H87" i="49"/>
  <c r="I85" i="49"/>
  <c r="H91" i="49"/>
  <c r="N14" i="55"/>
  <c r="H130" i="49"/>
  <c r="H133" i="49" s="1"/>
  <c r="N125" i="49"/>
  <c r="I123" i="49"/>
  <c r="K124" i="49"/>
  <c r="H126" i="49"/>
  <c r="H129" i="49" s="1"/>
  <c r="D117" i="49"/>
  <c r="D129" i="49"/>
  <c r="H14" i="56" s="1"/>
  <c r="G14" i="55"/>
  <c r="H101" i="49"/>
  <c r="H97" i="49"/>
  <c r="I95" i="49"/>
  <c r="H42" i="53"/>
  <c r="G44" i="53"/>
  <c r="G42" i="53"/>
  <c r="H39" i="53"/>
  <c r="I43" i="53"/>
  <c r="F17" i="54" l="1"/>
  <c r="G17" i="54"/>
  <c r="K22" i="54"/>
  <c r="K10" i="59" s="1"/>
  <c r="K18" i="59" s="1"/>
  <c r="K60" i="59" s="1"/>
  <c r="H22" i="54"/>
  <c r="H10" i="59" s="1"/>
  <c r="H18" i="59" s="1"/>
  <c r="H60" i="59" s="1"/>
  <c r="F20" i="54"/>
  <c r="F22" i="54" s="1"/>
  <c r="F10" i="59" s="1"/>
  <c r="F18" i="59" s="1"/>
  <c r="F60" i="59" s="1"/>
  <c r="J21" i="54"/>
  <c r="J9" i="59" s="1"/>
  <c r="J17" i="59" s="1"/>
  <c r="J36" i="59" s="1"/>
  <c r="J46" i="59" s="1"/>
  <c r="L39" i="53"/>
  <c r="N37" i="53"/>
  <c r="N42" i="53"/>
  <c r="K59" i="61"/>
  <c r="L62" i="61"/>
  <c r="J39" i="61"/>
  <c r="J63" i="61"/>
  <c r="J64" i="61"/>
  <c r="J65" i="61"/>
  <c r="J40" i="61"/>
  <c r="J41" i="61"/>
  <c r="J66" i="61"/>
  <c r="J42" i="61"/>
  <c r="J67" i="61"/>
  <c r="J68" i="61"/>
  <c r="J43" i="61"/>
  <c r="J44" i="61"/>
  <c r="J69" i="61"/>
  <c r="J45" i="61"/>
  <c r="J70" i="61"/>
  <c r="B73" i="61"/>
  <c r="I79" i="61"/>
  <c r="M44" i="53" s="1"/>
  <c r="B48" i="61"/>
  <c r="I55" i="61"/>
  <c r="L38" i="61"/>
  <c r="K35" i="61"/>
  <c r="L39" i="60"/>
  <c r="L63" i="60"/>
  <c r="L40" i="60"/>
  <c r="L41" i="60"/>
  <c r="L64" i="60"/>
  <c r="L65" i="60"/>
  <c r="L42" i="60"/>
  <c r="L66" i="60"/>
  <c r="L43" i="60"/>
  <c r="L67" i="60"/>
  <c r="L44" i="60"/>
  <c r="L45" i="60"/>
  <c r="L68" i="60"/>
  <c r="L69" i="60"/>
  <c r="L46" i="60"/>
  <c r="K55" i="60"/>
  <c r="K71" i="60"/>
  <c r="K79" i="60" s="1"/>
  <c r="B72" i="60"/>
  <c r="L71" i="60"/>
  <c r="N38" i="60"/>
  <c r="M35" i="60"/>
  <c r="L70" i="60"/>
  <c r="M48" i="60"/>
  <c r="L48" i="60"/>
  <c r="B49" i="60"/>
  <c r="N62" i="60"/>
  <c r="M59" i="60"/>
  <c r="L38" i="59"/>
  <c r="K35" i="59"/>
  <c r="B73" i="59"/>
  <c r="L62" i="59"/>
  <c r="K59" i="59"/>
  <c r="B48" i="59"/>
  <c r="J39" i="59"/>
  <c r="J63" i="59"/>
  <c r="J64" i="59"/>
  <c r="J65" i="59"/>
  <c r="J40" i="59"/>
  <c r="J41" i="59"/>
  <c r="J66" i="59"/>
  <c r="J68" i="59"/>
  <c r="J43" i="59"/>
  <c r="C107" i="49"/>
  <c r="C106" i="49"/>
  <c r="K19" i="54"/>
  <c r="K21" i="54" s="1"/>
  <c r="K9" i="59" s="1"/>
  <c r="K17" i="59" s="1"/>
  <c r="K36" i="59" s="1"/>
  <c r="G107" i="49"/>
  <c r="N152" i="49"/>
  <c r="M155" i="49"/>
  <c r="M158" i="49" s="1"/>
  <c r="M159" i="49"/>
  <c r="M162" i="49" s="1"/>
  <c r="N143" i="49"/>
  <c r="N146" i="49" s="1"/>
  <c r="N147" i="49"/>
  <c r="N150" i="49" s="1"/>
  <c r="E165" i="49"/>
  <c r="I15" i="55"/>
  <c r="M15" i="55"/>
  <c r="M20" i="55" s="1"/>
  <c r="G15" i="55"/>
  <c r="G20" i="55" s="1"/>
  <c r="C165" i="49"/>
  <c r="H15" i="55"/>
  <c r="D165" i="49"/>
  <c r="J15" i="55"/>
  <c r="J20" i="55" s="1"/>
  <c r="F165" i="49"/>
  <c r="G135" i="49"/>
  <c r="G106" i="49"/>
  <c r="I20" i="54"/>
  <c r="I22" i="54" s="1"/>
  <c r="I10" i="59" s="1"/>
  <c r="I18" i="59" s="1"/>
  <c r="I60" i="59" s="1"/>
  <c r="I69" i="59" s="1"/>
  <c r="F15" i="55"/>
  <c r="E106" i="49"/>
  <c r="N15" i="55"/>
  <c r="J165" i="49"/>
  <c r="K165" i="49"/>
  <c r="K164" i="49"/>
  <c r="F106" i="49"/>
  <c r="B106" i="49"/>
  <c r="H99" i="49"/>
  <c r="E107" i="49"/>
  <c r="H103" i="49"/>
  <c r="I19" i="54"/>
  <c r="H93" i="49"/>
  <c r="D107" i="49"/>
  <c r="I20" i="55"/>
  <c r="H20" i="55"/>
  <c r="F135" i="49"/>
  <c r="B135" i="49"/>
  <c r="J19" i="56"/>
  <c r="F19" i="56"/>
  <c r="J20" i="56"/>
  <c r="H135" i="49"/>
  <c r="L14" i="56"/>
  <c r="L19" i="56" s="1"/>
  <c r="H136" i="49"/>
  <c r="L15" i="56"/>
  <c r="L20" i="56" s="1"/>
  <c r="H89" i="49"/>
  <c r="H9" i="55"/>
  <c r="G19" i="54"/>
  <c r="G21" i="54" s="1"/>
  <c r="G9" i="59" s="1"/>
  <c r="G17" i="59" s="1"/>
  <c r="G36" i="59" s="1"/>
  <c r="F19" i="54"/>
  <c r="F21" i="54" s="1"/>
  <c r="F9" i="59" s="1"/>
  <c r="F17" i="59" s="1"/>
  <c r="F36" i="59" s="1"/>
  <c r="L9" i="55"/>
  <c r="L19" i="55" s="1"/>
  <c r="J111" i="49"/>
  <c r="N112" i="49" s="1"/>
  <c r="I114" i="49"/>
  <c r="I117" i="49" s="1"/>
  <c r="M9" i="56" s="1"/>
  <c r="I118" i="49"/>
  <c r="I121" i="49" s="1"/>
  <c r="M10" i="56" s="1"/>
  <c r="J9" i="55"/>
  <c r="J19" i="55" s="1"/>
  <c r="L20" i="54"/>
  <c r="L22" i="54" s="1"/>
  <c r="L10" i="59" s="1"/>
  <c r="L18" i="59" s="1"/>
  <c r="L60" i="59" s="1"/>
  <c r="E136" i="49"/>
  <c r="I10" i="56"/>
  <c r="B136" i="49"/>
  <c r="F10" i="56"/>
  <c r="E135" i="49"/>
  <c r="I9" i="56"/>
  <c r="G19" i="55"/>
  <c r="K9" i="55"/>
  <c r="K19" i="55" s="1"/>
  <c r="H19" i="54"/>
  <c r="H21" i="54" s="1"/>
  <c r="H9" i="59" s="1"/>
  <c r="H17" i="59" s="1"/>
  <c r="H36" i="59" s="1"/>
  <c r="M9" i="55"/>
  <c r="M19" i="55" s="1"/>
  <c r="G136" i="49"/>
  <c r="K10" i="56"/>
  <c r="K20" i="56" s="1"/>
  <c r="F19" i="55"/>
  <c r="L10" i="55"/>
  <c r="D135" i="49"/>
  <c r="H9" i="56"/>
  <c r="I14" i="55"/>
  <c r="C136" i="49"/>
  <c r="G10" i="56"/>
  <c r="D136" i="49"/>
  <c r="H15" i="56"/>
  <c r="C135" i="49"/>
  <c r="G14" i="56"/>
  <c r="I101" i="49"/>
  <c r="I97" i="49"/>
  <c r="J95" i="49"/>
  <c r="O14" i="55"/>
  <c r="O15" i="55"/>
  <c r="J123" i="49"/>
  <c r="L124" i="49"/>
  <c r="I126" i="49"/>
  <c r="I129" i="49" s="1"/>
  <c r="M14" i="56" s="1"/>
  <c r="I130" i="49"/>
  <c r="I133" i="49" s="1"/>
  <c r="F136" i="49"/>
  <c r="I91" i="49"/>
  <c r="J85" i="49"/>
  <c r="I87" i="49"/>
  <c r="H37" i="53"/>
  <c r="H38" i="53"/>
  <c r="I42" i="53"/>
  <c r="I44" i="53"/>
  <c r="I37" i="53"/>
  <c r="H43" i="53"/>
  <c r="I39" i="53"/>
  <c r="H44" i="53"/>
  <c r="F66" i="59" l="1"/>
  <c r="F79" i="59" s="1"/>
  <c r="J43" i="53" s="1"/>
  <c r="G66" i="59"/>
  <c r="H66" i="59"/>
  <c r="I66" i="59"/>
  <c r="J22" i="54"/>
  <c r="J10" i="59" s="1"/>
  <c r="J18" i="59" s="1"/>
  <c r="J60" i="59" s="1"/>
  <c r="J70" i="59" s="1"/>
  <c r="F42" i="59"/>
  <c r="F55" i="59" s="1"/>
  <c r="J38" i="53" s="1"/>
  <c r="G42" i="59"/>
  <c r="G55" i="59" s="1"/>
  <c r="K38" i="53" s="1"/>
  <c r="H42" i="59"/>
  <c r="I42" i="59"/>
  <c r="J69" i="59"/>
  <c r="J42" i="59"/>
  <c r="H68" i="59"/>
  <c r="I68" i="59"/>
  <c r="H44" i="59"/>
  <c r="I44" i="59"/>
  <c r="G43" i="59"/>
  <c r="H43" i="59"/>
  <c r="I43" i="59"/>
  <c r="I21" i="54"/>
  <c r="I9" i="59" s="1"/>
  <c r="I17" i="59" s="1"/>
  <c r="I36" i="59" s="1"/>
  <c r="J44" i="59"/>
  <c r="G22" i="54"/>
  <c r="G10" i="59" s="1"/>
  <c r="G18" i="59" s="1"/>
  <c r="G60" i="59" s="1"/>
  <c r="M39" i="53"/>
  <c r="O42" i="53"/>
  <c r="O37" i="53"/>
  <c r="K63" i="61"/>
  <c r="K39" i="61"/>
  <c r="K65" i="61"/>
  <c r="K64" i="61"/>
  <c r="K40" i="61"/>
  <c r="K66" i="61"/>
  <c r="K41" i="61"/>
  <c r="K42" i="61"/>
  <c r="K67" i="61"/>
  <c r="K43" i="61"/>
  <c r="K68" i="61"/>
  <c r="K44" i="61"/>
  <c r="K69" i="61"/>
  <c r="K45" i="61"/>
  <c r="K70" i="61"/>
  <c r="K71" i="61"/>
  <c r="K46" i="61"/>
  <c r="B74" i="61"/>
  <c r="J79" i="61"/>
  <c r="N44" i="53" s="1"/>
  <c r="M38" i="61"/>
  <c r="L35" i="61"/>
  <c r="B49" i="61"/>
  <c r="J55" i="61"/>
  <c r="L59" i="61"/>
  <c r="M62" i="61"/>
  <c r="K47" i="61"/>
  <c r="O62" i="60"/>
  <c r="N59" i="60"/>
  <c r="B50" i="60"/>
  <c r="M49" i="60"/>
  <c r="M39" i="60"/>
  <c r="M63" i="60"/>
  <c r="M64" i="60"/>
  <c r="M40" i="60"/>
  <c r="M41" i="60"/>
  <c r="M65" i="60"/>
  <c r="M42" i="60"/>
  <c r="M43" i="60"/>
  <c r="M66" i="60"/>
  <c r="M67" i="60"/>
  <c r="M44" i="60"/>
  <c r="M68" i="60"/>
  <c r="M45" i="60"/>
  <c r="M69" i="60"/>
  <c r="M46" i="60"/>
  <c r="M47" i="60"/>
  <c r="M70" i="60"/>
  <c r="M71" i="60"/>
  <c r="N35" i="60"/>
  <c r="O38" i="60"/>
  <c r="L72" i="60"/>
  <c r="L79" i="60" s="1"/>
  <c r="N72" i="60"/>
  <c r="B73" i="60"/>
  <c r="M72" i="60"/>
  <c r="L55" i="60"/>
  <c r="B49" i="59"/>
  <c r="L59" i="59"/>
  <c r="M62" i="59"/>
  <c r="K63" i="59"/>
  <c r="K40" i="59"/>
  <c r="K39" i="59"/>
  <c r="K65" i="59"/>
  <c r="K64" i="59"/>
  <c r="K41" i="59"/>
  <c r="K66" i="59"/>
  <c r="K67" i="59"/>
  <c r="K42" i="59"/>
  <c r="K68" i="59"/>
  <c r="K43" i="59"/>
  <c r="K44" i="59"/>
  <c r="K69" i="59"/>
  <c r="K70" i="59"/>
  <c r="K45" i="59"/>
  <c r="K46" i="59"/>
  <c r="K71" i="59"/>
  <c r="B74" i="59"/>
  <c r="L35" i="59"/>
  <c r="M38" i="59"/>
  <c r="K47" i="59"/>
  <c r="N155" i="49"/>
  <c r="N158" i="49" s="1"/>
  <c r="N159" i="49"/>
  <c r="N162" i="49" s="1"/>
  <c r="F20" i="55"/>
  <c r="K15" i="55"/>
  <c r="K20" i="55" s="1"/>
  <c r="G165" i="49"/>
  <c r="L164" i="49"/>
  <c r="H165" i="49"/>
  <c r="L15" i="55"/>
  <c r="L20" i="55" s="1"/>
  <c r="L19" i="54"/>
  <c r="L21" i="54" s="1"/>
  <c r="L9" i="59" s="1"/>
  <c r="L17" i="59" s="1"/>
  <c r="L36" i="59" s="1"/>
  <c r="L48" i="59" s="1"/>
  <c r="H106" i="49"/>
  <c r="I93" i="49"/>
  <c r="I99" i="49"/>
  <c r="H107" i="49"/>
  <c r="I103" i="49"/>
  <c r="G19" i="56"/>
  <c r="I19" i="55"/>
  <c r="M19" i="56"/>
  <c r="I89" i="49"/>
  <c r="I136" i="49"/>
  <c r="M15" i="56"/>
  <c r="M20" i="56" s="1"/>
  <c r="I135" i="49"/>
  <c r="N10" i="55"/>
  <c r="N20" i="55" s="1"/>
  <c r="I19" i="56"/>
  <c r="J118" i="49"/>
  <c r="J121" i="49" s="1"/>
  <c r="N10" i="56" s="1"/>
  <c r="K111" i="49"/>
  <c r="J114" i="49"/>
  <c r="J117" i="49" s="1"/>
  <c r="N9" i="56" s="1"/>
  <c r="H20" i="56"/>
  <c r="H19" i="55"/>
  <c r="N9" i="55"/>
  <c r="N19" i="55" s="1"/>
  <c r="I20" i="56"/>
  <c r="G20" i="56"/>
  <c r="H19" i="56"/>
  <c r="F20" i="56"/>
  <c r="J130" i="49"/>
  <c r="J133" i="49" s="1"/>
  <c r="J126" i="49"/>
  <c r="J129" i="49" s="1"/>
  <c r="M124" i="49"/>
  <c r="K123" i="49"/>
  <c r="P14" i="55"/>
  <c r="J87" i="49"/>
  <c r="K85" i="49"/>
  <c r="J91" i="49"/>
  <c r="J93" i="49" s="1"/>
  <c r="J101" i="49"/>
  <c r="J97" i="49"/>
  <c r="K95" i="49"/>
  <c r="I45" i="59" l="1"/>
  <c r="J45" i="59"/>
  <c r="J55" i="59" s="1"/>
  <c r="N38" i="53" s="1"/>
  <c r="H79" i="59"/>
  <c r="L43" i="53" s="1"/>
  <c r="H55" i="59"/>
  <c r="L38" i="53" s="1"/>
  <c r="K10" i="53"/>
  <c r="K24" i="53" s="1"/>
  <c r="J24" i="53"/>
  <c r="J10" i="53"/>
  <c r="G67" i="59"/>
  <c r="G79" i="59" s="1"/>
  <c r="K43" i="53" s="1"/>
  <c r="H67" i="59"/>
  <c r="I67" i="59"/>
  <c r="I79" i="59" s="1"/>
  <c r="M43" i="53" s="1"/>
  <c r="J67" i="59"/>
  <c r="J79" i="59" s="1"/>
  <c r="I55" i="59"/>
  <c r="M38" i="53" s="1"/>
  <c r="J15" i="53"/>
  <c r="J29" i="53" s="1"/>
  <c r="N39" i="53"/>
  <c r="N43" i="53"/>
  <c r="P37" i="53"/>
  <c r="P42" i="53"/>
  <c r="M49" i="61"/>
  <c r="B50" i="61"/>
  <c r="M35" i="61"/>
  <c r="N38" i="61"/>
  <c r="N62" i="61"/>
  <c r="M59" i="61"/>
  <c r="L39" i="61"/>
  <c r="L63" i="61"/>
  <c r="L40" i="61"/>
  <c r="L65" i="61"/>
  <c r="L64" i="61"/>
  <c r="L41" i="61"/>
  <c r="L66" i="61"/>
  <c r="L42" i="61"/>
  <c r="L67" i="61"/>
  <c r="L68" i="61"/>
  <c r="L43" i="61"/>
  <c r="L44" i="61"/>
  <c r="L69" i="61"/>
  <c r="L70" i="61"/>
  <c r="L45" i="61"/>
  <c r="L71" i="61"/>
  <c r="L46" i="61"/>
  <c r="L72" i="61"/>
  <c r="L47" i="61"/>
  <c r="B75" i="61"/>
  <c r="K55" i="61"/>
  <c r="L48" i="61"/>
  <c r="K79" i="61"/>
  <c r="O44" i="53" s="1"/>
  <c r="B51" i="60"/>
  <c r="N50" i="60"/>
  <c r="B74" i="60"/>
  <c r="N73" i="60"/>
  <c r="M73" i="60"/>
  <c r="M79" i="60" s="1"/>
  <c r="O73" i="60"/>
  <c r="O35" i="60"/>
  <c r="P38" i="60"/>
  <c r="N39" i="60"/>
  <c r="N63" i="60"/>
  <c r="N41" i="60"/>
  <c r="N40" i="60"/>
  <c r="N64" i="60"/>
  <c r="N42" i="60"/>
  <c r="N65" i="60"/>
  <c r="N66" i="60"/>
  <c r="N43" i="60"/>
  <c r="N44" i="60"/>
  <c r="N67" i="60"/>
  <c r="N45" i="60"/>
  <c r="N68" i="60"/>
  <c r="N69" i="60"/>
  <c r="N46" i="60"/>
  <c r="N70" i="60"/>
  <c r="N47" i="60"/>
  <c r="N48" i="60"/>
  <c r="N71" i="60"/>
  <c r="M55" i="60"/>
  <c r="N49" i="60"/>
  <c r="O59" i="60"/>
  <c r="P62" i="60"/>
  <c r="M35" i="59"/>
  <c r="N38" i="59"/>
  <c r="L63" i="59"/>
  <c r="L39" i="59"/>
  <c r="L40" i="59"/>
  <c r="L65" i="59"/>
  <c r="L64" i="59"/>
  <c r="L41" i="59"/>
  <c r="L66" i="59"/>
  <c r="L67" i="59"/>
  <c r="L42" i="59"/>
  <c r="L43" i="59"/>
  <c r="L68" i="59"/>
  <c r="L44" i="59"/>
  <c r="L69" i="59"/>
  <c r="L70" i="59"/>
  <c r="L45" i="59"/>
  <c r="L46" i="59"/>
  <c r="L71" i="59"/>
  <c r="L72" i="59"/>
  <c r="L47" i="59"/>
  <c r="K79" i="59"/>
  <c r="N62" i="59"/>
  <c r="M59" i="59"/>
  <c r="B75" i="59"/>
  <c r="K55" i="59"/>
  <c r="B50" i="59"/>
  <c r="M164" i="49"/>
  <c r="P15" i="55"/>
  <c r="L165" i="49"/>
  <c r="M20" i="54"/>
  <c r="M22" i="54" s="1"/>
  <c r="M10" i="59" s="1"/>
  <c r="M18" i="59" s="1"/>
  <c r="M60" i="59" s="1"/>
  <c r="M165" i="49"/>
  <c r="I106" i="49"/>
  <c r="I107" i="49"/>
  <c r="M19" i="54"/>
  <c r="M21" i="54" s="1"/>
  <c r="M9" i="59" s="1"/>
  <c r="M17" i="59" s="1"/>
  <c r="M36" i="59" s="1"/>
  <c r="M49" i="59" s="1"/>
  <c r="J103" i="49"/>
  <c r="J107" i="49" s="1"/>
  <c r="J99" i="49"/>
  <c r="O10" i="55"/>
  <c r="O20" i="55" s="1"/>
  <c r="J135" i="49"/>
  <c r="N14" i="56"/>
  <c r="N19" i="56" s="1"/>
  <c r="J89" i="49"/>
  <c r="K118" i="49"/>
  <c r="K121" i="49" s="1"/>
  <c r="O10" i="56" s="1"/>
  <c r="K114" i="49"/>
  <c r="K117" i="49" s="1"/>
  <c r="O9" i="56" s="1"/>
  <c r="L111" i="49"/>
  <c r="O9" i="55"/>
  <c r="O19" i="55" s="1"/>
  <c r="J136" i="49"/>
  <c r="N15" i="56"/>
  <c r="N20" i="56" s="1"/>
  <c r="K97" i="49"/>
  <c r="K101" i="49"/>
  <c r="L95" i="49"/>
  <c r="L85" i="49"/>
  <c r="K91" i="49"/>
  <c r="K93" i="49" s="1"/>
  <c r="K87" i="49"/>
  <c r="Q14" i="55"/>
  <c r="K130" i="49"/>
  <c r="K133" i="49" s="1"/>
  <c r="K126" i="49"/>
  <c r="K129" i="49" s="1"/>
  <c r="N124" i="49"/>
  <c r="L123" i="49"/>
  <c r="I38" i="53"/>
  <c r="K15" i="53" l="1"/>
  <c r="K29" i="53" s="1"/>
  <c r="M15" i="53"/>
  <c r="M29" i="53"/>
  <c r="N10" i="53"/>
  <c r="N24" i="53" s="1"/>
  <c r="N15" i="53"/>
  <c r="N29" i="53" s="1"/>
  <c r="M10" i="53"/>
  <c r="M24" i="53" s="1"/>
  <c r="L15" i="53"/>
  <c r="L29" i="53"/>
  <c r="L10" i="53"/>
  <c r="L24" i="53"/>
  <c r="O39" i="53"/>
  <c r="O38" i="53"/>
  <c r="O43" i="53"/>
  <c r="Q42" i="53"/>
  <c r="Q37" i="53"/>
  <c r="L79" i="61"/>
  <c r="P44" i="53" s="1"/>
  <c r="N35" i="61"/>
  <c r="O38" i="61"/>
  <c r="B76" i="61"/>
  <c r="L55" i="61"/>
  <c r="M39" i="61"/>
  <c r="M63" i="61"/>
  <c r="M65" i="61"/>
  <c r="M40" i="61"/>
  <c r="M64" i="61"/>
  <c r="M66" i="61"/>
  <c r="M41" i="61"/>
  <c r="M67" i="61"/>
  <c r="M42" i="61"/>
  <c r="M68" i="61"/>
  <c r="M43" i="61"/>
  <c r="M69" i="61"/>
  <c r="M44" i="61"/>
  <c r="M70" i="61"/>
  <c r="M45" i="61"/>
  <c r="M46" i="61"/>
  <c r="M71" i="61"/>
  <c r="M72" i="61"/>
  <c r="M47" i="61"/>
  <c r="M73" i="61"/>
  <c r="M48" i="61"/>
  <c r="O62" i="61"/>
  <c r="N59" i="61"/>
  <c r="B51" i="61"/>
  <c r="N55" i="60"/>
  <c r="N74" i="60"/>
  <c r="N79" i="60" s="1"/>
  <c r="B75" i="60"/>
  <c r="P74" i="60"/>
  <c r="O74" i="60"/>
  <c r="Q38" i="60"/>
  <c r="Q35" i="60" s="1"/>
  <c r="P35" i="60"/>
  <c r="B52" i="60"/>
  <c r="P51" i="60"/>
  <c r="O51" i="60"/>
  <c r="Q62" i="60"/>
  <c r="Q59" i="60" s="1"/>
  <c r="P59" i="60"/>
  <c r="O63" i="60"/>
  <c r="O39" i="60"/>
  <c r="O41" i="60"/>
  <c r="O64" i="60"/>
  <c r="O40" i="60"/>
  <c r="O65" i="60"/>
  <c r="O42" i="60"/>
  <c r="O43" i="60"/>
  <c r="O66" i="60"/>
  <c r="O67" i="60"/>
  <c r="O44" i="60"/>
  <c r="O45" i="60"/>
  <c r="O68" i="60"/>
  <c r="O69" i="60"/>
  <c r="O46" i="60"/>
  <c r="O70" i="60"/>
  <c r="O47" i="60"/>
  <c r="O71" i="60"/>
  <c r="O48" i="60"/>
  <c r="O72" i="60"/>
  <c r="O49" i="60"/>
  <c r="O50" i="60"/>
  <c r="L55" i="59"/>
  <c r="O62" i="59"/>
  <c r="N59" i="59"/>
  <c r="L79" i="59"/>
  <c r="B51" i="59"/>
  <c r="B76" i="59"/>
  <c r="O38" i="59"/>
  <c r="N35" i="59"/>
  <c r="M39" i="59"/>
  <c r="M63" i="59"/>
  <c r="M64" i="59"/>
  <c r="M65" i="59"/>
  <c r="M40" i="59"/>
  <c r="M41" i="59"/>
  <c r="M66" i="59"/>
  <c r="M42" i="59"/>
  <c r="M67" i="59"/>
  <c r="M43" i="59"/>
  <c r="M68" i="59"/>
  <c r="M69" i="59"/>
  <c r="M44" i="59"/>
  <c r="M45" i="59"/>
  <c r="M70" i="59"/>
  <c r="M71" i="59"/>
  <c r="M46" i="59"/>
  <c r="M47" i="59"/>
  <c r="M72" i="59"/>
  <c r="M48" i="59"/>
  <c r="M73" i="59"/>
  <c r="N165" i="49"/>
  <c r="N164" i="49"/>
  <c r="Q15" i="55"/>
  <c r="N19" i="54"/>
  <c r="N21" i="54" s="1"/>
  <c r="N9" i="59" s="1"/>
  <c r="N17" i="59" s="1"/>
  <c r="N36" i="59" s="1"/>
  <c r="J106" i="49"/>
  <c r="K103" i="49"/>
  <c r="K107" i="49" s="1"/>
  <c r="K99" i="49"/>
  <c r="N20" i="54"/>
  <c r="N22" i="54" s="1"/>
  <c r="N10" i="59" s="1"/>
  <c r="N18" i="59" s="1"/>
  <c r="N60" i="59" s="1"/>
  <c r="K136" i="49"/>
  <c r="O15" i="56"/>
  <c r="O20" i="56" s="1"/>
  <c r="K89" i="49"/>
  <c r="P9" i="55"/>
  <c r="P19" i="55" s="1"/>
  <c r="L118" i="49"/>
  <c r="L121" i="49" s="1"/>
  <c r="P10" i="56" s="1"/>
  <c r="L114" i="49"/>
  <c r="L117" i="49" s="1"/>
  <c r="P9" i="56" s="1"/>
  <c r="M111" i="49"/>
  <c r="K135" i="49"/>
  <c r="O14" i="56"/>
  <c r="O19" i="56" s="1"/>
  <c r="P10" i="55"/>
  <c r="P20" i="55" s="1"/>
  <c r="L126" i="49"/>
  <c r="L129" i="49" s="1"/>
  <c r="M123" i="49"/>
  <c r="L130" i="49"/>
  <c r="L133" i="49" s="1"/>
  <c r="L91" i="49"/>
  <c r="L87" i="49"/>
  <c r="M85" i="49"/>
  <c r="L101" i="49"/>
  <c r="M95" i="49"/>
  <c r="L97" i="49"/>
  <c r="O10" i="53" l="1"/>
  <c r="O24" i="53"/>
  <c r="O15" i="53"/>
  <c r="O29" i="53" s="1"/>
  <c r="P39" i="53"/>
  <c r="P43" i="53"/>
  <c r="P38" i="53"/>
  <c r="R42" i="53"/>
  <c r="R37" i="53"/>
  <c r="B52" i="61"/>
  <c r="P38" i="61"/>
  <c r="O35" i="61"/>
  <c r="O59" i="61"/>
  <c r="P62" i="61"/>
  <c r="M79" i="61"/>
  <c r="Q44" i="53" s="1"/>
  <c r="N63" i="61"/>
  <c r="N39" i="61"/>
  <c r="N64" i="61"/>
  <c r="N65" i="61"/>
  <c r="N40" i="61"/>
  <c r="N41" i="61"/>
  <c r="N66" i="61"/>
  <c r="N42" i="61"/>
  <c r="N67" i="61"/>
  <c r="N68" i="61"/>
  <c r="N43" i="61"/>
  <c r="N44" i="61"/>
  <c r="N69" i="61"/>
  <c r="N70" i="61"/>
  <c r="N45" i="61"/>
  <c r="N71" i="61"/>
  <c r="N46" i="61"/>
  <c r="N47" i="61"/>
  <c r="N72" i="61"/>
  <c r="N73" i="61"/>
  <c r="N48" i="61"/>
  <c r="N49" i="61"/>
  <c r="N74" i="61"/>
  <c r="N50" i="61"/>
  <c r="M55" i="61"/>
  <c r="B77" i="61"/>
  <c r="Q63" i="60"/>
  <c r="Q39" i="60"/>
  <c r="Q41" i="60"/>
  <c r="Q40" i="60"/>
  <c r="Q64" i="60"/>
  <c r="Q42" i="60"/>
  <c r="Q65" i="60"/>
  <c r="Q43" i="60"/>
  <c r="Q66" i="60"/>
  <c r="Q67" i="60"/>
  <c r="Q44" i="60"/>
  <c r="Q45" i="60"/>
  <c r="Q68" i="60"/>
  <c r="Q46" i="60"/>
  <c r="Q69" i="60"/>
  <c r="Q70" i="60"/>
  <c r="Q47" i="60"/>
  <c r="Q48" i="60"/>
  <c r="Q71" i="60"/>
  <c r="Q49" i="60"/>
  <c r="Q72" i="60"/>
  <c r="Q50" i="60"/>
  <c r="Q73" i="60"/>
  <c r="Q51" i="60"/>
  <c r="Q74" i="60"/>
  <c r="B53" i="60"/>
  <c r="Q53" i="60" s="1"/>
  <c r="Q52" i="60"/>
  <c r="P52" i="60"/>
  <c r="O55" i="60"/>
  <c r="P39" i="60"/>
  <c r="P63" i="60"/>
  <c r="P40" i="60"/>
  <c r="P64" i="60"/>
  <c r="P41" i="60"/>
  <c r="P65" i="60"/>
  <c r="P42" i="60"/>
  <c r="P66" i="60"/>
  <c r="P43" i="60"/>
  <c r="P67" i="60"/>
  <c r="P44" i="60"/>
  <c r="P68" i="60"/>
  <c r="P45" i="60"/>
  <c r="P69" i="60"/>
  <c r="P46" i="60"/>
  <c r="P70" i="60"/>
  <c r="P47" i="60"/>
  <c r="P71" i="60"/>
  <c r="P48" i="60"/>
  <c r="P72" i="60"/>
  <c r="P49" i="60"/>
  <c r="P73" i="60"/>
  <c r="P50" i="60"/>
  <c r="Q75" i="60"/>
  <c r="O75" i="60"/>
  <c r="O79" i="60" s="1"/>
  <c r="B76" i="60"/>
  <c r="P75" i="60"/>
  <c r="M55" i="59"/>
  <c r="B52" i="59"/>
  <c r="N63" i="59"/>
  <c r="N64" i="59"/>
  <c r="N39" i="59"/>
  <c r="N65" i="59"/>
  <c r="N40" i="59"/>
  <c r="N66" i="59"/>
  <c r="N41" i="59"/>
  <c r="N42" i="59"/>
  <c r="N67" i="59"/>
  <c r="N43" i="59"/>
  <c r="N68" i="59"/>
  <c r="N69" i="59"/>
  <c r="N44" i="59"/>
  <c r="N70" i="59"/>
  <c r="N45" i="59"/>
  <c r="N46" i="59"/>
  <c r="N71" i="59"/>
  <c r="N72" i="59"/>
  <c r="N47" i="59"/>
  <c r="N48" i="59"/>
  <c r="N73" i="59"/>
  <c r="N49" i="59"/>
  <c r="N74" i="59"/>
  <c r="B77" i="59"/>
  <c r="N50" i="59"/>
  <c r="P38" i="59"/>
  <c r="O35" i="59"/>
  <c r="O59" i="59"/>
  <c r="P62" i="59"/>
  <c r="M79" i="59"/>
  <c r="O20" i="54"/>
  <c r="O22" i="54" s="1"/>
  <c r="O10" i="59" s="1"/>
  <c r="O18" i="59" s="1"/>
  <c r="O60" i="59" s="1"/>
  <c r="L99" i="49"/>
  <c r="O19" i="54"/>
  <c r="O21" i="54" s="1"/>
  <c r="O9" i="59" s="1"/>
  <c r="O17" i="59" s="1"/>
  <c r="O36" i="59" s="1"/>
  <c r="K106" i="49"/>
  <c r="L103" i="49"/>
  <c r="L93" i="49"/>
  <c r="L89" i="49"/>
  <c r="N111" i="49"/>
  <c r="M118" i="49"/>
  <c r="M121" i="49" s="1"/>
  <c r="Q10" i="56" s="1"/>
  <c r="M114" i="49"/>
  <c r="M117" i="49" s="1"/>
  <c r="Q9" i="56" s="1"/>
  <c r="L135" i="49"/>
  <c r="P14" i="56"/>
  <c r="P19" i="56" s="1"/>
  <c r="L136" i="49"/>
  <c r="P15" i="56"/>
  <c r="P20" i="56" s="1"/>
  <c r="Q9" i="55"/>
  <c r="Q19" i="55" s="1"/>
  <c r="Q10" i="55"/>
  <c r="Q20" i="55" s="1"/>
  <c r="N123" i="49"/>
  <c r="M130" i="49"/>
  <c r="M133" i="49" s="1"/>
  <c r="M126" i="49"/>
  <c r="M129" i="49" s="1"/>
  <c r="M91" i="49"/>
  <c r="M87" i="49"/>
  <c r="N85" i="49"/>
  <c r="M101" i="49"/>
  <c r="M97" i="49"/>
  <c r="N95" i="49"/>
  <c r="P10" i="53" l="1"/>
  <c r="P24" i="53" s="1"/>
  <c r="P15" i="53"/>
  <c r="P29" i="53" s="1"/>
  <c r="Q39" i="53"/>
  <c r="Q38" i="53"/>
  <c r="Q43" i="53"/>
  <c r="S42" i="53"/>
  <c r="S37" i="53"/>
  <c r="P59" i="61"/>
  <c r="Q62" i="61"/>
  <c r="Q59" i="61" s="1"/>
  <c r="N55" i="61"/>
  <c r="N79" i="61"/>
  <c r="R44" i="53" s="1"/>
  <c r="O63" i="61"/>
  <c r="O64" i="61"/>
  <c r="O39" i="61"/>
  <c r="O65" i="61"/>
  <c r="O40" i="61"/>
  <c r="O41" i="61"/>
  <c r="O66" i="61"/>
  <c r="O67" i="61"/>
  <c r="O42" i="61"/>
  <c r="O68" i="61"/>
  <c r="O43" i="61"/>
  <c r="O69" i="61"/>
  <c r="O44" i="61"/>
  <c r="O45" i="61"/>
  <c r="O70" i="61"/>
  <c r="O46" i="61"/>
  <c r="O71" i="61"/>
  <c r="O72" i="61"/>
  <c r="O47" i="61"/>
  <c r="O48" i="61"/>
  <c r="O73" i="61"/>
  <c r="O49" i="61"/>
  <c r="O74" i="61"/>
  <c r="O50" i="61"/>
  <c r="O75" i="61"/>
  <c r="O51" i="61"/>
  <c r="Q38" i="61"/>
  <c r="Q35" i="61" s="1"/>
  <c r="P35" i="61"/>
  <c r="P52" i="61"/>
  <c r="B53" i="61"/>
  <c r="Q53" i="61" s="1"/>
  <c r="P55" i="60"/>
  <c r="Q55" i="60"/>
  <c r="B77" i="60"/>
  <c r="Q77" i="60" s="1"/>
  <c r="Q76" i="60"/>
  <c r="P76" i="60"/>
  <c r="P79" i="60" s="1"/>
  <c r="P59" i="59"/>
  <c r="Q62" i="59"/>
  <c r="Q59" i="59" s="1"/>
  <c r="N55" i="59"/>
  <c r="B53" i="59"/>
  <c r="O63" i="59"/>
  <c r="O64" i="59"/>
  <c r="O39" i="59"/>
  <c r="O40" i="59"/>
  <c r="O65" i="59"/>
  <c r="O66" i="59"/>
  <c r="O41" i="59"/>
  <c r="O67" i="59"/>
  <c r="O42" i="59"/>
  <c r="O68" i="59"/>
  <c r="O43" i="59"/>
  <c r="O69" i="59"/>
  <c r="O44" i="59"/>
  <c r="O70" i="59"/>
  <c r="O45" i="59"/>
  <c r="O46" i="59"/>
  <c r="O71" i="59"/>
  <c r="O47" i="59"/>
  <c r="O72" i="59"/>
  <c r="O48" i="59"/>
  <c r="O73" i="59"/>
  <c r="O74" i="59"/>
  <c r="O49" i="59"/>
  <c r="O50" i="59"/>
  <c r="O75" i="59"/>
  <c r="N79" i="59"/>
  <c r="O51" i="59"/>
  <c r="P35" i="59"/>
  <c r="Q38" i="59"/>
  <c r="Q35" i="59" s="1"/>
  <c r="P20" i="54"/>
  <c r="P22" i="54" s="1"/>
  <c r="P10" i="59" s="1"/>
  <c r="P18" i="59" s="1"/>
  <c r="P60" i="59" s="1"/>
  <c r="L106" i="49"/>
  <c r="M99" i="49"/>
  <c r="M93" i="49"/>
  <c r="M103" i="49"/>
  <c r="P19" i="54"/>
  <c r="P21" i="54" s="1"/>
  <c r="P9" i="59" s="1"/>
  <c r="P17" i="59" s="1"/>
  <c r="P36" i="59" s="1"/>
  <c r="L107" i="49"/>
  <c r="M89" i="49"/>
  <c r="Q19" i="54"/>
  <c r="M136" i="49"/>
  <c r="Q15" i="56"/>
  <c r="Q20" i="56" s="1"/>
  <c r="M135" i="49"/>
  <c r="Q14" i="56"/>
  <c r="Q19" i="56" s="1"/>
  <c r="N114" i="49"/>
  <c r="N117" i="49" s="1"/>
  <c r="N118" i="49"/>
  <c r="N121" i="49" s="1"/>
  <c r="N87" i="49"/>
  <c r="N91" i="49"/>
  <c r="N93" i="49" s="1"/>
  <c r="N101" i="49"/>
  <c r="N103" i="49" s="1"/>
  <c r="N97" i="49"/>
  <c r="N99" i="49" s="1"/>
  <c r="N130" i="49"/>
  <c r="N133" i="49" s="1"/>
  <c r="N126" i="49"/>
  <c r="N129" i="49" s="1"/>
  <c r="Q15" i="53" l="1"/>
  <c r="Q29" i="53"/>
  <c r="Q21" i="54"/>
  <c r="Q9" i="59" s="1"/>
  <c r="Q17" i="59" s="1"/>
  <c r="Q36" i="59" s="1"/>
  <c r="Q24" i="53"/>
  <c r="Q10" i="53"/>
  <c r="R39" i="53"/>
  <c r="Q79" i="60"/>
  <c r="U42" i="53" s="1"/>
  <c r="R38" i="53"/>
  <c r="R43" i="53"/>
  <c r="U37" i="53"/>
  <c r="T42" i="53"/>
  <c r="T37" i="53"/>
  <c r="Q39" i="61"/>
  <c r="Q63" i="61"/>
  <c r="Q64" i="61"/>
  <c r="Q65" i="61"/>
  <c r="Q40" i="61"/>
  <c r="Q66" i="61"/>
  <c r="Q41" i="61"/>
  <c r="Q67" i="61"/>
  <c r="Q42" i="61"/>
  <c r="Q68" i="61"/>
  <c r="Q43" i="61"/>
  <c r="Q69" i="61"/>
  <c r="Q44" i="61"/>
  <c r="Q45" i="61"/>
  <c r="Q70" i="61"/>
  <c r="Q71" i="61"/>
  <c r="Q46" i="61"/>
  <c r="Q72" i="61"/>
  <c r="Q47" i="61"/>
  <c r="Q48" i="61"/>
  <c r="Q73" i="61"/>
  <c r="Q49" i="61"/>
  <c r="Q74" i="61"/>
  <c r="Q75" i="61"/>
  <c r="Q50" i="61"/>
  <c r="Q51" i="61"/>
  <c r="Q76" i="61"/>
  <c r="O55" i="61"/>
  <c r="Q52" i="61"/>
  <c r="Q77" i="61"/>
  <c r="O79" i="61"/>
  <c r="S44" i="53" s="1"/>
  <c r="P39" i="61"/>
  <c r="P63" i="61"/>
  <c r="P65" i="61"/>
  <c r="P40" i="61"/>
  <c r="P64" i="61"/>
  <c r="P41" i="61"/>
  <c r="P66" i="61"/>
  <c r="P42" i="61"/>
  <c r="P67" i="61"/>
  <c r="P43" i="61"/>
  <c r="P68" i="61"/>
  <c r="P44" i="61"/>
  <c r="P69" i="61"/>
  <c r="P70" i="61"/>
  <c r="P45" i="61"/>
  <c r="P71" i="61"/>
  <c r="P46" i="61"/>
  <c r="P72" i="61"/>
  <c r="P47" i="61"/>
  <c r="P73" i="61"/>
  <c r="P48" i="61"/>
  <c r="P74" i="61"/>
  <c r="P49" i="61"/>
  <c r="P50" i="61"/>
  <c r="P75" i="61"/>
  <c r="P76" i="61"/>
  <c r="P51" i="61"/>
  <c r="O79" i="59"/>
  <c r="P63" i="59"/>
  <c r="P40" i="59"/>
  <c r="P39" i="59"/>
  <c r="P65" i="59"/>
  <c r="P64" i="59"/>
  <c r="P41" i="59"/>
  <c r="P66" i="59"/>
  <c r="P67" i="59"/>
  <c r="P42" i="59"/>
  <c r="P68" i="59"/>
  <c r="P43" i="59"/>
  <c r="P44" i="59"/>
  <c r="P69" i="59"/>
  <c r="P70" i="59"/>
  <c r="P45" i="59"/>
  <c r="P71" i="59"/>
  <c r="P46" i="59"/>
  <c r="P72" i="59"/>
  <c r="P47" i="59"/>
  <c r="P73" i="59"/>
  <c r="P48" i="59"/>
  <c r="P49" i="59"/>
  <c r="P74" i="59"/>
  <c r="P50" i="59"/>
  <c r="P75" i="59"/>
  <c r="P76" i="59"/>
  <c r="P51" i="59"/>
  <c r="Q52" i="59"/>
  <c r="P52" i="59"/>
  <c r="Q39" i="59"/>
  <c r="Q63" i="59"/>
  <c r="Q40" i="59"/>
  <c r="Q65" i="59"/>
  <c r="Q64" i="59"/>
  <c r="Q66" i="59"/>
  <c r="Q41" i="59"/>
  <c r="Q67" i="59"/>
  <c r="Q42" i="59"/>
  <c r="Q43" i="59"/>
  <c r="Q68" i="59"/>
  <c r="Q69" i="59"/>
  <c r="Q44" i="59"/>
  <c r="Q45" i="59"/>
  <c r="Q70" i="59"/>
  <c r="Q46" i="59"/>
  <c r="Q71" i="59"/>
  <c r="Q47" i="59"/>
  <c r="Q72" i="59"/>
  <c r="Q73" i="59"/>
  <c r="Q48" i="59"/>
  <c r="Q74" i="59"/>
  <c r="Q49" i="59"/>
  <c r="Q50" i="59"/>
  <c r="Q75" i="59"/>
  <c r="Q51" i="59"/>
  <c r="Q76" i="59"/>
  <c r="O55" i="59"/>
  <c r="Q53" i="59"/>
  <c r="M106" i="49"/>
  <c r="M107" i="49"/>
  <c r="N107" i="49"/>
  <c r="Q20" i="54"/>
  <c r="Q22" i="54" s="1"/>
  <c r="Q10" i="59" s="1"/>
  <c r="Q18" i="59" s="1"/>
  <c r="Q60" i="59" s="1"/>
  <c r="Q77" i="59" s="1"/>
  <c r="N136" i="49"/>
  <c r="N135" i="49"/>
  <c r="N89" i="49"/>
  <c r="N106" i="49" s="1"/>
  <c r="R15" i="53" l="1"/>
  <c r="R29" i="53" s="1"/>
  <c r="R10" i="53"/>
  <c r="R24" i="53" s="1"/>
  <c r="S39" i="53"/>
  <c r="S38" i="53"/>
  <c r="S43" i="53"/>
  <c r="P55" i="61"/>
  <c r="Q79" i="61"/>
  <c r="U44" i="53" s="1"/>
  <c r="P79" i="61"/>
  <c r="T44" i="53" s="1"/>
  <c r="Q55" i="61"/>
  <c r="P79" i="59"/>
  <c r="Q79" i="59"/>
  <c r="P55" i="59"/>
  <c r="Q55" i="59"/>
  <c r="S15" i="53" l="1"/>
  <c r="S29" i="53" s="1"/>
  <c r="S10" i="53"/>
  <c r="S24" i="53"/>
  <c r="T39" i="53"/>
  <c r="U39" i="53"/>
  <c r="U38" i="53"/>
  <c r="U10" i="53" s="1"/>
  <c r="U24" i="53" s="1"/>
  <c r="T38" i="53"/>
  <c r="U43" i="53"/>
  <c r="T43" i="53"/>
  <c r="T10" i="53" l="1"/>
  <c r="T24" i="53"/>
  <c r="T15" i="53"/>
  <c r="T29" i="53"/>
  <c r="U15" i="53"/>
  <c r="U29" i="53"/>
</calcChain>
</file>

<file path=xl/comments1.xml><?xml version="1.0" encoding="utf-8"?>
<comments xmlns="http://schemas.openxmlformats.org/spreadsheetml/2006/main">
  <authors>
    <author>Skye Lei</author>
  </authors>
  <commentList>
    <comment ref="C3" authorId="0">
      <text>
        <r>
          <rPr>
            <b/>
            <sz val="9"/>
            <color indexed="81"/>
            <rFont val="Tahoma"/>
            <family val="2"/>
          </rPr>
          <t>Skye Lei:</t>
        </r>
        <r>
          <rPr>
            <sz val="9"/>
            <color indexed="81"/>
            <rFont val="Tahoma"/>
            <family val="2"/>
          </rPr>
          <t xml:space="preserve">
Select your program title</t>
        </r>
      </text>
    </comment>
  </commentList>
</comments>
</file>

<file path=xl/sharedStrings.xml><?xml version="1.0" encoding="utf-8"?>
<sst xmlns="http://schemas.openxmlformats.org/spreadsheetml/2006/main" count="1723" uniqueCount="394">
  <si>
    <t>GWh</t>
  </si>
  <si>
    <t>Entity</t>
  </si>
  <si>
    <t>CEC</t>
  </si>
  <si>
    <t>Program Type</t>
  </si>
  <si>
    <t>MM Therms</t>
  </si>
  <si>
    <t>Fed/CEC</t>
  </si>
  <si>
    <t>State Financing</t>
  </si>
  <si>
    <t>Energy Asset Rating</t>
  </si>
  <si>
    <t>BROs</t>
  </si>
  <si>
    <t>Codes &amp; Standards</t>
  </si>
  <si>
    <t>Title 24</t>
  </si>
  <si>
    <t>Title 20</t>
  </si>
  <si>
    <t>Air Quality Districts</t>
  </si>
  <si>
    <t>Electrification</t>
  </si>
  <si>
    <t>AB 802</t>
  </si>
  <si>
    <t>DGS EE Retrofit</t>
  </si>
  <si>
    <t>Program Bin</t>
  </si>
  <si>
    <t>Local</t>
  </si>
  <si>
    <t>State of CA</t>
  </si>
  <si>
    <t>CEC/CCC</t>
  </si>
  <si>
    <t>DGS</t>
  </si>
  <si>
    <t>Federal Appliances</t>
  </si>
  <si>
    <t>Local Government Ordinances</t>
  </si>
  <si>
    <t>Local Government Challenge</t>
  </si>
  <si>
    <t>ECAA Financing</t>
  </si>
  <si>
    <t>PACE Financing</t>
  </si>
  <si>
    <t>DWR</t>
  </si>
  <si>
    <t>RES, NR</t>
  </si>
  <si>
    <t>RES</t>
  </si>
  <si>
    <t>NR</t>
  </si>
  <si>
    <t>Bldg Sector(s)</t>
  </si>
  <si>
    <t>Program:</t>
  </si>
  <si>
    <t>Smart Meter Data Analytics</t>
  </si>
  <si>
    <t>GGRF: Water-Energy Grant</t>
  </si>
  <si>
    <t>Proposition 39</t>
  </si>
  <si>
    <t>GGRF: Low Income Weather</t>
  </si>
  <si>
    <t>Funding Data</t>
  </si>
  <si>
    <t>Single Family</t>
  </si>
  <si>
    <t>FOR LOOKUP PURPOSES</t>
  </si>
  <si>
    <t xml:space="preserve">Energy Unit </t>
  </si>
  <si>
    <t>ELECTRICITY - CUMULATIVE SAVINGS</t>
  </si>
  <si>
    <t>GAS - CUMULATIVE SAVINGS</t>
  </si>
  <si>
    <t>Office, Small</t>
  </si>
  <si>
    <t>Restaurant</t>
  </si>
  <si>
    <t>Retail</t>
  </si>
  <si>
    <t>Supermarket</t>
  </si>
  <si>
    <t>Non-refrigerated warehouse</t>
  </si>
  <si>
    <t>Refrigerated Warehouse</t>
  </si>
  <si>
    <t>School</t>
  </si>
  <si>
    <t>College</t>
  </si>
  <si>
    <t>Hospital</t>
  </si>
  <si>
    <t>Hotel</t>
  </si>
  <si>
    <t>Office, Large</t>
  </si>
  <si>
    <t>Residential</t>
  </si>
  <si>
    <t>Low-rise Multi-family</t>
  </si>
  <si>
    <t>High-rise Multi-family</t>
  </si>
  <si>
    <t>Building Sectors</t>
  </si>
  <si>
    <t>Other (Lab, data center, assembly, religious workship, etc.)</t>
  </si>
  <si>
    <t>Non_Residential</t>
  </si>
  <si>
    <t>Program</t>
  </si>
  <si>
    <t>Service Territory</t>
  </si>
  <si>
    <t>SCE</t>
  </si>
  <si>
    <t>Historical and Projected Building Stock (mm. sq. ft.) by Planning Area, Mid Case, 2016 IEPR Forecast Update</t>
  </si>
  <si>
    <t>year</t>
  </si>
  <si>
    <t>PA</t>
  </si>
  <si>
    <t>PAN</t>
  </si>
  <si>
    <t>OFF_SMALL</t>
  </si>
  <si>
    <t>REST</t>
  </si>
  <si>
    <t>RETAIL</t>
  </si>
  <si>
    <t>GROCERY</t>
  </si>
  <si>
    <t>NWHSE</t>
  </si>
  <si>
    <t>RWHSE</t>
  </si>
  <si>
    <t>SCHOOL</t>
  </si>
  <si>
    <t>COLLEGE</t>
  </si>
  <si>
    <t>HOSP</t>
  </si>
  <si>
    <t>HOTEL</t>
  </si>
  <si>
    <t>MISC</t>
  </si>
  <si>
    <t>OFF_LRG</t>
  </si>
  <si>
    <t>PGE</t>
  </si>
  <si>
    <t>SDGE</t>
  </si>
  <si>
    <t>NCNC</t>
  </si>
  <si>
    <t>LADWP</t>
  </si>
  <si>
    <t>BUGL</t>
  </si>
  <si>
    <t>IID</t>
  </si>
  <si>
    <t>VEA</t>
  </si>
  <si>
    <t>Historical and Projected Additions (mm. sq. ft.) by Planning Area, Mid Case, 2016 IEPR Forecast Update</t>
  </si>
  <si>
    <t>MULTI_FAM</t>
  </si>
  <si>
    <t>SINGLE_FAM</t>
  </si>
  <si>
    <t>Historical and Projected Building Stock (mm. sq. ft.), Mid Case, 2016 IEPR Forecast Update</t>
  </si>
  <si>
    <t>Commercial Growth Rate</t>
  </si>
  <si>
    <t>TOTAL</t>
  </si>
  <si>
    <t>NEW</t>
  </si>
  <si>
    <t>EUI (kWh/ft2)</t>
  </si>
  <si>
    <t>2012 EUI (kWh/ft2)</t>
  </si>
  <si>
    <t>EUI (kBtu/ft2)</t>
  </si>
  <si>
    <t>2012 EUI (kBtu/ft2)</t>
  </si>
  <si>
    <t>Fraction &gt; 50,000 ft2</t>
  </si>
  <si>
    <t>Fraction &gt; 25,000 ft2</t>
  </si>
  <si>
    <t>Electricity 2003</t>
  </si>
  <si>
    <t>Electricity 2012</t>
  </si>
  <si>
    <t>Gas 2003 (CBEC)</t>
  </si>
  <si>
    <t>Gas 2012 (CBEC)</t>
  </si>
  <si>
    <t>PALO ALTO GAS USE</t>
  </si>
  <si>
    <t>Residential Space Heating</t>
  </si>
  <si>
    <t>Residential Water Heating</t>
  </si>
  <si>
    <t>Residential Total</t>
  </si>
  <si>
    <t>Residential Heating</t>
  </si>
  <si>
    <t>Commercial Total</t>
  </si>
  <si>
    <t>Commercial Heating</t>
  </si>
  <si>
    <t>Residential Growth Rate</t>
  </si>
  <si>
    <t>Residential Clothes Dryer</t>
  </si>
  <si>
    <t>Residential Cooking</t>
  </si>
  <si>
    <t>Residential Pool, Spa, Misc</t>
  </si>
  <si>
    <t>Commercial Space Heating</t>
  </si>
  <si>
    <t>Commercial Water Heating</t>
  </si>
  <si>
    <t>Commercial Cooking</t>
  </si>
  <si>
    <t>Commercial Process</t>
  </si>
  <si>
    <t>Commercial Misc</t>
  </si>
  <si>
    <t>AB802 Electricity</t>
  </si>
  <si>
    <t>Savings Type</t>
  </si>
  <si>
    <t>Benchmarking</t>
  </si>
  <si>
    <t>Below-Code</t>
  </si>
  <si>
    <t>Total Cumulative</t>
  </si>
  <si>
    <t>Total minus BROs</t>
  </si>
  <si>
    <t>Benchmarking Cumulative</t>
  </si>
  <si>
    <t>Below Code Cumulative</t>
  </si>
  <si>
    <t>AB802 Gas</t>
  </si>
  <si>
    <t>(All)</t>
  </si>
  <si>
    <t>Column Labels</t>
  </si>
  <si>
    <t>Values</t>
  </si>
  <si>
    <t>PA Savings (Pre-AB802 Framework)</t>
  </si>
  <si>
    <t>PA Stranded Potential</t>
  </si>
  <si>
    <t>PA Operational Efficiency Potential</t>
  </si>
  <si>
    <t>Double Counted Savings (Below Code)</t>
  </si>
  <si>
    <t>2015 PG Study</t>
  </si>
  <si>
    <t>AB 802 BENCHMARKING SAVINGS</t>
  </si>
  <si>
    <t>COMMERCIAL AND MULTIFAMILY BUILDINGS OVER 50,000 ft2 ELECTRICITY SAVINGS - LOG FIT - 5% ANNUAL RAMP UP</t>
  </si>
  <si>
    <t xml:space="preserve">These data represent current estimates for AB802 savings (benchmarking in all commercial and multifamily buildings greater than 50,000 ft2).  Floor area data come from the 2016 IEPR data set.  Energy use intensity data come from CEUS but are updated to reflect more recent energy use trends using multipliers derived from comparing 2003 CBEC data to 2012 CBEC data.  Building floor area distribution was derived from 2012 CBEC data.  For multifamily, number of households is converted to households by assuming 26% of households are high-rise units (1248 ft2 per unit); the remaining households are assumed to be contained in 6,960 ft2, two-story, 8 dwelling buildings (870 ft2 per unit) (SOURCE: 2016 Impact Analysis).  The assumption is that 30% of multifamily dwellings are in buildings larger than 50,000 ft2.  For lack of data, lodging energy use intensity is used as a proxy for multifamily energy use intensity.  Annual benchmark savings are derived from EnergyStar data collected from 2008 to 2011 for buildings in Portfolio Manager.  While EnergyStar assumes a data trend of 2.4% annual savings, the data seem to indicate diminishing returns in out years; according, NORESCO savings estimates are based on a logarithmic data fit that assumes savings decrease in out years once the low-hanging fruit have been harvested.  The current assumption is that the majority of savings due to benchmarking would be electricity savings.  Based on a 60/40 distribution between electricity and gas across the commercial and multifamily building stock, assuming first-year benchmarking savings of 3.9% for electricity and 1.3% for gas results in an 80/20 split between electricity and natural gas savings and total savings that align with the logarithmic fit to the EnergyStar data.  These estimates assume that all required buildings are benchmarked starting in 2017 but that improvements are applied in a phased approach.  Starting in 2017, the assumption is that an additional 5% of the current building stock begins making improvements each year.  Different buildings achieve different levels of savings in a given calender year, based on the number of years since benchmarking savings started to be realized. </t>
  </si>
  <si>
    <t>COMMERCIAL AND MULTIFAMILY BUILDINGS OVER 50,000 ft2 GAS SAVINGS - LOG FIT - 5% ANNUAL RAMP UP</t>
  </si>
  <si>
    <t>ENERGY ASSET RATING SAVINGS (BEARS)</t>
  </si>
  <si>
    <t>COMMERCIAL AND MULTIFAMILY BUILDINGS OVER 50,000 ft2 ELECTRICITY SAVINGS - LOG FIT - 2% ANNUAL RAMP UP (50% additional savings)</t>
  </si>
  <si>
    <t>COMMERCIAL AND MULTIFAMILY BUILDINGS 25,000 ft2 to 50,000 ft2 ELECTRICITY SAVINGS - LOG FIT - 2% ANNUAL RAMP UP (100% additional savings)</t>
  </si>
  <si>
    <t>BEARS TOTAL ELECTRICITY SAVINGS</t>
  </si>
  <si>
    <t>COMMERCIAL AND MULTIFAMILY BUILDINGS OVER 50,000 ft2 GAS SAVINGS - LOG FIT - 2% ANNUAL RAMP UP (50% additional savings)</t>
  </si>
  <si>
    <t>COMMERCIAL AND MULTIFAMILY BUILDINGS 25,000 ft2 to 50,000 ft2 GAS SAVINGS - LOG FIT - 2% ANNUAL RAMP UP (100% additional savings)</t>
  </si>
  <si>
    <t>BEARS TOTAL GAS SAVINGS</t>
  </si>
  <si>
    <t>SMART METER SAVINGS</t>
  </si>
  <si>
    <t>COMMERCIAL AND RESIDENTIAL BUILDINGS ELECTRICITY SAVINGS - LOG FIT - 2% ANNUAL RAMP UP STARTING IN 2020</t>
  </si>
  <si>
    <t>ELECTRICITY</t>
  </si>
  <si>
    <t>AB 802 Benchmarking</t>
  </si>
  <si>
    <t>AB 802 Below Code</t>
  </si>
  <si>
    <t>Asset Rating</t>
  </si>
  <si>
    <t>Smart Meter</t>
  </si>
  <si>
    <t>GAS</t>
  </si>
  <si>
    <t>2016 California Savings from IOU Efficiency Programs</t>
  </si>
  <si>
    <t>Start with Energy Consumption in Buildings State-Wide</t>
  </si>
  <si>
    <t>Commercial Consumption (trillion btu)</t>
  </si>
  <si>
    <t>https://www.eia.gov/state/?sid=CA#tabs-1</t>
  </si>
  <si>
    <t>Is this all Commercial, or just commercial &gt; 50,000 sf?</t>
  </si>
  <si>
    <t>Residential Consumption (trillion btu)</t>
  </si>
  <si>
    <t>Is this all Residential, or just MF with &gt;50,000 sf?</t>
  </si>
  <si>
    <t>Because only savings in IOU territories are readily available, we want to estimate consumption in IOU territories.</t>
  </si>
  <si>
    <t>To do so, we first find the portion of IOU electricity sales as a portion of all electricity sales.</t>
  </si>
  <si>
    <t>2010 sales by investor-owned utilities (GWh)</t>
  </si>
  <si>
    <t>California Energy Commission: "California Electric Utility Service Areas"</t>
  </si>
  <si>
    <t>2010 sales by all utilities (GWh)</t>
  </si>
  <si>
    <t>IOU sales as portion of total</t>
  </si>
  <si>
    <t>Calculated</t>
  </si>
  <si>
    <t>We then multiply this by total consumption to get consumption in IOU territories</t>
  </si>
  <si>
    <t>Commercial Consumption in IOU Territories (Trillion btu)</t>
  </si>
  <si>
    <t>Residential Consumption in IOU Territories (Trillion btu)</t>
  </si>
  <si>
    <t>2016 IOU savings per sector from CPUC's EE Stats website</t>
  </si>
  <si>
    <t>Commercial Electricity Savings (GWh)</t>
  </si>
  <si>
    <t>http://eestats.cpuc.ca.gov/Views/EEDataPortal.aspx</t>
  </si>
  <si>
    <t>Commercial Gas Savings (MMTh)</t>
  </si>
  <si>
    <t>Residential Electricity Savings (GWh)</t>
  </si>
  <si>
    <t>Residential Gas Savings (MMTh)</t>
  </si>
  <si>
    <t>We want savings in % energy to not be fuel-specific, so we convert state-wide savings to energy</t>
  </si>
  <si>
    <t>Trillion btu/GWh of electricity</t>
  </si>
  <si>
    <t>https://www.iea.org/statistics/resources/unitconverter/</t>
  </si>
  <si>
    <t>Trillion btu/MMTh of natural gas</t>
  </si>
  <si>
    <t>Commercial energy savings from electricity (Trillion btu)</t>
  </si>
  <si>
    <t>Commercial energy savings from gas (Trillion btu)</t>
  </si>
  <si>
    <t>Commercial energy savings (electricity + gas) (Trillion btu)</t>
  </si>
  <si>
    <t>Residential energy savings from electricity (Trillion btu)</t>
  </si>
  <si>
    <t>Residential energy savings from gas (Trillion btu)</t>
  </si>
  <si>
    <t>Residential energy savings (electricity + gas) (Trillion btu)</t>
  </si>
  <si>
    <t>We want to know current state-wide savings from participation in utility programs, so we divide savings by consumption for each sector</t>
  </si>
  <si>
    <t>Commercial savings</t>
  </si>
  <si>
    <t>Residential savings</t>
  </si>
  <si>
    <t>We are going to assume that owners of disclosable buildings experience the same savings as all California building owners prior to the benchmarking program.</t>
  </si>
  <si>
    <t>We are going to assume that participation in the benchmarking and public disclosure program will cause buildings subject to the program to double their energy savings.</t>
  </si>
  <si>
    <t>Total savings for commercial buildings subject to the benchmarking and public disclosure program</t>
  </si>
  <si>
    <t>Total savings for residential buildings subject to the benchmarking and public disclosure program</t>
  </si>
  <si>
    <t>To get the savings specifically attributable to the benchmarking and public disclosure program, we subtract the savings that were in place prior to the program being implemented</t>
  </si>
  <si>
    <t>Savings for commercial buildings specifically attributable to the benchmarking and public disclosure program</t>
  </si>
  <si>
    <t>Savings for residential residential buildings specifically attributable to the benchmarking and public disclosure program</t>
  </si>
  <si>
    <t>Now we want to know how much energy is saved, and how much greenhouse gas emission is avoided, due to participation in the benchmarking and public disclosure program</t>
  </si>
  <si>
    <t>First we will calculate consumption for an average disclosable building</t>
  </si>
  <si>
    <t>Building size (sq. ft.)</t>
  </si>
  <si>
    <t>CoStar</t>
  </si>
  <si>
    <t>Annual site energy use intensity (kBtu/sq. ft.)</t>
  </si>
  <si>
    <t>EPA</t>
  </si>
  <si>
    <t>Annual site consumption (kBtu)</t>
  </si>
  <si>
    <t>Multiply savings attributable to the program by consumption to get average consumption avoided per building</t>
  </si>
  <si>
    <t>Commercial consumption avoided (kBtu)</t>
  </si>
  <si>
    <t>Residential consumption avoided (kBtu)</t>
  </si>
  <si>
    <t>Break this down into separate fuels by sector</t>
  </si>
  <si>
    <t>Commercial</t>
  </si>
  <si>
    <t>Electricity as portion of consumption avoided</t>
  </si>
  <si>
    <t>DOE Benchmarking Study</t>
  </si>
  <si>
    <t>Annual electricity consumption avoided (kBtu)</t>
  </si>
  <si>
    <t>kBtu/kWh</t>
  </si>
  <si>
    <t>Department of Finance</t>
  </si>
  <si>
    <t>Annual electricity consumption avoided (kWh)</t>
  </si>
  <si>
    <t>Natural gas as portion of consumption avoided</t>
  </si>
  <si>
    <t>Annual natural gas consumption avoided (kBtu)</t>
  </si>
  <si>
    <t>kBtu/therm</t>
  </si>
  <si>
    <t>Annual natural gas consumption avoided (therms)</t>
  </si>
  <si>
    <t>Now we need to apply these figures to buildings participating in the program by year</t>
  </si>
  <si>
    <t>Number of Commercial Buildings</t>
  </si>
  <si>
    <t>Commercial Electricity Savings (kWh)</t>
  </si>
  <si>
    <t>Commercial Natural Gas Savings (therms)</t>
  </si>
  <si>
    <t>Residential Electricity Savings (kWh)</t>
  </si>
  <si>
    <t>Residential Natural Gas Savings (therms)</t>
  </si>
  <si>
    <t>Total Electricity Savings (kWh)</t>
  </si>
  <si>
    <t>Total Natural Gas Savings (therms)</t>
  </si>
  <si>
    <t>Scenario</t>
  </si>
  <si>
    <t>Conservative</t>
  </si>
  <si>
    <t>Reference</t>
  </si>
  <si>
    <t>Aggressive</t>
  </si>
  <si>
    <t>Cumulative Energy Savings Potential - Electricity</t>
  </si>
  <si>
    <t>Cumulative Energy Savings Potential - Gas</t>
  </si>
  <si>
    <t>SB 350 ENERGY SAVINGS POTENTIAL</t>
  </si>
  <si>
    <t xml:space="preserve">NON-UTILITY PROGRAM TECHNICAL ASSESSMENT </t>
  </si>
  <si>
    <t>PROGRAM DATA WORKBOOK</t>
  </si>
  <si>
    <t>Reference Document:</t>
  </si>
  <si>
    <t>Contract:</t>
  </si>
  <si>
    <t>California Energy Commission 400-15-012</t>
  </si>
  <si>
    <t>Prepared by:</t>
  </si>
  <si>
    <t>NORESCO, TRC Energy Services, Center for Sustainable Energy</t>
  </si>
  <si>
    <t>Revised:</t>
  </si>
  <si>
    <t>Workbook Tab Definition</t>
  </si>
  <si>
    <t>Program Analysis</t>
  </si>
  <si>
    <t>This tab presents an overview of the program, high-level assumptions, and general calculation methods.</t>
  </si>
  <si>
    <t>SB 350 Potential</t>
  </si>
  <si>
    <t>This tab summarizes the non-utility energy savings potential for each scenario by building sector.</t>
  </si>
  <si>
    <t xml:space="preserve">This tab shows the "reference" case of the analysis which assumes business-as-usual trends. </t>
  </si>
  <si>
    <t xml:space="preserve">This tab shows the "conservative" case of the analysis built upon the "reference" case. </t>
  </si>
  <si>
    <t xml:space="preserve">This tab shows the "aggressive" case of the analysis built upon the "reference" case. </t>
  </si>
  <si>
    <t>Graph (electricity)</t>
  </si>
  <si>
    <t>Graph (gas)</t>
  </si>
  <si>
    <t>Acronym Definition</t>
  </si>
  <si>
    <t>Definition</t>
  </si>
  <si>
    <t xml:space="preserve">Gigawatt hours </t>
  </si>
  <si>
    <t>Million therms</t>
  </si>
  <si>
    <t>SB 350</t>
  </si>
  <si>
    <t>Senate Bill 350</t>
  </si>
  <si>
    <t>AAEE</t>
  </si>
  <si>
    <t>Single family and multi-family buildings</t>
  </si>
  <si>
    <t>Non-residential</t>
  </si>
  <si>
    <t>Program Information</t>
  </si>
  <si>
    <t>Category</t>
  </si>
  <si>
    <t>Program Term</t>
  </si>
  <si>
    <t>Total Funding</t>
  </si>
  <si>
    <t>Data Sources</t>
  </si>
  <si>
    <t>Savings Allocation by Sector</t>
  </si>
  <si>
    <t>Savings Overlap Assumptions</t>
  </si>
  <si>
    <t>Utility Savings Overlap</t>
  </si>
  <si>
    <t>Demand Forecast Overlap</t>
  </si>
  <si>
    <t>Negligible</t>
  </si>
  <si>
    <t>AAEE Overlap</t>
  </si>
  <si>
    <t>Scenario Assumptions</t>
  </si>
  <si>
    <t>Reference Case</t>
  </si>
  <si>
    <t>Conservative Case</t>
  </si>
  <si>
    <t>Aggressive Case</t>
  </si>
  <si>
    <t>Scenario:</t>
  </si>
  <si>
    <t>All</t>
  </si>
  <si>
    <t xml:space="preserve">Residential </t>
  </si>
  <si>
    <t>Combined</t>
  </si>
  <si>
    <t>Assembly Bill 802</t>
  </si>
  <si>
    <t>Appendix A13 - Benchmarking</t>
  </si>
  <si>
    <t>Number of Residential Buildings</t>
  </si>
  <si>
    <t>Number of 3 yr Buildings</t>
  </si>
  <si>
    <t>Number of 6 yr Buildings</t>
  </si>
  <si>
    <t>Commercial Electricity Savings (kWh) BASE</t>
  </si>
  <si>
    <t>Commercial Electricity Savings (kWh) 3 yr ADD</t>
  </si>
  <si>
    <t>Commercial Electricity Savings (kWh) 6 yr ADD</t>
  </si>
  <si>
    <t>Commercial Electricity Savings (kWh) TOTAL</t>
  </si>
  <si>
    <t>Commercial Natural Gas Savings (therms) BASE</t>
  </si>
  <si>
    <t>Commercial Natural Gas Savings (therms) 3 yr ADD</t>
  </si>
  <si>
    <t>Commercial Natural Gas  Savings (therms) 6 yr ADD</t>
  </si>
  <si>
    <t>Commercial Natural Gas Savings (therms) TOTAL</t>
  </si>
  <si>
    <t>Residential Electricity Savings (kWh) BASE</t>
  </si>
  <si>
    <t>Residential Electricity Savings (kWh) 3 yr ADD</t>
  </si>
  <si>
    <t>Residential Electricity Savings (kWh) 6 yr ADD</t>
  </si>
  <si>
    <t>Residential Electricity Savings (kWh) TOTAL</t>
  </si>
  <si>
    <t>Residential Natural Gas Savings (therms) BASE</t>
  </si>
  <si>
    <t>Residential Natural Gas Savings (therms) 3 yr ADD</t>
  </si>
  <si>
    <t>Residential Natural Gas Savings (therms) 6 yr ADD</t>
  </si>
  <si>
    <t>Residential Natural Gas Savings (therms) TOTAL</t>
  </si>
  <si>
    <t>Commercial Electricity Savings (kWh) 3 yr SUB</t>
  </si>
  <si>
    <t>Commercial Electricity Savings (kWh) 6 yr SUB</t>
  </si>
  <si>
    <t>Commercial Natural Gas Savings (therms) 3 yr SUB</t>
  </si>
  <si>
    <t>Commercial Natural Gas  Savings (therms) 6 yr SUB</t>
  </si>
  <si>
    <t>Residential Electricity Savings (kWh) 3 yr SUB</t>
  </si>
  <si>
    <t>Residential Electricity Savings (kWh) 6 yr SUB</t>
  </si>
  <si>
    <t>Residential Natural Gas Savings (therms) 3 yr SUB</t>
  </si>
  <si>
    <t>Residential Natural Gas Savings (therms) 6 yr SUB</t>
  </si>
  <si>
    <t>Savings estimates in the early years (through 2020) are aligned with the Energy Commission’s AB802 analysis.</t>
  </si>
  <si>
    <t xml:space="preserve">The rest of the savings estimates are projected based on the methodologies discussed for AB802. </t>
  </si>
  <si>
    <t>Assumptions:</t>
  </si>
  <si>
    <t>This increase is based on a scenario in which, given more time to assess the opportunities provided by benchmarking data, building owners and operators would be better equipped to make more aggressive, more impactful decisions that could lead to energy savings</t>
  </si>
  <si>
    <t>This decrease is based on a scenario in which, building owners and operators would see diminishing returns on benchmark data-driven energy improvements over time.</t>
  </si>
  <si>
    <t>CEC Worksheet</t>
  </si>
  <si>
    <t xml:space="preserve">This graph shows the SB 350 electricity savings potential by scenario, for both residential and nonresidential sectors. </t>
  </si>
  <si>
    <t xml:space="preserve">This graph shows the SB 350 natural gas savings potential by scenario, for both residential and nonresidential sectors. </t>
  </si>
  <si>
    <t>Calculated directly in the analysis</t>
  </si>
  <si>
    <t>Assume that year-over-year savings improvements could decrease after certain durations of participation in the program; year-over-year savings are decreased by 30% starting with year 2021 and by another 30% after an additional three years.</t>
  </si>
  <si>
    <t>Assume year-over-year savings improvements could increase after certain durations of participation in the program; year-over-year savings are increased by 50% starting with year 2021 and by another 50% after an additional three years.</t>
  </si>
  <si>
    <t>N/A</t>
  </si>
  <si>
    <t xml:space="preserve">CEC Benchmarking Calculation </t>
  </si>
  <si>
    <t>AB 802 Technical Analysis</t>
  </si>
  <si>
    <t>2018 Potential and Goals 2018 Studies</t>
  </si>
  <si>
    <t>Others</t>
  </si>
  <si>
    <t xml:space="preserve">Various studies and stakeholder meetings assisted with this analysis. </t>
  </si>
  <si>
    <t>Beginning 2018</t>
  </si>
  <si>
    <t>The tab contains the AB 802 benchmarking analysis provided by Energy Commission staff, plus additional analysis by NORESCO.</t>
  </si>
  <si>
    <t xml:space="preserve">Commercial, excluding industrial and agriculture. </t>
  </si>
  <si>
    <t>Benchmarking and Public Disclosure</t>
  </si>
  <si>
    <t>Special Categories</t>
  </si>
  <si>
    <t>Behavorial, Retrocommissioning, Operational Savings</t>
  </si>
  <si>
    <t>Additional Achievable Energy Efficiency is defined by the Energy Commission as energy savings not yet considered committed but deemed likely to occur, including future updates of building codes, appliance regulations, and utility efficiency programs</t>
  </si>
  <si>
    <t>Benchmarking and Public Disclosure (AB 802)</t>
  </si>
  <si>
    <t>Commercial Electricity Savings (kWh) First 3 yrs</t>
  </si>
  <si>
    <t>Commercial Natural Gas Savings (therms) First 3 yrs</t>
  </si>
  <si>
    <t>Commercial Electricity Savings (kWh) After 3 yrs</t>
  </si>
  <si>
    <t>Total Cumulative Commercial Electricity Savings (kWh)</t>
  </si>
  <si>
    <t>Residential Electricity Savings (kWh) First 3 yrs</t>
  </si>
  <si>
    <t>Residential Electricity Savings (kWh) After 3 yrs</t>
  </si>
  <si>
    <t>Total Cumulative Residential Electricity Savings (kWh)</t>
  </si>
  <si>
    <t>Total Cumulative Electricity Savings (kWh)</t>
  </si>
  <si>
    <t>Commercial Gas Savings (therm) After 3 yrs</t>
  </si>
  <si>
    <t>Total Cumulative Gas Savings (therm)</t>
  </si>
  <si>
    <t>Residential Gas Savings (therm) After 3 yrs</t>
  </si>
  <si>
    <t>Total Cumulative Residential Gas Savings (therm)</t>
  </si>
  <si>
    <t>First-Year Savings</t>
  </si>
  <si>
    <t>Assumption:</t>
  </si>
  <si>
    <t>No overlap, full savings potential</t>
  </si>
  <si>
    <t>First-Year Savings minus Utility Overlap</t>
  </si>
  <si>
    <t>Decay inputs</t>
  </si>
  <si>
    <t>Measure Category</t>
  </si>
  <si>
    <t>Weighting</t>
  </si>
  <si>
    <t>EUL</t>
  </si>
  <si>
    <t>HVAC Equipment</t>
  </si>
  <si>
    <t>HVAC Control Equipment</t>
  </si>
  <si>
    <t>HVAC Control Operations</t>
  </si>
  <si>
    <t>Lighting Equipment</t>
  </si>
  <si>
    <t>Lighting Control</t>
  </si>
  <si>
    <t>Other</t>
  </si>
  <si>
    <t>Total</t>
  </si>
  <si>
    <t>Incremental Savings by Year</t>
  </si>
  <si>
    <t>Electricity (GWh)</t>
  </si>
  <si>
    <t>Year</t>
  </si>
  <si>
    <t>Cumulative</t>
  </si>
  <si>
    <t>Gas (MM Therms)</t>
  </si>
  <si>
    <t>Cumulative Savings (MM Therms)</t>
  </si>
  <si>
    <t>Overlap already included in savings levels</t>
  </si>
  <si>
    <t>Annual Commercial Elec Savings (kWh)</t>
  </si>
  <si>
    <t>Annual Commerical Gas Savings (therm)</t>
  </si>
  <si>
    <t>Annual Residential Elec Savings (kWh)</t>
  </si>
  <si>
    <t>Annual Residential Gas Savings (therm)</t>
  </si>
  <si>
    <t>Total Annual Electricity Savings (kWh)</t>
  </si>
  <si>
    <t>Total Annual Gas Savings (therm)</t>
  </si>
  <si>
    <t>Assume a higher percentage of control changes and control operation changes than Prop 39, due to their low-cost ability to improve ratings.  Assume very low HVAC replacement due to benchmarking.</t>
  </si>
  <si>
    <t xml:space="preserve">See Reference, Conservative and Aggressive tabs for breakdown of commercial vs. residential before decay is applied.  </t>
  </si>
  <si>
    <t>This sheet shows cumulative savings for commercial AND residential AFTER decay is applied.</t>
  </si>
  <si>
    <t>Savings estimates through 2021 are aligned with the Energy Commission’s AB802 analysis. Starting in 2022, a whole building savings level of 1% is assumed.</t>
  </si>
  <si>
    <t>Savings estimates through 2021 are aligned with the Energy Commission’s AB802 analysis. Starting in 2022, a whole building savings level of 2% is assumed.</t>
  </si>
  <si>
    <t>Savings estimates through 2021 are aligned with the Energy Commission’s AB802 analysis. Starting in 2022, a whole building savings level of 2% is assumed, increasing to a 4% savings level in 2025.</t>
  </si>
  <si>
    <t>Navigant produced a comprehensive report (and associated results viewer) that details the additional savings opportunities that AB 802 makes available to utility rebate programs, including BROs savings and additional below-code savings.</t>
  </si>
  <si>
    <t>The Energy Commission staff collaborated with NORESCO to generate a calculation method that estimates energy savings through 2020 based on policy outlooks, and projects savings from 2021 through 2029 per other factors. The calculation was reviewed and adopted for this analysis.</t>
  </si>
  <si>
    <t>This analysis references the CPUC potential and goals analyses for 2018.  Impacts of AB 802 from an IOU standpoint with respect to BROs savings and additional below-code savings will be captured as part of that effort.  A parallel effort for POUs is underway as well.</t>
  </si>
  <si>
    <t>Incorporated in the average whole-building savings level</t>
  </si>
  <si>
    <t>In B32, believe "Reference" should be "Conservative."</t>
  </si>
  <si>
    <t>Appears decay tabs are not listed here.</t>
  </si>
  <si>
    <t>Center text vertically.</t>
  </si>
  <si>
    <t>Unclear why 2021 numbers differ from Energy Commission numbers and why they are smaller than other numbers.</t>
  </si>
  <si>
    <t>In C4, this should be through 2021.</t>
  </si>
  <si>
    <t>In C5, need space between "AB" and "802."</t>
  </si>
  <si>
    <t>What is the difference between "savings" and "annual savings?"</t>
  </si>
  <si>
    <t>Suggest deleting rows 25 and 26.</t>
  </si>
  <si>
    <t>Unclear why a cell has green fill.</t>
  </si>
  <si>
    <t>In C44, need to hyphenate either both or neither; my suggestion is both.</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</si>
</sst>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_(&quot;$&quot;* \(#,##0.00\);_(&quot;$&quot;* &quot;-&quot;??_);_(@_)"/>
    <numFmt numFmtId="43" formatCode="_(* #,##0.00_);_(* \(#,##0.00\);_(* &quot;-&quot;??_);_(@_)"/>
    <numFmt numFmtId="164" formatCode="0.0"/>
    <numFmt numFmtId="165" formatCode="&quot;$&quot;#,##0"/>
    <numFmt numFmtId="166" formatCode="0.0000"/>
    <numFmt numFmtId="167" formatCode="0.0%"/>
    <numFmt numFmtId="168" formatCode="0.000%"/>
    <numFmt numFmtId="169" formatCode="#,##0.0"/>
    <numFmt numFmtId="170" formatCode="#,##0.000000"/>
    <numFmt numFmtId="171" formatCode="#,##0.0000"/>
    <numFmt numFmtId="172" formatCode="0.0000%"/>
    <numFmt numFmtId="173" formatCode="#,##0.000_);\(#,##0.000\)"/>
    <numFmt numFmtId="174" formatCode="_(* #,##0_);_(* \(#,##0\);_(* &quot;-&quot;??_);_(@_)"/>
    <numFmt numFmtId="175" formatCode="_(* #,##0.0_);_(* \(#,##0.0\);_(* &quot;-&quot;??_);_(@_)"/>
    <numFmt numFmtId="176" formatCode="[$-F800]dddd\,\ mmmm\ dd\,\ yyyy"/>
    <numFmt numFmtId="177" formatCode="0.000"/>
  </numFmts>
  <fonts count="36"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1"/>
      <color theme="1"/>
      <name val="Calibri"/>
      <family val="2"/>
      <scheme val="minor"/>
    </font>
    <font>
      <sz val="10"/>
      <color theme="1"/>
      <name val="Arial"/>
      <family val="2"/>
    </font>
    <font>
      <sz val="11"/>
      <color theme="1"/>
      <name val="Calibri"/>
      <family val="2"/>
      <scheme val="minor"/>
    </font>
    <font>
      <b/>
      <sz val="14"/>
      <color theme="1"/>
      <name val="Calibri"/>
      <family val="2"/>
      <scheme val="minor"/>
    </font>
    <font>
      <sz val="11"/>
      <color rgb="FFFF0000"/>
      <name val="Calibri"/>
      <family val="2"/>
      <scheme val="minor"/>
    </font>
    <font>
      <sz val="14"/>
      <color theme="1"/>
      <name val="Calibri"/>
      <family val="2"/>
      <scheme val="minor"/>
    </font>
    <font>
      <b/>
      <sz val="11"/>
      <color rgb="FF0070C0"/>
      <name val="Calibri"/>
      <family val="2"/>
      <scheme val="minor"/>
    </font>
    <font>
      <sz val="9"/>
      <color indexed="81"/>
      <name val="Tahoma"/>
      <family val="2"/>
    </font>
    <font>
      <b/>
      <sz val="9"/>
      <color indexed="81"/>
      <name val="Tahoma"/>
      <family val="2"/>
    </font>
    <font>
      <sz val="10"/>
      <name val="Arial"/>
      <family val="2"/>
    </font>
    <font>
      <sz val="11"/>
      <color theme="0" tint="-0.499984740745262"/>
      <name val="Calibri"/>
      <family val="2"/>
      <scheme val="minor"/>
    </font>
    <font>
      <b/>
      <sz val="14"/>
      <color rgb="FFFF0000"/>
      <name val="Calibri"/>
      <family val="2"/>
      <scheme val="minor"/>
    </font>
    <font>
      <b/>
      <sz val="11"/>
      <color rgb="FFFF0000"/>
      <name val="Calibri"/>
      <family val="2"/>
      <scheme val="minor"/>
    </font>
    <font>
      <sz val="10"/>
      <color theme="1"/>
      <name val="Calibri"/>
      <family val="2"/>
      <scheme val="minor"/>
    </font>
    <font>
      <b/>
      <sz val="18"/>
      <color theme="1"/>
      <name val="Calibri"/>
      <family val="2"/>
    </font>
    <font>
      <b/>
      <sz val="11"/>
      <color theme="0" tint="-0.499984740745262"/>
      <name val="Calibri"/>
      <family val="2"/>
      <scheme val="minor"/>
    </font>
    <font>
      <sz val="14"/>
      <color theme="1"/>
      <name val="Arial"/>
      <family val="2"/>
    </font>
    <font>
      <sz val="10"/>
      <color theme="0" tint="-0.499984740745262"/>
      <name val="Calibri"/>
      <family val="2"/>
      <scheme val="minor"/>
    </font>
    <font>
      <sz val="12"/>
      <color theme="1"/>
      <name val="Calibri"/>
      <family val="2"/>
      <scheme val="minor"/>
    </font>
    <font>
      <b/>
      <sz val="11"/>
      <color theme="1"/>
      <name val="Calibri"/>
      <family val="1"/>
      <scheme val="minor"/>
    </font>
    <font>
      <sz val="11"/>
      <color theme="1"/>
      <name val="Calibri"/>
      <family val="1"/>
      <scheme val="minor"/>
    </font>
    <font>
      <i/>
      <u/>
      <sz val="11"/>
      <color theme="1"/>
      <name val="Calibri"/>
      <family val="2"/>
      <scheme val="minor"/>
    </font>
    <font>
      <b/>
      <sz val="11"/>
      <name val="Calibri"/>
      <family val="2"/>
      <scheme val="minor"/>
    </font>
    <font>
      <u/>
      <sz val="11"/>
      <color theme="10"/>
      <name val="Calibri"/>
      <family val="2"/>
      <scheme val="minor"/>
    </font>
    <font>
      <b/>
      <i/>
      <sz val="18"/>
      <color theme="1"/>
      <name val="Calibri"/>
      <family val="2"/>
      <scheme val="minor"/>
    </font>
    <font>
      <b/>
      <sz val="11"/>
      <color theme="1"/>
      <name val="Arial"/>
      <family val="2"/>
    </font>
    <font>
      <sz val="18"/>
      <color theme="1"/>
      <name val="Arial"/>
      <family val="2"/>
    </font>
    <font>
      <b/>
      <sz val="14"/>
      <color theme="1"/>
      <name val="Arial"/>
      <family val="2"/>
    </font>
    <font>
      <u/>
      <sz val="9"/>
      <color theme="10"/>
      <name val="Calibri"/>
      <family val="2"/>
      <scheme val="minor"/>
    </font>
    <font>
      <b/>
      <sz val="14"/>
      <color rgb="FF0070C0"/>
      <name val="Calibri"/>
      <family val="2"/>
      <scheme val="minor"/>
    </font>
    <font>
      <sz val="11"/>
      <name val="Calibri"/>
      <family val="2"/>
      <scheme val="minor"/>
    </font>
    <font>
      <sz val="16"/>
      <color rgb="FF0070C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tint="-0.3499862666707357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s>
  <cellStyleXfs count="19">
    <xf numFmtId="0" fontId="0" fillId="0" borderId="0"/>
    <xf numFmtId="44" fontId="6" fillId="0" borderId="0" applyFont="0" applyFill="0" applyBorder="0" applyAlignment="0" applyProtection="0"/>
    <xf numFmtId="43" fontId="13" fillId="0" borderId="0" applyFont="0" applyFill="0" applyBorder="0" applyAlignment="0" applyProtection="0">
      <alignment wrapText="1"/>
    </xf>
    <xf numFmtId="44" fontId="13" fillId="0" borderId="0" applyFont="0" applyFill="0" applyBorder="0" applyAlignment="0" applyProtection="0">
      <alignment wrapText="1"/>
    </xf>
    <xf numFmtId="43" fontId="13" fillId="0" borderId="0" applyFont="0" applyFill="0" applyBorder="0" applyAlignment="0" applyProtection="0">
      <alignment wrapText="1"/>
    </xf>
    <xf numFmtId="0" fontId="13" fillId="0" borderId="0">
      <alignment wrapText="1"/>
    </xf>
    <xf numFmtId="9" fontId="6" fillId="0" borderId="0" applyFont="0" applyFill="0" applyBorder="0" applyAlignment="0" applyProtection="0"/>
    <xf numFmtId="43" fontId="6" fillId="0" borderId="0" applyFont="0" applyFill="0" applyBorder="0" applyAlignment="0" applyProtection="0"/>
    <xf numFmtId="0" fontId="27" fillId="0" borderId="0" applyNumberForma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32" fillId="0" borderId="0" applyNumberFormat="0" applyFill="0" applyBorder="0" applyAlignment="0" applyProtection="0"/>
    <xf numFmtId="0" fontId="13" fillId="0" borderId="0"/>
    <xf numFmtId="0" fontId="13" fillId="0" borderId="0"/>
    <xf numFmtId="0" fontId="6" fillId="0" borderId="0"/>
    <xf numFmtId="0" fontId="6" fillId="0" borderId="0"/>
    <xf numFmtId="0" fontId="13" fillId="0" borderId="0"/>
    <xf numFmtId="9" fontId="13" fillId="0" borderId="0" applyFont="0" applyFill="0" applyBorder="0" applyAlignment="0" applyProtection="0"/>
    <xf numFmtId="9" fontId="13" fillId="0" borderId="0" applyFont="0" applyFill="0" applyBorder="0" applyAlignment="0" applyProtection="0"/>
  </cellStyleXfs>
  <cellXfs count="282">
    <xf numFmtId="0" fontId="0" fillId="0" borderId="0" xfId="0"/>
    <xf numFmtId="0" fontId="0" fillId="0" borderId="0" xfId="0" applyFont="1"/>
    <xf numFmtId="0" fontId="0" fillId="0" borderId="0" xfId="0" applyBorder="1"/>
    <xf numFmtId="0" fontId="7" fillId="0" borderId="0" xfId="0" applyFont="1"/>
    <xf numFmtId="0" fontId="5" fillId="0" borderId="0" xfId="0" applyFont="1" applyAlignment="1">
      <alignment horizontal="left"/>
    </xf>
    <xf numFmtId="0" fontId="0" fillId="0" borderId="0" xfId="0" applyFont="1" applyFill="1" applyBorder="1"/>
    <xf numFmtId="0" fontId="9" fillId="0" borderId="0" xfId="0" applyFont="1"/>
    <xf numFmtId="0" fontId="4" fillId="0" borderId="0" xfId="0" applyFont="1" applyAlignment="1"/>
    <xf numFmtId="0" fontId="0" fillId="0" borderId="0" xfId="0" applyFont="1" applyBorder="1"/>
    <xf numFmtId="0" fontId="0" fillId="0" borderId="0" xfId="0" applyFont="1" applyFill="1" applyBorder="1" applyAlignment="1">
      <alignment horizontal="center"/>
    </xf>
    <xf numFmtId="0" fontId="19" fillId="0" borderId="3" xfId="0" applyFont="1" applyBorder="1" applyAlignment="1">
      <alignment horizontal="left"/>
    </xf>
    <xf numFmtId="0" fontId="20" fillId="0" borderId="0" xfId="0" applyFont="1" applyAlignment="1">
      <alignment horizontal="left"/>
    </xf>
    <xf numFmtId="0" fontId="21" fillId="0" borderId="0" xfId="0" applyFont="1" applyBorder="1"/>
    <xf numFmtId="0" fontId="7" fillId="0" borderId="0" xfId="0" applyFont="1" applyFill="1" applyBorder="1"/>
    <xf numFmtId="0" fontId="9" fillId="0" borderId="0" xfId="0" applyFont="1" applyBorder="1"/>
    <xf numFmtId="0" fontId="0" fillId="0" borderId="9" xfId="0" applyFont="1" applyFill="1" applyBorder="1"/>
    <xf numFmtId="0" fontId="10" fillId="0" borderId="0" xfId="0" applyFont="1" applyFill="1" applyBorder="1"/>
    <xf numFmtId="0" fontId="22" fillId="0" borderId="0" xfId="0" applyFont="1" applyFill="1" applyBorder="1" applyAlignment="1">
      <alignment horizontal="left" vertical="top"/>
    </xf>
    <xf numFmtId="0" fontId="17" fillId="0" borderId="0" xfId="0" applyFont="1" applyBorder="1" applyAlignment="1">
      <alignment horizontal="right"/>
    </xf>
    <xf numFmtId="0" fontId="15" fillId="0" borderId="0" xfId="0" applyFont="1"/>
    <xf numFmtId="0" fontId="14" fillId="0" borderId="0" xfId="0" applyFont="1"/>
    <xf numFmtId="0" fontId="14" fillId="0" borderId="0" xfId="0" applyFont="1" applyFill="1" applyBorder="1"/>
    <xf numFmtId="0" fontId="14" fillId="0" borderId="0" xfId="0" applyFont="1" applyFill="1"/>
    <xf numFmtId="0" fontId="14" fillId="0" borderId="0" xfId="0" applyFont="1" applyFill="1" applyBorder="1" applyAlignment="1">
      <alignment horizontal="left"/>
    </xf>
    <xf numFmtId="0" fontId="14" fillId="0" borderId="0" xfId="0" applyFont="1" applyBorder="1"/>
    <xf numFmtId="0" fontId="0" fillId="0" borderId="0" xfId="0"/>
    <xf numFmtId="0" fontId="0" fillId="0" borderId="0" xfId="0" applyAlignment="1">
      <alignment horizontal="center"/>
    </xf>
    <xf numFmtId="164" fontId="0" fillId="0" borderId="0" xfId="0" applyNumberFormat="1"/>
    <xf numFmtId="0" fontId="4" fillId="0" borderId="0" xfId="0" applyFont="1"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164" fontId="23" fillId="0" borderId="0" xfId="0" applyNumberFormat="1" applyFont="1" applyAlignment="1">
      <alignment horizontal="center"/>
    </xf>
    <xf numFmtId="164" fontId="24" fillId="0" borderId="0" xfId="0" applyNumberFormat="1" applyFont="1" applyAlignment="1">
      <alignment horizontal="center"/>
    </xf>
    <xf numFmtId="1" fontId="23" fillId="0" borderId="1" xfId="0" applyNumberFormat="1" applyFont="1" applyBorder="1" applyAlignment="1">
      <alignment horizontal="center"/>
    </xf>
    <xf numFmtId="164" fontId="23" fillId="0" borderId="1" xfId="0" applyNumberFormat="1" applyFont="1" applyBorder="1" applyAlignment="1">
      <alignment horizontal="center"/>
    </xf>
    <xf numFmtId="0" fontId="0" fillId="0" borderId="0" xfId="0"/>
    <xf numFmtId="0" fontId="0" fillId="0" borderId="0" xfId="0" applyAlignment="1">
      <alignment horizontal="center"/>
    </xf>
    <xf numFmtId="164" fontId="0" fillId="0" borderId="0" xfId="0" applyNumberFormat="1"/>
    <xf numFmtId="0" fontId="4" fillId="0" borderId="0" xfId="0" applyFont="1"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164" fontId="23" fillId="0" borderId="0" xfId="0" applyNumberFormat="1" applyFont="1" applyAlignment="1">
      <alignment horizontal="center"/>
    </xf>
    <xf numFmtId="1" fontId="23" fillId="0" borderId="1" xfId="0" applyNumberFormat="1" applyFont="1" applyBorder="1" applyAlignment="1">
      <alignment horizontal="center"/>
    </xf>
    <xf numFmtId="164" fontId="23" fillId="0" borderId="1" xfId="0" applyNumberFormat="1" applyFont="1" applyBorder="1" applyAlignment="1">
      <alignment horizontal="center"/>
    </xf>
    <xf numFmtId="0" fontId="23" fillId="0" borderId="1" xfId="0" applyFont="1" applyBorder="1" applyAlignment="1">
      <alignment horizontal="center"/>
    </xf>
    <xf numFmtId="0" fontId="0" fillId="0" borderId="0" xfId="0"/>
    <xf numFmtId="166" fontId="0" fillId="0" borderId="0" xfId="0" applyNumberFormat="1"/>
    <xf numFmtId="0" fontId="0" fillId="0" borderId="0" xfId="0"/>
    <xf numFmtId="166" fontId="0" fillId="0" borderId="0" xfId="0" applyNumberFormat="1"/>
    <xf numFmtId="0" fontId="0" fillId="0" borderId="0" xfId="0"/>
    <xf numFmtId="0" fontId="0" fillId="0" borderId="0" xfId="0" applyAlignment="1">
      <alignment horizontal="center"/>
    </xf>
    <xf numFmtId="0" fontId="0" fillId="0" borderId="0" xfId="0" applyAlignment="1">
      <alignment wrapText="1"/>
    </xf>
    <xf numFmtId="164" fontId="0" fillId="0" borderId="0" xfId="0" applyNumberFormat="1"/>
    <xf numFmtId="0" fontId="0" fillId="2" borderId="0" xfId="0" applyFill="1"/>
    <xf numFmtId="164" fontId="0" fillId="2" borderId="0" xfId="0" applyNumberFormat="1" applyFill="1"/>
    <xf numFmtId="167" fontId="0" fillId="0" borderId="0" xfId="6" applyNumberFormat="1" applyFont="1"/>
    <xf numFmtId="167" fontId="0" fillId="2" borderId="0" xfId="6" applyNumberFormat="1" applyFont="1" applyFill="1"/>
    <xf numFmtId="0" fontId="0" fillId="0" borderId="0" xfId="0"/>
    <xf numFmtId="0" fontId="0" fillId="0" borderId="0" xfId="0" applyAlignment="1">
      <alignment wrapText="1"/>
    </xf>
    <xf numFmtId="2" fontId="0" fillId="0" borderId="0" xfId="0" applyNumberFormat="1"/>
    <xf numFmtId="164" fontId="0" fillId="0" borderId="0" xfId="0" applyNumberFormat="1"/>
    <xf numFmtId="164" fontId="0" fillId="0" borderId="0" xfId="0" applyNumberFormat="1" applyFont="1"/>
    <xf numFmtId="164" fontId="25" fillId="0" borderId="0" xfId="0" applyNumberFormat="1" applyFont="1"/>
    <xf numFmtId="0" fontId="4" fillId="0" borderId="0" xfId="0" applyFont="1" applyAlignment="1">
      <alignment wrapText="1"/>
    </xf>
    <xf numFmtId="9" fontId="4" fillId="0" borderId="0" xfId="6" applyFont="1"/>
    <xf numFmtId="167" fontId="4" fillId="0" borderId="0" xfId="6" applyNumberFormat="1" applyFont="1"/>
    <xf numFmtId="0" fontId="0" fillId="0" borderId="0" xfId="0"/>
    <xf numFmtId="0" fontId="0" fillId="0" borderId="0" xfId="0" applyAlignment="1">
      <alignment wrapText="1"/>
    </xf>
    <xf numFmtId="0" fontId="4" fillId="0" borderId="0" xfId="0" applyFont="1"/>
    <xf numFmtId="0" fontId="0" fillId="4" borderId="0" xfId="0" applyFill="1"/>
    <xf numFmtId="0" fontId="4" fillId="3" borderId="0" xfId="0" applyFont="1" applyFill="1"/>
    <xf numFmtId="164" fontId="4" fillId="3" borderId="0" xfId="0" applyNumberFormat="1" applyFont="1" applyFill="1"/>
    <xf numFmtId="0" fontId="4" fillId="4" borderId="0" xfId="0" applyFont="1" applyFill="1"/>
    <xf numFmtId="164" fontId="4" fillId="4" borderId="0" xfId="0" applyNumberFormat="1" applyFont="1" applyFill="1"/>
    <xf numFmtId="0" fontId="0" fillId="3" borderId="0" xfId="0" applyFont="1" applyFill="1" applyAlignment="1">
      <alignment wrapText="1"/>
    </xf>
    <xf numFmtId="0" fontId="0" fillId="3" borderId="0" xfId="0" applyFont="1" applyFill="1"/>
    <xf numFmtId="164" fontId="0" fillId="3" borderId="0" xfId="0" applyNumberFormat="1" applyFont="1" applyFill="1"/>
    <xf numFmtId="0" fontId="0" fillId="4" borderId="0" xfId="0" applyFont="1" applyFill="1" applyAlignment="1">
      <alignment wrapText="1"/>
    </xf>
    <xf numFmtId="0" fontId="0" fillId="4" borderId="0" xfId="0" applyFont="1" applyFill="1"/>
    <xf numFmtId="164" fontId="0" fillId="4" borderId="0" xfId="0" applyNumberFormat="1" applyFont="1" applyFill="1"/>
    <xf numFmtId="164" fontId="4" fillId="0" borderId="0" xfId="0" applyNumberFormat="1" applyFont="1"/>
    <xf numFmtId="0" fontId="0" fillId="0" borderId="6" xfId="0" applyBorder="1" applyAlignment="1">
      <alignment wrapText="1"/>
    </xf>
    <xf numFmtId="0" fontId="0" fillId="0" borderId="7" xfId="0" applyBorder="1"/>
    <xf numFmtId="0" fontId="0" fillId="0" borderId="8" xfId="0" applyBorder="1"/>
    <xf numFmtId="0" fontId="0" fillId="0" borderId="9" xfId="0" applyBorder="1" applyAlignment="1">
      <alignment wrapText="1"/>
    </xf>
    <xf numFmtId="0" fontId="0" fillId="0" borderId="0" xfId="0" applyBorder="1"/>
    <xf numFmtId="0" fontId="0" fillId="0" borderId="10" xfId="0" applyBorder="1"/>
    <xf numFmtId="0" fontId="0" fillId="0" borderId="9" xfId="0" applyBorder="1"/>
    <xf numFmtId="0" fontId="0" fillId="0" borderId="12" xfId="0" applyBorder="1"/>
    <xf numFmtId="0" fontId="0" fillId="0" borderId="13" xfId="0" applyBorder="1"/>
    <xf numFmtId="0" fontId="0" fillId="0" borderId="0" xfId="0" applyBorder="1" applyAlignment="1">
      <alignment wrapText="1"/>
    </xf>
    <xf numFmtId="0" fontId="0" fillId="0" borderId="10" xfId="0" applyBorder="1" applyAlignment="1">
      <alignment wrapText="1"/>
    </xf>
    <xf numFmtId="0" fontId="7" fillId="0" borderId="0" xfId="0" applyFont="1"/>
    <xf numFmtId="0" fontId="4" fillId="3" borderId="0" xfId="0" applyFont="1" applyFill="1" applyAlignment="1">
      <alignment wrapText="1"/>
    </xf>
    <xf numFmtId="0" fontId="4" fillId="4" borderId="1" xfId="0" applyFont="1" applyFill="1" applyBorder="1" applyAlignment="1">
      <alignment wrapText="1"/>
    </xf>
    <xf numFmtId="164" fontId="4" fillId="4" borderId="1" xfId="0" applyNumberFormat="1" applyFont="1" applyFill="1" applyBorder="1"/>
    <xf numFmtId="0" fontId="4" fillId="4" borderId="1" xfId="0" applyFont="1" applyFill="1" applyBorder="1"/>
    <xf numFmtId="0" fontId="26" fillId="3" borderId="1" xfId="0" applyFont="1" applyFill="1" applyBorder="1" applyAlignment="1">
      <alignment wrapText="1"/>
    </xf>
    <xf numFmtId="164" fontId="26" fillId="3" borderId="1" xfId="0" applyNumberFormat="1" applyFont="1" applyFill="1" applyBorder="1"/>
    <xf numFmtId="0" fontId="26" fillId="3" borderId="1" xfId="0" applyFont="1" applyFill="1" applyBorder="1"/>
    <xf numFmtId="0" fontId="0" fillId="0" borderId="1" xfId="0" applyBorder="1" applyAlignment="1">
      <alignment wrapText="1"/>
    </xf>
    <xf numFmtId="0" fontId="0" fillId="0" borderId="1" xfId="0" applyBorder="1"/>
    <xf numFmtId="164" fontId="0" fillId="0" borderId="1" xfId="0" applyNumberFormat="1" applyBorder="1"/>
    <xf numFmtId="0" fontId="4" fillId="0" borderId="1" xfId="0" applyFont="1" applyBorder="1" applyAlignment="1">
      <alignment wrapText="1"/>
    </xf>
    <xf numFmtId="0" fontId="4" fillId="0" borderId="1" xfId="0" applyFont="1" applyBorder="1"/>
    <xf numFmtId="164" fontId="4" fillId="0" borderId="1" xfId="0" applyNumberFormat="1" applyFont="1" applyBorder="1"/>
    <xf numFmtId="0" fontId="0" fillId="0" borderId="11" xfId="0" applyBorder="1"/>
    <xf numFmtId="0" fontId="0" fillId="0" borderId="0" xfId="0" applyAlignment="1">
      <alignment vertical="center" wrapText="1"/>
    </xf>
    <xf numFmtId="0" fontId="4" fillId="0" borderId="0" xfId="0" applyFont="1" applyAlignment="1">
      <alignment vertical="center" wrapText="1"/>
    </xf>
    <xf numFmtId="0" fontId="0" fillId="0" borderId="1" xfId="0" applyBorder="1" applyAlignment="1">
      <alignment vertical="center" wrapText="1"/>
    </xf>
    <xf numFmtId="4" fontId="0" fillId="2" borderId="1" xfId="0" applyNumberFormat="1" applyFill="1" applyBorder="1" applyAlignment="1">
      <alignment vertical="center" wrapText="1"/>
    </xf>
    <xf numFmtId="0" fontId="27" fillId="0" borderId="1" xfId="8" applyBorder="1" applyAlignment="1">
      <alignment vertical="center" wrapText="1"/>
    </xf>
    <xf numFmtId="0" fontId="8" fillId="0" borderId="0" xfId="0" applyFont="1" applyAlignment="1">
      <alignment vertical="center"/>
    </xf>
    <xf numFmtId="168" fontId="0" fillId="0" borderId="0" xfId="6" applyNumberFormat="1" applyFont="1" applyAlignment="1">
      <alignment vertical="center" wrapText="1"/>
    </xf>
    <xf numFmtId="3" fontId="0" fillId="0" borderId="0" xfId="0" applyNumberFormat="1" applyAlignment="1">
      <alignment vertical="center" wrapText="1"/>
    </xf>
    <xf numFmtId="9" fontId="0" fillId="0" borderId="0" xfId="0" applyNumberFormat="1" applyAlignment="1">
      <alignment vertical="center" wrapText="1"/>
    </xf>
    <xf numFmtId="169" fontId="0" fillId="0" borderId="0" xfId="0" applyNumberFormat="1" applyAlignment="1">
      <alignment vertical="center" wrapText="1"/>
    </xf>
    <xf numFmtId="4" fontId="0" fillId="0" borderId="1" xfId="0" applyNumberFormat="1" applyBorder="1" applyAlignment="1">
      <alignment vertical="center" wrapText="1"/>
    </xf>
    <xf numFmtId="170" fontId="0" fillId="0" borderId="0" xfId="0" applyNumberFormat="1" applyFill="1" applyAlignment="1">
      <alignment vertical="center" wrapText="1"/>
    </xf>
    <xf numFmtId="0" fontId="27" fillId="0" borderId="1" xfId="8" applyBorder="1"/>
    <xf numFmtId="171" fontId="0" fillId="0" borderId="0" xfId="0" applyNumberFormat="1" applyAlignment="1">
      <alignment vertical="center" wrapText="1"/>
    </xf>
    <xf numFmtId="172" fontId="0" fillId="0" borderId="0" xfId="0" applyNumberFormat="1" applyAlignment="1">
      <alignment vertical="center" wrapText="1"/>
    </xf>
    <xf numFmtId="37" fontId="0" fillId="0" borderId="1" xfId="0" applyNumberFormat="1" applyBorder="1" applyAlignment="1">
      <alignment horizontal="right" vertical="center" wrapText="1"/>
    </xf>
    <xf numFmtId="9" fontId="0" fillId="0" borderId="1" xfId="0" applyNumberFormat="1" applyBorder="1" applyAlignment="1">
      <alignment horizontal="right" vertical="center" wrapText="1"/>
    </xf>
    <xf numFmtId="173" fontId="0" fillId="0" borderId="1" xfId="0" applyNumberFormat="1" applyBorder="1" applyAlignment="1">
      <alignment horizontal="right" vertical="center" wrapText="1"/>
    </xf>
    <xf numFmtId="0" fontId="7" fillId="0" borderId="7" xfId="0" applyFont="1" applyFill="1" applyBorder="1"/>
    <xf numFmtId="0" fontId="4" fillId="0" borderId="0" xfId="0" applyFont="1" applyAlignment="1">
      <alignment horizontal="left" vertical="center" wrapText="1"/>
    </xf>
    <xf numFmtId="0" fontId="4" fillId="0" borderId="0" xfId="0" applyFont="1" applyAlignment="1">
      <alignment horizontal="center" vertical="center" wrapText="1"/>
    </xf>
    <xf numFmtId="0" fontId="30" fillId="6" borderId="0" xfId="0" applyFont="1" applyFill="1" applyAlignment="1">
      <alignment horizontal="left"/>
    </xf>
    <xf numFmtId="0" fontId="3" fillId="6" borderId="0" xfId="0" applyFont="1" applyFill="1"/>
    <xf numFmtId="0" fontId="31" fillId="6" borderId="0" xfId="0" applyFont="1" applyFill="1" applyAlignment="1">
      <alignment horizontal="left"/>
    </xf>
    <xf numFmtId="176" fontId="3" fillId="6" borderId="0" xfId="0" applyNumberFormat="1" applyFont="1" applyFill="1" applyAlignment="1">
      <alignment horizontal="left"/>
    </xf>
    <xf numFmtId="0" fontId="3" fillId="0" borderId="1" xfId="0" applyFont="1" applyBorder="1" applyAlignment="1">
      <alignment vertical="center" wrapText="1"/>
    </xf>
    <xf numFmtId="0" fontId="3" fillId="0" borderId="1" xfId="0" applyFont="1" applyBorder="1" applyAlignment="1">
      <alignment wrapText="1"/>
    </xf>
    <xf numFmtId="0" fontId="3" fillId="0" borderId="0" xfId="0" applyFont="1" applyBorder="1" applyAlignment="1">
      <alignment vertical="center" wrapText="1"/>
    </xf>
    <xf numFmtId="0" fontId="3" fillId="0" borderId="0" xfId="0" applyFont="1" applyBorder="1" applyAlignment="1">
      <alignment wrapText="1"/>
    </xf>
    <xf numFmtId="0" fontId="0" fillId="6" borderId="0" xfId="0" applyFont="1" applyFill="1" applyBorder="1"/>
    <xf numFmtId="0" fontId="0" fillId="6" borderId="1" xfId="0" applyFont="1" applyFill="1" applyBorder="1" applyAlignment="1">
      <alignment horizontal="left" vertical="center" wrapText="1"/>
    </xf>
    <xf numFmtId="165" fontId="0" fillId="6" borderId="1" xfId="1" applyNumberFormat="1" applyFont="1" applyFill="1" applyBorder="1" applyAlignment="1">
      <alignment horizontal="left" wrapText="1"/>
    </xf>
    <xf numFmtId="0" fontId="0" fillId="6" borderId="0" xfId="0" applyFont="1" applyFill="1" applyBorder="1" applyAlignment="1">
      <alignment horizontal="left" vertical="center" wrapText="1"/>
    </xf>
    <xf numFmtId="0" fontId="0" fillId="6" borderId="1" xfId="0" applyFont="1" applyFill="1" applyBorder="1" applyAlignment="1">
      <alignment vertical="center" wrapText="1"/>
    </xf>
    <xf numFmtId="0" fontId="0" fillId="6" borderId="0" xfId="0" applyFont="1" applyFill="1" applyBorder="1" applyAlignment="1">
      <alignment vertical="center" wrapText="1"/>
    </xf>
    <xf numFmtId="0" fontId="0" fillId="6" borderId="0" xfId="0" applyFont="1" applyFill="1" applyBorder="1" applyAlignment="1">
      <alignment horizontal="left" wrapText="1"/>
    </xf>
    <xf numFmtId="0" fontId="18" fillId="0" borderId="0" xfId="0" applyFont="1" applyFill="1" applyBorder="1" applyAlignment="1">
      <alignment horizontal="left"/>
    </xf>
    <xf numFmtId="175" fontId="7" fillId="0" borderId="6" xfId="7" applyNumberFormat="1" applyFont="1" applyFill="1" applyBorder="1"/>
    <xf numFmtId="175" fontId="7" fillId="0" borderId="7" xfId="7" applyNumberFormat="1" applyFont="1" applyFill="1" applyBorder="1"/>
    <xf numFmtId="175" fontId="0" fillId="0" borderId="0" xfId="7" applyNumberFormat="1" applyFont="1" applyFill="1" applyBorder="1"/>
    <xf numFmtId="175" fontId="0" fillId="0" borderId="10" xfId="7" applyNumberFormat="1" applyFont="1" applyFill="1" applyBorder="1"/>
    <xf numFmtId="0" fontId="0" fillId="0" borderId="9" xfId="0" applyFill="1" applyBorder="1"/>
    <xf numFmtId="0" fontId="0" fillId="0" borderId="0" xfId="0" applyFill="1" applyBorder="1"/>
    <xf numFmtId="175" fontId="0" fillId="0" borderId="9" xfId="7" applyNumberFormat="1" applyFont="1" applyFill="1" applyBorder="1"/>
    <xf numFmtId="175" fontId="0" fillId="0" borderId="0" xfId="7" applyNumberFormat="1" applyFont="1" applyFill="1" applyBorder="1" applyAlignment="1">
      <alignment horizontal="center"/>
    </xf>
    <xf numFmtId="175" fontId="7" fillId="0" borderId="9" xfId="7" applyNumberFormat="1" applyFont="1" applyFill="1" applyBorder="1"/>
    <xf numFmtId="175" fontId="7" fillId="0" borderId="0" xfId="7" applyNumberFormat="1" applyFont="1" applyFill="1" applyBorder="1"/>
    <xf numFmtId="0" fontId="0" fillId="0" borderId="11" xfId="0" applyFill="1" applyBorder="1"/>
    <xf numFmtId="0" fontId="0" fillId="0" borderId="12" xfId="0" applyFill="1" applyBorder="1"/>
    <xf numFmtId="175" fontId="0" fillId="0" borderId="12" xfId="7" applyNumberFormat="1" applyFont="1" applyFill="1" applyBorder="1" applyAlignment="1">
      <alignment horizontal="center"/>
    </xf>
    <xf numFmtId="175" fontId="0" fillId="0" borderId="12" xfId="7" applyNumberFormat="1" applyFont="1" applyFill="1" applyBorder="1"/>
    <xf numFmtId="175" fontId="0" fillId="0" borderId="0" xfId="7" applyNumberFormat="1" applyFont="1" applyBorder="1"/>
    <xf numFmtId="175" fontId="7" fillId="5" borderId="4" xfId="7" applyNumberFormat="1" applyFont="1" applyFill="1" applyBorder="1"/>
    <xf numFmtId="175" fontId="7" fillId="5" borderId="7" xfId="7" applyNumberFormat="1" applyFont="1" applyFill="1" applyBorder="1"/>
    <xf numFmtId="175" fontId="7" fillId="5" borderId="7" xfId="7" applyNumberFormat="1" applyFont="1" applyFill="1" applyBorder="1" applyAlignment="1">
      <alignment horizontal="center"/>
    </xf>
    <xf numFmtId="0" fontId="7" fillId="5" borderId="7" xfId="7" applyNumberFormat="1" applyFont="1" applyFill="1" applyBorder="1"/>
    <xf numFmtId="0" fontId="7" fillId="5" borderId="8" xfId="7" applyNumberFormat="1" applyFont="1" applyFill="1" applyBorder="1"/>
    <xf numFmtId="0" fontId="7" fillId="0" borderId="6" xfId="0" applyFont="1" applyFill="1" applyBorder="1"/>
    <xf numFmtId="0" fontId="0" fillId="0" borderId="0" xfId="0" applyFill="1" applyBorder="1" applyAlignment="1">
      <alignment horizontal="center"/>
    </xf>
    <xf numFmtId="0" fontId="7" fillId="0" borderId="9" xfId="0" applyFont="1" applyFill="1" applyBorder="1"/>
    <xf numFmtId="0" fontId="7" fillId="0" borderId="0" xfId="0" applyFont="1" applyFill="1" applyBorder="1" applyAlignment="1">
      <alignment horizontal="center"/>
    </xf>
    <xf numFmtId="0" fontId="0" fillId="0" borderId="12" xfId="0" applyFill="1" applyBorder="1" applyAlignment="1">
      <alignment horizontal="center"/>
    </xf>
    <xf numFmtId="175" fontId="7" fillId="8" borderId="4" xfId="7" applyNumberFormat="1" applyFont="1" applyFill="1" applyBorder="1"/>
    <xf numFmtId="175" fontId="7" fillId="8" borderId="7" xfId="7" applyNumberFormat="1" applyFont="1" applyFill="1" applyBorder="1"/>
    <xf numFmtId="175" fontId="7" fillId="8" borderId="7" xfId="7" applyNumberFormat="1" applyFont="1" applyFill="1" applyBorder="1" applyAlignment="1">
      <alignment horizontal="center"/>
    </xf>
    <xf numFmtId="0" fontId="7" fillId="8" borderId="7" xfId="7" applyNumberFormat="1" applyFont="1" applyFill="1" applyBorder="1"/>
    <xf numFmtId="0" fontId="7" fillId="8" borderId="8" xfId="7" applyNumberFormat="1" applyFont="1" applyFill="1" applyBorder="1"/>
    <xf numFmtId="0" fontId="4" fillId="0" borderId="0" xfId="0" applyFont="1" applyFill="1" applyBorder="1"/>
    <xf numFmtId="0" fontId="17" fillId="0" borderId="0" xfId="0" applyFont="1"/>
    <xf numFmtId="0" fontId="16" fillId="0" borderId="0" xfId="0" applyFont="1" applyBorder="1"/>
    <xf numFmtId="0" fontId="7" fillId="0" borderId="0" xfId="0" applyFont="1" applyAlignment="1">
      <alignment horizontal="lef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3" fontId="0" fillId="0" borderId="0" xfId="0" applyNumberFormat="1" applyBorder="1" applyAlignment="1">
      <alignment vertical="center" wrapText="1"/>
    </xf>
    <xf numFmtId="3" fontId="0" fillId="0" borderId="10" xfId="0" applyNumberFormat="1" applyBorder="1" applyAlignment="1">
      <alignment vertical="center" wrapText="1"/>
    </xf>
    <xf numFmtId="0" fontId="4" fillId="0" borderId="11" xfId="0" applyFont="1" applyBorder="1" applyAlignment="1">
      <alignment vertical="center" wrapText="1"/>
    </xf>
    <xf numFmtId="3" fontId="0" fillId="0" borderId="12" xfId="0" applyNumberFormat="1" applyBorder="1" applyAlignment="1">
      <alignment vertical="center" wrapText="1"/>
    </xf>
    <xf numFmtId="3" fontId="0" fillId="0" borderId="13" xfId="0" applyNumberFormat="1" applyBorder="1" applyAlignment="1">
      <alignment vertical="center" wrapText="1"/>
    </xf>
    <xf numFmtId="0" fontId="0" fillId="0" borderId="1" xfId="0" applyFont="1" applyBorder="1"/>
    <xf numFmtId="3" fontId="0" fillId="0" borderId="1" xfId="0" applyNumberFormat="1" applyFont="1" applyBorder="1"/>
    <xf numFmtId="174" fontId="0" fillId="0" borderId="1" xfId="7" applyNumberFormat="1" applyFont="1" applyBorder="1"/>
    <xf numFmtId="0" fontId="2" fillId="0" borderId="1" xfId="0" applyFont="1" applyBorder="1" applyAlignment="1">
      <alignment vertical="center" wrapText="1"/>
    </xf>
    <xf numFmtId="9" fontId="0" fillId="0" borderId="0" xfId="6" applyFont="1"/>
    <xf numFmtId="0" fontId="0" fillId="0" borderId="10" xfId="0" applyFont="1" applyBorder="1" applyAlignment="1">
      <alignment horizontal="left"/>
    </xf>
    <xf numFmtId="165" fontId="0" fillId="6" borderId="0" xfId="1" applyNumberFormat="1" applyFont="1" applyFill="1" applyBorder="1" applyAlignment="1">
      <alignment horizontal="left" wrapText="1"/>
    </xf>
    <xf numFmtId="9" fontId="0" fillId="6" borderId="1" xfId="0" applyNumberFormat="1" applyFont="1" applyFill="1" applyBorder="1" applyAlignment="1">
      <alignment horizontal="left" wrapText="1"/>
    </xf>
    <xf numFmtId="0" fontId="1" fillId="0" borderId="1" xfId="0" applyFont="1" applyBorder="1" applyAlignment="1">
      <alignment vertical="center" wrapText="1"/>
    </xf>
    <xf numFmtId="0" fontId="1" fillId="0" borderId="1" xfId="0" applyFont="1" applyBorder="1" applyAlignment="1">
      <alignment wrapText="1"/>
    </xf>
    <xf numFmtId="9" fontId="0" fillId="0" borderId="6" xfId="6" applyFont="1" applyBorder="1" applyAlignment="1">
      <alignment vertical="center" wrapText="1"/>
    </xf>
    <xf numFmtId="174" fontId="4" fillId="0" borderId="1" xfId="7" applyNumberFormat="1" applyFont="1" applyBorder="1"/>
    <xf numFmtId="0" fontId="16" fillId="0" borderId="1" xfId="0" applyFont="1" applyBorder="1"/>
    <xf numFmtId="164" fontId="8" fillId="0" borderId="1" xfId="0" applyNumberFormat="1" applyFont="1" applyBorder="1"/>
    <xf numFmtId="174" fontId="4" fillId="9" borderId="1" xfId="7" applyNumberFormat="1" applyFont="1" applyFill="1" applyBorder="1"/>
    <xf numFmtId="9" fontId="0" fillId="0" borderId="6" xfId="0" applyNumberFormat="1" applyBorder="1" applyAlignment="1">
      <alignment vertical="center" wrapText="1"/>
    </xf>
    <xf numFmtId="0" fontId="4" fillId="0" borderId="17" xfId="0" applyFont="1" applyBorder="1" applyAlignment="1">
      <alignment vertical="center" wrapText="1"/>
    </xf>
    <xf numFmtId="3" fontId="0" fillId="0" borderId="18" xfId="0" applyNumberFormat="1" applyBorder="1" applyAlignment="1">
      <alignment vertical="center" wrapText="1"/>
    </xf>
    <xf numFmtId="3" fontId="0" fillId="0" borderId="19" xfId="0" applyNumberFormat="1" applyBorder="1" applyAlignment="1">
      <alignment vertical="center" wrapText="1"/>
    </xf>
    <xf numFmtId="3" fontId="4" fillId="0" borderId="10" xfId="0" applyNumberFormat="1" applyFont="1" applyBorder="1" applyAlignment="1">
      <alignment vertical="center" wrapText="1"/>
    </xf>
    <xf numFmtId="3" fontId="4" fillId="0" borderId="13" xfId="0" applyNumberFormat="1" applyFont="1" applyBorder="1" applyAlignment="1">
      <alignment vertical="center" wrapText="1"/>
    </xf>
    <xf numFmtId="3" fontId="0" fillId="0" borderId="0" xfId="0" applyNumberFormat="1" applyFill="1" applyBorder="1" applyAlignment="1">
      <alignment vertical="center" wrapText="1"/>
    </xf>
    <xf numFmtId="164" fontId="0" fillId="10" borderId="1" xfId="0" applyNumberFormat="1" applyFont="1" applyFill="1" applyBorder="1"/>
    <xf numFmtId="0" fontId="33" fillId="0" borderId="6" xfId="0" applyFont="1" applyBorder="1"/>
    <xf numFmtId="0" fontId="4" fillId="0" borderId="7" xfId="0" applyFont="1" applyBorder="1"/>
    <xf numFmtId="0" fontId="0" fillId="0" borderId="7" xfId="0" applyFont="1" applyBorder="1"/>
    <xf numFmtId="9" fontId="0" fillId="0" borderId="0" xfId="0" applyNumberFormat="1" applyBorder="1"/>
    <xf numFmtId="0" fontId="4" fillId="0" borderId="0" xfId="0" applyFont="1" applyBorder="1"/>
    <xf numFmtId="0" fontId="4" fillId="0" borderId="9" xfId="0" applyFont="1" applyBorder="1" applyAlignment="1">
      <alignment horizontal="center"/>
    </xf>
    <xf numFmtId="0" fontId="17" fillId="0" borderId="10" xfId="0" applyFont="1" applyBorder="1"/>
    <xf numFmtId="0" fontId="0" fillId="0" borderId="9" xfId="0" applyFont="1" applyFill="1" applyBorder="1" applyAlignment="1">
      <alignment horizontal="center"/>
    </xf>
    <xf numFmtId="174" fontId="8" fillId="0" borderId="0" xfId="7" applyNumberFormat="1" applyFont="1" applyBorder="1"/>
    <xf numFmtId="0" fontId="0" fillId="0" borderId="11" xfId="0" applyFont="1" applyFill="1" applyBorder="1" applyAlignment="1">
      <alignment horizontal="center"/>
    </xf>
    <xf numFmtId="0" fontId="16" fillId="0" borderId="0" xfId="0" applyFont="1" applyFill="1" applyBorder="1" applyAlignment="1">
      <alignment horizontal="center"/>
    </xf>
    <xf numFmtId="164" fontId="16" fillId="0" borderId="0" xfId="0" applyNumberFormat="1" applyFont="1" applyFill="1" applyBorder="1"/>
    <xf numFmtId="9" fontId="8" fillId="0" borderId="0" xfId="0" applyNumberFormat="1" applyFont="1" applyBorder="1"/>
    <xf numFmtId="0" fontId="8" fillId="0" borderId="0" xfId="0" applyFont="1" applyBorder="1"/>
    <xf numFmtId="164" fontId="0" fillId="0" borderId="0" xfId="0" applyNumberFormat="1" applyFont="1" applyFill="1" applyBorder="1"/>
    <xf numFmtId="164" fontId="0" fillId="0" borderId="12" xfId="0" applyNumberFormat="1" applyFont="1" applyFill="1" applyBorder="1"/>
    <xf numFmtId="0" fontId="0" fillId="0" borderId="20" xfId="0" applyBorder="1"/>
    <xf numFmtId="10" fontId="8" fillId="0" borderId="1" xfId="6" applyNumberFormat="1" applyFont="1" applyBorder="1"/>
    <xf numFmtId="0" fontId="34" fillId="0" borderId="1" xfId="0" applyFont="1" applyBorder="1"/>
    <xf numFmtId="0" fontId="0" fillId="0" borderId="21" xfId="0" applyBorder="1"/>
    <xf numFmtId="0" fontId="0" fillId="0" borderId="22" xfId="0" applyBorder="1"/>
    <xf numFmtId="0" fontId="4" fillId="0" borderId="9" xfId="0" applyFont="1" applyBorder="1"/>
    <xf numFmtId="177" fontId="8" fillId="0" borderId="1" xfId="0" applyNumberFormat="1" applyFont="1" applyBorder="1"/>
    <xf numFmtId="177" fontId="0" fillId="0" borderId="1" xfId="0" applyNumberFormat="1" applyBorder="1"/>
    <xf numFmtId="177" fontId="0" fillId="0" borderId="0" xfId="0" applyNumberFormat="1" applyBorder="1"/>
    <xf numFmtId="0" fontId="0" fillId="9" borderId="9" xfId="0" applyFill="1" applyBorder="1"/>
    <xf numFmtId="177" fontId="0" fillId="9" borderId="0" xfId="0" applyNumberFormat="1" applyFill="1" applyBorder="1"/>
    <xf numFmtId="174" fontId="8" fillId="0" borderId="1" xfId="7" applyNumberFormat="1" applyFont="1" applyBorder="1"/>
    <xf numFmtId="177" fontId="4" fillId="9" borderId="0" xfId="0" applyNumberFormat="1" applyFont="1" applyFill="1" applyBorder="1"/>
    <xf numFmtId="175" fontId="7" fillId="0" borderId="0" xfId="7" applyNumberFormat="1" applyFont="1" applyFill="1" applyBorder="1" applyAlignment="1">
      <alignment horizontal="center"/>
    </xf>
    <xf numFmtId="43" fontId="0" fillId="0" borderId="0" xfId="7" applyNumberFormat="1" applyFont="1" applyFill="1" applyBorder="1"/>
    <xf numFmtId="0" fontId="35" fillId="0" borderId="0" xfId="0" applyFont="1"/>
    <xf numFmtId="43" fontId="0" fillId="0" borderId="12" xfId="7" applyNumberFormat="1" applyFont="1" applyFill="1" applyBorder="1"/>
    <xf numFmtId="174" fontId="8" fillId="0" borderId="12" xfId="7" applyNumberFormat="1" applyFont="1" applyBorder="1"/>
    <xf numFmtId="175" fontId="8" fillId="0" borderId="12" xfId="7" applyNumberFormat="1" applyFont="1" applyBorder="1"/>
    <xf numFmtId="175" fontId="0" fillId="0" borderId="13" xfId="7" applyNumberFormat="1" applyFont="1" applyFill="1" applyBorder="1"/>
    <xf numFmtId="43" fontId="0" fillId="0" borderId="10" xfId="7" applyNumberFormat="1" applyFont="1" applyFill="1" applyBorder="1"/>
    <xf numFmtId="43" fontId="0" fillId="0" borderId="13" xfId="7" applyNumberFormat="1" applyFont="1" applyFill="1" applyBorder="1"/>
    <xf numFmtId="0" fontId="7" fillId="7" borderId="6" xfId="0" applyFont="1" applyFill="1" applyBorder="1"/>
    <xf numFmtId="0" fontId="7" fillId="7" borderId="7" xfId="0" applyFont="1" applyFill="1" applyBorder="1"/>
    <xf numFmtId="0" fontId="7" fillId="7" borderId="7" xfId="0" applyFont="1" applyFill="1" applyBorder="1" applyAlignment="1">
      <alignment horizontal="center"/>
    </xf>
    <xf numFmtId="0" fontId="7" fillId="7" borderId="8" xfId="0" applyFont="1" applyFill="1" applyBorder="1"/>
    <xf numFmtId="9" fontId="0" fillId="0" borderId="1" xfId="6" applyFont="1" applyBorder="1"/>
    <xf numFmtId="0" fontId="29" fillId="0" borderId="16" xfId="0" applyFont="1" applyBorder="1" applyAlignment="1">
      <alignment horizontal="center" vertical="center" wrapText="1"/>
    </xf>
    <xf numFmtId="0" fontId="29" fillId="0" borderId="14" xfId="0" applyFont="1" applyBorder="1" applyAlignment="1">
      <alignment horizontal="center" vertical="center" wrapText="1"/>
    </xf>
    <xf numFmtId="0" fontId="4" fillId="0" borderId="16" xfId="0" applyFont="1" applyBorder="1" applyAlignment="1">
      <alignment horizontal="left" vertical="center" wrapText="1"/>
    </xf>
    <xf numFmtId="0" fontId="4" fillId="0" borderId="14" xfId="0" applyFont="1" applyBorder="1" applyAlignment="1">
      <alignment horizontal="left" vertical="center" wrapText="1"/>
    </xf>
    <xf numFmtId="0" fontId="4" fillId="6" borderId="16" xfId="0" applyFont="1" applyFill="1" applyBorder="1" applyAlignment="1">
      <alignment horizontal="left" vertical="center" wrapText="1"/>
    </xf>
    <xf numFmtId="0" fontId="4" fillId="6" borderId="14" xfId="0" applyFont="1" applyFill="1" applyBorder="1" applyAlignment="1">
      <alignment horizontal="left" vertical="center" wrapText="1"/>
    </xf>
    <xf numFmtId="175" fontId="28" fillId="8" borderId="4" xfId="7" applyNumberFormat="1" applyFont="1" applyFill="1" applyBorder="1" applyAlignment="1">
      <alignment horizontal="center"/>
    </xf>
    <xf numFmtId="175" fontId="28" fillId="8" borderId="15" xfId="7" applyNumberFormat="1" applyFont="1" applyFill="1" applyBorder="1" applyAlignment="1">
      <alignment horizontal="center"/>
    </xf>
    <xf numFmtId="175" fontId="28" fillId="8" borderId="5" xfId="7" applyNumberFormat="1" applyFont="1" applyFill="1" applyBorder="1" applyAlignment="1">
      <alignment horizontal="center"/>
    </xf>
    <xf numFmtId="175" fontId="7" fillId="0" borderId="7" xfId="7" applyNumberFormat="1" applyFont="1" applyFill="1" applyBorder="1" applyAlignment="1">
      <alignment horizontal="center"/>
    </xf>
    <xf numFmtId="175" fontId="7" fillId="0" borderId="8" xfId="7" applyNumberFormat="1" applyFont="1" applyFill="1" applyBorder="1" applyAlignment="1">
      <alignment horizontal="center"/>
    </xf>
    <xf numFmtId="175" fontId="7" fillId="0" borderId="0" xfId="7" applyNumberFormat="1" applyFont="1" applyFill="1" applyBorder="1" applyAlignment="1">
      <alignment horizontal="center"/>
    </xf>
    <xf numFmtId="175" fontId="7" fillId="0" borderId="10" xfId="7" applyNumberFormat="1" applyFont="1" applyFill="1" applyBorder="1" applyAlignment="1">
      <alignment horizontal="center"/>
    </xf>
    <xf numFmtId="0" fontId="28" fillId="7" borderId="4" xfId="0" applyFont="1" applyFill="1" applyBorder="1" applyAlignment="1">
      <alignment horizontal="center"/>
    </xf>
    <xf numFmtId="0" fontId="28" fillId="7" borderId="15" xfId="0" applyFont="1" applyFill="1" applyBorder="1" applyAlignment="1">
      <alignment horizontal="center"/>
    </xf>
    <xf numFmtId="0" fontId="28" fillId="7" borderId="5" xfId="0" applyFont="1" applyFill="1" applyBorder="1" applyAlignment="1">
      <alignment horizontal="center"/>
    </xf>
    <xf numFmtId="175" fontId="28" fillId="5" borderId="4" xfId="7" applyNumberFormat="1" applyFont="1" applyFill="1" applyBorder="1" applyAlignment="1">
      <alignment horizontal="center"/>
    </xf>
    <xf numFmtId="175" fontId="28" fillId="5" borderId="15" xfId="7" applyNumberFormat="1" applyFont="1" applyFill="1" applyBorder="1" applyAlignment="1">
      <alignment horizontal="center"/>
    </xf>
    <xf numFmtId="175" fontId="28" fillId="5" borderId="5" xfId="7" applyNumberFormat="1" applyFont="1" applyFill="1" applyBorder="1" applyAlignment="1">
      <alignment horizontal="center"/>
    </xf>
    <xf numFmtId="0" fontId="0" fillId="0" borderId="0" xfId="0" applyBorder="1" applyAlignment="1">
      <alignment horizontal="left" vertical="top" wrapText="1"/>
    </xf>
    <xf numFmtId="0" fontId="0" fillId="0" borderId="12"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1" fillId="2" borderId="0" xfId="0" applyFont="1" applyFill="1" applyAlignment="1">
      <alignment horizontal="left"/>
    </xf>
    <xf numFmtId="0" fontId="0" fillId="2" borderId="0" xfId="0" applyFont="1" applyFill="1" applyBorder="1" applyAlignment="1">
      <alignment vertical="center" wrapText="1"/>
    </xf>
    <xf numFmtId="0" fontId="0" fillId="2" borderId="0" xfId="0" applyFill="1" applyBorder="1" applyAlignment="1">
      <alignment horizontal="left"/>
    </xf>
  </cellXfs>
  <cellStyles count="19">
    <cellStyle name="Comma" xfId="7" builtinId="3"/>
    <cellStyle name="Comma 2" xfId="2"/>
    <cellStyle name="Comma 2 2" xfId="4"/>
    <cellStyle name="Currency" xfId="1" builtinId="4"/>
    <cellStyle name="Currency 2" xfId="3"/>
    <cellStyle name="Currency 2 2" xfId="9"/>
    <cellStyle name="Currency 2 3" xfId="10"/>
    <cellStyle name="Hyperlink" xfId="8" builtinId="8"/>
    <cellStyle name="Hyperlink 2" xfId="11"/>
    <cellStyle name="Normal" xfId="0" builtinId="0"/>
    <cellStyle name="Normal 11" xfId="12"/>
    <cellStyle name="Normal 2" xfId="5"/>
    <cellStyle name="Normal 2 2" xfId="13"/>
    <cellStyle name="Normal 3" xfId="14"/>
    <cellStyle name="Normal 5 2 2 2" xfId="15"/>
    <cellStyle name="Normal 6" xfId="16"/>
    <cellStyle name="Percent" xfId="6" builtinId="5"/>
    <cellStyle name="Percent 2" xfId="17"/>
    <cellStyle name="Percent 2 2" xfId="18"/>
  </cellStyles>
  <dxfs count="0"/>
  <tableStyles count="0" defaultTableStyle="TableStyleMedium2" defaultPivotStyle="PivotStyleLight16"/>
  <colors>
    <mruColors>
      <color rgb="FFFF7C8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1.xml"/><Relationship Id="rId18" Type="http://schemas.openxmlformats.org/officeDocument/2006/relationships/worksheet" Target="worksheets/sheet1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0.xml"/><Relationship Id="rId17" Type="http://schemas.openxmlformats.org/officeDocument/2006/relationships/worksheet" Target="worksheets/sheet1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externalLink" Target="externalLinks/externalLink2.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2.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3.xml"/><Relationship Id="rId23" Type="http://schemas.openxmlformats.org/officeDocument/2006/relationships/externalLink" Target="externalLinks/externalLink5.xml"/><Relationship Id="rId28" Type="http://schemas.openxmlformats.org/officeDocument/2006/relationships/customXml" Target="../customXml/item1.xml"/><Relationship Id="rId10" Type="http://schemas.openxmlformats.org/officeDocument/2006/relationships/chartsheet" Target="chartsheets/sheet1.xml"/><Relationship Id="rId19" Type="http://schemas.openxmlformats.org/officeDocument/2006/relationships/externalLink" Target="externalLinks/externalLink1.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2.xml"/><Relationship Id="rId22" Type="http://schemas.openxmlformats.org/officeDocument/2006/relationships/externalLink" Target="externalLinks/externalLink4.xml"/><Relationship Id="rId27" Type="http://schemas.openxmlformats.org/officeDocument/2006/relationships/calcChain" Target="calcChain.xml"/><Relationship Id="rId3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'SB 350 Potential'!$E$37</c:f>
              <c:strCache>
                <c:ptCount val="1"/>
                <c:pt idx="0">
                  <c:v>Conservative</c:v>
                </c:pt>
              </c:strCache>
            </c:strRef>
          </c:tx>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Potential'!$G$37:$U$37</c:f>
              <c:numCache>
                <c:formatCode>_(* #,##0.0_);_(* \(#,##0.0\);_(* "-"??_);_(@_)</c:formatCode>
                <c:ptCount val="15"/>
                <c:pt idx="0">
                  <c:v>0</c:v>
                </c:pt>
                <c:pt idx="1">
                  <c:v>0</c:v>
                </c:pt>
                <c:pt idx="2">
                  <c:v>0</c:v>
                </c:pt>
                <c:pt idx="3">
                  <c:v>64.670881563537023</c:v>
                </c:pt>
                <c:pt idx="4">
                  <c:v>109.76189634916892</c:v>
                </c:pt>
                <c:pt idx="5">
                  <c:v>111.60605470710955</c:v>
                </c:pt>
                <c:pt idx="6">
                  <c:v>107.19053313557076</c:v>
                </c:pt>
                <c:pt idx="7">
                  <c:v>692.79658203706265</c:v>
                </c:pt>
                <c:pt idx="8">
                  <c:v>704.70567143277731</c:v>
                </c:pt>
                <c:pt idx="9">
                  <c:v>713.65418955074801</c:v>
                </c:pt>
                <c:pt idx="10">
                  <c:v>665.7806445484938</c:v>
                </c:pt>
                <c:pt idx="11">
                  <c:v>670.02749481778721</c:v>
                </c:pt>
                <c:pt idx="12">
                  <c:v>675.32510729083037</c:v>
                </c:pt>
                <c:pt idx="13">
                  <c:v>657.2738684246508</c:v>
                </c:pt>
                <c:pt idx="14">
                  <c:v>669.41863638087887</c:v>
                </c:pt>
              </c:numCache>
            </c:numRef>
          </c:val>
          <c:smooth val="1"/>
        </c:ser>
        <c:ser>
          <c:idx val="1"/>
          <c:order val="1"/>
          <c:tx>
            <c:strRef>
              <c:f>'SB 350 Potential'!$E$38</c:f>
              <c:strCache>
                <c:ptCount val="1"/>
                <c:pt idx="0">
                  <c:v>Reference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Potential'!$G$38:$U$38</c:f>
              <c:numCache>
                <c:formatCode>_(* #,##0.0_);_(* \(#,##0.0\);_(* "-"??_);_(@_)</c:formatCode>
                <c:ptCount val="15"/>
                <c:pt idx="0">
                  <c:v>0</c:v>
                </c:pt>
                <c:pt idx="1">
                  <c:v>0</c:v>
                </c:pt>
                <c:pt idx="2">
                  <c:v>0</c:v>
                </c:pt>
                <c:pt idx="3">
                  <c:v>64.670881563537023</c:v>
                </c:pt>
                <c:pt idx="4">
                  <c:v>109.76189634916892</c:v>
                </c:pt>
                <c:pt idx="5">
                  <c:v>111.60605470710955</c:v>
                </c:pt>
                <c:pt idx="6">
                  <c:v>107.19053313557076</c:v>
                </c:pt>
                <c:pt idx="7">
                  <c:v>1389.5132859497241</c:v>
                </c:pt>
                <c:pt idx="8">
                  <c:v>1413.2311330388736</c:v>
                </c:pt>
                <c:pt idx="9">
                  <c:v>1434.2954365503083</c:v>
                </c:pt>
                <c:pt idx="10">
                  <c:v>1329.999647288822</c:v>
                </c:pt>
                <c:pt idx="11">
                  <c:v>1346.5512230746745</c:v>
                </c:pt>
                <c:pt idx="12">
                  <c:v>1364.3826509635296</c:v>
                </c:pt>
                <c:pt idx="13">
                  <c:v>1324.1758209129277</c:v>
                </c:pt>
                <c:pt idx="14">
                  <c:v>1348.6465701495633</c:v>
                </c:pt>
              </c:numCache>
            </c:numRef>
          </c:val>
          <c:smooth val="0"/>
        </c:ser>
        <c:ser>
          <c:idx val="2"/>
          <c:order val="2"/>
          <c:tx>
            <c:strRef>
              <c:f>'SB 350 Potential'!$E$39</c:f>
              <c:strCache>
                <c:ptCount val="1"/>
                <c:pt idx="0">
                  <c:v>Aggressive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Potential'!$G$39:$U$39</c:f>
              <c:numCache>
                <c:formatCode>_(* #,##0.0_);_(* \(#,##0.0\);_(* "-"??_);_(@_)</c:formatCode>
                <c:ptCount val="15"/>
                <c:pt idx="0">
                  <c:v>0</c:v>
                </c:pt>
                <c:pt idx="1">
                  <c:v>0</c:v>
                </c:pt>
                <c:pt idx="2">
                  <c:v>0</c:v>
                </c:pt>
                <c:pt idx="3">
                  <c:v>64.670881563537023</c:v>
                </c:pt>
                <c:pt idx="4">
                  <c:v>109.76189634916892</c:v>
                </c:pt>
                <c:pt idx="5">
                  <c:v>111.60605470710955</c:v>
                </c:pt>
                <c:pt idx="6">
                  <c:v>107.19053313557076</c:v>
                </c:pt>
                <c:pt idx="7">
                  <c:v>1389.5132859497241</c:v>
                </c:pt>
                <c:pt idx="8">
                  <c:v>1413.2311330388736</c:v>
                </c:pt>
                <c:pt idx="9">
                  <c:v>2224.578611991461</c:v>
                </c:pt>
                <c:pt idx="10">
                  <c:v>2627.8416679970974</c:v>
                </c:pt>
                <c:pt idx="11">
                  <c:v>2666.1666008118796</c:v>
                </c:pt>
                <c:pt idx="12">
                  <c:v>2629.2280567127773</c:v>
                </c:pt>
                <c:pt idx="13">
                  <c:v>2562.9591548321996</c:v>
                </c:pt>
                <c:pt idx="14">
                  <c:v>2610.4255102571497</c:v>
                </c:pt>
              </c:numCache>
            </c:numRef>
          </c:val>
          <c:smooth val="0"/>
        </c:ser>
        <c:dLbls>
          <c:showLegendKey val="0"/>
          <c:showVal val="0"/>
          <c:showCatName val="0"/>
          <c:showSerName val="0"/>
          <c:showPercent val="0"/>
          <c:showBubbleSize val="0"/>
        </c:dLbls>
        <c:marker val="1"/>
        <c:smooth val="0"/>
        <c:axId val="82816000"/>
        <c:axId val="82817792"/>
      </c:lineChart>
      <c:catAx>
        <c:axId val="82816000"/>
        <c:scaling>
          <c:orientation val="minMax"/>
        </c:scaling>
        <c:delete val="0"/>
        <c:axPos val="b"/>
        <c:numFmt formatCode="General" sourceLinked="1"/>
        <c:majorTickMark val="none"/>
        <c:minorTickMark val="none"/>
        <c:tickLblPos val="nextTo"/>
        <c:crossAx val="82817792"/>
        <c:crosses val="autoZero"/>
        <c:auto val="1"/>
        <c:lblAlgn val="ctr"/>
        <c:lblOffset val="100"/>
        <c:noMultiLvlLbl val="0"/>
      </c:catAx>
      <c:valAx>
        <c:axId val="82817792"/>
        <c:scaling>
          <c:orientation val="minMax"/>
        </c:scaling>
        <c:delete val="0"/>
        <c:axPos val="l"/>
        <c:majorGridlines/>
        <c:title>
          <c:tx>
            <c:rich>
              <a:bodyPr rot="-5400000" vert="horz"/>
              <a:lstStyle/>
              <a:p>
                <a:pPr>
                  <a:defRPr sz="1200"/>
                </a:pPr>
                <a:r>
                  <a:rPr lang="en-US" sz="1200"/>
                  <a:t>Electricity Savings (GWh)</a:t>
                </a:r>
              </a:p>
            </c:rich>
          </c:tx>
          <c:layout/>
          <c:overlay val="0"/>
        </c:title>
        <c:numFmt formatCode="_(* #,##0.0_);_(* \(#,##0.0\);_(* &quot;-&quot;??_);_(@_)" sourceLinked="1"/>
        <c:majorTickMark val="none"/>
        <c:minorTickMark val="none"/>
        <c:tickLblPos val="nextTo"/>
        <c:crossAx val="82816000"/>
        <c:crosses val="autoZero"/>
        <c:crossBetween val="between"/>
      </c:valAx>
      <c:dTable>
        <c:showHorzBorder val="1"/>
        <c:showVertBorder val="1"/>
        <c:showOutline val="1"/>
        <c:showKeys val="1"/>
      </c:dTable>
    </c:plotArea>
    <c:legend>
      <c:legendPos val="r"/>
      <c:layout/>
      <c:overlay val="0"/>
    </c:legend>
    <c:plotVisOnly val="1"/>
    <c:dispBlanksAs val="zero"/>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'SB 350 Potential'!$E$42</c:f>
              <c:strCache>
                <c:ptCount val="1"/>
                <c:pt idx="0">
                  <c:v>Conservative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Potential'!$G$42:$U$42</c:f>
              <c:numCache>
                <c:formatCode>_(* #,##0.0_);_(* \(#,##0.0\);_(* "-"??_);_(@_)</c:formatCode>
                <c:ptCount val="15"/>
                <c:pt idx="0">
                  <c:v>0</c:v>
                </c:pt>
                <c:pt idx="1">
                  <c:v>0</c:v>
                </c:pt>
                <c:pt idx="2">
                  <c:v>0</c:v>
                </c:pt>
                <c:pt idx="3" formatCode="_(* #,##0.00_);_(* \(#,##0.00\);_(* &quot;-&quot;??_);_(@_)">
                  <c:v>0.73552349298262742</c:v>
                </c:pt>
                <c:pt idx="4" formatCode="_(* #,##0.00_);_(* \(#,##0.00\);_(* &quot;-&quot;??_);_(@_)">
                  <c:v>1.248358634477881</c:v>
                </c:pt>
                <c:pt idx="5" formatCode="_(* #,##0.00_);_(* \(#,##0.00\);_(* &quot;-&quot;??_);_(@_)">
                  <c:v>1.2693328622021927</c:v>
                </c:pt>
                <c:pt idx="6" formatCode="_(* #,##0.00_);_(* \(#,##0.00\);_(* &quot;-&quot;??_);_(@_)">
                  <c:v>1.2191136635285575</c:v>
                </c:pt>
                <c:pt idx="7" formatCode="_(* #,##0.00_);_(* \(#,##0.00\);_(* &quot;-&quot;??_);_(@_)">
                  <c:v>9.7772188671905553</c:v>
                </c:pt>
                <c:pt idx="8" formatCode="_(* #,##0.00_);_(* \(#,##0.00\);_(* &quot;-&quot;??_);_(@_)">
                  <c:v>9.9416375612944154</c:v>
                </c:pt>
                <c:pt idx="9" formatCode="_(* #,##0.00_);_(* \(#,##0.00\);_(* &quot;-&quot;??_);_(@_)">
                  <c:v>10.069463673013599</c:v>
                </c:pt>
                <c:pt idx="10" formatCode="_(* #,##0.00_);_(* \(#,##0.00\);_(* &quot;-&quot;??_);_(@_)">
                  <c:v>9.3711938424909249</c:v>
                </c:pt>
                <c:pt idx="11" formatCode="_(* #,##0.00_);_(* \(#,##0.00\);_(* &quot;-&quot;??_);_(@_)">
                  <c:v>9.4531700695487615</c:v>
                </c:pt>
                <c:pt idx="12" formatCode="_(* #,##0.00_);_(* \(#,##0.00\);_(* &quot;-&quot;??_);_(@_)">
                  <c:v>9.5482148915737142</c:v>
                </c:pt>
                <c:pt idx="13" formatCode="_(* #,##0.00_);_(* \(#,##0.00\);_(* &quot;-&quot;??_);_(@_)">
                  <c:v>9.2821754269788919</c:v>
                </c:pt>
                <c:pt idx="14" formatCode="_(* #,##0.00_);_(* \(#,##0.00\);_(* &quot;-&quot;??_);_(@_)">
                  <c:v>9.45377508017968</c:v>
                </c:pt>
              </c:numCache>
            </c:numRef>
          </c:val>
          <c:smooth val="1"/>
        </c:ser>
        <c:ser>
          <c:idx val="1"/>
          <c:order val="1"/>
          <c:tx>
            <c:strRef>
              <c:f>'SB 350 Potential'!$E$38</c:f>
              <c:strCache>
                <c:ptCount val="1"/>
                <c:pt idx="0">
                  <c:v>Reference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Potential'!$G$43:$U$43</c:f>
              <c:numCache>
                <c:formatCode>_(* #,##0.0_);_(* \(#,##0.0\);_(* "-"??_);_(@_)</c:formatCode>
                <c:ptCount val="15"/>
                <c:pt idx="0">
                  <c:v>0</c:v>
                </c:pt>
                <c:pt idx="1">
                  <c:v>0</c:v>
                </c:pt>
                <c:pt idx="2">
                  <c:v>0</c:v>
                </c:pt>
                <c:pt idx="3" formatCode="_(* #,##0.00_);_(* \(#,##0.00\);_(* &quot;-&quot;??_);_(@_)">
                  <c:v>0.73552349298262742</c:v>
                </c:pt>
                <c:pt idx="4" formatCode="_(* #,##0.00_);_(* \(#,##0.00\);_(* &quot;-&quot;??_);_(@_)">
                  <c:v>1.248358634477881</c:v>
                </c:pt>
                <c:pt idx="5" formatCode="_(* #,##0.00_);_(* \(#,##0.00\);_(* &quot;-&quot;??_);_(@_)">
                  <c:v>1.2693328622021927</c:v>
                </c:pt>
                <c:pt idx="6" formatCode="_(* #,##0.00_);_(* \(#,##0.00\);_(* &quot;-&quot;??_);_(@_)">
                  <c:v>1.2191136635285575</c:v>
                </c:pt>
                <c:pt idx="7" formatCode="_(* #,##0.00_);_(* \(#,##0.00\);_(* &quot;-&quot;??_);_(@_)">
                  <c:v>19.89326081238185</c:v>
                </c:pt>
                <c:pt idx="8" formatCode="_(* #,##0.00_);_(* \(#,##0.00\);_(* &quot;-&quot;??_);_(@_)">
                  <c:v>20.225348709997164</c:v>
                </c:pt>
                <c:pt idx="9" formatCode="_(* #,##0.00_);_(* \(#,##0.00\);_(* &quot;-&quot;??_);_(@_)">
                  <c:v>20.520844025227806</c:v>
                </c:pt>
                <c:pt idx="10" formatCode="_(* #,##0.00_);_(* \(#,##0.00\);_(* &quot;-&quot;??_);_(@_)">
                  <c:v>19.003230686879146</c:v>
                </c:pt>
                <c:pt idx="11" formatCode="_(* #,##0.00_);_(* \(#,##0.00\);_(* &quot;-&quot;??_);_(@_)">
                  <c:v>19.264054064349207</c:v>
                </c:pt>
                <c:pt idx="12" formatCode="_(* #,##0.00_);_(* \(#,##0.00\);_(* &quot;-&quot;??_);_(@_)">
                  <c:v>19.541858318201648</c:v>
                </c:pt>
                <c:pt idx="13" formatCode="_(* #,##0.00_);_(* \(#,##0.00\);_(* &quot;-&quot;??_);_(@_)">
                  <c:v>18.953670423926816</c:v>
                </c:pt>
                <c:pt idx="14" formatCode="_(* #,##0.00_);_(* \(#,##0.00\);_(* &quot;-&quot;??_);_(@_)">
                  <c:v>19.30411722753982</c:v>
                </c:pt>
              </c:numCache>
            </c:numRef>
          </c:val>
          <c:smooth val="0"/>
        </c:ser>
        <c:ser>
          <c:idx val="2"/>
          <c:order val="2"/>
          <c:tx>
            <c:strRef>
              <c:f>'SB 350 Potential'!$E$39</c:f>
              <c:strCache>
                <c:ptCount val="1"/>
                <c:pt idx="0">
                  <c:v>Aggressive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Potential'!$G$44:$U$44</c:f>
              <c:numCache>
                <c:formatCode>_(* #,##0.0_);_(* \(#,##0.0\);_(* "-"??_);_(@_)</c:formatCode>
                <c:ptCount val="15"/>
                <c:pt idx="0">
                  <c:v>0</c:v>
                </c:pt>
                <c:pt idx="1">
                  <c:v>0</c:v>
                </c:pt>
                <c:pt idx="2">
                  <c:v>0</c:v>
                </c:pt>
                <c:pt idx="3" formatCode="_(* #,##0.00_);_(* \(#,##0.00\);_(* &quot;-&quot;??_);_(@_)">
                  <c:v>0.73552349298262742</c:v>
                </c:pt>
                <c:pt idx="4" formatCode="_(* #,##0.00_);_(* \(#,##0.00\);_(* &quot;-&quot;??_);_(@_)">
                  <c:v>1.248358634477881</c:v>
                </c:pt>
                <c:pt idx="5" formatCode="_(* #,##0.00_);_(* \(#,##0.00\);_(* &quot;-&quot;??_);_(@_)">
                  <c:v>1.2693328622021927</c:v>
                </c:pt>
                <c:pt idx="6" formatCode="_(* #,##0.00_);_(* \(#,##0.00\);_(* &quot;-&quot;??_);_(@_)">
                  <c:v>1.2191136635285575</c:v>
                </c:pt>
                <c:pt idx="7" formatCode="_(* #,##0.00_);_(* \(#,##0.00\);_(* &quot;-&quot;??_);_(@_)">
                  <c:v>19.89326081238185</c:v>
                </c:pt>
                <c:pt idx="8" formatCode="_(* #,##0.00_);_(* \(#,##0.00\);_(* &quot;-&quot;??_);_(@_)">
                  <c:v>20.225348709997164</c:v>
                </c:pt>
                <c:pt idx="9" formatCode="_(* #,##0.00_);_(* \(#,##0.00\);_(* &quot;-&quot;??_);_(@_)">
                  <c:v>39.222522053051506</c:v>
                </c:pt>
                <c:pt idx="10" formatCode="_(* #,##0.00_);_(* \(#,##0.00\);_(* &quot;-&quot;??_);_(@_)">
                  <c:v>38.014881278699931</c:v>
                </c:pt>
                <c:pt idx="11" formatCode="_(* #,##0.00_);_(* \(#,##0.00\);_(* &quot;-&quot;??_);_(@_)">
                  <c:v>38.585677220167057</c:v>
                </c:pt>
                <c:pt idx="12" formatCode="_(* #,##0.00_);_(* \(#,##0.00\);_(* &quot;-&quot;??_);_(@_)">
                  <c:v>37.348748877953781</c:v>
                </c:pt>
                <c:pt idx="13" formatCode="_(* #,##0.00_);_(* \(#,##0.00\);_(* &quot;-&quot;??_);_(@_)">
                  <c:v>37.091198385275831</c:v>
                </c:pt>
                <c:pt idx="14" formatCode="_(* #,##0.00_);_(* \(#,##0.00\);_(* &quot;-&quot;??_);_(@_)">
                  <c:v>37.779515283645658</c:v>
                </c:pt>
              </c:numCache>
            </c:numRef>
          </c:val>
          <c:smooth val="0"/>
        </c:ser>
        <c:dLbls>
          <c:showLegendKey val="0"/>
          <c:showVal val="0"/>
          <c:showCatName val="0"/>
          <c:showSerName val="0"/>
          <c:showPercent val="0"/>
          <c:showBubbleSize val="0"/>
        </c:dLbls>
        <c:marker val="1"/>
        <c:smooth val="0"/>
        <c:axId val="82985344"/>
        <c:axId val="82986880"/>
      </c:lineChart>
      <c:catAx>
        <c:axId val="82985344"/>
        <c:scaling>
          <c:orientation val="minMax"/>
        </c:scaling>
        <c:delete val="0"/>
        <c:axPos val="b"/>
        <c:numFmt formatCode="General" sourceLinked="1"/>
        <c:majorTickMark val="none"/>
        <c:minorTickMark val="none"/>
        <c:tickLblPos val="nextTo"/>
        <c:crossAx val="82986880"/>
        <c:crosses val="autoZero"/>
        <c:auto val="1"/>
        <c:lblAlgn val="ctr"/>
        <c:lblOffset val="100"/>
        <c:noMultiLvlLbl val="0"/>
      </c:catAx>
      <c:valAx>
        <c:axId val="82986880"/>
        <c:scaling>
          <c:orientation val="minMax"/>
        </c:scaling>
        <c:delete val="0"/>
        <c:axPos val="l"/>
        <c:majorGridlines/>
        <c:title>
          <c:tx>
            <c:rich>
              <a:bodyPr rot="-5400000" vert="horz"/>
              <a:lstStyle/>
              <a:p>
                <a:pPr>
                  <a:defRPr sz="1200"/>
                </a:pPr>
                <a:r>
                  <a:rPr lang="en-US" sz="1200"/>
                  <a:t>Gas Savings (MM Therms)</a:t>
                </a:r>
              </a:p>
            </c:rich>
          </c:tx>
          <c:layout/>
          <c:overlay val="0"/>
        </c:title>
        <c:numFmt formatCode="_(* #,##0.0_);_(* \(#,##0.0\);_(* &quot;-&quot;??_);_(@_)" sourceLinked="1"/>
        <c:majorTickMark val="none"/>
        <c:minorTickMark val="none"/>
        <c:tickLblPos val="nextTo"/>
        <c:crossAx val="82985344"/>
        <c:crosses val="autoZero"/>
        <c:crossBetween val="between"/>
      </c:valAx>
      <c:dTable>
        <c:showHorzBorder val="1"/>
        <c:showVertBorder val="1"/>
        <c:showOutline val="1"/>
        <c:showKeys val="1"/>
      </c:dTable>
    </c:plotArea>
    <c:legend>
      <c:legendPos val="r"/>
      <c:layout/>
      <c:overlay val="0"/>
    </c:legend>
    <c:plotVisOnly val="1"/>
    <c:dispBlanksAs val="zero"/>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tabColor theme="5" tint="0.39997558519241921"/>
  </sheetPr>
  <sheetViews>
    <sheetView zoomScale="115" workbookViewId="0"/>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5" tint="0.39997558519241921"/>
  </sheetPr>
  <sheetViews>
    <sheetView zoomScale="115"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97971</xdr:colOff>
      <xdr:row>0</xdr:row>
      <xdr:rowOff>0</xdr:rowOff>
    </xdr:from>
    <xdr:to>
      <xdr:col>2</xdr:col>
      <xdr:colOff>1864483</xdr:colOff>
      <xdr:row>4</xdr:row>
      <xdr:rowOff>130628</xdr:rowOff>
    </xdr:to>
    <xdr:pic>
      <xdr:nvPicPr>
        <xdr:cNvPr id="2" name="Picture 1" descr="C:\Users\chgtg4w\AppData\Local\Microsoft\Windows\Temporary Internet Files\Content.Word\Noresco_Standard_RGB.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7571" y="0"/>
          <a:ext cx="3176212" cy="831668"/>
        </a:xfrm>
        <a:prstGeom prst="rect">
          <a:avLst/>
        </a:prstGeom>
        <a:noFill/>
        <a:ln>
          <a:noFill/>
        </a:ln>
      </xdr:spPr>
    </xdr:pic>
    <xdr:clientData/>
  </xdr:twoCellAnchor>
  <xdr:twoCellAnchor>
    <xdr:from>
      <xdr:col>1</xdr:col>
      <xdr:colOff>10885</xdr:colOff>
      <xdr:row>17</xdr:row>
      <xdr:rowOff>65314</xdr:rowOff>
    </xdr:from>
    <xdr:to>
      <xdr:col>3</xdr:col>
      <xdr:colOff>0</xdr:colOff>
      <xdr:row>24</xdr:row>
      <xdr:rowOff>21772</xdr:rowOff>
    </xdr:to>
    <xdr:sp macro="" textlink="">
      <xdr:nvSpPr>
        <xdr:cNvPr id="3" name="Text Box 16"/>
        <xdr:cNvSpPr txBox="1"/>
      </xdr:nvSpPr>
      <xdr:spPr>
        <a:xfrm>
          <a:off x="620485" y="3547654"/>
          <a:ext cx="9018815" cy="1183278"/>
        </a:xfrm>
        <a:prstGeom prst="rect">
          <a:avLst/>
        </a:prstGeom>
        <a:noFill/>
        <a:ln w="3175">
          <a:solidFill>
            <a:schemeClr val="tx1"/>
          </a:solidFill>
        </a:ln>
        <a:effectLst/>
        <a:extLst>
          <a:ext uri="{C572A759-6A51-4108-AA02-DFA0A04FC94B}">
            <ma14:wrappingTextBox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pg="http://schemas.microsoft.com/office/word/2010/wordprocessingGroup" xmlns:wpi="http://schemas.microsoft.com/office/word/2010/wordprocessingInk" xmlns:wne="http://schemas.microsoft.com/office/word/2006/wordml" xmlns:wps="http://schemas.microsoft.com/office/word/2010/wordprocessingShape"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w15="http://schemas.microsoft.com/office/word/2012/wordml" xmlns:lc="http://schemas.openxmlformats.org/drawingml/2006/lockedCanvas"/>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ts val="1500"/>
            </a:lnSpc>
            <a:spcBef>
              <a:spcPts val="0"/>
            </a:spcBef>
            <a:spcAft>
              <a:spcPts val="600"/>
            </a:spcAft>
          </a:pPr>
          <a:r>
            <a:rPr lang="en-US" sz="1600" b="1">
              <a:solidFill>
                <a:srgbClr val="000000"/>
              </a:solidFill>
              <a:effectLst/>
              <a:latin typeface="Arial" panose="020B0604020202020204" pitchFamily="34" charset="0"/>
              <a:ea typeface="MS Mincho"/>
              <a:cs typeface="Arial" panose="020B0604020202020204" pitchFamily="34" charset="0"/>
            </a:rPr>
            <a:t>DISCLAIMER</a:t>
          </a:r>
          <a:endParaRPr lang="en-US" sz="1600">
            <a:solidFill>
              <a:srgbClr val="000000"/>
            </a:solidFill>
            <a:effectLst/>
            <a:latin typeface="Arial" panose="020B0604020202020204" pitchFamily="34" charset="0"/>
            <a:ea typeface="MS Mincho"/>
            <a:cs typeface="Arial" panose="020B0604020202020204" pitchFamily="34" charset="0"/>
          </a:endParaRPr>
        </a:p>
        <a:p>
          <a:pPr marL="0" marR="0" algn="just">
            <a:lnSpc>
              <a:spcPts val="1000"/>
            </a:lnSpc>
            <a:spcBef>
              <a:spcPts val="0"/>
            </a:spcBef>
            <a:spcAft>
              <a:spcPts val="700"/>
            </a:spcAft>
          </a:pPr>
          <a:r>
            <a:rPr lang="en-US" sz="1100" b="0">
              <a:solidFill>
                <a:srgbClr val="000000"/>
              </a:solidFill>
              <a:effectLst/>
              <a:latin typeface="Arial" panose="020B0604020202020204" pitchFamily="34" charset="0"/>
              <a:ea typeface="MS Mincho"/>
              <a:cs typeface="Arial" panose="020B0604020202020204" pitchFamily="34" charset="0"/>
            </a:rPr>
            <a:t>This workbook was prepared as the result of work sponsored by the California Energy Commission. It does not necessarily represent the views of the Energy Commission, its employees, or the State of California. The Energy Commission, the State of California, its employees, contractors, and subcontractors make no warrant, express or implied, and assume no legal liability for the information in this report; nor does any party represent that the uses of this information will not infringe upon privately owned rights. This </a:t>
          </a:r>
          <a:r>
            <a:rPr lang="en-US" sz="1100" b="0">
              <a:effectLst/>
              <a:latin typeface="Arial" panose="020B0604020202020204" pitchFamily="34" charset="0"/>
              <a:ea typeface="+mn-ea"/>
              <a:cs typeface="Arial" panose="020B0604020202020204" pitchFamily="34" charset="0"/>
            </a:rPr>
            <a:t>workbook </a:t>
          </a:r>
          <a:r>
            <a:rPr lang="en-US" sz="1100" b="0">
              <a:solidFill>
                <a:srgbClr val="000000"/>
              </a:solidFill>
              <a:effectLst/>
              <a:latin typeface="Arial" panose="020B0604020202020204" pitchFamily="34" charset="0"/>
              <a:ea typeface="MS Mincho"/>
              <a:cs typeface="Arial" panose="020B0604020202020204" pitchFamily="34" charset="0"/>
            </a:rPr>
            <a:t>has not been approved or disapproved by the California Energy Commission nor has the California Energy Commission passed upon the accuracy or adequacy of the information in this report.</a:t>
          </a:r>
        </a:p>
      </xdr:txBody>
    </xdr:sp>
    <xdr:clientData/>
  </xdr:twoCellAnchor>
  <xdr:twoCellAnchor editAs="oneCell">
    <xdr:from>
      <xdr:col>2</xdr:col>
      <xdr:colOff>4183723</xdr:colOff>
      <xdr:row>0</xdr:row>
      <xdr:rowOff>21770</xdr:rowOff>
    </xdr:from>
    <xdr:to>
      <xdr:col>2</xdr:col>
      <xdr:colOff>7838803</xdr:colOff>
      <xdr:row>7</xdr:row>
      <xdr:rowOff>228598</xdr:rowOff>
    </xdr:to>
    <xdr:pic>
      <xdr:nvPicPr>
        <xdr:cNvPr id="4" name="Picture 3" descr="https://fuelcellsworks.com/content/uploads/California-Energy-Commission-20160613.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03023" y="21770"/>
          <a:ext cx="3655080" cy="14336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63609"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0.23122</cdr:x>
      <cdr:y>0.00809</cdr:y>
    </cdr:from>
    <cdr:to>
      <cdr:x>0.69153</cdr:x>
      <cdr:y>0.05556</cdr:y>
    </cdr:to>
    <cdr:sp macro="" textlink="">
      <cdr:nvSpPr>
        <cdr:cNvPr id="3" name="TextBox 1"/>
        <cdr:cNvSpPr txBox="1"/>
      </cdr:nvSpPr>
      <cdr:spPr>
        <a:xfrm xmlns:a="http://schemas.openxmlformats.org/drawingml/2006/main">
          <a:off x="1997364" y="50800"/>
          <a:ext cx="3976255" cy="2978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effectLst/>
              <a:latin typeface="+mn-lt"/>
              <a:ea typeface="+mn-ea"/>
              <a:cs typeface="+mn-cs"/>
            </a:rPr>
            <a:t>Cumulative Energy Savings </a:t>
          </a:r>
          <a:r>
            <a:rPr lang="en-US" sz="1800" b="1">
              <a:solidFill>
                <a:schemeClr val="tx1"/>
              </a:solidFill>
            </a:rPr>
            <a:t>Potential - Electricity</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63609"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0.23122</cdr:x>
      <cdr:y>0.00809</cdr:y>
    </cdr:from>
    <cdr:to>
      <cdr:x>0.69153</cdr:x>
      <cdr:y>0.05556</cdr:y>
    </cdr:to>
    <cdr:sp macro="" textlink="">
      <cdr:nvSpPr>
        <cdr:cNvPr id="3" name="TextBox 1"/>
        <cdr:cNvSpPr txBox="1"/>
      </cdr:nvSpPr>
      <cdr:spPr>
        <a:xfrm xmlns:a="http://schemas.openxmlformats.org/drawingml/2006/main">
          <a:off x="1997364" y="50800"/>
          <a:ext cx="3976255" cy="2978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effectLst/>
              <a:latin typeface="+mn-lt"/>
              <a:ea typeface="+mn-ea"/>
              <a:cs typeface="+mn-cs"/>
            </a:rPr>
            <a:t>Cumulative Energy Savings </a:t>
          </a:r>
          <a:r>
            <a:rPr lang="en-US" sz="1800" b="1">
              <a:solidFill>
                <a:schemeClr val="tx1"/>
              </a:solidFill>
            </a:rPr>
            <a:t>Potential - Gas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jensen\AppData\Local\Microsoft\Windows\Temporary%20Internet%20Files\Content.Outlook\YPVZSQ72\Program%20Data%20Analysis%20-%20LGC%20-%20Phase%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teamonlycaliforniapgt.navigantconsulting.com/Users/adaftari/Desktop/Other%20Projects%20and%20Folders/BayREN/Analysis%20Tools/Blank%20Data%20Analysis%20Tool%20-%20%202014-2-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Home"/>
      <sheetName val="Program Analysis"/>
      <sheetName val="SB 350 Potential"/>
      <sheetName val="Reference"/>
      <sheetName val="Conservative"/>
      <sheetName val="Aggressive"/>
      <sheetName val="Graph (electricity)"/>
      <sheetName val="Graph (gas)"/>
      <sheetName val="Data Analytics"/>
      <sheetName val="Chart1"/>
      <sheetName val="Chart2"/>
      <sheetName val="Chart3"/>
      <sheetName val="Chart4"/>
      <sheetName val="Look-up"/>
      <sheetName val="BEARS Worksheet"/>
      <sheetName val="LGC Worksheet"/>
      <sheetName val="LGC Conservative"/>
      <sheetName val="GHG Assumptions"/>
    </sheetNames>
    <sheetDataSet>
      <sheetData sheetId="0"/>
      <sheetData sheetId="1"/>
      <sheetData sheetId="2"/>
      <sheetData sheetId="3">
        <row r="35">
          <cell r="G35">
            <v>2015</v>
          </cell>
        </row>
      </sheetData>
      <sheetData sheetId="4"/>
      <sheetData sheetId="5"/>
      <sheetData sheetId="6"/>
      <sheetData sheetId="7" refreshError="1"/>
      <sheetData sheetId="8" refreshError="1"/>
      <sheetData sheetId="9"/>
      <sheetData sheetId="10" refreshError="1"/>
      <sheetData sheetId="11" refreshError="1"/>
      <sheetData sheetId="12" refreshError="1"/>
      <sheetData sheetId="13" refreshError="1"/>
      <sheetData sheetId="14"/>
      <sheetData sheetId="15">
        <row r="85">
          <cell r="T85">
            <v>0.25</v>
          </cell>
        </row>
      </sheetData>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www.iea.org/statistics/resources/unitconverter/" TargetMode="External"/><Relationship Id="rId3" Type="http://schemas.openxmlformats.org/officeDocument/2006/relationships/hyperlink" Target="http://eestats.cpuc.ca.gov/Views/EEDataPortal.aspx" TargetMode="External"/><Relationship Id="rId7" Type="http://schemas.openxmlformats.org/officeDocument/2006/relationships/hyperlink" Target="https://www.iea.org/statistics/resources/unitconverter/" TargetMode="External"/><Relationship Id="rId2" Type="http://schemas.openxmlformats.org/officeDocument/2006/relationships/hyperlink" Target="https://www.eia.gov/state/?sid=CA" TargetMode="External"/><Relationship Id="rId1" Type="http://schemas.openxmlformats.org/officeDocument/2006/relationships/hyperlink" Target="https://www.eia.gov/state/?sid=CA" TargetMode="External"/><Relationship Id="rId6" Type="http://schemas.openxmlformats.org/officeDocument/2006/relationships/hyperlink" Target="http://eestats.cpuc.ca.gov/Views/EEDataPortal.aspx" TargetMode="External"/><Relationship Id="rId5" Type="http://schemas.openxmlformats.org/officeDocument/2006/relationships/hyperlink" Target="http://eestats.cpuc.ca.gov/Views/EEDataPortal.aspx" TargetMode="External"/><Relationship Id="rId4" Type="http://schemas.openxmlformats.org/officeDocument/2006/relationships/hyperlink" Target="http://eestats.cpuc.ca.gov/Views/EEDataPortal.aspx"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8:H49"/>
  <sheetViews>
    <sheetView tabSelected="1" zoomScale="70" zoomScaleNormal="70" workbookViewId="0">
      <selection activeCell="B46" sqref="B46"/>
    </sheetView>
  </sheetViews>
  <sheetFormatPr defaultColWidth="8.85546875" defaultRowHeight="14.25" x14ac:dyDescent="0.2"/>
  <cols>
    <col min="1" max="1" width="8.85546875" style="129"/>
    <col min="2" max="2" width="20.5703125" style="129" customWidth="1"/>
    <col min="3" max="3" width="121.28515625" style="129" customWidth="1"/>
    <col min="4" max="16384" width="8.85546875" style="129"/>
  </cols>
  <sheetData>
    <row r="8" spans="2:8" ht="22.9" x14ac:dyDescent="0.4">
      <c r="B8" s="128" t="s">
        <v>233</v>
      </c>
      <c r="H8" s="66"/>
    </row>
    <row r="9" spans="2:8" ht="22.9" x14ac:dyDescent="0.4">
      <c r="B9" s="128" t="s">
        <v>234</v>
      </c>
    </row>
    <row r="10" spans="2:8" ht="22.9" x14ac:dyDescent="0.4">
      <c r="B10" s="128" t="s">
        <v>235</v>
      </c>
    </row>
    <row r="11" spans="2:8" ht="22.9" x14ac:dyDescent="0.4">
      <c r="B11" s="128"/>
    </row>
    <row r="12" spans="2:8" ht="17.45" x14ac:dyDescent="0.3">
      <c r="B12" s="130" t="s">
        <v>333</v>
      </c>
    </row>
    <row r="13" spans="2:8" ht="13.9" x14ac:dyDescent="0.25">
      <c r="B13" s="129" t="s">
        <v>236</v>
      </c>
      <c r="C13" s="129" t="s">
        <v>281</v>
      </c>
    </row>
    <row r="14" spans="2:8" ht="13.9" x14ac:dyDescent="0.25">
      <c r="B14" s="129" t="s">
        <v>237</v>
      </c>
      <c r="C14" s="129" t="s">
        <v>238</v>
      </c>
    </row>
    <row r="15" spans="2:8" ht="13.9" x14ac:dyDescent="0.25">
      <c r="B15" s="129" t="s">
        <v>239</v>
      </c>
      <c r="C15" s="129" t="s">
        <v>240</v>
      </c>
    </row>
    <row r="16" spans="2:8" ht="13.9" x14ac:dyDescent="0.25">
      <c r="B16" s="129" t="s">
        <v>241</v>
      </c>
      <c r="C16" s="131">
        <v>42978</v>
      </c>
    </row>
    <row r="27" spans="2:3" ht="27.6" customHeight="1" x14ac:dyDescent="0.25">
      <c r="B27" s="252" t="s">
        <v>242</v>
      </c>
      <c r="C27" s="253"/>
    </row>
    <row r="28" spans="2:3" ht="13.9" x14ac:dyDescent="0.25">
      <c r="B28" s="132" t="s">
        <v>243</v>
      </c>
      <c r="C28" s="133" t="s">
        <v>244</v>
      </c>
    </row>
    <row r="29" spans="2:3" ht="13.9" x14ac:dyDescent="0.25">
      <c r="B29" s="132" t="s">
        <v>245</v>
      </c>
      <c r="C29" s="133" t="s">
        <v>246</v>
      </c>
    </row>
    <row r="30" spans="2:3" ht="13.9" x14ac:dyDescent="0.25">
      <c r="B30" s="132" t="s">
        <v>229</v>
      </c>
      <c r="C30" s="133" t="s">
        <v>247</v>
      </c>
    </row>
    <row r="31" spans="2:3" ht="13.9" x14ac:dyDescent="0.25">
      <c r="B31" s="132" t="s">
        <v>228</v>
      </c>
      <c r="C31" s="133" t="s">
        <v>248</v>
      </c>
    </row>
    <row r="32" spans="2:3" ht="13.9" x14ac:dyDescent="0.25">
      <c r="B32" s="132" t="s">
        <v>229</v>
      </c>
      <c r="C32" s="133" t="s">
        <v>249</v>
      </c>
    </row>
    <row r="33" spans="2:3" ht="13.9" x14ac:dyDescent="0.25">
      <c r="B33" s="132" t="s">
        <v>250</v>
      </c>
      <c r="C33" s="189" t="s">
        <v>315</v>
      </c>
    </row>
    <row r="34" spans="2:3" ht="13.9" x14ac:dyDescent="0.25">
      <c r="B34" s="132" t="s">
        <v>251</v>
      </c>
      <c r="C34" s="189" t="s">
        <v>316</v>
      </c>
    </row>
    <row r="35" spans="2:3" ht="13.9" x14ac:dyDescent="0.25">
      <c r="B35" s="189" t="s">
        <v>314</v>
      </c>
      <c r="C35" s="194" t="s">
        <v>327</v>
      </c>
    </row>
    <row r="36" spans="2:3" ht="13.9" x14ac:dyDescent="0.25">
      <c r="B36" s="134"/>
      <c r="C36" s="135"/>
    </row>
    <row r="38" spans="2:3" ht="27.6" customHeight="1" x14ac:dyDescent="0.25">
      <c r="B38" s="252" t="s">
        <v>252</v>
      </c>
      <c r="C38" s="253" t="s">
        <v>253</v>
      </c>
    </row>
    <row r="39" spans="2:3" ht="13.9" x14ac:dyDescent="0.25">
      <c r="B39" s="132" t="s">
        <v>0</v>
      </c>
      <c r="C39" s="133" t="s">
        <v>254</v>
      </c>
    </row>
    <row r="40" spans="2:3" ht="13.9" x14ac:dyDescent="0.25">
      <c r="B40" s="132" t="s">
        <v>4</v>
      </c>
      <c r="C40" s="133" t="s">
        <v>255</v>
      </c>
    </row>
    <row r="41" spans="2:3" ht="13.9" x14ac:dyDescent="0.25">
      <c r="B41" s="132" t="s">
        <v>256</v>
      </c>
      <c r="C41" s="133" t="s">
        <v>257</v>
      </c>
    </row>
    <row r="42" spans="2:3" ht="13.9" x14ac:dyDescent="0.25">
      <c r="B42" s="132" t="s">
        <v>14</v>
      </c>
      <c r="C42" s="133" t="s">
        <v>280</v>
      </c>
    </row>
    <row r="43" spans="2:3" ht="27.6" x14ac:dyDescent="0.25">
      <c r="B43" s="132" t="s">
        <v>258</v>
      </c>
      <c r="C43" s="195" t="s">
        <v>332</v>
      </c>
    </row>
    <row r="44" spans="2:3" ht="13.9" x14ac:dyDescent="0.25">
      <c r="B44" s="132" t="s">
        <v>53</v>
      </c>
      <c r="C44" s="133" t="s">
        <v>259</v>
      </c>
    </row>
    <row r="45" spans="2:3" ht="13.9" x14ac:dyDescent="0.25">
      <c r="B45" s="132" t="s">
        <v>260</v>
      </c>
      <c r="C45" s="133" t="s">
        <v>328</v>
      </c>
    </row>
    <row r="47" spans="2:3" x14ac:dyDescent="0.2">
      <c r="B47" s="279" t="s">
        <v>384</v>
      </c>
      <c r="C47" s="279"/>
    </row>
    <row r="48" spans="2:3" x14ac:dyDescent="0.2">
      <c r="B48" s="279" t="s">
        <v>385</v>
      </c>
      <c r="C48" s="279"/>
    </row>
    <row r="49" spans="2:3" x14ac:dyDescent="0.2">
      <c r="B49" s="279" t="s">
        <v>393</v>
      </c>
      <c r="C49" s="279"/>
    </row>
  </sheetData>
  <mergeCells count="5">
    <mergeCell ref="B27:C27"/>
    <mergeCell ref="B38:C38"/>
    <mergeCell ref="B49:C49"/>
    <mergeCell ref="B48:C48"/>
    <mergeCell ref="B47:C4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165"/>
  <sheetViews>
    <sheetView zoomScale="85" zoomScaleNormal="85" zoomScaleSheetLayoutView="85" zoomScalePageLayoutView="55" workbookViewId="0">
      <selection sqref="A1:C1"/>
    </sheetView>
  </sheetViews>
  <sheetFormatPr defaultColWidth="9.140625" defaultRowHeight="15" x14ac:dyDescent="0.25"/>
  <cols>
    <col min="1" max="1" width="85.140625" style="107" customWidth="1"/>
    <col min="2" max="2" width="12.85546875" style="107" bestFit="1" customWidth="1"/>
    <col min="3" max="3" width="30" style="107" customWidth="1"/>
    <col min="4" max="4" width="13.85546875" style="107" customWidth="1"/>
    <col min="5" max="5" width="12.85546875" style="107" bestFit="1" customWidth="1"/>
    <col min="6" max="7" width="12.42578125" style="107" bestFit="1" customWidth="1"/>
    <col min="8" max="8" width="13.140625" style="107" bestFit="1" customWidth="1"/>
    <col min="9" max="9" width="12.85546875" style="107" bestFit="1" customWidth="1"/>
    <col min="10" max="11" width="13.140625" style="107" bestFit="1" customWidth="1"/>
    <col min="12" max="12" width="12.85546875" style="107" bestFit="1" customWidth="1"/>
    <col min="13" max="13" width="13.140625" style="107" bestFit="1" customWidth="1"/>
    <col min="14" max="14" width="12.85546875" style="107" customWidth="1"/>
    <col min="15" max="15" width="12.42578125" style="107" bestFit="1" customWidth="1"/>
    <col min="16" max="16" width="12.85546875" style="107" bestFit="1" customWidth="1"/>
    <col min="17" max="16384" width="9.140625" style="107"/>
  </cols>
  <sheetData>
    <row r="1" spans="1:5" ht="14.45" x14ac:dyDescent="0.3">
      <c r="A1" s="274" t="s">
        <v>154</v>
      </c>
      <c r="B1" s="274"/>
      <c r="C1" s="274"/>
    </row>
    <row r="3" spans="1:5" ht="14.45" x14ac:dyDescent="0.3">
      <c r="A3" s="108" t="s">
        <v>155</v>
      </c>
    </row>
    <row r="4" spans="1:5" ht="28.9" x14ac:dyDescent="0.3">
      <c r="A4" s="109" t="s">
        <v>156</v>
      </c>
      <c r="B4" s="110">
        <v>1464.9</v>
      </c>
      <c r="C4" s="111" t="s">
        <v>157</v>
      </c>
      <c r="E4" s="112" t="s">
        <v>158</v>
      </c>
    </row>
    <row r="5" spans="1:5" ht="28.9" x14ac:dyDescent="0.3">
      <c r="A5" s="109" t="s">
        <v>159</v>
      </c>
      <c r="B5" s="110">
        <v>1357</v>
      </c>
      <c r="C5" s="111" t="s">
        <v>157</v>
      </c>
      <c r="E5" s="112" t="s">
        <v>160</v>
      </c>
    </row>
    <row r="6" spans="1:5" ht="14.45" x14ac:dyDescent="0.3">
      <c r="B6" s="113"/>
    </row>
    <row r="7" spans="1:5" ht="14.45" x14ac:dyDescent="0.3">
      <c r="A7" s="273" t="s">
        <v>161</v>
      </c>
      <c r="B7" s="273"/>
      <c r="C7" s="273"/>
    </row>
    <row r="8" spans="1:5" ht="14.45" x14ac:dyDescent="0.3">
      <c r="A8" s="127"/>
      <c r="B8" s="127"/>
      <c r="C8" s="127"/>
    </row>
    <row r="9" spans="1:5" ht="14.45" x14ac:dyDescent="0.3">
      <c r="A9" s="273" t="s">
        <v>162</v>
      </c>
      <c r="B9" s="273"/>
      <c r="C9" s="273"/>
    </row>
    <row r="10" spans="1:5" ht="43.15" x14ac:dyDescent="0.3">
      <c r="A10" s="107" t="s">
        <v>163</v>
      </c>
      <c r="B10" s="114">
        <v>171102</v>
      </c>
      <c r="C10" s="107" t="s">
        <v>164</v>
      </c>
    </row>
    <row r="11" spans="1:5" ht="43.15" x14ac:dyDescent="0.3">
      <c r="A11" s="107" t="s">
        <v>165</v>
      </c>
      <c r="B11" s="114">
        <v>248895</v>
      </c>
      <c r="C11" s="107" t="s">
        <v>164</v>
      </c>
    </row>
    <row r="12" spans="1:5" ht="14.45" x14ac:dyDescent="0.3">
      <c r="A12" s="107" t="s">
        <v>166</v>
      </c>
      <c r="B12" s="115">
        <f>B10/B11</f>
        <v>0.68744651359006814</v>
      </c>
      <c r="C12" s="107" t="s">
        <v>167</v>
      </c>
    </row>
    <row r="14" spans="1:5" ht="14.45" x14ac:dyDescent="0.3">
      <c r="A14" s="273" t="s">
        <v>168</v>
      </c>
      <c r="B14" s="273"/>
      <c r="C14" s="273"/>
    </row>
    <row r="15" spans="1:5" ht="14.45" x14ac:dyDescent="0.3">
      <c r="A15" s="107" t="s">
        <v>169</v>
      </c>
      <c r="B15" s="116">
        <f>B4*B12</f>
        <v>1007.0403977580909</v>
      </c>
    </row>
    <row r="16" spans="1:5" ht="14.45" x14ac:dyDescent="0.3">
      <c r="A16" s="107" t="s">
        <v>170</v>
      </c>
      <c r="B16" s="116">
        <f>B5*B12</f>
        <v>932.86491894172252</v>
      </c>
    </row>
    <row r="18" spans="1:3" ht="14.45" x14ac:dyDescent="0.3">
      <c r="A18" s="275" t="s">
        <v>171</v>
      </c>
      <c r="B18" s="275"/>
      <c r="C18" s="275"/>
    </row>
    <row r="19" spans="1:3" ht="28.9" x14ac:dyDescent="0.3">
      <c r="A19" s="109" t="s">
        <v>172</v>
      </c>
      <c r="B19" s="117">
        <v>478.9</v>
      </c>
      <c r="C19" s="111" t="s">
        <v>173</v>
      </c>
    </row>
    <row r="20" spans="1:3" ht="28.9" x14ac:dyDescent="0.3">
      <c r="A20" s="109" t="s">
        <v>174</v>
      </c>
      <c r="B20" s="117">
        <v>5.8209999999999997</v>
      </c>
      <c r="C20" s="111" t="s">
        <v>173</v>
      </c>
    </row>
    <row r="21" spans="1:3" ht="28.9" x14ac:dyDescent="0.3">
      <c r="A21" s="109" t="s">
        <v>175</v>
      </c>
      <c r="B21" s="117">
        <v>432.9</v>
      </c>
      <c r="C21" s="111" t="s">
        <v>173</v>
      </c>
    </row>
    <row r="22" spans="1:3" ht="28.9" x14ac:dyDescent="0.3">
      <c r="A22" s="109" t="s">
        <v>176</v>
      </c>
      <c r="B22" s="117">
        <v>7.415</v>
      </c>
      <c r="C22" s="111" t="s">
        <v>173</v>
      </c>
    </row>
    <row r="24" spans="1:3" ht="14.45" x14ac:dyDescent="0.3">
      <c r="A24" s="273" t="s">
        <v>177</v>
      </c>
      <c r="B24" s="273"/>
      <c r="C24" s="273"/>
    </row>
    <row r="25" spans="1:3" ht="14.45" x14ac:dyDescent="0.3">
      <c r="A25" s="107" t="s">
        <v>178</v>
      </c>
      <c r="B25" s="118">
        <v>3.4121416300000001E-3</v>
      </c>
      <c r="C25" s="119" t="s">
        <v>179</v>
      </c>
    </row>
    <row r="26" spans="1:3" ht="14.45" x14ac:dyDescent="0.3">
      <c r="A26" s="107" t="s">
        <v>180</v>
      </c>
      <c r="B26" s="118">
        <v>0.1</v>
      </c>
      <c r="C26" s="119" t="s">
        <v>179</v>
      </c>
    </row>
    <row r="27" spans="1:3" ht="14.45" x14ac:dyDescent="0.3">
      <c r="A27" s="107" t="s">
        <v>181</v>
      </c>
      <c r="B27" s="120">
        <f>B19*B25</f>
        <v>1.6340746266070001</v>
      </c>
    </row>
    <row r="28" spans="1:3" ht="14.45" x14ac:dyDescent="0.3">
      <c r="A28" s="107" t="s">
        <v>182</v>
      </c>
      <c r="B28" s="120">
        <f>B20*B26</f>
        <v>0.58209999999999995</v>
      </c>
    </row>
    <row r="29" spans="1:3" ht="14.45" x14ac:dyDescent="0.3">
      <c r="A29" s="107" t="s">
        <v>183</v>
      </c>
      <c r="B29" s="120">
        <f>SUM(B27:B28)</f>
        <v>2.2161746266070002</v>
      </c>
    </row>
    <row r="30" spans="1:3" ht="14.45" x14ac:dyDescent="0.3">
      <c r="A30" s="107" t="s">
        <v>184</v>
      </c>
      <c r="B30" s="120">
        <f>B21*B25</f>
        <v>1.477116111627</v>
      </c>
    </row>
    <row r="31" spans="1:3" ht="14.45" x14ac:dyDescent="0.3">
      <c r="A31" s="107" t="s">
        <v>185</v>
      </c>
      <c r="B31" s="120">
        <f>B22*B26</f>
        <v>0.74150000000000005</v>
      </c>
    </row>
    <row r="32" spans="1:3" ht="14.45" x14ac:dyDescent="0.3">
      <c r="A32" s="107" t="s">
        <v>186</v>
      </c>
      <c r="B32" s="120">
        <f>SUM(B30:B31)</f>
        <v>2.218616111627</v>
      </c>
    </row>
    <row r="34" spans="1:3" ht="14.45" x14ac:dyDescent="0.3">
      <c r="A34" s="273" t="s">
        <v>187</v>
      </c>
      <c r="B34" s="273"/>
      <c r="C34" s="273"/>
    </row>
    <row r="35" spans="1:3" ht="14.45" x14ac:dyDescent="0.3">
      <c r="A35" s="107" t="s">
        <v>188</v>
      </c>
      <c r="B35" s="121">
        <f>B29/B4</f>
        <v>1.5128504516397025E-3</v>
      </c>
    </row>
    <row r="36" spans="1:3" ht="14.45" x14ac:dyDescent="0.3">
      <c r="A36" s="107" t="s">
        <v>189</v>
      </c>
      <c r="B36" s="121">
        <f>B32/B5</f>
        <v>1.6349418656057479E-3</v>
      </c>
    </row>
    <row r="38" spans="1:3" ht="14.45" x14ac:dyDescent="0.3">
      <c r="A38" s="273" t="s">
        <v>190</v>
      </c>
      <c r="B38" s="273"/>
      <c r="C38" s="273"/>
    </row>
    <row r="40" spans="1:3" ht="14.45" x14ac:dyDescent="0.3">
      <c r="A40" s="273" t="s">
        <v>191</v>
      </c>
      <c r="B40" s="273"/>
      <c r="C40" s="273"/>
    </row>
    <row r="41" spans="1:3" ht="14.45" x14ac:dyDescent="0.3">
      <c r="A41" s="107" t="s">
        <v>192</v>
      </c>
      <c r="B41" s="121">
        <f>B35*2</f>
        <v>3.0257009032794049E-3</v>
      </c>
    </row>
    <row r="42" spans="1:3" ht="14.45" x14ac:dyDescent="0.3">
      <c r="A42" s="107" t="s">
        <v>193</v>
      </c>
      <c r="B42" s="121">
        <f>B36*2</f>
        <v>3.2698837312114958E-3</v>
      </c>
    </row>
    <row r="44" spans="1:3" ht="14.45" x14ac:dyDescent="0.3">
      <c r="A44" s="273" t="s">
        <v>194</v>
      </c>
      <c r="B44" s="273"/>
      <c r="C44" s="273"/>
    </row>
    <row r="45" spans="1:3" ht="28.9" x14ac:dyDescent="0.3">
      <c r="A45" s="107" t="s">
        <v>195</v>
      </c>
      <c r="B45" s="121">
        <f>B41-B35</f>
        <v>1.5128504516397025E-3</v>
      </c>
    </row>
    <row r="46" spans="1:3" ht="28.9" x14ac:dyDescent="0.3">
      <c r="A46" s="107" t="s">
        <v>196</v>
      </c>
      <c r="B46" s="121">
        <f>B42-B36</f>
        <v>1.6349418656057479E-3</v>
      </c>
    </row>
    <row r="48" spans="1:3" ht="14.45" x14ac:dyDescent="0.3">
      <c r="A48" s="273" t="s">
        <v>197</v>
      </c>
      <c r="B48" s="273"/>
      <c r="C48" s="273"/>
    </row>
    <row r="50" spans="1:3" ht="14.45" x14ac:dyDescent="0.3">
      <c r="A50" s="273" t="s">
        <v>198</v>
      </c>
      <c r="B50" s="273"/>
      <c r="C50" s="273"/>
    </row>
    <row r="51" spans="1:3" ht="14.45" x14ac:dyDescent="0.3">
      <c r="A51" s="109" t="s">
        <v>199</v>
      </c>
      <c r="B51" s="122">
        <v>136005</v>
      </c>
      <c r="C51" s="109" t="s">
        <v>200</v>
      </c>
    </row>
    <row r="52" spans="1:3" ht="14.45" x14ac:dyDescent="0.3">
      <c r="A52" s="109" t="s">
        <v>201</v>
      </c>
      <c r="B52" s="122">
        <v>79</v>
      </c>
      <c r="C52" s="109" t="s">
        <v>202</v>
      </c>
    </row>
    <row r="53" spans="1:3" ht="14.45" x14ac:dyDescent="0.3">
      <c r="A53" s="109" t="s">
        <v>203</v>
      </c>
      <c r="B53" s="122">
        <f>B51*B52</f>
        <v>10744395</v>
      </c>
      <c r="C53" s="109" t="s">
        <v>167</v>
      </c>
    </row>
    <row r="55" spans="1:3" ht="14.45" x14ac:dyDescent="0.3">
      <c r="A55" s="273" t="s">
        <v>204</v>
      </c>
      <c r="B55" s="273"/>
      <c r="C55" s="273"/>
    </row>
    <row r="56" spans="1:3" ht="14.45" x14ac:dyDescent="0.3">
      <c r="A56" s="107" t="s">
        <v>205</v>
      </c>
      <c r="B56" s="114">
        <f>B53*B45</f>
        <v>16254.662828345361</v>
      </c>
    </row>
    <row r="57" spans="1:3" ht="14.45" x14ac:dyDescent="0.3">
      <c r="A57" s="107" t="s">
        <v>206</v>
      </c>
      <c r="B57" s="114">
        <f>B53*B46</f>
        <v>17566.461206105068</v>
      </c>
    </row>
    <row r="59" spans="1:3" ht="14.45" x14ac:dyDescent="0.3">
      <c r="A59" s="108" t="s">
        <v>207</v>
      </c>
    </row>
    <row r="60" spans="1:3" ht="14.45" x14ac:dyDescent="0.3">
      <c r="A60" s="108"/>
    </row>
    <row r="61" spans="1:3" ht="14.45" x14ac:dyDescent="0.3">
      <c r="A61" s="108" t="s">
        <v>208</v>
      </c>
    </row>
    <row r="62" spans="1:3" ht="14.45" x14ac:dyDescent="0.3">
      <c r="A62" s="109" t="s">
        <v>209</v>
      </c>
      <c r="B62" s="123">
        <v>0.75</v>
      </c>
      <c r="C62" s="109" t="s">
        <v>210</v>
      </c>
    </row>
    <row r="63" spans="1:3" ht="14.45" x14ac:dyDescent="0.3">
      <c r="A63" s="109" t="s">
        <v>211</v>
      </c>
      <c r="B63" s="122">
        <f>B56*B62</f>
        <v>12190.997121259021</v>
      </c>
      <c r="C63" s="109" t="s">
        <v>167</v>
      </c>
    </row>
    <row r="64" spans="1:3" ht="14.45" x14ac:dyDescent="0.3">
      <c r="A64" s="109" t="s">
        <v>212</v>
      </c>
      <c r="B64" s="124">
        <v>3.4119999999999999</v>
      </c>
      <c r="C64" s="109" t="s">
        <v>213</v>
      </c>
    </row>
    <row r="65" spans="1:3" ht="14.45" x14ac:dyDescent="0.3">
      <c r="A65" s="109" t="s">
        <v>214</v>
      </c>
      <c r="B65" s="122">
        <f>B63/B64</f>
        <v>3572.9768819633709</v>
      </c>
      <c r="C65" s="109" t="s">
        <v>167</v>
      </c>
    </row>
    <row r="66" spans="1:3" ht="14.45" x14ac:dyDescent="0.3">
      <c r="A66" s="109" t="s">
        <v>215</v>
      </c>
      <c r="B66" s="123">
        <f>1-B62</f>
        <v>0.25</v>
      </c>
      <c r="C66" s="109" t="s">
        <v>210</v>
      </c>
    </row>
    <row r="67" spans="1:3" ht="14.45" x14ac:dyDescent="0.3">
      <c r="A67" s="109" t="s">
        <v>216</v>
      </c>
      <c r="B67" s="122">
        <f>B56*B66</f>
        <v>4063.6657070863403</v>
      </c>
      <c r="C67" s="109" t="s">
        <v>167</v>
      </c>
    </row>
    <row r="68" spans="1:3" ht="14.45" x14ac:dyDescent="0.3">
      <c r="A68" s="109" t="s">
        <v>217</v>
      </c>
      <c r="B68" s="122">
        <v>100</v>
      </c>
      <c r="C68" s="109" t="s">
        <v>213</v>
      </c>
    </row>
    <row r="69" spans="1:3" ht="14.45" x14ac:dyDescent="0.3">
      <c r="A69" s="109" t="s">
        <v>218</v>
      </c>
      <c r="B69" s="122">
        <f>B67/B68</f>
        <v>40.6366570708634</v>
      </c>
      <c r="C69" s="109" t="s">
        <v>167</v>
      </c>
    </row>
    <row r="71" spans="1:3" ht="14.45" x14ac:dyDescent="0.3">
      <c r="A71" s="108" t="s">
        <v>53</v>
      </c>
    </row>
    <row r="72" spans="1:3" ht="14.45" x14ac:dyDescent="0.3">
      <c r="A72" s="109" t="s">
        <v>209</v>
      </c>
      <c r="B72" s="123">
        <v>0.75</v>
      </c>
      <c r="C72" s="109" t="s">
        <v>210</v>
      </c>
    </row>
    <row r="73" spans="1:3" ht="14.45" x14ac:dyDescent="0.3">
      <c r="A73" s="109" t="s">
        <v>211</v>
      </c>
      <c r="B73" s="122">
        <f>B57*B72</f>
        <v>13174.8459045788</v>
      </c>
      <c r="C73" s="109" t="s">
        <v>167</v>
      </c>
    </row>
    <row r="74" spans="1:3" ht="14.45" x14ac:dyDescent="0.3">
      <c r="A74" s="109" t="s">
        <v>212</v>
      </c>
      <c r="B74" s="124">
        <v>3.4119999999999999</v>
      </c>
      <c r="C74" s="109" t="s">
        <v>213</v>
      </c>
    </row>
    <row r="75" spans="1:3" ht="14.45" x14ac:dyDescent="0.3">
      <c r="A75" s="109" t="s">
        <v>214</v>
      </c>
      <c r="B75" s="122">
        <f>B73/B74</f>
        <v>3861.3264667581479</v>
      </c>
      <c r="C75" s="109" t="s">
        <v>167</v>
      </c>
    </row>
    <row r="76" spans="1:3" ht="14.45" x14ac:dyDescent="0.3">
      <c r="A76" s="109" t="s">
        <v>215</v>
      </c>
      <c r="B76" s="123">
        <f>1-B72</f>
        <v>0.25</v>
      </c>
      <c r="C76" s="109" t="s">
        <v>210</v>
      </c>
    </row>
    <row r="77" spans="1:3" ht="14.45" x14ac:dyDescent="0.3">
      <c r="A77" s="109" t="s">
        <v>216</v>
      </c>
      <c r="B77" s="122">
        <f>B57*B76</f>
        <v>4391.6153015262671</v>
      </c>
      <c r="C77" s="109" t="s">
        <v>167</v>
      </c>
    </row>
    <row r="78" spans="1:3" ht="14.45" x14ac:dyDescent="0.3">
      <c r="A78" s="109" t="s">
        <v>217</v>
      </c>
      <c r="B78" s="122">
        <v>100</v>
      </c>
      <c r="C78" s="109" t="s">
        <v>213</v>
      </c>
    </row>
    <row r="79" spans="1:3" ht="14.45" x14ac:dyDescent="0.3">
      <c r="A79" s="109" t="s">
        <v>218</v>
      </c>
      <c r="B79" s="122">
        <f>B77/B78</f>
        <v>43.916153015262672</v>
      </c>
      <c r="C79" s="109" t="s">
        <v>167</v>
      </c>
    </row>
    <row r="81" spans="1:17" ht="14.45" x14ac:dyDescent="0.3">
      <c r="A81" s="273" t="s">
        <v>219</v>
      </c>
      <c r="B81" s="273"/>
      <c r="C81" s="273"/>
    </row>
    <row r="82" spans="1:17" ht="14.45" x14ac:dyDescent="0.3">
      <c r="A82" s="126"/>
      <c r="B82" s="126"/>
      <c r="C82" s="126"/>
    </row>
    <row r="83" spans="1:17" ht="18.600000000000001" thickBot="1" x14ac:dyDescent="0.35">
      <c r="A83" s="177" t="s">
        <v>229</v>
      </c>
      <c r="B83" s="126"/>
      <c r="C83" s="126"/>
    </row>
    <row r="84" spans="1:17" x14ac:dyDescent="0.25">
      <c r="A84" s="196">
        <v>0.02</v>
      </c>
      <c r="B84" s="178">
        <v>2018</v>
      </c>
      <c r="C84" s="178">
        <v>2019</v>
      </c>
      <c r="D84" s="178">
        <v>2020</v>
      </c>
      <c r="E84" s="178">
        <v>2021</v>
      </c>
      <c r="F84" s="178">
        <v>2022</v>
      </c>
      <c r="G84" s="178">
        <v>2023</v>
      </c>
      <c r="H84" s="178">
        <v>2024</v>
      </c>
      <c r="I84" s="178">
        <v>2025</v>
      </c>
      <c r="J84" s="178">
        <v>2026</v>
      </c>
      <c r="K84" s="178">
        <v>2027</v>
      </c>
      <c r="L84" s="178">
        <v>2028</v>
      </c>
      <c r="M84" s="178">
        <v>2029</v>
      </c>
      <c r="N84" s="179">
        <v>2030</v>
      </c>
      <c r="Q84"/>
    </row>
    <row r="85" spans="1:17" x14ac:dyDescent="0.25">
      <c r="A85" s="180" t="s">
        <v>220</v>
      </c>
      <c r="B85" s="181">
        <v>18100</v>
      </c>
      <c r="C85" s="181">
        <v>18400</v>
      </c>
      <c r="D85" s="181">
        <v>18700</v>
      </c>
      <c r="E85" s="181">
        <f>ROUND(D85*1.0184,0)</f>
        <v>19044</v>
      </c>
      <c r="F85" s="181">
        <f t="shared" ref="F85:N85" si="0">ROUND(E85*1.0184,0)</f>
        <v>19394</v>
      </c>
      <c r="G85" s="181">
        <f t="shared" si="0"/>
        <v>19751</v>
      </c>
      <c r="H85" s="181">
        <f t="shared" si="0"/>
        <v>20114</v>
      </c>
      <c r="I85" s="181">
        <f t="shared" si="0"/>
        <v>20484</v>
      </c>
      <c r="J85" s="181">
        <f t="shared" si="0"/>
        <v>20861</v>
      </c>
      <c r="K85" s="181">
        <f t="shared" si="0"/>
        <v>21245</v>
      </c>
      <c r="L85" s="181">
        <f t="shared" si="0"/>
        <v>21636</v>
      </c>
      <c r="M85" s="181">
        <f t="shared" si="0"/>
        <v>22034</v>
      </c>
      <c r="N85" s="182">
        <f t="shared" si="0"/>
        <v>22439</v>
      </c>
      <c r="Q85"/>
    </row>
    <row r="86" spans="1:17" x14ac:dyDescent="0.25">
      <c r="A86" s="180"/>
      <c r="B86" s="181"/>
      <c r="C86" s="181"/>
      <c r="D86" s="181"/>
      <c r="F86" s="181">
        <v>18100</v>
      </c>
      <c r="G86" s="181">
        <v>18400</v>
      </c>
      <c r="H86" s="181">
        <v>18700</v>
      </c>
      <c r="I86" s="181">
        <f t="shared" ref="I86:N86" si="1">ROUND(H86*1.0184,0)</f>
        <v>19044</v>
      </c>
      <c r="J86" s="181">
        <f t="shared" si="1"/>
        <v>19394</v>
      </c>
      <c r="K86" s="181">
        <f t="shared" si="1"/>
        <v>19751</v>
      </c>
      <c r="L86" s="181">
        <f t="shared" si="1"/>
        <v>20114</v>
      </c>
      <c r="M86" s="181">
        <f t="shared" si="1"/>
        <v>20484</v>
      </c>
      <c r="N86" s="182">
        <f t="shared" si="1"/>
        <v>20861</v>
      </c>
      <c r="O86" s="181"/>
      <c r="P86" s="181"/>
      <c r="Q86"/>
    </row>
    <row r="87" spans="1:17" x14ac:dyDescent="0.25">
      <c r="A87" s="180" t="s">
        <v>334</v>
      </c>
      <c r="B87" s="181">
        <f>B85*$B$65</f>
        <v>64670881.563537017</v>
      </c>
      <c r="C87" s="181">
        <f t="shared" ref="C87:N87" si="2">C85*$B$65</f>
        <v>65742774.628126025</v>
      </c>
      <c r="D87" s="181">
        <f t="shared" si="2"/>
        <v>66814667.692715034</v>
      </c>
      <c r="E87" s="181">
        <f t="shared" si="2"/>
        <v>68043771.740110442</v>
      </c>
      <c r="F87" s="181">
        <f t="shared" si="2"/>
        <v>69294313.648797616</v>
      </c>
      <c r="G87" s="181">
        <f t="shared" si="2"/>
        <v>70569866.395658538</v>
      </c>
      <c r="H87" s="181">
        <f t="shared" si="2"/>
        <v>71866857.00381124</v>
      </c>
      <c r="I87" s="181">
        <f t="shared" si="2"/>
        <v>73188858.45013769</v>
      </c>
      <c r="J87" s="181">
        <f t="shared" si="2"/>
        <v>74535870.734637886</v>
      </c>
      <c r="K87" s="181">
        <f t="shared" si="2"/>
        <v>75907893.857311815</v>
      </c>
      <c r="L87" s="181">
        <f t="shared" si="2"/>
        <v>77304927.818159491</v>
      </c>
      <c r="M87" s="181">
        <f t="shared" si="2"/>
        <v>78726972.617180914</v>
      </c>
      <c r="N87" s="182">
        <f t="shared" si="2"/>
        <v>80174028.254376084</v>
      </c>
      <c r="Q87"/>
    </row>
    <row r="88" spans="1:17" x14ac:dyDescent="0.25">
      <c r="A88" s="180" t="s">
        <v>336</v>
      </c>
      <c r="B88" s="181">
        <f>B86*$B$65*(($A$84-$B$45)/$B$45)</f>
        <v>0</v>
      </c>
      <c r="C88" s="181">
        <f t="shared" ref="C88:N88" si="3">C86*$B$65*(($A$84-$B$45)/$B$45)</f>
        <v>0</v>
      </c>
      <c r="D88" s="181">
        <f t="shared" si="3"/>
        <v>0</v>
      </c>
      <c r="E88" s="181">
        <f t="shared" si="3"/>
        <v>0</v>
      </c>
      <c r="F88" s="181">
        <f t="shared" si="3"/>
        <v>790283175.44115257</v>
      </c>
      <c r="G88" s="181">
        <f t="shared" si="3"/>
        <v>803381791.60868537</v>
      </c>
      <c r="H88" s="181">
        <f t="shared" si="3"/>
        <v>816480407.7762183</v>
      </c>
      <c r="I88" s="181">
        <f t="shared" si="3"/>
        <v>831500154.31498945</v>
      </c>
      <c r="J88" s="181">
        <f t="shared" si="3"/>
        <v>846781873.17711115</v>
      </c>
      <c r="K88" s="181">
        <f t="shared" si="3"/>
        <v>862369226.4164753</v>
      </c>
      <c r="L88" s="181">
        <f t="shared" si="3"/>
        <v>878218551.97919011</v>
      </c>
      <c r="M88" s="181">
        <f t="shared" si="3"/>
        <v>894373511.91914737</v>
      </c>
      <c r="N88" s="182">
        <f t="shared" si="3"/>
        <v>910834106.2363472</v>
      </c>
      <c r="Q88"/>
    </row>
    <row r="89" spans="1:17" x14ac:dyDescent="0.25">
      <c r="A89" s="180" t="s">
        <v>337</v>
      </c>
      <c r="B89" s="181">
        <f>B87+B88</f>
        <v>64670881.563537017</v>
      </c>
      <c r="C89" s="181">
        <f t="shared" ref="C89:N89" si="4">C87+C88</f>
        <v>65742774.628126025</v>
      </c>
      <c r="D89" s="181">
        <f t="shared" si="4"/>
        <v>66814667.692715034</v>
      </c>
      <c r="E89" s="181">
        <f t="shared" si="4"/>
        <v>68043771.740110442</v>
      </c>
      <c r="F89" s="181">
        <f t="shared" si="4"/>
        <v>859577489.0899502</v>
      </c>
      <c r="G89" s="181">
        <f t="shared" si="4"/>
        <v>873951658.00434387</v>
      </c>
      <c r="H89" s="181">
        <f t="shared" si="4"/>
        <v>888347264.78002954</v>
      </c>
      <c r="I89" s="181">
        <f t="shared" si="4"/>
        <v>904689012.76512718</v>
      </c>
      <c r="J89" s="181">
        <f t="shared" si="4"/>
        <v>921317743.91174901</v>
      </c>
      <c r="K89" s="181">
        <f t="shared" si="4"/>
        <v>938277120.27378714</v>
      </c>
      <c r="L89" s="181">
        <f t="shared" si="4"/>
        <v>955523479.79734957</v>
      </c>
      <c r="M89" s="181">
        <f t="shared" si="4"/>
        <v>973100484.53632832</v>
      </c>
      <c r="N89" s="182">
        <f t="shared" si="4"/>
        <v>991008134.49072325</v>
      </c>
      <c r="Q89"/>
    </row>
    <row r="90" spans="1:17" x14ac:dyDescent="0.25">
      <c r="A90" s="180"/>
      <c r="B90" s="181"/>
      <c r="C90" s="181"/>
      <c r="D90" s="181"/>
      <c r="E90" s="181"/>
      <c r="F90" s="181"/>
      <c r="G90" s="181"/>
      <c r="H90" s="181"/>
      <c r="I90" s="181"/>
      <c r="J90" s="181"/>
      <c r="K90" s="181"/>
      <c r="L90" s="181"/>
      <c r="M90" s="181"/>
      <c r="N90" s="182"/>
      <c r="Q90"/>
    </row>
    <row r="91" spans="1:17" x14ac:dyDescent="0.25">
      <c r="A91" s="180" t="s">
        <v>335</v>
      </c>
      <c r="B91" s="181">
        <f>B85*$B$69</f>
        <v>735523.49298262759</v>
      </c>
      <c r="C91" s="181">
        <f t="shared" ref="C91:N91" si="5">C85*$B$69</f>
        <v>747714.49010388658</v>
      </c>
      <c r="D91" s="181">
        <f t="shared" si="5"/>
        <v>759905.48722514557</v>
      </c>
      <c r="E91" s="181">
        <f t="shared" si="5"/>
        <v>773884.49725752254</v>
      </c>
      <c r="F91" s="181">
        <f t="shared" si="5"/>
        <v>788107.32723232475</v>
      </c>
      <c r="G91" s="181">
        <f t="shared" si="5"/>
        <v>802614.61380662303</v>
      </c>
      <c r="H91" s="181">
        <f t="shared" si="5"/>
        <v>817365.72032334644</v>
      </c>
      <c r="I91" s="181">
        <f t="shared" si="5"/>
        <v>832401.28343956592</v>
      </c>
      <c r="J91" s="181">
        <f t="shared" si="5"/>
        <v>847721.30315528135</v>
      </c>
      <c r="K91" s="181">
        <f t="shared" si="5"/>
        <v>863325.77947049297</v>
      </c>
      <c r="L91" s="181">
        <f t="shared" si="5"/>
        <v>879214.71238520055</v>
      </c>
      <c r="M91" s="181">
        <f t="shared" si="5"/>
        <v>895388.1018994042</v>
      </c>
      <c r="N91" s="182">
        <f t="shared" si="5"/>
        <v>911845.9480131038</v>
      </c>
      <c r="Q91"/>
    </row>
    <row r="92" spans="1:17" x14ac:dyDescent="0.25">
      <c r="A92" s="180" t="s">
        <v>342</v>
      </c>
      <c r="B92" s="181">
        <f>B86*$B$69*(($A$84-$B$45)/$B$45)</f>
        <v>0</v>
      </c>
      <c r="C92" s="181">
        <f t="shared" ref="C92:N92" si="6">C86*$B$69*(($A$84-$B$45)/$B$45)</f>
        <v>0</v>
      </c>
      <c r="D92" s="181">
        <f t="shared" si="6"/>
        <v>0</v>
      </c>
      <c r="E92" s="181">
        <f t="shared" si="6"/>
        <v>0</v>
      </c>
      <c r="F92" s="181">
        <f t="shared" si="6"/>
        <v>8988153.9820173737</v>
      </c>
      <c r="G92" s="181">
        <f t="shared" si="6"/>
        <v>9137128.9098961148</v>
      </c>
      <c r="H92" s="181">
        <f t="shared" si="6"/>
        <v>9286103.8377748542</v>
      </c>
      <c r="I92" s="181">
        <f t="shared" si="6"/>
        <v>9456928.4217424784</v>
      </c>
      <c r="J92" s="181">
        <f t="shared" si="6"/>
        <v>9630732.5042676758</v>
      </c>
      <c r="K92" s="181">
        <f t="shared" si="6"/>
        <v>9808012.6684433781</v>
      </c>
      <c r="L92" s="181">
        <f t="shared" si="6"/>
        <v>9988272.3311766554</v>
      </c>
      <c r="M92" s="181">
        <f t="shared" si="6"/>
        <v>10172008.075560436</v>
      </c>
      <c r="N92" s="182">
        <f t="shared" si="6"/>
        <v>10359219.901594719</v>
      </c>
      <c r="Q92"/>
    </row>
    <row r="93" spans="1:17" x14ac:dyDescent="0.25">
      <c r="A93" s="180" t="s">
        <v>343</v>
      </c>
      <c r="B93" s="181">
        <f>B91+B92</f>
        <v>735523.49298262759</v>
      </c>
      <c r="C93" s="181">
        <f t="shared" ref="C93:N93" si="7">C91+C92</f>
        <v>747714.49010388658</v>
      </c>
      <c r="D93" s="181">
        <f t="shared" si="7"/>
        <v>759905.48722514557</v>
      </c>
      <c r="E93" s="181">
        <f t="shared" si="7"/>
        <v>773884.49725752254</v>
      </c>
      <c r="F93" s="181">
        <f t="shared" si="7"/>
        <v>9776261.3092496991</v>
      </c>
      <c r="G93" s="181">
        <f t="shared" si="7"/>
        <v>9939743.5237027369</v>
      </c>
      <c r="H93" s="181">
        <f t="shared" si="7"/>
        <v>10103469.558098201</v>
      </c>
      <c r="I93" s="181">
        <f t="shared" si="7"/>
        <v>10289329.705182044</v>
      </c>
      <c r="J93" s="181">
        <f t="shared" si="7"/>
        <v>10478453.807422956</v>
      </c>
      <c r="K93" s="181">
        <f t="shared" si="7"/>
        <v>10671338.44791387</v>
      </c>
      <c r="L93" s="181">
        <f t="shared" si="7"/>
        <v>10867487.043561855</v>
      </c>
      <c r="M93" s="181">
        <f t="shared" si="7"/>
        <v>11067396.17745984</v>
      </c>
      <c r="N93" s="182">
        <f t="shared" si="7"/>
        <v>11271065.849607823</v>
      </c>
      <c r="Q93"/>
    </row>
    <row r="94" spans="1:17" x14ac:dyDescent="0.25">
      <c r="A94" s="180"/>
      <c r="B94" s="181"/>
      <c r="C94" s="181"/>
      <c r="D94" s="181"/>
      <c r="E94" s="181"/>
      <c r="F94" s="181"/>
      <c r="G94" s="181"/>
      <c r="H94" s="181"/>
      <c r="I94" s="181"/>
      <c r="J94" s="181"/>
      <c r="K94" s="181"/>
      <c r="L94" s="181"/>
      <c r="M94" s="181"/>
      <c r="N94" s="182"/>
      <c r="Q94"/>
    </row>
    <row r="95" spans="1:17" x14ac:dyDescent="0.25">
      <c r="A95" s="180" t="s">
        <v>282</v>
      </c>
      <c r="B95" s="181">
        <v>0</v>
      </c>
      <c r="C95" s="181">
        <v>11400</v>
      </c>
      <c r="D95" s="181">
        <v>11600</v>
      </c>
      <c r="E95" s="181">
        <f>ROUND(D95*1.0184,0)</f>
        <v>11813</v>
      </c>
      <c r="F95" s="181">
        <f t="shared" ref="F95:N95" si="8">ROUND(E95*1.0184,0)</f>
        <v>12030</v>
      </c>
      <c r="G95" s="181">
        <f t="shared" si="8"/>
        <v>12251</v>
      </c>
      <c r="H95" s="181">
        <f t="shared" si="8"/>
        <v>12476</v>
      </c>
      <c r="I95" s="181">
        <f t="shared" si="8"/>
        <v>12706</v>
      </c>
      <c r="J95" s="181">
        <f t="shared" si="8"/>
        <v>12940</v>
      </c>
      <c r="K95" s="181">
        <f t="shared" si="8"/>
        <v>13178</v>
      </c>
      <c r="L95" s="181">
        <f t="shared" si="8"/>
        <v>13420</v>
      </c>
      <c r="M95" s="181">
        <f t="shared" si="8"/>
        <v>13667</v>
      </c>
      <c r="N95" s="182">
        <f t="shared" si="8"/>
        <v>13918</v>
      </c>
      <c r="Q95"/>
    </row>
    <row r="96" spans="1:17" x14ac:dyDescent="0.25">
      <c r="A96" s="180"/>
      <c r="B96" s="181"/>
      <c r="C96" s="181"/>
      <c r="D96" s="181"/>
      <c r="E96" s="181">
        <v>0</v>
      </c>
      <c r="F96" s="181">
        <v>11400</v>
      </c>
      <c r="G96" s="181">
        <v>11600</v>
      </c>
      <c r="H96" s="181">
        <f>ROUND(G96*1.0184,0)</f>
        <v>11813</v>
      </c>
      <c r="I96" s="181">
        <f t="shared" ref="I96" si="9">ROUND(H96*1.0184,0)</f>
        <v>12030</v>
      </c>
      <c r="J96" s="181">
        <f t="shared" ref="J96" si="10">ROUND(I96*1.0184,0)</f>
        <v>12251</v>
      </c>
      <c r="K96" s="181">
        <f t="shared" ref="K96" si="11">ROUND(J96*1.0184,0)</f>
        <v>12476</v>
      </c>
      <c r="L96" s="181">
        <f t="shared" ref="L96" si="12">ROUND(K96*1.0184,0)</f>
        <v>12706</v>
      </c>
      <c r="M96" s="181">
        <f t="shared" ref="M96" si="13">ROUND(L96*1.0184,0)</f>
        <v>12940</v>
      </c>
      <c r="N96" s="182">
        <f t="shared" ref="N96" si="14">ROUND(M96*1.0184,0)</f>
        <v>13178</v>
      </c>
      <c r="O96" s="181"/>
      <c r="P96" s="181"/>
      <c r="Q96"/>
    </row>
    <row r="97" spans="1:17" x14ac:dyDescent="0.25">
      <c r="A97" s="180" t="s">
        <v>338</v>
      </c>
      <c r="B97" s="181">
        <f>B95*$B$75</f>
        <v>0</v>
      </c>
      <c r="C97" s="181">
        <f t="shared" ref="C97:N97" si="15">C95*$B$75</f>
        <v>44019121.721042886</v>
      </c>
      <c r="D97" s="181">
        <f t="shared" si="15"/>
        <v>44791387.014394514</v>
      </c>
      <c r="E97" s="181">
        <f t="shared" si="15"/>
        <v>45613849.551814005</v>
      </c>
      <c r="F97" s="181">
        <f t="shared" si="15"/>
        <v>46451757.395100519</v>
      </c>
      <c r="G97" s="181">
        <f t="shared" si="15"/>
        <v>47305110.544254072</v>
      </c>
      <c r="H97" s="181">
        <f t="shared" si="15"/>
        <v>48173908.999274656</v>
      </c>
      <c r="I97" s="181">
        <f t="shared" si="15"/>
        <v>49062014.086629026</v>
      </c>
      <c r="J97" s="181">
        <f t="shared" si="15"/>
        <v>49965564.479850434</v>
      </c>
      <c r="K97" s="181">
        <f t="shared" si="15"/>
        <v>50884560.178938873</v>
      </c>
      <c r="L97" s="181">
        <f t="shared" si="15"/>
        <v>51819001.183894344</v>
      </c>
      <c r="M97" s="181">
        <f t="shared" si="15"/>
        <v>52772748.821183607</v>
      </c>
      <c r="N97" s="182">
        <f t="shared" si="15"/>
        <v>53741941.764339902</v>
      </c>
      <c r="Q97"/>
    </row>
    <row r="98" spans="1:17" x14ac:dyDescent="0.25">
      <c r="A98" s="180" t="s">
        <v>339</v>
      </c>
      <c r="B98" s="181">
        <f>B96*$B$75*(($A$84-$B$46)/$B$46)</f>
        <v>0</v>
      </c>
      <c r="C98" s="181">
        <f t="shared" ref="C98:N98" si="16">C96*$B$75*(($A$84-$B$46)/$B$46)</f>
        <v>0</v>
      </c>
      <c r="D98" s="181">
        <f t="shared" si="16"/>
        <v>0</v>
      </c>
      <c r="E98" s="181">
        <f t="shared" si="16"/>
        <v>0</v>
      </c>
      <c r="F98" s="181">
        <f t="shared" si="16"/>
        <v>494460229.09959012</v>
      </c>
      <c r="G98" s="181">
        <f t="shared" si="16"/>
        <v>503134969.96098644</v>
      </c>
      <c r="H98" s="181">
        <f t="shared" si="16"/>
        <v>512373568.97837353</v>
      </c>
      <c r="I98" s="181">
        <f t="shared" si="16"/>
        <v>521785662.81298852</v>
      </c>
      <c r="J98" s="181">
        <f t="shared" si="16"/>
        <v>531371251.46483147</v>
      </c>
      <c r="K98" s="181">
        <f t="shared" si="16"/>
        <v>541130334.93390238</v>
      </c>
      <c r="L98" s="181">
        <f t="shared" si="16"/>
        <v>551106286.92450809</v>
      </c>
      <c r="M98" s="181">
        <f t="shared" si="16"/>
        <v>561255733.73234177</v>
      </c>
      <c r="N98" s="182">
        <f t="shared" si="16"/>
        <v>571578675.3574034</v>
      </c>
      <c r="Q98"/>
    </row>
    <row r="99" spans="1:17" x14ac:dyDescent="0.25">
      <c r="A99" s="180" t="s">
        <v>340</v>
      </c>
      <c r="B99" s="181">
        <f>B97+B98</f>
        <v>0</v>
      </c>
      <c r="C99" s="181">
        <f t="shared" ref="C99" si="17">C97+C98</f>
        <v>44019121.721042886</v>
      </c>
      <c r="D99" s="181">
        <f t="shared" ref="D99" si="18">D97+D98</f>
        <v>44791387.014394514</v>
      </c>
      <c r="E99" s="181">
        <f t="shared" ref="E99" si="19">E97+E98</f>
        <v>45613849.551814005</v>
      </c>
      <c r="F99" s="181">
        <f t="shared" ref="F99" si="20">F97+F98</f>
        <v>540911986.49469066</v>
      </c>
      <c r="G99" s="181">
        <f t="shared" ref="G99" si="21">G97+G98</f>
        <v>550440080.50524056</v>
      </c>
      <c r="H99" s="181">
        <f t="shared" ref="H99" si="22">H97+H98</f>
        <v>560547477.97764814</v>
      </c>
      <c r="I99" s="181">
        <f t="shared" ref="I99" si="23">I97+I98</f>
        <v>570847676.89961755</v>
      </c>
      <c r="J99" s="181">
        <f t="shared" ref="J99" si="24">J97+J98</f>
        <v>581336815.94468188</v>
      </c>
      <c r="K99" s="181">
        <f t="shared" ref="K99" si="25">K97+K98</f>
        <v>592014895.11284125</v>
      </c>
      <c r="L99" s="181">
        <f t="shared" ref="L99" si="26">L97+L98</f>
        <v>602925288.10840249</v>
      </c>
      <c r="M99" s="181">
        <f t="shared" ref="M99" si="27">M97+M98</f>
        <v>614028482.55352533</v>
      </c>
      <c r="N99" s="182">
        <f t="shared" ref="N99" si="28">N97+N98</f>
        <v>625320617.12174332</v>
      </c>
      <c r="Q99"/>
    </row>
    <row r="100" spans="1:17" x14ac:dyDescent="0.25">
      <c r="A100" s="180"/>
      <c r="B100" s="181"/>
      <c r="C100" s="181"/>
      <c r="D100" s="181"/>
      <c r="E100" s="181"/>
      <c r="F100" s="181"/>
      <c r="G100" s="181"/>
      <c r="H100" s="181"/>
      <c r="I100" s="181"/>
      <c r="J100" s="181"/>
      <c r="K100" s="181"/>
      <c r="L100" s="181"/>
      <c r="M100" s="181"/>
      <c r="N100" s="182"/>
      <c r="Q100"/>
    </row>
    <row r="101" spans="1:17" x14ac:dyDescent="0.25">
      <c r="A101" s="180" t="s">
        <v>224</v>
      </c>
      <c r="B101" s="181">
        <f t="shared" ref="B101:N101" si="29">B95*$B$79</f>
        <v>0</v>
      </c>
      <c r="C101" s="181">
        <f t="shared" si="29"/>
        <v>500644.14437399444</v>
      </c>
      <c r="D101" s="181">
        <f t="shared" si="29"/>
        <v>509427.37497704697</v>
      </c>
      <c r="E101" s="181">
        <f t="shared" si="29"/>
        <v>518781.51556929795</v>
      </c>
      <c r="F101" s="181">
        <f t="shared" si="29"/>
        <v>528311.32077360991</v>
      </c>
      <c r="G101" s="181">
        <f t="shared" si="29"/>
        <v>538016.79058998299</v>
      </c>
      <c r="H101" s="181">
        <f t="shared" si="29"/>
        <v>547897.92501841707</v>
      </c>
      <c r="I101" s="181">
        <f t="shared" si="29"/>
        <v>557998.64021192747</v>
      </c>
      <c r="J101" s="181">
        <f t="shared" si="29"/>
        <v>568275.02001749899</v>
      </c>
      <c r="K101" s="181">
        <f t="shared" si="29"/>
        <v>578727.0644351315</v>
      </c>
      <c r="L101" s="181">
        <f t="shared" si="29"/>
        <v>589354.77346482512</v>
      </c>
      <c r="M101" s="181">
        <f t="shared" si="29"/>
        <v>600202.06325959496</v>
      </c>
      <c r="N101" s="182">
        <f t="shared" si="29"/>
        <v>611225.01766642591</v>
      </c>
    </row>
    <row r="102" spans="1:17" x14ac:dyDescent="0.25">
      <c r="A102" s="180" t="s">
        <v>344</v>
      </c>
      <c r="B102" s="181">
        <f>B86*$B$79*(($A$84-$B$45)/$B$45)</f>
        <v>0</v>
      </c>
      <c r="C102" s="181">
        <f t="shared" ref="C102:N102" si="30">C86*$B$79*(($A$84-$B$45)/$B$45)</f>
        <v>0</v>
      </c>
      <c r="D102" s="181">
        <f t="shared" si="30"/>
        <v>0</v>
      </c>
      <c r="E102" s="181">
        <f t="shared" si="30"/>
        <v>0</v>
      </c>
      <c r="F102" s="181">
        <f t="shared" si="30"/>
        <v>9713524.0458063297</v>
      </c>
      <c r="G102" s="181">
        <f t="shared" si="30"/>
        <v>9874521.6819246672</v>
      </c>
      <c r="H102" s="181">
        <f t="shared" si="30"/>
        <v>10035519.318043005</v>
      </c>
      <c r="I102" s="181">
        <f t="shared" si="30"/>
        <v>10220129.94079203</v>
      </c>
      <c r="J102" s="181">
        <f t="shared" si="30"/>
        <v>10407960.516263423</v>
      </c>
      <c r="K102" s="181">
        <f t="shared" si="30"/>
        <v>10599547.703244245</v>
      </c>
      <c r="L102" s="181">
        <f t="shared" si="30"/>
        <v>10794354.842947433</v>
      </c>
      <c r="M102" s="181">
        <f t="shared" si="30"/>
        <v>10992918.594160048</v>
      </c>
      <c r="N102" s="181">
        <f t="shared" si="30"/>
        <v>11195238.956882091</v>
      </c>
    </row>
    <row r="103" spans="1:17" x14ac:dyDescent="0.25">
      <c r="A103" s="180" t="s">
        <v>345</v>
      </c>
      <c r="B103" s="181">
        <f>B101+B102</f>
        <v>0</v>
      </c>
      <c r="C103" s="181">
        <f t="shared" ref="C103:N103" si="31">C101+C102</f>
        <v>500644.14437399444</v>
      </c>
      <c r="D103" s="181">
        <f t="shared" si="31"/>
        <v>509427.37497704697</v>
      </c>
      <c r="E103" s="181">
        <f t="shared" si="31"/>
        <v>518781.51556929795</v>
      </c>
      <c r="F103" s="181">
        <f t="shared" si="31"/>
        <v>10241835.366579939</v>
      </c>
      <c r="G103" s="181">
        <f t="shared" si="31"/>
        <v>10412538.47251465</v>
      </c>
      <c r="H103" s="181">
        <f t="shared" si="31"/>
        <v>10583417.243061421</v>
      </c>
      <c r="I103" s="181">
        <f t="shared" si="31"/>
        <v>10778128.581003956</v>
      </c>
      <c r="J103" s="181">
        <f t="shared" si="31"/>
        <v>10976235.536280923</v>
      </c>
      <c r="K103" s="181">
        <f t="shared" si="31"/>
        <v>11178274.767679377</v>
      </c>
      <c r="L103" s="181">
        <f t="shared" si="31"/>
        <v>11383709.616412258</v>
      </c>
      <c r="M103" s="181">
        <f t="shared" si="31"/>
        <v>11593120.657419642</v>
      </c>
      <c r="N103" s="182">
        <f t="shared" si="31"/>
        <v>11806463.974548517</v>
      </c>
    </row>
    <row r="104" spans="1:17" x14ac:dyDescent="0.25">
      <c r="A104" s="180"/>
      <c r="B104" s="181"/>
      <c r="C104" s="181"/>
      <c r="D104" s="181"/>
      <c r="E104" s="181"/>
      <c r="F104" s="181"/>
      <c r="G104" s="181"/>
      <c r="H104" s="181"/>
      <c r="I104" s="181"/>
      <c r="J104" s="181"/>
      <c r="K104" s="181"/>
      <c r="L104" s="181"/>
      <c r="M104" s="181"/>
      <c r="N104" s="182"/>
    </row>
    <row r="105" spans="1:17" x14ac:dyDescent="0.25">
      <c r="A105" s="180"/>
      <c r="B105" s="181"/>
      <c r="C105" s="181"/>
      <c r="D105" s="181"/>
      <c r="E105" s="181"/>
      <c r="F105" s="181"/>
      <c r="G105" s="181"/>
      <c r="H105" s="181"/>
      <c r="I105" s="181"/>
      <c r="J105" s="181"/>
      <c r="K105" s="181"/>
      <c r="L105" s="181"/>
      <c r="M105" s="181"/>
      <c r="N105" s="182"/>
    </row>
    <row r="106" spans="1:17" x14ac:dyDescent="0.25">
      <c r="A106" s="180" t="s">
        <v>341</v>
      </c>
      <c r="B106" s="181">
        <f>SUM(B89,B99)</f>
        <v>64670881.563537017</v>
      </c>
      <c r="C106" s="181">
        <f t="shared" ref="C106:N106" si="32">SUM(C89,C99)</f>
        <v>109761896.34916891</v>
      </c>
      <c r="D106" s="181">
        <f t="shared" si="32"/>
        <v>111606054.70710954</v>
      </c>
      <c r="E106" s="181">
        <f t="shared" si="32"/>
        <v>113657621.29192445</v>
      </c>
      <c r="F106" s="181">
        <f t="shared" si="32"/>
        <v>1400489475.584641</v>
      </c>
      <c r="G106" s="181">
        <f t="shared" si="32"/>
        <v>1424391738.5095844</v>
      </c>
      <c r="H106" s="181">
        <f t="shared" si="32"/>
        <v>1448894742.7576776</v>
      </c>
      <c r="I106" s="181">
        <f t="shared" si="32"/>
        <v>1475536689.6647449</v>
      </c>
      <c r="J106" s="181">
        <f t="shared" si="32"/>
        <v>1502654559.856431</v>
      </c>
      <c r="K106" s="181">
        <f t="shared" si="32"/>
        <v>1530292015.3866284</v>
      </c>
      <c r="L106" s="181">
        <f t="shared" si="32"/>
        <v>1558448767.9057522</v>
      </c>
      <c r="M106" s="181">
        <f t="shared" si="32"/>
        <v>1587128967.0898538</v>
      </c>
      <c r="N106" s="205">
        <f t="shared" si="32"/>
        <v>1616328751.6124666</v>
      </c>
    </row>
    <row r="107" spans="1:17" ht="15.75" thickBot="1" x14ac:dyDescent="0.3">
      <c r="A107" s="183" t="s">
        <v>226</v>
      </c>
      <c r="B107" s="184">
        <f>SUM(B93,B103)</f>
        <v>735523.49298262759</v>
      </c>
      <c r="C107" s="184">
        <f t="shared" ref="C107:N107" si="33">SUM(C93,C103)</f>
        <v>1248358.634477881</v>
      </c>
      <c r="D107" s="184">
        <f t="shared" si="33"/>
        <v>1269332.8622021927</v>
      </c>
      <c r="E107" s="184">
        <f t="shared" si="33"/>
        <v>1292666.0128268204</v>
      </c>
      <c r="F107" s="184">
        <f t="shared" si="33"/>
        <v>20018096.675829638</v>
      </c>
      <c r="G107" s="184">
        <f t="shared" si="33"/>
        <v>20352281.996217385</v>
      </c>
      <c r="H107" s="184">
        <f t="shared" si="33"/>
        <v>20686886.80115962</v>
      </c>
      <c r="I107" s="184">
        <f t="shared" si="33"/>
        <v>21067458.286186002</v>
      </c>
      <c r="J107" s="184">
        <f t="shared" si="33"/>
        <v>21454689.343703881</v>
      </c>
      <c r="K107" s="184">
        <f t="shared" si="33"/>
        <v>21849613.215593249</v>
      </c>
      <c r="L107" s="184">
        <f t="shared" si="33"/>
        <v>22251196.659974113</v>
      </c>
      <c r="M107" s="184">
        <f t="shared" si="33"/>
        <v>22660516.83487948</v>
      </c>
      <c r="N107" s="206">
        <f t="shared" si="33"/>
        <v>23077529.82415634</v>
      </c>
    </row>
    <row r="109" spans="1:17" ht="19.5" thickBot="1" x14ac:dyDescent="0.3">
      <c r="A109" s="177" t="s">
        <v>230</v>
      </c>
    </row>
    <row r="110" spans="1:17" x14ac:dyDescent="0.25">
      <c r="A110" s="201">
        <v>0.04</v>
      </c>
      <c r="B110" s="178">
        <v>2018</v>
      </c>
      <c r="C110" s="178">
        <v>2019</v>
      </c>
      <c r="D110" s="178">
        <v>2020</v>
      </c>
      <c r="E110" s="178">
        <v>2021</v>
      </c>
      <c r="F110" s="178">
        <v>2022</v>
      </c>
      <c r="G110" s="178">
        <v>2023</v>
      </c>
      <c r="H110" s="178">
        <v>2024</v>
      </c>
      <c r="I110" s="178">
        <v>2025</v>
      </c>
      <c r="J110" s="178">
        <v>2026</v>
      </c>
      <c r="K110" s="178">
        <v>2027</v>
      </c>
      <c r="L110" s="178">
        <v>2028</v>
      </c>
      <c r="M110" s="178">
        <v>2029</v>
      </c>
      <c r="N110" s="179">
        <v>2030</v>
      </c>
    </row>
    <row r="111" spans="1:17" x14ac:dyDescent="0.25">
      <c r="A111" s="180" t="s">
        <v>220</v>
      </c>
      <c r="B111" s="181">
        <v>18100</v>
      </c>
      <c r="C111" s="181">
        <v>18400</v>
      </c>
      <c r="D111" s="181">
        <v>18700</v>
      </c>
      <c r="E111" s="181">
        <f>ROUND(D111*1.0184,0)</f>
        <v>19044</v>
      </c>
      <c r="F111" s="181">
        <f t="shared" ref="F111:N111" si="34">ROUND(E111*1.0184,0)</f>
        <v>19394</v>
      </c>
      <c r="G111" s="181">
        <f t="shared" si="34"/>
        <v>19751</v>
      </c>
      <c r="H111" s="181">
        <f t="shared" si="34"/>
        <v>20114</v>
      </c>
      <c r="I111" s="181">
        <f t="shared" si="34"/>
        <v>20484</v>
      </c>
      <c r="J111" s="181">
        <f t="shared" si="34"/>
        <v>20861</v>
      </c>
      <c r="K111" s="181">
        <f t="shared" si="34"/>
        <v>21245</v>
      </c>
      <c r="L111" s="181">
        <f t="shared" si="34"/>
        <v>21636</v>
      </c>
      <c r="M111" s="181">
        <f t="shared" si="34"/>
        <v>22034</v>
      </c>
      <c r="N111" s="182">
        <f t="shared" si="34"/>
        <v>22439</v>
      </c>
    </row>
    <row r="112" spans="1:17" x14ac:dyDescent="0.25">
      <c r="A112" s="180" t="s">
        <v>283</v>
      </c>
      <c r="B112" s="181"/>
      <c r="C112" s="181"/>
      <c r="D112" s="181"/>
      <c r="F112" s="181">
        <f t="shared" ref="F112:N112" si="35">B111</f>
        <v>18100</v>
      </c>
      <c r="G112" s="181">
        <f t="shared" si="35"/>
        <v>18400</v>
      </c>
      <c r="H112" s="181">
        <f t="shared" si="35"/>
        <v>18700</v>
      </c>
      <c r="I112" s="181">
        <f t="shared" si="35"/>
        <v>19044</v>
      </c>
      <c r="J112" s="181">
        <f t="shared" si="35"/>
        <v>19394</v>
      </c>
      <c r="K112" s="181">
        <f t="shared" si="35"/>
        <v>19751</v>
      </c>
      <c r="L112" s="181">
        <f t="shared" si="35"/>
        <v>20114</v>
      </c>
      <c r="M112" s="181">
        <f t="shared" si="35"/>
        <v>20484</v>
      </c>
      <c r="N112" s="181">
        <f t="shared" si="35"/>
        <v>20861</v>
      </c>
      <c r="O112" s="182"/>
    </row>
    <row r="113" spans="1:15" x14ac:dyDescent="0.25">
      <c r="A113" s="180" t="s">
        <v>284</v>
      </c>
      <c r="B113" s="181"/>
      <c r="C113" s="181"/>
      <c r="D113" s="181"/>
      <c r="E113" s="181"/>
      <c r="F113" s="181"/>
      <c r="G113" s="181"/>
      <c r="H113" s="181">
        <f>B111</f>
        <v>18100</v>
      </c>
      <c r="I113" s="181">
        <f t="shared" ref="I113:N113" si="36">C111</f>
        <v>18400</v>
      </c>
      <c r="J113" s="181">
        <f t="shared" si="36"/>
        <v>18700</v>
      </c>
      <c r="K113" s="181">
        <f t="shared" si="36"/>
        <v>19044</v>
      </c>
      <c r="L113" s="181">
        <f t="shared" si="36"/>
        <v>19394</v>
      </c>
      <c r="M113" s="181">
        <f t="shared" si="36"/>
        <v>19751</v>
      </c>
      <c r="N113" s="182">
        <f t="shared" si="36"/>
        <v>20114</v>
      </c>
    </row>
    <row r="114" spans="1:15" x14ac:dyDescent="0.25">
      <c r="A114" s="180" t="s">
        <v>285</v>
      </c>
      <c r="B114" s="181">
        <f>B111*$B$65</f>
        <v>64670881.563537017</v>
      </c>
      <c r="C114" s="181">
        <f t="shared" ref="C114:N114" si="37">C111*$B$65</f>
        <v>65742774.628126025</v>
      </c>
      <c r="D114" s="181">
        <f t="shared" si="37"/>
        <v>66814667.692715034</v>
      </c>
      <c r="E114" s="181">
        <f t="shared" si="37"/>
        <v>68043771.740110442</v>
      </c>
      <c r="F114" s="181">
        <f t="shared" si="37"/>
        <v>69294313.648797616</v>
      </c>
      <c r="G114" s="181">
        <f t="shared" si="37"/>
        <v>70569866.395658538</v>
      </c>
      <c r="H114" s="181">
        <f t="shared" si="37"/>
        <v>71866857.00381124</v>
      </c>
      <c r="I114" s="181">
        <f t="shared" si="37"/>
        <v>73188858.45013769</v>
      </c>
      <c r="J114" s="181">
        <f t="shared" si="37"/>
        <v>74535870.734637886</v>
      </c>
      <c r="K114" s="181">
        <f t="shared" si="37"/>
        <v>75907893.857311815</v>
      </c>
      <c r="L114" s="181">
        <f t="shared" si="37"/>
        <v>77304927.818159491</v>
      </c>
      <c r="M114" s="181">
        <f t="shared" si="37"/>
        <v>78726972.617180914</v>
      </c>
      <c r="N114" s="182">
        <f t="shared" si="37"/>
        <v>80174028.254376084</v>
      </c>
    </row>
    <row r="115" spans="1:15" x14ac:dyDescent="0.25">
      <c r="A115" s="180" t="s">
        <v>286</v>
      </c>
      <c r="B115" s="181">
        <f>B112*$B$65*(($A$84-$B$45)/$B$45)</f>
        <v>0</v>
      </c>
      <c r="C115" s="181">
        <f t="shared" ref="C115:N115" si="38">C112*$B$65*(($A$84-$B$45)/$B$45)</f>
        <v>0</v>
      </c>
      <c r="D115" s="181">
        <f t="shared" si="38"/>
        <v>0</v>
      </c>
      <c r="E115" s="181">
        <f t="shared" si="38"/>
        <v>0</v>
      </c>
      <c r="F115" s="181">
        <f t="shared" si="38"/>
        <v>790283175.44115257</v>
      </c>
      <c r="G115" s="181">
        <f t="shared" si="38"/>
        <v>803381791.60868537</v>
      </c>
      <c r="H115" s="181">
        <f t="shared" si="38"/>
        <v>816480407.7762183</v>
      </c>
      <c r="I115" s="181">
        <f t="shared" si="38"/>
        <v>831500154.31498945</v>
      </c>
      <c r="J115" s="181">
        <f t="shared" si="38"/>
        <v>846781873.17711115</v>
      </c>
      <c r="K115" s="181">
        <f t="shared" si="38"/>
        <v>862369226.4164753</v>
      </c>
      <c r="L115" s="181">
        <f t="shared" si="38"/>
        <v>878218551.97919011</v>
      </c>
      <c r="M115" s="181">
        <f t="shared" si="38"/>
        <v>894373511.91914737</v>
      </c>
      <c r="N115" s="181">
        <f t="shared" si="38"/>
        <v>910834106.2363472</v>
      </c>
    </row>
    <row r="116" spans="1:15" x14ac:dyDescent="0.25">
      <c r="A116" s="180" t="s">
        <v>287</v>
      </c>
      <c r="B116" s="181">
        <f>B113*$B$65*(($A$84-$B$45)/$B$45)</f>
        <v>0</v>
      </c>
      <c r="C116" s="181">
        <f t="shared" ref="C116:N116" si="39">C113*$B$65*(($A$84-$B$45)/$B$45)</f>
        <v>0</v>
      </c>
      <c r="D116" s="181">
        <f t="shared" si="39"/>
        <v>0</v>
      </c>
      <c r="E116" s="181">
        <f t="shared" si="39"/>
        <v>0</v>
      </c>
      <c r="F116" s="181">
        <f t="shared" si="39"/>
        <v>0</v>
      </c>
      <c r="G116" s="181">
        <f t="shared" si="39"/>
        <v>0</v>
      </c>
      <c r="H116" s="181">
        <f t="shared" si="39"/>
        <v>790283175.44115257</v>
      </c>
      <c r="I116" s="181">
        <f t="shared" si="39"/>
        <v>803381791.60868537</v>
      </c>
      <c r="J116" s="181">
        <f t="shared" si="39"/>
        <v>816480407.7762183</v>
      </c>
      <c r="K116" s="181">
        <f t="shared" si="39"/>
        <v>831500154.31498945</v>
      </c>
      <c r="L116" s="181">
        <f t="shared" si="39"/>
        <v>846781873.17711115</v>
      </c>
      <c r="M116" s="181">
        <f t="shared" si="39"/>
        <v>862369226.4164753</v>
      </c>
      <c r="N116" s="181">
        <f t="shared" si="39"/>
        <v>878218551.97919011</v>
      </c>
    </row>
    <row r="117" spans="1:15" x14ac:dyDescent="0.25">
      <c r="A117" s="180" t="s">
        <v>288</v>
      </c>
      <c r="B117" s="181">
        <f>SUM(B114:B116)</f>
        <v>64670881.563537017</v>
      </c>
      <c r="C117" s="181">
        <f t="shared" ref="C117:N117" si="40">SUM(C114:C116)</f>
        <v>65742774.628126025</v>
      </c>
      <c r="D117" s="181">
        <f t="shared" si="40"/>
        <v>66814667.692715034</v>
      </c>
      <c r="E117" s="181">
        <f t="shared" si="40"/>
        <v>68043771.740110442</v>
      </c>
      <c r="F117" s="181">
        <f t="shared" si="40"/>
        <v>859577489.0899502</v>
      </c>
      <c r="G117" s="181">
        <f t="shared" si="40"/>
        <v>873951658.00434387</v>
      </c>
      <c r="H117" s="181">
        <f t="shared" si="40"/>
        <v>1678630440.2211821</v>
      </c>
      <c r="I117" s="181">
        <f t="shared" si="40"/>
        <v>1708070804.3738127</v>
      </c>
      <c r="J117" s="181">
        <f t="shared" si="40"/>
        <v>1737798151.6879673</v>
      </c>
      <c r="K117" s="181">
        <f t="shared" si="40"/>
        <v>1769777274.5887766</v>
      </c>
      <c r="L117" s="181">
        <f t="shared" si="40"/>
        <v>1802305352.9744606</v>
      </c>
      <c r="M117" s="181">
        <f t="shared" si="40"/>
        <v>1835469710.9528036</v>
      </c>
      <c r="N117" s="182">
        <f t="shared" si="40"/>
        <v>1869226686.4699135</v>
      </c>
    </row>
    <row r="118" spans="1:15" x14ac:dyDescent="0.25">
      <c r="A118" s="202" t="s">
        <v>289</v>
      </c>
      <c r="B118" s="203">
        <f>B111*$B$69</f>
        <v>735523.49298262759</v>
      </c>
      <c r="C118" s="203">
        <f t="shared" ref="C118:N118" si="41">C111*$B$69</f>
        <v>747714.49010388658</v>
      </c>
      <c r="D118" s="203">
        <f t="shared" si="41"/>
        <v>759905.48722514557</v>
      </c>
      <c r="E118" s="203">
        <f t="shared" si="41"/>
        <v>773884.49725752254</v>
      </c>
      <c r="F118" s="203">
        <f t="shared" si="41"/>
        <v>788107.32723232475</v>
      </c>
      <c r="G118" s="203">
        <f t="shared" si="41"/>
        <v>802614.61380662303</v>
      </c>
      <c r="H118" s="203">
        <f t="shared" si="41"/>
        <v>817365.72032334644</v>
      </c>
      <c r="I118" s="203">
        <f t="shared" si="41"/>
        <v>832401.28343956592</v>
      </c>
      <c r="J118" s="203">
        <f t="shared" si="41"/>
        <v>847721.30315528135</v>
      </c>
      <c r="K118" s="203">
        <f t="shared" si="41"/>
        <v>863325.77947049297</v>
      </c>
      <c r="L118" s="203">
        <f t="shared" si="41"/>
        <v>879214.71238520055</v>
      </c>
      <c r="M118" s="203">
        <f t="shared" si="41"/>
        <v>895388.1018994042</v>
      </c>
      <c r="N118" s="204">
        <f t="shared" si="41"/>
        <v>911845.9480131038</v>
      </c>
    </row>
    <row r="119" spans="1:15" x14ac:dyDescent="0.25">
      <c r="A119" s="180" t="s">
        <v>290</v>
      </c>
      <c r="B119" s="181">
        <f>B112*$B$69*(($A$84-$B$45)/$B$45)</f>
        <v>0</v>
      </c>
      <c r="C119" s="181">
        <f t="shared" ref="C119:N119" si="42">C112*$B$69*(($A$84-$B$45)/$B$45)</f>
        <v>0</v>
      </c>
      <c r="D119" s="181">
        <f t="shared" si="42"/>
        <v>0</v>
      </c>
      <c r="E119" s="181">
        <f t="shared" si="42"/>
        <v>0</v>
      </c>
      <c r="F119" s="181">
        <f t="shared" si="42"/>
        <v>8988153.9820173737</v>
      </c>
      <c r="G119" s="181">
        <f t="shared" si="42"/>
        <v>9137128.9098961148</v>
      </c>
      <c r="H119" s="181">
        <f t="shared" si="42"/>
        <v>9286103.8377748542</v>
      </c>
      <c r="I119" s="181">
        <f t="shared" si="42"/>
        <v>9456928.4217424784</v>
      </c>
      <c r="J119" s="181">
        <f t="shared" si="42"/>
        <v>9630732.5042676758</v>
      </c>
      <c r="K119" s="181">
        <f t="shared" si="42"/>
        <v>9808012.6684433781</v>
      </c>
      <c r="L119" s="181">
        <f t="shared" si="42"/>
        <v>9988272.3311766554</v>
      </c>
      <c r="M119" s="181">
        <f t="shared" si="42"/>
        <v>10172008.075560436</v>
      </c>
      <c r="N119" s="181">
        <f t="shared" si="42"/>
        <v>10359219.901594719</v>
      </c>
    </row>
    <row r="120" spans="1:15" x14ac:dyDescent="0.25">
      <c r="A120" s="180" t="s">
        <v>291</v>
      </c>
      <c r="B120" s="181">
        <f t="shared" ref="B120:N120" si="43">B113*$B$69*(($A$84-$B$45)/$B$45)</f>
        <v>0</v>
      </c>
      <c r="C120" s="181">
        <f t="shared" si="43"/>
        <v>0</v>
      </c>
      <c r="D120" s="181">
        <f t="shared" si="43"/>
        <v>0</v>
      </c>
      <c r="E120" s="181">
        <f t="shared" si="43"/>
        <v>0</v>
      </c>
      <c r="F120" s="181">
        <f t="shared" si="43"/>
        <v>0</v>
      </c>
      <c r="G120" s="181">
        <f t="shared" si="43"/>
        <v>0</v>
      </c>
      <c r="H120" s="181">
        <f t="shared" si="43"/>
        <v>8988153.9820173737</v>
      </c>
      <c r="I120" s="181">
        <f t="shared" si="43"/>
        <v>9137128.9098961148</v>
      </c>
      <c r="J120" s="181">
        <f t="shared" si="43"/>
        <v>9286103.8377748542</v>
      </c>
      <c r="K120" s="181">
        <f t="shared" si="43"/>
        <v>9456928.4217424784</v>
      </c>
      <c r="L120" s="181">
        <f t="shared" si="43"/>
        <v>9630732.5042676758</v>
      </c>
      <c r="M120" s="181">
        <f t="shared" si="43"/>
        <v>9808012.6684433781</v>
      </c>
      <c r="N120" s="181">
        <f t="shared" si="43"/>
        <v>9988272.3311766554</v>
      </c>
    </row>
    <row r="121" spans="1:15" x14ac:dyDescent="0.25">
      <c r="A121" s="180" t="s">
        <v>292</v>
      </c>
      <c r="B121" s="181">
        <f>SUM(B118:B120)</f>
        <v>735523.49298262759</v>
      </c>
      <c r="C121" s="181">
        <f t="shared" ref="C121:N121" si="44">SUM(C118:C120)</f>
        <v>747714.49010388658</v>
      </c>
      <c r="D121" s="181">
        <f t="shared" si="44"/>
        <v>759905.48722514557</v>
      </c>
      <c r="E121" s="181">
        <f t="shared" si="44"/>
        <v>773884.49725752254</v>
      </c>
      <c r="F121" s="181">
        <f t="shared" si="44"/>
        <v>9776261.3092496991</v>
      </c>
      <c r="G121" s="181">
        <f t="shared" si="44"/>
        <v>9939743.5237027369</v>
      </c>
      <c r="H121" s="181">
        <f t="shared" si="44"/>
        <v>19091623.540115573</v>
      </c>
      <c r="I121" s="181">
        <f t="shared" si="44"/>
        <v>19426458.615078159</v>
      </c>
      <c r="J121" s="181">
        <f t="shared" si="44"/>
        <v>19764557.645197809</v>
      </c>
      <c r="K121" s="181">
        <f t="shared" si="44"/>
        <v>20128266.869656347</v>
      </c>
      <c r="L121" s="181">
        <f t="shared" si="44"/>
        <v>20498219.547829531</v>
      </c>
      <c r="M121" s="181">
        <f t="shared" si="44"/>
        <v>20875408.845903218</v>
      </c>
      <c r="N121" s="182">
        <f t="shared" si="44"/>
        <v>21259338.180784479</v>
      </c>
    </row>
    <row r="122" spans="1:15" x14ac:dyDescent="0.25">
      <c r="A122" s="180"/>
      <c r="B122" s="181"/>
      <c r="C122" s="181"/>
      <c r="D122" s="181"/>
      <c r="E122" s="181"/>
      <c r="F122" s="181"/>
      <c r="G122" s="181"/>
      <c r="H122" s="181"/>
      <c r="I122" s="181"/>
      <c r="J122" s="181"/>
      <c r="K122" s="181"/>
      <c r="L122" s="181"/>
      <c r="M122" s="181"/>
      <c r="N122" s="182"/>
    </row>
    <row r="123" spans="1:15" x14ac:dyDescent="0.25">
      <c r="A123" s="180" t="s">
        <v>282</v>
      </c>
      <c r="B123" s="181"/>
      <c r="C123" s="181">
        <v>11400</v>
      </c>
      <c r="D123" s="181">
        <v>11600</v>
      </c>
      <c r="E123" s="181">
        <f>ROUND(D123*1.0184,0)</f>
        <v>11813</v>
      </c>
      <c r="F123" s="181">
        <f t="shared" ref="F123:N123" si="45">ROUND(E123*1.0184,0)</f>
        <v>12030</v>
      </c>
      <c r="G123" s="181">
        <f t="shared" si="45"/>
        <v>12251</v>
      </c>
      <c r="H123" s="181">
        <f t="shared" si="45"/>
        <v>12476</v>
      </c>
      <c r="I123" s="181">
        <f t="shared" si="45"/>
        <v>12706</v>
      </c>
      <c r="J123" s="181">
        <f t="shared" si="45"/>
        <v>12940</v>
      </c>
      <c r="K123" s="181">
        <f t="shared" si="45"/>
        <v>13178</v>
      </c>
      <c r="L123" s="181">
        <f t="shared" si="45"/>
        <v>13420</v>
      </c>
      <c r="M123" s="181">
        <f t="shared" si="45"/>
        <v>13667</v>
      </c>
      <c r="N123" s="182">
        <f t="shared" si="45"/>
        <v>13918</v>
      </c>
    </row>
    <row r="124" spans="1:15" x14ac:dyDescent="0.25">
      <c r="A124" s="180" t="s">
        <v>283</v>
      </c>
      <c r="B124" s="181"/>
      <c r="C124" s="181"/>
      <c r="D124" s="181"/>
      <c r="E124" s="181"/>
      <c r="F124" s="181">
        <f>C123</f>
        <v>11400</v>
      </c>
      <c r="G124" s="181">
        <f t="shared" ref="G124:N124" si="46">D123</f>
        <v>11600</v>
      </c>
      <c r="H124" s="181">
        <f t="shared" si="46"/>
        <v>11813</v>
      </c>
      <c r="I124" s="181">
        <f t="shared" si="46"/>
        <v>12030</v>
      </c>
      <c r="J124" s="181">
        <f t="shared" si="46"/>
        <v>12251</v>
      </c>
      <c r="K124" s="181">
        <f t="shared" si="46"/>
        <v>12476</v>
      </c>
      <c r="L124" s="181">
        <f t="shared" si="46"/>
        <v>12706</v>
      </c>
      <c r="M124" s="181">
        <f t="shared" si="46"/>
        <v>12940</v>
      </c>
      <c r="N124" s="182">
        <f t="shared" si="46"/>
        <v>13178</v>
      </c>
      <c r="O124" s="181"/>
    </row>
    <row r="125" spans="1:15" x14ac:dyDescent="0.25">
      <c r="A125" s="180" t="s">
        <v>284</v>
      </c>
      <c r="B125" s="181"/>
      <c r="C125" s="181"/>
      <c r="D125" s="181"/>
      <c r="E125" s="181"/>
      <c r="F125" s="181"/>
      <c r="G125" s="181"/>
      <c r="H125" s="181"/>
      <c r="I125" s="181">
        <f>C123</f>
        <v>11400</v>
      </c>
      <c r="J125" s="181">
        <f t="shared" ref="J125:N125" si="47">D123</f>
        <v>11600</v>
      </c>
      <c r="K125" s="181">
        <f t="shared" si="47"/>
        <v>11813</v>
      </c>
      <c r="L125" s="181">
        <f t="shared" si="47"/>
        <v>12030</v>
      </c>
      <c r="M125" s="181">
        <f t="shared" si="47"/>
        <v>12251</v>
      </c>
      <c r="N125" s="182">
        <f t="shared" si="47"/>
        <v>12476</v>
      </c>
      <c r="O125" s="181"/>
    </row>
    <row r="126" spans="1:15" x14ac:dyDescent="0.25">
      <c r="A126" s="180" t="s">
        <v>293</v>
      </c>
      <c r="B126" s="181">
        <f>B123*$B$75</f>
        <v>0</v>
      </c>
      <c r="C126" s="181">
        <f t="shared" ref="C126:N126" si="48">C123*$B$75</f>
        <v>44019121.721042886</v>
      </c>
      <c r="D126" s="181">
        <f t="shared" si="48"/>
        <v>44791387.014394514</v>
      </c>
      <c r="E126" s="181">
        <f t="shared" si="48"/>
        <v>45613849.551814005</v>
      </c>
      <c r="F126" s="181">
        <f t="shared" si="48"/>
        <v>46451757.395100519</v>
      </c>
      <c r="G126" s="181">
        <f t="shared" si="48"/>
        <v>47305110.544254072</v>
      </c>
      <c r="H126" s="181">
        <f t="shared" si="48"/>
        <v>48173908.999274656</v>
      </c>
      <c r="I126" s="181">
        <f t="shared" si="48"/>
        <v>49062014.086629026</v>
      </c>
      <c r="J126" s="181">
        <f t="shared" si="48"/>
        <v>49965564.479850434</v>
      </c>
      <c r="K126" s="181">
        <f t="shared" si="48"/>
        <v>50884560.178938873</v>
      </c>
      <c r="L126" s="181">
        <f t="shared" si="48"/>
        <v>51819001.183894344</v>
      </c>
      <c r="M126" s="181">
        <f t="shared" si="48"/>
        <v>52772748.821183607</v>
      </c>
      <c r="N126" s="182">
        <f t="shared" si="48"/>
        <v>53741941.764339902</v>
      </c>
    </row>
    <row r="127" spans="1:15" x14ac:dyDescent="0.25">
      <c r="A127" s="180" t="s">
        <v>294</v>
      </c>
      <c r="B127" s="181">
        <f>B124*$B$75*(($A$84-$B$46)/$B$46)</f>
        <v>0</v>
      </c>
      <c r="C127" s="181">
        <f t="shared" ref="C127:N127" si="49">C124*$B$75*(($A$84-$B$46)/$B$46)</f>
        <v>0</v>
      </c>
      <c r="D127" s="181">
        <f t="shared" si="49"/>
        <v>0</v>
      </c>
      <c r="E127" s="181">
        <f t="shared" si="49"/>
        <v>0</v>
      </c>
      <c r="F127" s="181">
        <f t="shared" si="49"/>
        <v>494460229.09959012</v>
      </c>
      <c r="G127" s="181">
        <f t="shared" si="49"/>
        <v>503134969.96098644</v>
      </c>
      <c r="H127" s="181">
        <f t="shared" si="49"/>
        <v>512373568.97837353</v>
      </c>
      <c r="I127" s="181">
        <f t="shared" si="49"/>
        <v>521785662.81298852</v>
      </c>
      <c r="J127" s="181">
        <f t="shared" si="49"/>
        <v>531371251.46483147</v>
      </c>
      <c r="K127" s="181">
        <f t="shared" si="49"/>
        <v>541130334.93390238</v>
      </c>
      <c r="L127" s="181">
        <f t="shared" si="49"/>
        <v>551106286.92450809</v>
      </c>
      <c r="M127" s="181">
        <f t="shared" si="49"/>
        <v>561255733.73234177</v>
      </c>
      <c r="N127" s="181">
        <f t="shared" si="49"/>
        <v>571578675.3574034</v>
      </c>
    </row>
    <row r="128" spans="1:15" x14ac:dyDescent="0.25">
      <c r="A128" s="180" t="s">
        <v>295</v>
      </c>
      <c r="B128" s="181">
        <f t="shared" ref="B128:N128" si="50">B125*$B$75*(($A$84-$B$46)/$B$46)</f>
        <v>0</v>
      </c>
      <c r="C128" s="181">
        <f t="shared" si="50"/>
        <v>0</v>
      </c>
      <c r="D128" s="181">
        <f t="shared" si="50"/>
        <v>0</v>
      </c>
      <c r="E128" s="181">
        <f t="shared" si="50"/>
        <v>0</v>
      </c>
      <c r="F128" s="181">
        <f t="shared" si="50"/>
        <v>0</v>
      </c>
      <c r="G128" s="181">
        <f t="shared" si="50"/>
        <v>0</v>
      </c>
      <c r="H128" s="181">
        <f t="shared" si="50"/>
        <v>0</v>
      </c>
      <c r="I128" s="181">
        <f t="shared" si="50"/>
        <v>494460229.09959012</v>
      </c>
      <c r="J128" s="181">
        <f t="shared" si="50"/>
        <v>503134969.96098644</v>
      </c>
      <c r="K128" s="181">
        <f t="shared" si="50"/>
        <v>512373568.97837353</v>
      </c>
      <c r="L128" s="181">
        <f t="shared" si="50"/>
        <v>521785662.81298852</v>
      </c>
      <c r="M128" s="181">
        <f t="shared" si="50"/>
        <v>531371251.46483147</v>
      </c>
      <c r="N128" s="181">
        <f t="shared" si="50"/>
        <v>541130334.93390238</v>
      </c>
    </row>
    <row r="129" spans="1:15" x14ac:dyDescent="0.25">
      <c r="A129" s="180" t="s">
        <v>296</v>
      </c>
      <c r="B129" s="181">
        <f>SUM(B126:B128)</f>
        <v>0</v>
      </c>
      <c r="C129" s="181">
        <f t="shared" ref="C129:N129" si="51">SUM(C126:C128)</f>
        <v>44019121.721042886</v>
      </c>
      <c r="D129" s="181">
        <f t="shared" si="51"/>
        <v>44791387.014394514</v>
      </c>
      <c r="E129" s="181">
        <f t="shared" si="51"/>
        <v>45613849.551814005</v>
      </c>
      <c r="F129" s="181">
        <f t="shared" si="51"/>
        <v>540911986.49469066</v>
      </c>
      <c r="G129" s="181">
        <f t="shared" si="51"/>
        <v>550440080.50524056</v>
      </c>
      <c r="H129" s="181">
        <f t="shared" si="51"/>
        <v>560547477.97764814</v>
      </c>
      <c r="I129" s="181">
        <f t="shared" si="51"/>
        <v>1065307905.9992077</v>
      </c>
      <c r="J129" s="181">
        <f t="shared" si="51"/>
        <v>1084471785.9056683</v>
      </c>
      <c r="K129" s="181">
        <f t="shared" si="51"/>
        <v>1104388464.0912147</v>
      </c>
      <c r="L129" s="181">
        <f t="shared" si="51"/>
        <v>1124710950.921391</v>
      </c>
      <c r="M129" s="181">
        <f t="shared" si="51"/>
        <v>1145399734.0183568</v>
      </c>
      <c r="N129" s="182">
        <f t="shared" si="51"/>
        <v>1166450952.0556457</v>
      </c>
    </row>
    <row r="130" spans="1:15" x14ac:dyDescent="0.25">
      <c r="A130" s="180" t="s">
        <v>297</v>
      </c>
      <c r="B130" s="181">
        <f>B123*$B$79</f>
        <v>0</v>
      </c>
      <c r="C130" s="181">
        <f t="shared" ref="C130:N130" si="52">C123*$B$79</f>
        <v>500644.14437399444</v>
      </c>
      <c r="D130" s="181">
        <f t="shared" si="52"/>
        <v>509427.37497704697</v>
      </c>
      <c r="E130" s="181">
        <f t="shared" si="52"/>
        <v>518781.51556929795</v>
      </c>
      <c r="F130" s="181">
        <f t="shared" si="52"/>
        <v>528311.32077360991</v>
      </c>
      <c r="G130" s="181">
        <f t="shared" si="52"/>
        <v>538016.79058998299</v>
      </c>
      <c r="H130" s="181">
        <f t="shared" si="52"/>
        <v>547897.92501841707</v>
      </c>
      <c r="I130" s="181">
        <f t="shared" si="52"/>
        <v>557998.64021192747</v>
      </c>
      <c r="J130" s="181">
        <f t="shared" si="52"/>
        <v>568275.02001749899</v>
      </c>
      <c r="K130" s="181">
        <f t="shared" si="52"/>
        <v>578727.0644351315</v>
      </c>
      <c r="L130" s="181">
        <f t="shared" si="52"/>
        <v>589354.77346482512</v>
      </c>
      <c r="M130" s="181">
        <f t="shared" si="52"/>
        <v>600202.06325959496</v>
      </c>
      <c r="N130" s="182">
        <f t="shared" si="52"/>
        <v>611225.01766642591</v>
      </c>
    </row>
    <row r="131" spans="1:15" x14ac:dyDescent="0.25">
      <c r="A131" s="180" t="s">
        <v>298</v>
      </c>
      <c r="B131" s="207">
        <f>B112*$B$79*(($A$84-$B$45)/$B$45)</f>
        <v>0</v>
      </c>
      <c r="C131" s="207">
        <f t="shared" ref="C131:N131" si="53">C112*$B$79*(($A$84-$B$45)/$B$45)</f>
        <v>0</v>
      </c>
      <c r="D131" s="207">
        <f t="shared" si="53"/>
        <v>0</v>
      </c>
      <c r="E131" s="207">
        <f t="shared" si="53"/>
        <v>0</v>
      </c>
      <c r="F131" s="207">
        <f t="shared" si="53"/>
        <v>9713524.0458063297</v>
      </c>
      <c r="G131" s="207">
        <f t="shared" si="53"/>
        <v>9874521.6819246672</v>
      </c>
      <c r="H131" s="207">
        <f t="shared" si="53"/>
        <v>10035519.318043005</v>
      </c>
      <c r="I131" s="207">
        <f t="shared" si="53"/>
        <v>10220129.94079203</v>
      </c>
      <c r="J131" s="207">
        <f t="shared" si="53"/>
        <v>10407960.516263423</v>
      </c>
      <c r="K131" s="207">
        <f t="shared" si="53"/>
        <v>10599547.703244245</v>
      </c>
      <c r="L131" s="207">
        <f t="shared" si="53"/>
        <v>10794354.842947433</v>
      </c>
      <c r="M131" s="207">
        <f t="shared" si="53"/>
        <v>10992918.594160048</v>
      </c>
      <c r="N131" s="207">
        <f t="shared" si="53"/>
        <v>11195238.956882091</v>
      </c>
    </row>
    <row r="132" spans="1:15" x14ac:dyDescent="0.25">
      <c r="A132" s="180" t="s">
        <v>299</v>
      </c>
      <c r="B132" s="207">
        <f t="shared" ref="B132:N132" si="54">B113*$B$79*(($A$84-$B$45)/$B$45)</f>
        <v>0</v>
      </c>
      <c r="C132" s="207">
        <f t="shared" si="54"/>
        <v>0</v>
      </c>
      <c r="D132" s="207">
        <f t="shared" si="54"/>
        <v>0</v>
      </c>
      <c r="E132" s="207">
        <f t="shared" si="54"/>
        <v>0</v>
      </c>
      <c r="F132" s="207">
        <f t="shared" si="54"/>
        <v>0</v>
      </c>
      <c r="G132" s="207">
        <f t="shared" si="54"/>
        <v>0</v>
      </c>
      <c r="H132" s="207">
        <f t="shared" si="54"/>
        <v>9713524.0458063297</v>
      </c>
      <c r="I132" s="207">
        <f t="shared" si="54"/>
        <v>9874521.6819246672</v>
      </c>
      <c r="J132" s="207">
        <f t="shared" si="54"/>
        <v>10035519.318043005</v>
      </c>
      <c r="K132" s="207">
        <f t="shared" si="54"/>
        <v>10220129.94079203</v>
      </c>
      <c r="L132" s="207">
        <f t="shared" si="54"/>
        <v>10407960.516263423</v>
      </c>
      <c r="M132" s="207">
        <f t="shared" si="54"/>
        <v>10599547.703244245</v>
      </c>
      <c r="N132" s="207">
        <f t="shared" si="54"/>
        <v>10794354.842947433</v>
      </c>
    </row>
    <row r="133" spans="1:15" x14ac:dyDescent="0.25">
      <c r="A133" s="180" t="s">
        <v>300</v>
      </c>
      <c r="B133" s="181">
        <f>SUM(B130:B132)</f>
        <v>0</v>
      </c>
      <c r="C133" s="181">
        <f t="shared" ref="C133:N133" si="55">SUM(C130:C132)</f>
        <v>500644.14437399444</v>
      </c>
      <c r="D133" s="181">
        <f t="shared" si="55"/>
        <v>509427.37497704697</v>
      </c>
      <c r="E133" s="181">
        <f t="shared" si="55"/>
        <v>518781.51556929795</v>
      </c>
      <c r="F133" s="181">
        <f t="shared" si="55"/>
        <v>10241835.366579939</v>
      </c>
      <c r="G133" s="181">
        <f t="shared" si="55"/>
        <v>10412538.47251465</v>
      </c>
      <c r="H133" s="181">
        <f t="shared" si="55"/>
        <v>20296941.288867749</v>
      </c>
      <c r="I133" s="181">
        <f t="shared" si="55"/>
        <v>20652650.262928624</v>
      </c>
      <c r="J133" s="181">
        <f t="shared" si="55"/>
        <v>21011754.854323927</v>
      </c>
      <c r="K133" s="181">
        <f t="shared" si="55"/>
        <v>21398404.708471406</v>
      </c>
      <c r="L133" s="181">
        <f t="shared" si="55"/>
        <v>21791670.132675681</v>
      </c>
      <c r="M133" s="181">
        <f t="shared" si="55"/>
        <v>22192668.360663887</v>
      </c>
      <c r="N133" s="182">
        <f t="shared" si="55"/>
        <v>22600818.81749595</v>
      </c>
    </row>
    <row r="134" spans="1:15" x14ac:dyDescent="0.25">
      <c r="A134" s="180"/>
      <c r="B134" s="181"/>
      <c r="C134" s="181"/>
      <c r="D134" s="181"/>
      <c r="E134" s="181"/>
      <c r="F134" s="181"/>
      <c r="G134" s="181"/>
      <c r="H134" s="181"/>
      <c r="I134" s="181"/>
      <c r="J134" s="181"/>
      <c r="K134" s="181"/>
      <c r="L134" s="181"/>
      <c r="M134" s="181"/>
      <c r="N134" s="182"/>
    </row>
    <row r="135" spans="1:15" x14ac:dyDescent="0.25">
      <c r="A135" s="180" t="s">
        <v>225</v>
      </c>
      <c r="B135" s="181">
        <f>B117+B129</f>
        <v>64670881.563537017</v>
      </c>
      <c r="C135" s="181">
        <f t="shared" ref="C135:N135" si="56">C117+C129</f>
        <v>109761896.34916891</v>
      </c>
      <c r="D135" s="181">
        <f t="shared" si="56"/>
        <v>111606054.70710954</v>
      </c>
      <c r="E135" s="181">
        <f t="shared" si="56"/>
        <v>113657621.29192445</v>
      </c>
      <c r="F135" s="181">
        <f t="shared" si="56"/>
        <v>1400489475.584641</v>
      </c>
      <c r="G135" s="181">
        <f t="shared" si="56"/>
        <v>1424391738.5095844</v>
      </c>
      <c r="H135" s="181">
        <f t="shared" si="56"/>
        <v>2239177918.1988301</v>
      </c>
      <c r="I135" s="181">
        <f t="shared" si="56"/>
        <v>2773378710.3730202</v>
      </c>
      <c r="J135" s="181">
        <f t="shared" si="56"/>
        <v>2822269937.5936356</v>
      </c>
      <c r="K135" s="181">
        <f t="shared" si="56"/>
        <v>2874165738.6799912</v>
      </c>
      <c r="L135" s="181">
        <f t="shared" si="56"/>
        <v>2927016303.8958516</v>
      </c>
      <c r="M135" s="181">
        <f t="shared" si="56"/>
        <v>2980869444.9711604</v>
      </c>
      <c r="N135" s="205">
        <f t="shared" si="56"/>
        <v>3035677638.5255594</v>
      </c>
    </row>
    <row r="136" spans="1:15" ht="15.75" thickBot="1" x14ac:dyDescent="0.3">
      <c r="A136" s="183" t="s">
        <v>226</v>
      </c>
      <c r="B136" s="184">
        <f>SUM(B121+B133)</f>
        <v>735523.49298262759</v>
      </c>
      <c r="C136" s="184">
        <f t="shared" ref="C136:N136" si="57">SUM(C121+C133)</f>
        <v>1248358.634477881</v>
      </c>
      <c r="D136" s="184">
        <f t="shared" si="57"/>
        <v>1269332.8622021927</v>
      </c>
      <c r="E136" s="184">
        <f t="shared" si="57"/>
        <v>1292666.0128268204</v>
      </c>
      <c r="F136" s="184">
        <f t="shared" si="57"/>
        <v>20018096.675829638</v>
      </c>
      <c r="G136" s="184">
        <f t="shared" si="57"/>
        <v>20352281.996217385</v>
      </c>
      <c r="H136" s="184">
        <f t="shared" si="57"/>
        <v>39388564.828983322</v>
      </c>
      <c r="I136" s="184">
        <f t="shared" si="57"/>
        <v>40079108.878006786</v>
      </c>
      <c r="J136" s="184">
        <f t="shared" si="57"/>
        <v>40776312.499521732</v>
      </c>
      <c r="K136" s="184">
        <f t="shared" si="57"/>
        <v>41526671.578127757</v>
      </c>
      <c r="L136" s="184">
        <f t="shared" si="57"/>
        <v>42289889.680505216</v>
      </c>
      <c r="M136" s="184">
        <f t="shared" si="57"/>
        <v>43068077.206567109</v>
      </c>
      <c r="N136" s="185">
        <f t="shared" si="57"/>
        <v>43860156.998280428</v>
      </c>
    </row>
    <row r="138" spans="1:15" ht="19.5" thickBot="1" x14ac:dyDescent="0.3">
      <c r="A138" s="177" t="s">
        <v>228</v>
      </c>
    </row>
    <row r="139" spans="1:15" x14ac:dyDescent="0.25">
      <c r="A139" s="201">
        <v>0.01</v>
      </c>
      <c r="B139" s="178">
        <v>2018</v>
      </c>
      <c r="C139" s="178">
        <v>2019</v>
      </c>
      <c r="D139" s="178">
        <v>2020</v>
      </c>
      <c r="E139" s="178">
        <v>2021</v>
      </c>
      <c r="F139" s="178">
        <v>2022</v>
      </c>
      <c r="G139" s="178">
        <v>2023</v>
      </c>
      <c r="H139" s="178">
        <v>2024</v>
      </c>
      <c r="I139" s="178">
        <v>2025</v>
      </c>
      <c r="J139" s="178">
        <v>2026</v>
      </c>
      <c r="K139" s="178">
        <v>2027</v>
      </c>
      <c r="L139" s="178">
        <v>2028</v>
      </c>
      <c r="M139" s="178">
        <v>2029</v>
      </c>
      <c r="N139" s="179">
        <v>2030</v>
      </c>
    </row>
    <row r="140" spans="1:15" x14ac:dyDescent="0.25">
      <c r="A140" s="180" t="s">
        <v>220</v>
      </c>
      <c r="B140" s="181">
        <v>18100</v>
      </c>
      <c r="C140" s="181">
        <v>18400</v>
      </c>
      <c r="D140" s="181">
        <v>18700</v>
      </c>
      <c r="E140" s="181">
        <f>ROUND(D140*1.0184,0)</f>
        <v>19044</v>
      </c>
      <c r="F140" s="181">
        <f t="shared" ref="F140:N140" si="58">ROUND(E140*1.0184,0)</f>
        <v>19394</v>
      </c>
      <c r="G140" s="181">
        <f t="shared" si="58"/>
        <v>19751</v>
      </c>
      <c r="H140" s="181">
        <f t="shared" si="58"/>
        <v>20114</v>
      </c>
      <c r="I140" s="181">
        <f t="shared" si="58"/>
        <v>20484</v>
      </c>
      <c r="J140" s="181">
        <f t="shared" si="58"/>
        <v>20861</v>
      </c>
      <c r="K140" s="181">
        <f t="shared" si="58"/>
        <v>21245</v>
      </c>
      <c r="L140" s="181">
        <f t="shared" si="58"/>
        <v>21636</v>
      </c>
      <c r="M140" s="181">
        <f t="shared" si="58"/>
        <v>22034</v>
      </c>
      <c r="N140" s="182">
        <f t="shared" si="58"/>
        <v>22439</v>
      </c>
    </row>
    <row r="141" spans="1:15" x14ac:dyDescent="0.25">
      <c r="A141" s="180" t="s">
        <v>283</v>
      </c>
      <c r="B141" s="181"/>
      <c r="C141" s="181"/>
      <c r="D141" s="181"/>
      <c r="F141" s="181">
        <f t="shared" ref="F141:N141" si="59">B140</f>
        <v>18100</v>
      </c>
      <c r="G141" s="181">
        <f t="shared" si="59"/>
        <v>18400</v>
      </c>
      <c r="H141" s="181">
        <f t="shared" si="59"/>
        <v>18700</v>
      </c>
      <c r="I141" s="181">
        <f t="shared" si="59"/>
        <v>19044</v>
      </c>
      <c r="J141" s="181">
        <f t="shared" si="59"/>
        <v>19394</v>
      </c>
      <c r="K141" s="181">
        <f t="shared" si="59"/>
        <v>19751</v>
      </c>
      <c r="L141" s="181">
        <f t="shared" si="59"/>
        <v>20114</v>
      </c>
      <c r="M141" s="181">
        <f t="shared" si="59"/>
        <v>20484</v>
      </c>
      <c r="N141" s="181">
        <f t="shared" si="59"/>
        <v>20861</v>
      </c>
      <c r="O141" s="182"/>
    </row>
    <row r="142" spans="1:15" x14ac:dyDescent="0.25">
      <c r="A142" s="180" t="s">
        <v>284</v>
      </c>
      <c r="B142" s="181"/>
      <c r="C142" s="181"/>
      <c r="D142" s="181"/>
      <c r="E142" s="181"/>
      <c r="F142" s="181"/>
      <c r="G142" s="181"/>
      <c r="H142" s="181"/>
      <c r="I142" s="181"/>
      <c r="J142" s="181"/>
      <c r="K142" s="181"/>
      <c r="L142" s="181"/>
      <c r="M142" s="181"/>
      <c r="N142" s="182"/>
    </row>
    <row r="143" spans="1:15" x14ac:dyDescent="0.25">
      <c r="A143" s="180" t="s">
        <v>285</v>
      </c>
      <c r="B143" s="181">
        <f>B140*$B$65</f>
        <v>64670881.563537017</v>
      </c>
      <c r="C143" s="181">
        <f t="shared" ref="C143:N143" si="60">C140*$B$65</f>
        <v>65742774.628126025</v>
      </c>
      <c r="D143" s="181">
        <f t="shared" si="60"/>
        <v>66814667.692715034</v>
      </c>
      <c r="E143" s="181">
        <f t="shared" si="60"/>
        <v>68043771.740110442</v>
      </c>
      <c r="F143" s="181">
        <f t="shared" si="60"/>
        <v>69294313.648797616</v>
      </c>
      <c r="G143" s="181">
        <f t="shared" si="60"/>
        <v>70569866.395658538</v>
      </c>
      <c r="H143" s="181">
        <f t="shared" si="60"/>
        <v>71866857.00381124</v>
      </c>
      <c r="I143" s="181">
        <f t="shared" si="60"/>
        <v>73188858.45013769</v>
      </c>
      <c r="J143" s="181">
        <f t="shared" si="60"/>
        <v>74535870.734637886</v>
      </c>
      <c r="K143" s="181">
        <f t="shared" si="60"/>
        <v>75907893.857311815</v>
      </c>
      <c r="L143" s="181">
        <f t="shared" si="60"/>
        <v>77304927.818159491</v>
      </c>
      <c r="M143" s="181">
        <f t="shared" si="60"/>
        <v>78726972.617180914</v>
      </c>
      <c r="N143" s="182">
        <f t="shared" si="60"/>
        <v>80174028.254376084</v>
      </c>
    </row>
    <row r="144" spans="1:15" x14ac:dyDescent="0.25">
      <c r="A144" s="180" t="s">
        <v>301</v>
      </c>
      <c r="B144" s="181">
        <f>B141*$B$65*(($A$139-$B$45)/$B$45)</f>
        <v>0</v>
      </c>
      <c r="C144" s="181">
        <f t="shared" ref="C144:N144" si="61">C141*$B$65*(($A$139-$B$45)/$B$45)</f>
        <v>0</v>
      </c>
      <c r="D144" s="181">
        <f t="shared" si="61"/>
        <v>0</v>
      </c>
      <c r="E144" s="181">
        <f t="shared" si="61"/>
        <v>0</v>
      </c>
      <c r="F144" s="181">
        <f t="shared" si="61"/>
        <v>362806146.93880773</v>
      </c>
      <c r="G144" s="181">
        <f t="shared" si="61"/>
        <v>368819508.49027961</v>
      </c>
      <c r="H144" s="181">
        <f t="shared" si="61"/>
        <v>374832870.04175156</v>
      </c>
      <c r="I144" s="181">
        <f t="shared" si="61"/>
        <v>381728191.28743947</v>
      </c>
      <c r="J144" s="181">
        <f t="shared" si="61"/>
        <v>388743779.7641567</v>
      </c>
      <c r="K144" s="181">
        <f t="shared" si="61"/>
        <v>395899680.01040828</v>
      </c>
      <c r="L144" s="181">
        <f t="shared" si="61"/>
        <v>403175847.48768938</v>
      </c>
      <c r="M144" s="181">
        <f t="shared" si="61"/>
        <v>410592326.73450476</v>
      </c>
      <c r="N144" s="181">
        <f t="shared" si="61"/>
        <v>418149117.75085455</v>
      </c>
    </row>
    <row r="145" spans="1:14" x14ac:dyDescent="0.25">
      <c r="A145" s="180" t="s">
        <v>302</v>
      </c>
      <c r="B145" s="181">
        <f t="shared" ref="B145:N145" si="62">B142*$B$65*(($A$139-$B$45)/$B$45)</f>
        <v>0</v>
      </c>
      <c r="C145" s="181">
        <f t="shared" si="62"/>
        <v>0</v>
      </c>
      <c r="D145" s="181">
        <f t="shared" si="62"/>
        <v>0</v>
      </c>
      <c r="E145" s="181">
        <f t="shared" si="62"/>
        <v>0</v>
      </c>
      <c r="F145" s="181">
        <f t="shared" si="62"/>
        <v>0</v>
      </c>
      <c r="G145" s="181">
        <f t="shared" si="62"/>
        <v>0</v>
      </c>
      <c r="H145" s="181">
        <f t="shared" si="62"/>
        <v>0</v>
      </c>
      <c r="I145" s="181">
        <f t="shared" si="62"/>
        <v>0</v>
      </c>
      <c r="J145" s="181">
        <f t="shared" si="62"/>
        <v>0</v>
      </c>
      <c r="K145" s="181">
        <f t="shared" si="62"/>
        <v>0</v>
      </c>
      <c r="L145" s="181">
        <f t="shared" si="62"/>
        <v>0</v>
      </c>
      <c r="M145" s="181">
        <f t="shared" si="62"/>
        <v>0</v>
      </c>
      <c r="N145" s="181">
        <f t="shared" si="62"/>
        <v>0</v>
      </c>
    </row>
    <row r="146" spans="1:14" x14ac:dyDescent="0.25">
      <c r="A146" s="180" t="s">
        <v>288</v>
      </c>
      <c r="B146" s="181">
        <f>SUM(B143:B145)</f>
        <v>64670881.563537017</v>
      </c>
      <c r="C146" s="181">
        <f t="shared" ref="C146:N146" si="63">SUM(C143:C145)</f>
        <v>65742774.628126025</v>
      </c>
      <c r="D146" s="181">
        <f t="shared" si="63"/>
        <v>66814667.692715034</v>
      </c>
      <c r="E146" s="181">
        <f t="shared" si="63"/>
        <v>68043771.740110442</v>
      </c>
      <c r="F146" s="181">
        <f t="shared" si="63"/>
        <v>432100460.58760536</v>
      </c>
      <c r="G146" s="181">
        <f t="shared" si="63"/>
        <v>439389374.88593817</v>
      </c>
      <c r="H146" s="181">
        <f t="shared" si="63"/>
        <v>446699727.0455628</v>
      </c>
      <c r="I146" s="181">
        <f t="shared" si="63"/>
        <v>454917049.73757714</v>
      </c>
      <c r="J146" s="181">
        <f t="shared" si="63"/>
        <v>463279650.49879456</v>
      </c>
      <c r="K146" s="181">
        <f t="shared" si="63"/>
        <v>471807573.86772013</v>
      </c>
      <c r="L146" s="181">
        <f t="shared" si="63"/>
        <v>480480775.30584884</v>
      </c>
      <c r="M146" s="181">
        <f t="shared" si="63"/>
        <v>489319299.35168564</v>
      </c>
      <c r="N146" s="182">
        <f t="shared" si="63"/>
        <v>498323146.00523067</v>
      </c>
    </row>
    <row r="147" spans="1:14" x14ac:dyDescent="0.25">
      <c r="A147" s="180" t="s">
        <v>289</v>
      </c>
      <c r="B147" s="181">
        <f>B140*$B$69</f>
        <v>735523.49298262759</v>
      </c>
      <c r="C147" s="181">
        <f t="shared" ref="C147:N147" si="64">C140*$B$69</f>
        <v>747714.49010388658</v>
      </c>
      <c r="D147" s="181">
        <f t="shared" si="64"/>
        <v>759905.48722514557</v>
      </c>
      <c r="E147" s="181">
        <f t="shared" si="64"/>
        <v>773884.49725752254</v>
      </c>
      <c r="F147" s="181">
        <f t="shared" si="64"/>
        <v>788107.32723232475</v>
      </c>
      <c r="G147" s="181">
        <f t="shared" si="64"/>
        <v>802614.61380662303</v>
      </c>
      <c r="H147" s="181">
        <f t="shared" si="64"/>
        <v>817365.72032334644</v>
      </c>
      <c r="I147" s="181">
        <f t="shared" si="64"/>
        <v>832401.28343956592</v>
      </c>
      <c r="J147" s="181">
        <f t="shared" si="64"/>
        <v>847721.30315528135</v>
      </c>
      <c r="K147" s="181">
        <f t="shared" si="64"/>
        <v>863325.77947049297</v>
      </c>
      <c r="L147" s="181">
        <f t="shared" si="64"/>
        <v>879214.71238520055</v>
      </c>
      <c r="M147" s="181">
        <f t="shared" si="64"/>
        <v>895388.1018994042</v>
      </c>
      <c r="N147" s="182">
        <f t="shared" si="64"/>
        <v>911845.9480131038</v>
      </c>
    </row>
    <row r="148" spans="1:14" x14ac:dyDescent="0.25">
      <c r="A148" s="180" t="s">
        <v>303</v>
      </c>
      <c r="B148" s="181">
        <f>B141*$B$69*(($A$139-$B$45)/$B$45)</f>
        <v>0</v>
      </c>
      <c r="C148" s="181">
        <f t="shared" ref="C148:N148" si="65">C141*$B$69*(($A$139-$B$45)/$B$45)</f>
        <v>0</v>
      </c>
      <c r="D148" s="181">
        <f t="shared" si="65"/>
        <v>0</v>
      </c>
      <c r="E148" s="181">
        <f t="shared" si="65"/>
        <v>0</v>
      </c>
      <c r="F148" s="181">
        <f t="shared" si="65"/>
        <v>4126315.2445173725</v>
      </c>
      <c r="G148" s="181">
        <f t="shared" si="65"/>
        <v>4194707.2098961128</v>
      </c>
      <c r="H148" s="181">
        <f t="shared" si="65"/>
        <v>4263099.1752748536</v>
      </c>
      <c r="I148" s="181">
        <f t="shared" si="65"/>
        <v>4341521.9622424766</v>
      </c>
      <c r="J148" s="181">
        <f t="shared" si="65"/>
        <v>4421312.5885176752</v>
      </c>
      <c r="K148" s="181">
        <f t="shared" si="65"/>
        <v>4502699.027318377</v>
      </c>
      <c r="L148" s="181">
        <f t="shared" si="65"/>
        <v>4585453.3054266535</v>
      </c>
      <c r="M148" s="181">
        <f t="shared" si="65"/>
        <v>4669803.3960604342</v>
      </c>
      <c r="N148" s="181">
        <f t="shared" si="65"/>
        <v>4755749.2992197182</v>
      </c>
    </row>
    <row r="149" spans="1:14" x14ac:dyDescent="0.25">
      <c r="A149" s="180" t="s">
        <v>304</v>
      </c>
      <c r="B149" s="181">
        <f t="shared" ref="B149:N149" si="66">B142*$B$69*(($A$139-$B$45)/$B$45)</f>
        <v>0</v>
      </c>
      <c r="C149" s="181">
        <f t="shared" si="66"/>
        <v>0</v>
      </c>
      <c r="D149" s="181">
        <f t="shared" si="66"/>
        <v>0</v>
      </c>
      <c r="E149" s="181">
        <f t="shared" si="66"/>
        <v>0</v>
      </c>
      <c r="F149" s="181">
        <f t="shared" si="66"/>
        <v>0</v>
      </c>
      <c r="G149" s="181">
        <f t="shared" si="66"/>
        <v>0</v>
      </c>
      <c r="H149" s="181">
        <f t="shared" si="66"/>
        <v>0</v>
      </c>
      <c r="I149" s="181">
        <f t="shared" si="66"/>
        <v>0</v>
      </c>
      <c r="J149" s="181">
        <f t="shared" si="66"/>
        <v>0</v>
      </c>
      <c r="K149" s="181">
        <f t="shared" si="66"/>
        <v>0</v>
      </c>
      <c r="L149" s="181">
        <f t="shared" si="66"/>
        <v>0</v>
      </c>
      <c r="M149" s="181">
        <f t="shared" si="66"/>
        <v>0</v>
      </c>
      <c r="N149" s="181">
        <f t="shared" si="66"/>
        <v>0</v>
      </c>
    </row>
    <row r="150" spans="1:14" x14ac:dyDescent="0.25">
      <c r="A150" s="180" t="s">
        <v>292</v>
      </c>
      <c r="B150" s="181">
        <f>SUM(B147:B149)</f>
        <v>735523.49298262759</v>
      </c>
      <c r="C150" s="181">
        <f t="shared" ref="C150:N150" si="67">SUM(C147:C149)</f>
        <v>747714.49010388658</v>
      </c>
      <c r="D150" s="181">
        <f t="shared" si="67"/>
        <v>759905.48722514557</v>
      </c>
      <c r="E150" s="181">
        <f t="shared" si="67"/>
        <v>773884.49725752254</v>
      </c>
      <c r="F150" s="181">
        <f t="shared" si="67"/>
        <v>4914422.5717496974</v>
      </c>
      <c r="G150" s="181">
        <f t="shared" si="67"/>
        <v>4997321.8237027358</v>
      </c>
      <c r="H150" s="181">
        <f t="shared" si="67"/>
        <v>5080464.8955982001</v>
      </c>
      <c r="I150" s="181">
        <f t="shared" si="67"/>
        <v>5173923.2456820421</v>
      </c>
      <c r="J150" s="181">
        <f t="shared" si="67"/>
        <v>5269033.8916729568</v>
      </c>
      <c r="K150" s="181">
        <f t="shared" si="67"/>
        <v>5366024.8067888701</v>
      </c>
      <c r="L150" s="181">
        <f t="shared" si="67"/>
        <v>5464668.0178118544</v>
      </c>
      <c r="M150" s="181">
        <f t="shared" si="67"/>
        <v>5565191.4979598382</v>
      </c>
      <c r="N150" s="182">
        <f t="shared" si="67"/>
        <v>5667595.2472328218</v>
      </c>
    </row>
    <row r="151" spans="1:14" x14ac:dyDescent="0.25">
      <c r="A151" s="180"/>
      <c r="B151" s="181"/>
      <c r="C151" s="181"/>
      <c r="D151" s="181"/>
      <c r="E151" s="181"/>
      <c r="F151" s="181"/>
      <c r="G151" s="181"/>
      <c r="H151" s="181"/>
      <c r="I151" s="181"/>
      <c r="J151" s="181"/>
      <c r="K151" s="181"/>
      <c r="L151" s="181"/>
      <c r="M151" s="181"/>
      <c r="N151" s="182"/>
    </row>
    <row r="152" spans="1:14" x14ac:dyDescent="0.25">
      <c r="A152" s="180" t="s">
        <v>282</v>
      </c>
      <c r="B152" s="181"/>
      <c r="C152" s="181">
        <v>11400</v>
      </c>
      <c r="D152" s="181">
        <v>11600</v>
      </c>
      <c r="E152" s="181">
        <f>ROUND(D152*1.0184,0)</f>
        <v>11813</v>
      </c>
      <c r="F152" s="181">
        <f t="shared" ref="F152:N152" si="68">ROUND(E152*1.0184,0)</f>
        <v>12030</v>
      </c>
      <c r="G152" s="181">
        <f t="shared" si="68"/>
        <v>12251</v>
      </c>
      <c r="H152" s="181">
        <f t="shared" si="68"/>
        <v>12476</v>
      </c>
      <c r="I152" s="181">
        <f t="shared" si="68"/>
        <v>12706</v>
      </c>
      <c r="J152" s="181">
        <f t="shared" si="68"/>
        <v>12940</v>
      </c>
      <c r="K152" s="181">
        <f t="shared" si="68"/>
        <v>13178</v>
      </c>
      <c r="L152" s="181">
        <f t="shared" si="68"/>
        <v>13420</v>
      </c>
      <c r="M152" s="181">
        <f t="shared" si="68"/>
        <v>13667</v>
      </c>
      <c r="N152" s="182">
        <f t="shared" si="68"/>
        <v>13918</v>
      </c>
    </row>
    <row r="153" spans="1:14" x14ac:dyDescent="0.25">
      <c r="A153" s="180" t="s">
        <v>283</v>
      </c>
      <c r="B153" s="181"/>
      <c r="C153" s="181"/>
      <c r="D153" s="181"/>
      <c r="E153" s="181"/>
      <c r="F153" s="181">
        <f>C152</f>
        <v>11400</v>
      </c>
      <c r="G153" s="181">
        <f t="shared" ref="G153:N153" si="69">D152</f>
        <v>11600</v>
      </c>
      <c r="H153" s="181">
        <f t="shared" si="69"/>
        <v>11813</v>
      </c>
      <c r="I153" s="181">
        <f t="shared" si="69"/>
        <v>12030</v>
      </c>
      <c r="J153" s="181">
        <f t="shared" si="69"/>
        <v>12251</v>
      </c>
      <c r="K153" s="181">
        <f t="shared" si="69"/>
        <v>12476</v>
      </c>
      <c r="L153" s="181">
        <f t="shared" si="69"/>
        <v>12706</v>
      </c>
      <c r="M153" s="181">
        <f t="shared" si="69"/>
        <v>12940</v>
      </c>
      <c r="N153" s="182">
        <f t="shared" si="69"/>
        <v>13178</v>
      </c>
    </row>
    <row r="154" spans="1:14" x14ac:dyDescent="0.25">
      <c r="A154" s="180" t="s">
        <v>284</v>
      </c>
      <c r="B154" s="181"/>
      <c r="C154" s="181"/>
      <c r="D154" s="181"/>
      <c r="E154" s="181"/>
      <c r="F154" s="181"/>
      <c r="G154" s="181"/>
      <c r="H154" s="181"/>
      <c r="I154" s="181"/>
      <c r="J154" s="181"/>
      <c r="K154" s="181"/>
      <c r="L154" s="181"/>
      <c r="M154" s="181"/>
      <c r="N154" s="182"/>
    </row>
    <row r="155" spans="1:14" x14ac:dyDescent="0.25">
      <c r="A155" s="180" t="s">
        <v>293</v>
      </c>
      <c r="B155" s="181">
        <f>B152*$B$75</f>
        <v>0</v>
      </c>
      <c r="C155" s="181">
        <f t="shared" ref="C155:N155" si="70">C152*$B$75</f>
        <v>44019121.721042886</v>
      </c>
      <c r="D155" s="181">
        <f t="shared" si="70"/>
        <v>44791387.014394514</v>
      </c>
      <c r="E155" s="181">
        <f t="shared" si="70"/>
        <v>45613849.551814005</v>
      </c>
      <c r="F155" s="181">
        <f t="shared" si="70"/>
        <v>46451757.395100519</v>
      </c>
      <c r="G155" s="181">
        <f t="shared" si="70"/>
        <v>47305110.544254072</v>
      </c>
      <c r="H155" s="181">
        <f t="shared" si="70"/>
        <v>48173908.999274656</v>
      </c>
      <c r="I155" s="181">
        <f t="shared" si="70"/>
        <v>49062014.086629026</v>
      </c>
      <c r="J155" s="181">
        <f t="shared" si="70"/>
        <v>49965564.479850434</v>
      </c>
      <c r="K155" s="181">
        <f t="shared" si="70"/>
        <v>50884560.178938873</v>
      </c>
      <c r="L155" s="181">
        <f t="shared" si="70"/>
        <v>51819001.183894344</v>
      </c>
      <c r="M155" s="181">
        <f t="shared" si="70"/>
        <v>52772748.821183607</v>
      </c>
      <c r="N155" s="182">
        <f t="shared" si="70"/>
        <v>53741941.764339902</v>
      </c>
    </row>
    <row r="156" spans="1:14" x14ac:dyDescent="0.25">
      <c r="A156" s="180" t="s">
        <v>305</v>
      </c>
      <c r="B156" s="181">
        <f>B153*$B$75*(($A$139-$B$46)/$B$46)</f>
        <v>0</v>
      </c>
      <c r="C156" s="181">
        <f t="shared" ref="C156:N156" si="71">C153*$B$75*(($A$139-$B$46)/$B$46)</f>
        <v>0</v>
      </c>
      <c r="D156" s="181">
        <f t="shared" si="71"/>
        <v>0</v>
      </c>
      <c r="E156" s="181">
        <f t="shared" si="71"/>
        <v>0</v>
      </c>
      <c r="F156" s="181">
        <f t="shared" si="71"/>
        <v>225220553.68927363</v>
      </c>
      <c r="G156" s="181">
        <f t="shared" si="71"/>
        <v>229171791.47329596</v>
      </c>
      <c r="H156" s="181">
        <f t="shared" si="71"/>
        <v>233379859.71327978</v>
      </c>
      <c r="I156" s="181">
        <f t="shared" si="71"/>
        <v>237666952.70894399</v>
      </c>
      <c r="J156" s="181">
        <f t="shared" si="71"/>
        <v>242033070.4602887</v>
      </c>
      <c r="K156" s="181">
        <f t="shared" si="71"/>
        <v>246478212.96731383</v>
      </c>
      <c r="L156" s="181">
        <f t="shared" si="71"/>
        <v>251022136.4189395</v>
      </c>
      <c r="M156" s="181">
        <f t="shared" si="71"/>
        <v>255645084.62624565</v>
      </c>
      <c r="N156" s="181">
        <f t="shared" si="71"/>
        <v>260347057.58923224</v>
      </c>
    </row>
    <row r="157" spans="1:14" x14ac:dyDescent="0.25">
      <c r="A157" s="180" t="s">
        <v>306</v>
      </c>
      <c r="B157" s="181">
        <f t="shared" ref="B157:N157" si="72">B154*$B$75*(($A$139-$B$46)/$B$46)</f>
        <v>0</v>
      </c>
      <c r="C157" s="181">
        <f t="shared" si="72"/>
        <v>0</v>
      </c>
      <c r="D157" s="181">
        <f t="shared" si="72"/>
        <v>0</v>
      </c>
      <c r="E157" s="181">
        <f t="shared" si="72"/>
        <v>0</v>
      </c>
      <c r="F157" s="181">
        <f t="shared" si="72"/>
        <v>0</v>
      </c>
      <c r="G157" s="181">
        <f t="shared" si="72"/>
        <v>0</v>
      </c>
      <c r="H157" s="181">
        <f t="shared" si="72"/>
        <v>0</v>
      </c>
      <c r="I157" s="181">
        <f t="shared" si="72"/>
        <v>0</v>
      </c>
      <c r="J157" s="181">
        <f t="shared" si="72"/>
        <v>0</v>
      </c>
      <c r="K157" s="181">
        <f t="shared" si="72"/>
        <v>0</v>
      </c>
      <c r="L157" s="181">
        <f t="shared" si="72"/>
        <v>0</v>
      </c>
      <c r="M157" s="181">
        <f t="shared" si="72"/>
        <v>0</v>
      </c>
      <c r="N157" s="181">
        <f t="shared" si="72"/>
        <v>0</v>
      </c>
    </row>
    <row r="158" spans="1:14" x14ac:dyDescent="0.25">
      <c r="A158" s="180" t="s">
        <v>296</v>
      </c>
      <c r="B158" s="181">
        <f>SUM(B155:B157)</f>
        <v>0</v>
      </c>
      <c r="C158" s="181">
        <f t="shared" ref="C158:N158" si="73">SUM(C155:C157)</f>
        <v>44019121.721042886</v>
      </c>
      <c r="D158" s="181">
        <f t="shared" si="73"/>
        <v>44791387.014394514</v>
      </c>
      <c r="E158" s="181">
        <f t="shared" si="73"/>
        <v>45613849.551814005</v>
      </c>
      <c r="F158" s="181">
        <f t="shared" si="73"/>
        <v>271672311.08437413</v>
      </c>
      <c r="G158" s="181">
        <f t="shared" si="73"/>
        <v>276476902.01755005</v>
      </c>
      <c r="H158" s="181">
        <f t="shared" si="73"/>
        <v>281553768.71255445</v>
      </c>
      <c r="I158" s="181">
        <f t="shared" si="73"/>
        <v>286728966.795573</v>
      </c>
      <c r="J158" s="181">
        <f t="shared" si="73"/>
        <v>291998634.94013911</v>
      </c>
      <c r="K158" s="181">
        <f t="shared" si="73"/>
        <v>297362773.14625269</v>
      </c>
      <c r="L158" s="181">
        <f t="shared" si="73"/>
        <v>302841137.60283387</v>
      </c>
      <c r="M158" s="181">
        <f t="shared" si="73"/>
        <v>308417833.44742924</v>
      </c>
      <c r="N158" s="182">
        <f t="shared" si="73"/>
        <v>314088999.35357213</v>
      </c>
    </row>
    <row r="159" spans="1:14" x14ac:dyDescent="0.25">
      <c r="A159" s="180" t="s">
        <v>297</v>
      </c>
      <c r="B159" s="181">
        <f>B152*$B$79</f>
        <v>0</v>
      </c>
      <c r="C159" s="181">
        <f t="shared" ref="C159:N159" si="74">C152*$B$79</f>
        <v>500644.14437399444</v>
      </c>
      <c r="D159" s="181">
        <f t="shared" si="74"/>
        <v>509427.37497704697</v>
      </c>
      <c r="E159" s="181">
        <f t="shared" si="74"/>
        <v>518781.51556929795</v>
      </c>
      <c r="F159" s="181">
        <f t="shared" si="74"/>
        <v>528311.32077360991</v>
      </c>
      <c r="G159" s="181">
        <f t="shared" si="74"/>
        <v>538016.79058998299</v>
      </c>
      <c r="H159" s="181">
        <f t="shared" si="74"/>
        <v>547897.92501841707</v>
      </c>
      <c r="I159" s="181">
        <f t="shared" si="74"/>
        <v>557998.64021192747</v>
      </c>
      <c r="J159" s="181">
        <f t="shared" si="74"/>
        <v>568275.02001749899</v>
      </c>
      <c r="K159" s="181">
        <f t="shared" si="74"/>
        <v>578727.0644351315</v>
      </c>
      <c r="L159" s="181">
        <f t="shared" si="74"/>
        <v>589354.77346482512</v>
      </c>
      <c r="M159" s="181">
        <f t="shared" si="74"/>
        <v>600202.06325959496</v>
      </c>
      <c r="N159" s="182">
        <f t="shared" si="74"/>
        <v>611225.01766642591</v>
      </c>
    </row>
    <row r="160" spans="1:14" x14ac:dyDescent="0.25">
      <c r="A160" s="180" t="s">
        <v>307</v>
      </c>
      <c r="B160" s="207">
        <f>B141*$B$79*(($A$139-$B$45)/$B$45)</f>
        <v>0</v>
      </c>
      <c r="C160" s="207">
        <f t="shared" ref="C160:N160" si="75">C141*$B$79*(($A$139-$B$45)/$B$45)</f>
        <v>0</v>
      </c>
      <c r="D160" s="207">
        <f t="shared" si="75"/>
        <v>0</v>
      </c>
      <c r="E160" s="207">
        <f t="shared" si="75"/>
        <v>0</v>
      </c>
      <c r="F160" s="207">
        <f t="shared" si="75"/>
        <v>4459320.8381150374</v>
      </c>
      <c r="G160" s="207">
        <f t="shared" si="75"/>
        <v>4533232.2332219165</v>
      </c>
      <c r="H160" s="207">
        <f t="shared" si="75"/>
        <v>4607143.6283287955</v>
      </c>
      <c r="I160" s="207">
        <f t="shared" si="75"/>
        <v>4691895.3613846833</v>
      </c>
      <c r="J160" s="207">
        <f t="shared" si="75"/>
        <v>4778125.3223427087</v>
      </c>
      <c r="K160" s="207">
        <f t="shared" si="75"/>
        <v>4866079.8825198952</v>
      </c>
      <c r="L160" s="207">
        <f t="shared" si="75"/>
        <v>4955512.6705992185</v>
      </c>
      <c r="M160" s="207">
        <f t="shared" si="75"/>
        <v>5046670.0578977028</v>
      </c>
      <c r="N160" s="207">
        <f t="shared" si="75"/>
        <v>5139552.0444153473</v>
      </c>
    </row>
    <row r="161" spans="1:14" x14ac:dyDescent="0.25">
      <c r="A161" s="180" t="s">
        <v>308</v>
      </c>
      <c r="B161" s="207">
        <f t="shared" ref="B161:N161" si="76">B142*$B$79*(($A$139-$B$45)/$B$45)</f>
        <v>0</v>
      </c>
      <c r="C161" s="207">
        <f t="shared" si="76"/>
        <v>0</v>
      </c>
      <c r="D161" s="207">
        <f t="shared" si="76"/>
        <v>0</v>
      </c>
      <c r="E161" s="207">
        <f t="shared" si="76"/>
        <v>0</v>
      </c>
      <c r="F161" s="207">
        <f t="shared" si="76"/>
        <v>0</v>
      </c>
      <c r="G161" s="207">
        <f t="shared" si="76"/>
        <v>0</v>
      </c>
      <c r="H161" s="207">
        <f t="shared" si="76"/>
        <v>0</v>
      </c>
      <c r="I161" s="207">
        <f t="shared" si="76"/>
        <v>0</v>
      </c>
      <c r="J161" s="207">
        <f t="shared" si="76"/>
        <v>0</v>
      </c>
      <c r="K161" s="207">
        <f t="shared" si="76"/>
        <v>0</v>
      </c>
      <c r="L161" s="207">
        <f t="shared" si="76"/>
        <v>0</v>
      </c>
      <c r="M161" s="207">
        <f t="shared" si="76"/>
        <v>0</v>
      </c>
      <c r="N161" s="207">
        <f t="shared" si="76"/>
        <v>0</v>
      </c>
    </row>
    <row r="162" spans="1:14" x14ac:dyDescent="0.25">
      <c r="A162" s="180" t="s">
        <v>300</v>
      </c>
      <c r="B162" s="181">
        <f>SUM(B159:B161)</f>
        <v>0</v>
      </c>
      <c r="C162" s="181">
        <f t="shared" ref="C162:N162" si="77">SUM(C159:C161)</f>
        <v>500644.14437399444</v>
      </c>
      <c r="D162" s="181">
        <f t="shared" si="77"/>
        <v>509427.37497704697</v>
      </c>
      <c r="E162" s="181">
        <f t="shared" si="77"/>
        <v>518781.51556929795</v>
      </c>
      <c r="F162" s="181">
        <f t="shared" si="77"/>
        <v>4987632.1588886473</v>
      </c>
      <c r="G162" s="181">
        <f t="shared" si="77"/>
        <v>5071249.0238118991</v>
      </c>
      <c r="H162" s="181">
        <f t="shared" si="77"/>
        <v>5155041.5533472123</v>
      </c>
      <c r="I162" s="181">
        <f t="shared" si="77"/>
        <v>5249894.001596611</v>
      </c>
      <c r="J162" s="181">
        <f t="shared" si="77"/>
        <v>5346400.3423602078</v>
      </c>
      <c r="K162" s="181">
        <f t="shared" si="77"/>
        <v>5444806.9469550271</v>
      </c>
      <c r="L162" s="181">
        <f t="shared" si="77"/>
        <v>5544867.4440640435</v>
      </c>
      <c r="M162" s="181">
        <f t="shared" si="77"/>
        <v>5646872.1211572979</v>
      </c>
      <c r="N162" s="182">
        <f t="shared" si="77"/>
        <v>5750777.0620817728</v>
      </c>
    </row>
    <row r="163" spans="1:14" x14ac:dyDescent="0.25">
      <c r="A163" s="180"/>
      <c r="B163" s="181"/>
      <c r="C163" s="181"/>
      <c r="D163" s="181"/>
      <c r="E163" s="181"/>
      <c r="F163" s="181"/>
      <c r="G163" s="181"/>
      <c r="H163" s="181"/>
      <c r="I163" s="181"/>
      <c r="J163" s="181"/>
      <c r="K163" s="181"/>
      <c r="L163" s="181"/>
      <c r="M163" s="181"/>
      <c r="N163" s="182"/>
    </row>
    <row r="164" spans="1:14" x14ac:dyDescent="0.25">
      <c r="A164" s="180" t="s">
        <v>225</v>
      </c>
      <c r="B164" s="181">
        <f>B146+B158</f>
        <v>64670881.563537017</v>
      </c>
      <c r="C164" s="181">
        <f t="shared" ref="C164:N164" si="78">C146+C158</f>
        <v>109761896.34916891</v>
      </c>
      <c r="D164" s="181">
        <f t="shared" si="78"/>
        <v>111606054.70710954</v>
      </c>
      <c r="E164" s="181">
        <f t="shared" si="78"/>
        <v>113657621.29192445</v>
      </c>
      <c r="F164" s="181">
        <f t="shared" si="78"/>
        <v>703772771.67197943</v>
      </c>
      <c r="G164" s="181">
        <f t="shared" si="78"/>
        <v>715866276.90348816</v>
      </c>
      <c r="H164" s="181">
        <f t="shared" si="78"/>
        <v>728253495.7581172</v>
      </c>
      <c r="I164" s="181">
        <f t="shared" si="78"/>
        <v>741646016.5331502</v>
      </c>
      <c r="J164" s="181">
        <f t="shared" si="78"/>
        <v>755278285.43893361</v>
      </c>
      <c r="K164" s="181">
        <f t="shared" si="78"/>
        <v>769170347.01397276</v>
      </c>
      <c r="L164" s="181">
        <f t="shared" si="78"/>
        <v>783321912.9086827</v>
      </c>
      <c r="M164" s="181">
        <f t="shared" si="78"/>
        <v>797737132.79911494</v>
      </c>
      <c r="N164" s="182">
        <f t="shared" si="78"/>
        <v>812412145.3588028</v>
      </c>
    </row>
    <row r="165" spans="1:14" ht="15.75" thickBot="1" x14ac:dyDescent="0.3">
      <c r="A165" s="183" t="s">
        <v>226</v>
      </c>
      <c r="B165" s="184">
        <f>SUM(B150+B162)</f>
        <v>735523.49298262759</v>
      </c>
      <c r="C165" s="184">
        <f t="shared" ref="C165:N165" si="79">SUM(C150+C162)</f>
        <v>1248358.634477881</v>
      </c>
      <c r="D165" s="184">
        <f t="shared" si="79"/>
        <v>1269332.8622021927</v>
      </c>
      <c r="E165" s="184">
        <f t="shared" si="79"/>
        <v>1292666.0128268204</v>
      </c>
      <c r="F165" s="184">
        <f t="shared" si="79"/>
        <v>9902054.7306383438</v>
      </c>
      <c r="G165" s="184">
        <f t="shared" si="79"/>
        <v>10068570.847514635</v>
      </c>
      <c r="H165" s="184">
        <f t="shared" si="79"/>
        <v>10235506.448945412</v>
      </c>
      <c r="I165" s="184">
        <f t="shared" si="79"/>
        <v>10423817.247278653</v>
      </c>
      <c r="J165" s="184">
        <f t="shared" si="79"/>
        <v>10615434.234033164</v>
      </c>
      <c r="K165" s="184">
        <f t="shared" si="79"/>
        <v>10810831.753743898</v>
      </c>
      <c r="L165" s="184">
        <f t="shared" si="79"/>
        <v>11009535.461875897</v>
      </c>
      <c r="M165" s="184">
        <f t="shared" si="79"/>
        <v>11212063.619117137</v>
      </c>
      <c r="N165" s="185">
        <f t="shared" si="79"/>
        <v>11418372.309314594</v>
      </c>
    </row>
  </sheetData>
  <mergeCells count="14">
    <mergeCell ref="A24:C24"/>
    <mergeCell ref="A1:C1"/>
    <mergeCell ref="A7:C7"/>
    <mergeCell ref="A9:C9"/>
    <mergeCell ref="A14:C14"/>
    <mergeCell ref="A18:C18"/>
    <mergeCell ref="A55:C55"/>
    <mergeCell ref="A81:C81"/>
    <mergeCell ref="A34:C34"/>
    <mergeCell ref="A38:C38"/>
    <mergeCell ref="A40:C40"/>
    <mergeCell ref="A44:C44"/>
    <mergeCell ref="A48:C48"/>
    <mergeCell ref="A50:C50"/>
  </mergeCells>
  <hyperlinks>
    <hyperlink ref="C5" r:id="rId1" location="tabs-1"/>
    <hyperlink ref="C4" r:id="rId2" location="tabs-1"/>
    <hyperlink ref="C19" r:id="rId3"/>
    <hyperlink ref="C20" r:id="rId4"/>
    <hyperlink ref="C21" r:id="rId5"/>
    <hyperlink ref="C22" r:id="rId6"/>
    <hyperlink ref="C25" r:id="rId7"/>
    <hyperlink ref="C26" r:id="rId8"/>
  </hyperlinks>
  <pageMargins left="0.5" right="0.5" top="0.75" bottom="0.5" header="0.3" footer="0.3"/>
  <pageSetup scale="81" orientation="landscape" r:id="rId9"/>
  <headerFooter>
    <oddFooter>&amp;LPrepared by Erik Jensen and Laith Younis&amp;C&amp;P&amp;RJuly 14, 2017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222"/>
  <sheetViews>
    <sheetView topLeftCell="A37" workbookViewId="0">
      <selection activeCell="N71" sqref="N71"/>
    </sheetView>
  </sheetViews>
  <sheetFormatPr defaultRowHeight="15" x14ac:dyDescent="0.25"/>
  <sheetData>
    <row r="1" spans="1:17" ht="14.45" x14ac:dyDescent="0.3">
      <c r="A1" s="68" t="s">
        <v>118</v>
      </c>
      <c r="B1" s="66"/>
      <c r="C1" s="66"/>
      <c r="D1" s="66"/>
      <c r="E1" s="66"/>
      <c r="F1" s="66"/>
      <c r="G1" s="66"/>
      <c r="H1" s="66"/>
      <c r="I1" s="66"/>
      <c r="J1" s="66"/>
      <c r="K1" s="66"/>
      <c r="L1" s="66"/>
      <c r="M1" s="66"/>
      <c r="N1" s="66"/>
      <c r="O1" s="66"/>
      <c r="P1" s="66"/>
      <c r="Q1" s="66"/>
    </row>
    <row r="2" spans="1:17" ht="28.9" x14ac:dyDescent="0.3">
      <c r="A2" s="100" t="s">
        <v>119</v>
      </c>
      <c r="B2" s="101">
        <v>2015</v>
      </c>
      <c r="C2" s="101">
        <v>2016</v>
      </c>
      <c r="D2" s="101">
        <v>2017</v>
      </c>
      <c r="E2" s="101">
        <v>2018</v>
      </c>
      <c r="F2" s="101">
        <v>2019</v>
      </c>
      <c r="G2" s="101">
        <v>2020</v>
      </c>
      <c r="H2" s="101">
        <v>2021</v>
      </c>
      <c r="I2" s="101">
        <v>2022</v>
      </c>
      <c r="J2" s="101">
        <v>2023</v>
      </c>
      <c r="K2" s="101">
        <v>2024</v>
      </c>
      <c r="L2" s="101">
        <v>2025</v>
      </c>
      <c r="M2" s="101">
        <v>2026</v>
      </c>
      <c r="N2" s="101">
        <v>2027</v>
      </c>
      <c r="O2" s="101">
        <v>2028</v>
      </c>
      <c r="P2" s="101">
        <v>2029</v>
      </c>
      <c r="Q2" s="101">
        <v>2030</v>
      </c>
    </row>
    <row r="3" spans="1:17" ht="28.9" x14ac:dyDescent="0.3">
      <c r="A3" s="100" t="s">
        <v>120</v>
      </c>
      <c r="B3" s="101"/>
      <c r="C3" s="101"/>
      <c r="D3" s="102">
        <v>124.12382897250659</v>
      </c>
      <c r="E3" s="102">
        <v>253.20513846460926</v>
      </c>
      <c r="F3" s="102">
        <v>332.59100985790036</v>
      </c>
      <c r="G3" s="102">
        <v>391.36889997182698</v>
      </c>
      <c r="H3" s="102">
        <v>438.9608821669874</v>
      </c>
      <c r="I3" s="102">
        <v>479.54508482934853</v>
      </c>
      <c r="J3" s="102">
        <v>515.70362414925694</v>
      </c>
      <c r="K3" s="102">
        <v>548.70854559068357</v>
      </c>
      <c r="L3" s="102">
        <v>579.2624375787077</v>
      </c>
      <c r="M3" s="102">
        <v>607.69368650432989</v>
      </c>
      <c r="N3" s="102">
        <v>634.43313184857561</v>
      </c>
      <c r="O3" s="102">
        <v>659.95840896284062</v>
      </c>
      <c r="P3" s="102">
        <v>684.50044654651902</v>
      </c>
      <c r="Q3" s="102">
        <v>708.24702893838185</v>
      </c>
    </row>
    <row r="4" spans="1:17" ht="28.9" x14ac:dyDescent="0.3">
      <c r="A4" s="100" t="s">
        <v>121</v>
      </c>
      <c r="B4" s="101"/>
      <c r="C4" s="102">
        <v>119.25850720319347</v>
      </c>
      <c r="D4" s="102">
        <v>119.39923673201149</v>
      </c>
      <c r="E4" s="102">
        <v>195.49153238347515</v>
      </c>
      <c r="F4" s="102">
        <v>192.73078320795128</v>
      </c>
      <c r="G4" s="102">
        <v>188.12994029018805</v>
      </c>
      <c r="H4" s="102">
        <v>177.30812645673075</v>
      </c>
      <c r="I4" s="102">
        <v>170.20853255704105</v>
      </c>
      <c r="J4" s="102">
        <v>165.5124353244193</v>
      </c>
      <c r="K4" s="102">
        <v>164.90821606515135</v>
      </c>
      <c r="L4" s="102">
        <v>168.38344079476263</v>
      </c>
      <c r="M4" s="102">
        <v>172.46348944584875</v>
      </c>
      <c r="N4" s="102">
        <v>182.95513140602088</v>
      </c>
      <c r="O4" s="102">
        <v>185.66289208792205</v>
      </c>
      <c r="P4" s="102">
        <v>188.37065276982321</v>
      </c>
      <c r="Q4" s="102">
        <v>191.07841345172346</v>
      </c>
    </row>
    <row r="5" spans="1:17" ht="14.45" x14ac:dyDescent="0.3">
      <c r="A5" s="100" t="s">
        <v>8</v>
      </c>
      <c r="B5" s="101"/>
      <c r="C5" s="102">
        <v>56.153757882130506</v>
      </c>
      <c r="D5" s="102">
        <v>92.869999495586214</v>
      </c>
      <c r="E5" s="102">
        <v>129.25655831858484</v>
      </c>
      <c r="F5" s="102">
        <v>166.46227908106766</v>
      </c>
      <c r="G5" s="102">
        <v>204.62312706582287</v>
      </c>
      <c r="H5" s="102">
        <v>228.79190635181632</v>
      </c>
      <c r="I5" s="102">
        <v>254.35155736269832</v>
      </c>
      <c r="J5" s="102">
        <v>281.64731062259096</v>
      </c>
      <c r="K5" s="102">
        <v>308.47500235498637</v>
      </c>
      <c r="L5" s="102">
        <v>336.23161743814921</v>
      </c>
      <c r="M5" s="102">
        <v>364.2411184201037</v>
      </c>
      <c r="N5" s="102">
        <v>402.00786312391574</v>
      </c>
      <c r="O5" s="102">
        <v>432.29547312345676</v>
      </c>
      <c r="P5" s="102">
        <v>462.5830831229905</v>
      </c>
      <c r="Q5" s="102">
        <v>492.87069312253152</v>
      </c>
    </row>
    <row r="6" spans="1:17" ht="43.15" x14ac:dyDescent="0.3">
      <c r="A6" s="103" t="s">
        <v>122</v>
      </c>
      <c r="B6" s="104"/>
      <c r="C6" s="105">
        <v>175.41226508532398</v>
      </c>
      <c r="D6" s="105">
        <v>511.80533028542823</v>
      </c>
      <c r="E6" s="105">
        <v>1089.7585594520974</v>
      </c>
      <c r="F6" s="105">
        <v>1781.5426315990167</v>
      </c>
      <c r="G6" s="105">
        <v>2565.6645989268545</v>
      </c>
      <c r="H6" s="105">
        <v>3410.7255139023891</v>
      </c>
      <c r="I6" s="105">
        <v>4314.8306886514765</v>
      </c>
      <c r="J6" s="105">
        <v>5277.6940587477438</v>
      </c>
      <c r="K6" s="105">
        <v>6299.7858227585648</v>
      </c>
      <c r="L6" s="105">
        <v>7383.6633185701849</v>
      </c>
      <c r="M6" s="105">
        <v>8528.0616129404661</v>
      </c>
      <c r="N6" s="105">
        <v>9747.4577393189793</v>
      </c>
      <c r="O6" s="105">
        <v>11025.3745134932</v>
      </c>
      <c r="P6" s="105">
        <v>12360.828695932532</v>
      </c>
      <c r="Q6" s="105">
        <v>13753.024831445169</v>
      </c>
    </row>
    <row r="7" spans="1:17" ht="43.15" x14ac:dyDescent="0.3">
      <c r="A7" s="103" t="s">
        <v>123</v>
      </c>
      <c r="B7" s="104"/>
      <c r="C7" s="105">
        <v>119.25850720319347</v>
      </c>
      <c r="D7" s="105">
        <v>362.78157290771156</v>
      </c>
      <c r="E7" s="105">
        <v>811.47824375579603</v>
      </c>
      <c r="F7" s="105">
        <v>1336.8000368216476</v>
      </c>
      <c r="G7" s="105">
        <v>1916.2988770836628</v>
      </c>
      <c r="H7" s="105">
        <v>2532.5678857073808</v>
      </c>
      <c r="I7" s="105">
        <v>3182.3215030937704</v>
      </c>
      <c r="J7" s="105">
        <v>3863.5375625674469</v>
      </c>
      <c r="K7" s="105">
        <v>4577.1543242232819</v>
      </c>
      <c r="L7" s="105">
        <v>5324.8002025967526</v>
      </c>
      <c r="M7" s="105">
        <v>6104.9573785469311</v>
      </c>
      <c r="N7" s="105">
        <v>6922.3456418015276</v>
      </c>
      <c r="O7" s="105">
        <v>7767.9669428522902</v>
      </c>
      <c r="P7" s="105">
        <v>8640.8380421686325</v>
      </c>
      <c r="Q7" s="105">
        <v>9540.1634845587378</v>
      </c>
    </row>
    <row r="8" spans="1:17" ht="57.6" x14ac:dyDescent="0.3">
      <c r="A8" s="103" t="s">
        <v>124</v>
      </c>
      <c r="B8" s="104"/>
      <c r="C8" s="105">
        <v>0</v>
      </c>
      <c r="D8" s="105">
        <v>124.12382897250659</v>
      </c>
      <c r="E8" s="105">
        <v>377.32896743711586</v>
      </c>
      <c r="F8" s="105">
        <v>709.91997729501622</v>
      </c>
      <c r="G8" s="105">
        <v>1101.2888772668432</v>
      </c>
      <c r="H8" s="105">
        <v>1540.2497594338306</v>
      </c>
      <c r="I8" s="105">
        <v>2019.7948442631791</v>
      </c>
      <c r="J8" s="105">
        <v>2535.4984684124361</v>
      </c>
      <c r="K8" s="105">
        <v>3084.2070140031196</v>
      </c>
      <c r="L8" s="105">
        <v>3663.4694515818273</v>
      </c>
      <c r="M8" s="105">
        <v>4271.1631380861572</v>
      </c>
      <c r="N8" s="105">
        <v>4905.5962699347328</v>
      </c>
      <c r="O8" s="105">
        <v>5565.5546788975735</v>
      </c>
      <c r="P8" s="105">
        <v>6250.0551254440925</v>
      </c>
      <c r="Q8" s="105">
        <v>6958.3021543824743</v>
      </c>
    </row>
    <row r="9" spans="1:17" ht="57.6" x14ac:dyDescent="0.3">
      <c r="A9" s="103" t="s">
        <v>125</v>
      </c>
      <c r="B9" s="104"/>
      <c r="C9" s="105">
        <v>119.25850720319347</v>
      </c>
      <c r="D9" s="105">
        <v>238.65774393520496</v>
      </c>
      <c r="E9" s="105">
        <v>434.14927631868011</v>
      </c>
      <c r="F9" s="105">
        <v>626.88005952663138</v>
      </c>
      <c r="G9" s="105">
        <v>815.00999981681946</v>
      </c>
      <c r="H9" s="105">
        <v>992.31812627355021</v>
      </c>
      <c r="I9" s="105">
        <v>1162.5266588305913</v>
      </c>
      <c r="J9" s="105">
        <v>1328.0390941550106</v>
      </c>
      <c r="K9" s="105">
        <v>1492.9473102201619</v>
      </c>
      <c r="L9" s="105">
        <v>1661.3307510149245</v>
      </c>
      <c r="M9" s="105">
        <v>1833.7942404607734</v>
      </c>
      <c r="N9" s="105">
        <v>2016.7493718667943</v>
      </c>
      <c r="O9" s="105">
        <v>2202.4122639547163</v>
      </c>
      <c r="P9" s="105">
        <v>2390.7829167245395</v>
      </c>
      <c r="Q9" s="105">
        <v>2581.861330176263</v>
      </c>
    </row>
    <row r="10" spans="1:17" ht="14.45" x14ac:dyDescent="0.3">
      <c r="A10" s="68"/>
      <c r="B10" s="68"/>
      <c r="C10" s="80"/>
      <c r="D10" s="80"/>
      <c r="E10" s="80"/>
      <c r="F10" s="80"/>
      <c r="G10" s="80"/>
      <c r="H10" s="80"/>
      <c r="I10" s="80"/>
      <c r="J10" s="80"/>
      <c r="K10" s="80"/>
      <c r="L10" s="80"/>
      <c r="M10" s="80"/>
      <c r="N10" s="80"/>
      <c r="O10" s="80"/>
      <c r="P10" s="80"/>
      <c r="Q10" s="80"/>
    </row>
    <row r="11" spans="1:17" ht="14.45" x14ac:dyDescent="0.3">
      <c r="A11" s="68" t="s">
        <v>126</v>
      </c>
      <c r="B11" s="68"/>
      <c r="C11" s="80"/>
      <c r="D11" s="80"/>
      <c r="E11" s="80"/>
      <c r="F11" s="80"/>
      <c r="G11" s="80"/>
      <c r="H11" s="80"/>
      <c r="I11" s="80"/>
      <c r="J11" s="80"/>
      <c r="K11" s="80"/>
      <c r="L11" s="80"/>
      <c r="M11" s="80"/>
      <c r="N11" s="80"/>
      <c r="O11" s="80"/>
      <c r="P11" s="80"/>
      <c r="Q11" s="80"/>
    </row>
    <row r="12" spans="1:17" ht="28.9" x14ac:dyDescent="0.3">
      <c r="A12" s="100" t="s">
        <v>119</v>
      </c>
      <c r="B12" s="101">
        <v>2015</v>
      </c>
      <c r="C12" s="101">
        <v>2016</v>
      </c>
      <c r="D12" s="101">
        <v>2017</v>
      </c>
      <c r="E12" s="101">
        <v>2018</v>
      </c>
      <c r="F12" s="101">
        <v>2019</v>
      </c>
      <c r="G12" s="101">
        <v>2020</v>
      </c>
      <c r="H12" s="101">
        <v>2021</v>
      </c>
      <c r="I12" s="101">
        <v>2022</v>
      </c>
      <c r="J12" s="101">
        <v>2023</v>
      </c>
      <c r="K12" s="101">
        <v>2024</v>
      </c>
      <c r="L12" s="101">
        <v>2025</v>
      </c>
      <c r="M12" s="101">
        <v>2026</v>
      </c>
      <c r="N12" s="101">
        <v>2027</v>
      </c>
      <c r="O12" s="101">
        <v>2028</v>
      </c>
      <c r="P12" s="101">
        <v>2029</v>
      </c>
      <c r="Q12" s="101">
        <v>2030</v>
      </c>
    </row>
    <row r="13" spans="1:17" ht="28.9" x14ac:dyDescent="0.3">
      <c r="A13" s="100" t="s">
        <v>120</v>
      </c>
      <c r="B13" s="104"/>
      <c r="C13" s="105"/>
      <c r="D13" s="102">
        <v>0.82786754766303439</v>
      </c>
      <c r="E13" s="102">
        <v>1.6864493395712694</v>
      </c>
      <c r="F13" s="102">
        <v>2.2144597804030033</v>
      </c>
      <c r="G13" s="102">
        <v>2.6063478168443446</v>
      </c>
      <c r="H13" s="102">
        <v>2.9237645394790537</v>
      </c>
      <c r="I13" s="102">
        <v>3.1950855350237326</v>
      </c>
      <c r="J13" s="102">
        <v>3.4364806117711417</v>
      </c>
      <c r="K13" s="102">
        <v>3.6555984066831542</v>
      </c>
      <c r="L13" s="102">
        <v>3.8584055992378907</v>
      </c>
      <c r="M13" s="102">
        <v>4.0465357455965361</v>
      </c>
      <c r="N13" s="102">
        <v>4.2224615986624414</v>
      </c>
      <c r="O13" s="102">
        <v>4.3904171821474449</v>
      </c>
      <c r="P13" s="102">
        <v>4.5515842392017944</v>
      </c>
      <c r="Q13" s="102">
        <v>4.7072079288058433</v>
      </c>
    </row>
    <row r="14" spans="1:17" ht="28.9" x14ac:dyDescent="0.3">
      <c r="A14" s="100" t="s">
        <v>121</v>
      </c>
      <c r="B14" s="104"/>
      <c r="C14" s="102">
        <v>2.9568275625204583</v>
      </c>
      <c r="D14" s="102">
        <v>3.0443594293911795</v>
      </c>
      <c r="E14" s="102">
        <v>2.3260783214931946</v>
      </c>
      <c r="F14" s="102">
        <v>2.4788048406629088</v>
      </c>
      <c r="G14" s="102">
        <v>2.6895028035867581</v>
      </c>
      <c r="H14" s="102">
        <v>2.8977123796282007</v>
      </c>
      <c r="I14" s="102">
        <v>3.1231514496122834</v>
      </c>
      <c r="J14" s="102">
        <v>3.3463765272804831</v>
      </c>
      <c r="K14" s="102">
        <v>3.7675833054487131</v>
      </c>
      <c r="L14" s="102">
        <v>4.1557571197906036</v>
      </c>
      <c r="M14" s="102">
        <v>4.5199707891898724</v>
      </c>
      <c r="N14" s="102">
        <v>4.2326266225679774</v>
      </c>
      <c r="O14" s="102">
        <v>4.40312311225955</v>
      </c>
      <c r="P14" s="102">
        <v>4.5736196019511226</v>
      </c>
      <c r="Q14" s="102">
        <v>4.7441160916426952</v>
      </c>
    </row>
    <row r="15" spans="1:17" ht="14.45" x14ac:dyDescent="0.3">
      <c r="A15" s="100" t="s">
        <v>8</v>
      </c>
      <c r="B15" s="104"/>
      <c r="C15" s="102">
        <v>1.0362073241176322</v>
      </c>
      <c r="D15" s="102">
        <v>2.065426336629141</v>
      </c>
      <c r="E15" s="102">
        <v>3.0682788357942057</v>
      </c>
      <c r="F15" s="102">
        <v>4.0785913469264115</v>
      </c>
      <c r="G15" s="102">
        <v>5.0980615286575706</v>
      </c>
      <c r="H15" s="102">
        <v>5.6556304561815907</v>
      </c>
      <c r="I15" s="102">
        <v>6.2290877819783237</v>
      </c>
      <c r="J15" s="102">
        <v>6.8234540376614898</v>
      </c>
      <c r="K15" s="102">
        <v>7.3682957520215657</v>
      </c>
      <c r="L15" s="102">
        <v>7.9008556625463031</v>
      </c>
      <c r="M15" s="102">
        <v>8.4045732015403267</v>
      </c>
      <c r="N15" s="102">
        <v>9.5955519735096004</v>
      </c>
      <c r="O15" s="102">
        <v>10.320136965093752</v>
      </c>
      <c r="P15" s="102">
        <v>11.044721956677904</v>
      </c>
      <c r="Q15" s="102">
        <v>11.769306948262056</v>
      </c>
    </row>
    <row r="16" spans="1:17" ht="43.15" x14ac:dyDescent="0.3">
      <c r="A16" s="103" t="s">
        <v>122</v>
      </c>
      <c r="B16" s="104"/>
      <c r="C16" s="105">
        <v>3.9930348866380907</v>
      </c>
      <c r="D16" s="105">
        <v>9.9306882003214447</v>
      </c>
      <c r="E16" s="105">
        <v>17.011494697180115</v>
      </c>
      <c r="F16" s="105">
        <v>25.783350665172438</v>
      </c>
      <c r="G16" s="105">
        <v>36.177262814261113</v>
      </c>
      <c r="H16" s="105">
        <v>47.654370189549958</v>
      </c>
      <c r="I16" s="105">
        <v>60.201694956164296</v>
      </c>
      <c r="J16" s="105">
        <v>73.808006132877409</v>
      </c>
      <c r="K16" s="105">
        <v>88.59948359703084</v>
      </c>
      <c r="L16" s="105">
        <v>104.51450197860564</v>
      </c>
      <c r="M16" s="105">
        <v>121.48558171493238</v>
      </c>
      <c r="N16" s="105">
        <v>139.53622190967241</v>
      </c>
      <c r="O16" s="105">
        <v>158.64989916917315</v>
      </c>
      <c r="P16" s="105">
        <v>178.81982496700397</v>
      </c>
      <c r="Q16" s="105">
        <v>200.04045593571456</v>
      </c>
    </row>
    <row r="17" spans="1:17" ht="43.15" x14ac:dyDescent="0.3">
      <c r="A17" s="103" t="s">
        <v>123</v>
      </c>
      <c r="B17" s="104"/>
      <c r="C17" s="105">
        <v>2.9568275625204583</v>
      </c>
      <c r="D17" s="105">
        <v>6.8290545395746722</v>
      </c>
      <c r="E17" s="105">
        <v>10.841582200639136</v>
      </c>
      <c r="F17" s="105">
        <v>15.534846821705049</v>
      </c>
      <c r="G17" s="105">
        <v>20.830697442136152</v>
      </c>
      <c r="H17" s="105">
        <v>26.652174361243407</v>
      </c>
      <c r="I17" s="105">
        <v>32.970411345879427</v>
      </c>
      <c r="J17" s="105">
        <v>39.753268484931056</v>
      </c>
      <c r="K17" s="105">
        <v>47.17645019706292</v>
      </c>
      <c r="L17" s="105">
        <v>55.190612916091411</v>
      </c>
      <c r="M17" s="105">
        <v>63.757119450877823</v>
      </c>
      <c r="N17" s="105">
        <v>72.212207672108235</v>
      </c>
      <c r="O17" s="105">
        <v>81.00574796651523</v>
      </c>
      <c r="P17" s="105">
        <v>90.13095180766814</v>
      </c>
      <c r="Q17" s="105">
        <v>99.582275828116678</v>
      </c>
    </row>
    <row r="18" spans="1:17" ht="57.6" x14ac:dyDescent="0.3">
      <c r="A18" s="103" t="s">
        <v>124</v>
      </c>
      <c r="B18" s="104"/>
      <c r="C18" s="105">
        <v>0</v>
      </c>
      <c r="D18" s="105">
        <v>0.82786754766303439</v>
      </c>
      <c r="E18" s="105">
        <v>2.5143168872343038</v>
      </c>
      <c r="F18" s="105">
        <v>4.7287766676373071</v>
      </c>
      <c r="G18" s="105">
        <v>7.3351244844816517</v>
      </c>
      <c r="H18" s="105">
        <v>10.258889023960705</v>
      </c>
      <c r="I18" s="105">
        <v>13.453974558984438</v>
      </c>
      <c r="J18" s="105">
        <v>16.89045517075558</v>
      </c>
      <c r="K18" s="105">
        <v>20.546053577438734</v>
      </c>
      <c r="L18" s="105">
        <v>24.404459176676625</v>
      </c>
      <c r="M18" s="105">
        <v>28.450994922273161</v>
      </c>
      <c r="N18" s="105">
        <v>32.673456520935602</v>
      </c>
      <c r="O18" s="105">
        <v>37.063873703083047</v>
      </c>
      <c r="P18" s="105">
        <v>41.615457942284841</v>
      </c>
      <c r="Q18" s="105">
        <v>46.322665871090685</v>
      </c>
    </row>
    <row r="19" spans="1:17" ht="57.6" x14ac:dyDescent="0.3">
      <c r="A19" s="103" t="s">
        <v>125</v>
      </c>
      <c r="B19" s="104"/>
      <c r="C19" s="105">
        <v>2.9568275625204583</v>
      </c>
      <c r="D19" s="105">
        <v>6.0011869919116378</v>
      </c>
      <c r="E19" s="105">
        <v>8.3272653134048333</v>
      </c>
      <c r="F19" s="105">
        <v>10.806070154067742</v>
      </c>
      <c r="G19" s="105">
        <v>13.495572957654499</v>
      </c>
      <c r="H19" s="105">
        <v>16.393285337282698</v>
      </c>
      <c r="I19" s="105">
        <v>19.516436786894982</v>
      </c>
      <c r="J19" s="105">
        <v>22.862813314175465</v>
      </c>
      <c r="K19" s="105">
        <v>26.630396619624179</v>
      </c>
      <c r="L19" s="105">
        <v>30.786153739414782</v>
      </c>
      <c r="M19" s="105">
        <v>35.306124528604656</v>
      </c>
      <c r="N19" s="105">
        <v>39.538751151172633</v>
      </c>
      <c r="O19" s="105">
        <v>43.941874263432183</v>
      </c>
      <c r="P19" s="105">
        <v>48.515493865383306</v>
      </c>
      <c r="Q19" s="105">
        <v>53.259609957026001</v>
      </c>
    </row>
    <row r="20" spans="1:17" thickBot="1" x14ac:dyDescent="0.35">
      <c r="A20" s="66"/>
      <c r="B20" s="66"/>
      <c r="C20" s="66"/>
      <c r="D20" s="66"/>
      <c r="E20" s="66"/>
      <c r="F20" s="66"/>
      <c r="G20" s="66"/>
      <c r="H20" s="66"/>
      <c r="I20" s="66"/>
      <c r="J20" s="66"/>
      <c r="K20" s="66"/>
      <c r="L20" s="66"/>
      <c r="M20" s="66"/>
      <c r="N20" s="66"/>
      <c r="O20" s="66"/>
      <c r="P20" s="66"/>
      <c r="Q20" s="66"/>
    </row>
    <row r="21" spans="1:17" ht="28.9" x14ac:dyDescent="0.3">
      <c r="A21" s="81" t="s">
        <v>119</v>
      </c>
      <c r="B21" s="82" t="s">
        <v>0</v>
      </c>
      <c r="C21" s="82"/>
      <c r="D21" s="82"/>
      <c r="E21" s="82"/>
      <c r="F21" s="83"/>
      <c r="G21" s="66"/>
      <c r="H21" s="81" t="s">
        <v>119</v>
      </c>
      <c r="I21" s="82" t="s">
        <v>4</v>
      </c>
      <c r="J21" s="82"/>
      <c r="K21" s="82"/>
      <c r="L21" s="82"/>
      <c r="M21" s="83"/>
      <c r="N21" s="66"/>
      <c r="O21" s="66"/>
      <c r="P21" s="66"/>
      <c r="Q21" s="66"/>
    </row>
    <row r="22" spans="1:17" ht="28.9" x14ac:dyDescent="0.3">
      <c r="A22" s="84" t="s">
        <v>60</v>
      </c>
      <c r="B22" s="85" t="s">
        <v>127</v>
      </c>
      <c r="C22" s="85"/>
      <c r="D22" s="85"/>
      <c r="E22" s="85"/>
      <c r="F22" s="86"/>
      <c r="G22" s="66"/>
      <c r="H22" s="84" t="s">
        <v>60</v>
      </c>
      <c r="I22" s="85" t="s">
        <v>127</v>
      </c>
      <c r="J22" s="85"/>
      <c r="K22" s="85"/>
      <c r="L22" s="85"/>
      <c r="M22" s="86"/>
      <c r="N22" s="66"/>
      <c r="O22" s="66"/>
      <c r="P22" s="66"/>
      <c r="Q22" s="66"/>
    </row>
    <row r="23" spans="1:17" ht="14.45" x14ac:dyDescent="0.3">
      <c r="A23" s="87"/>
      <c r="B23" s="85" t="s">
        <v>128</v>
      </c>
      <c r="C23" s="85"/>
      <c r="D23" s="85"/>
      <c r="E23" s="85"/>
      <c r="F23" s="86"/>
      <c r="G23" s="66"/>
      <c r="H23" s="84"/>
      <c r="I23" s="85" t="s">
        <v>128</v>
      </c>
      <c r="J23" s="90"/>
      <c r="K23" s="90"/>
      <c r="L23" s="90"/>
      <c r="M23" s="91"/>
      <c r="N23" s="66"/>
      <c r="O23" s="66"/>
      <c r="P23" s="66"/>
      <c r="Q23" s="66"/>
    </row>
    <row r="24" spans="1:17" ht="86.45" x14ac:dyDescent="0.3">
      <c r="A24" s="84" t="s">
        <v>129</v>
      </c>
      <c r="B24" s="90" t="s">
        <v>130</v>
      </c>
      <c r="C24" s="90" t="s">
        <v>131</v>
      </c>
      <c r="D24" s="90" t="s">
        <v>132</v>
      </c>
      <c r="E24" s="90" t="s">
        <v>133</v>
      </c>
      <c r="F24" s="91" t="s">
        <v>134</v>
      </c>
      <c r="G24" s="67"/>
      <c r="H24" s="84" t="s">
        <v>129</v>
      </c>
      <c r="I24" s="90" t="s">
        <v>130</v>
      </c>
      <c r="J24" s="90" t="s">
        <v>131</v>
      </c>
      <c r="K24" s="90" t="s">
        <v>132</v>
      </c>
      <c r="L24" s="90" t="s">
        <v>133</v>
      </c>
      <c r="M24" s="91" t="s">
        <v>134</v>
      </c>
      <c r="N24" s="67"/>
      <c r="O24" s="67"/>
      <c r="P24" s="67"/>
      <c r="Q24" s="67"/>
    </row>
    <row r="25" spans="1:17" ht="14.45" x14ac:dyDescent="0.3">
      <c r="A25" s="87">
        <v>2016</v>
      </c>
      <c r="B25" s="85">
        <v>1640.2353687602356</v>
      </c>
      <c r="C25" s="85">
        <v>119.25850720319347</v>
      </c>
      <c r="D25" s="85">
        <v>56.153757882130506</v>
      </c>
      <c r="E25" s="85">
        <v>404.72050799836848</v>
      </c>
      <c r="F25" s="86">
        <v>1481.8510915441875</v>
      </c>
      <c r="G25" s="66"/>
      <c r="H25" s="87">
        <v>2016</v>
      </c>
      <c r="I25" s="85">
        <v>30.433555172189479</v>
      </c>
      <c r="J25" s="85">
        <v>2.9568275625204583</v>
      </c>
      <c r="K25" s="85">
        <v>1.0362073241176322</v>
      </c>
      <c r="L25" s="85">
        <v>10.124293600700405</v>
      </c>
      <c r="M25" s="86">
        <v>32.794276695395133</v>
      </c>
      <c r="N25" s="66"/>
      <c r="O25" s="66"/>
      <c r="P25" s="66"/>
      <c r="Q25" s="66"/>
    </row>
    <row r="26" spans="1:17" ht="14.45" x14ac:dyDescent="0.3">
      <c r="A26" s="87">
        <v>2017</v>
      </c>
      <c r="B26" s="85">
        <v>1707.6003967255942</v>
      </c>
      <c r="C26" s="85">
        <v>119.39923673201149</v>
      </c>
      <c r="D26" s="85">
        <v>92.869999495586214</v>
      </c>
      <c r="E26" s="85">
        <v>431.06650516599035</v>
      </c>
      <c r="F26" s="86">
        <v>1517.1970868541384</v>
      </c>
      <c r="G26" s="66"/>
      <c r="H26" s="87">
        <v>2017</v>
      </c>
      <c r="I26" s="85">
        <v>30.652809667697024</v>
      </c>
      <c r="J26" s="85">
        <v>3.0443594293911795</v>
      </c>
      <c r="K26" s="85">
        <v>2.065426336629141</v>
      </c>
      <c r="L26" s="85">
        <v>9.5983629889278941</v>
      </c>
      <c r="M26" s="86">
        <v>33.740672310212446</v>
      </c>
      <c r="N26" s="66"/>
      <c r="O26" s="66"/>
      <c r="P26" s="66"/>
      <c r="Q26" s="66"/>
    </row>
    <row r="27" spans="1:17" ht="14.45" x14ac:dyDescent="0.3">
      <c r="A27" s="87">
        <v>2018</v>
      </c>
      <c r="B27" s="85">
        <v>1323.3107421618104</v>
      </c>
      <c r="C27" s="85">
        <v>195.49153238347515</v>
      </c>
      <c r="D27" s="85">
        <v>129.25655831858484</v>
      </c>
      <c r="E27" s="85">
        <v>744.95046992487164</v>
      </c>
      <c r="F27" s="86">
        <v>1176.6024324745697</v>
      </c>
      <c r="G27" s="66"/>
      <c r="H27" s="87">
        <v>2018</v>
      </c>
      <c r="I27" s="85">
        <v>32.002567242957063</v>
      </c>
      <c r="J27" s="85">
        <v>2.3260783214931946</v>
      </c>
      <c r="K27" s="85">
        <v>3.0682788357942057</v>
      </c>
      <c r="L27" s="85">
        <v>9.1523311791243938</v>
      </c>
      <c r="M27" s="86">
        <v>34.631704765392833</v>
      </c>
      <c r="N27" s="66"/>
      <c r="O27" s="66"/>
      <c r="P27" s="66"/>
      <c r="Q27" s="66"/>
    </row>
    <row r="28" spans="1:17" ht="14.45" x14ac:dyDescent="0.3">
      <c r="A28" s="87">
        <v>2019</v>
      </c>
      <c r="B28" s="85">
        <v>1338.9898146906337</v>
      </c>
      <c r="C28" s="85">
        <v>192.73078320795128</v>
      </c>
      <c r="D28" s="85">
        <v>166.46227908106766</v>
      </c>
      <c r="E28" s="85">
        <v>403.71543650549575</v>
      </c>
      <c r="F28" s="86">
        <v>1196.4585323730205</v>
      </c>
      <c r="G28" s="66"/>
      <c r="H28" s="87">
        <v>2019</v>
      </c>
      <c r="I28" s="85">
        <v>32.483425735271908</v>
      </c>
      <c r="J28" s="85">
        <v>2.4788048406629088</v>
      </c>
      <c r="K28" s="85">
        <v>4.0785913469264115</v>
      </c>
      <c r="L28" s="85">
        <v>9.2448410271029058</v>
      </c>
      <c r="M28" s="86">
        <v>36.078981605811045</v>
      </c>
      <c r="N28" s="66"/>
      <c r="O28" s="66"/>
      <c r="P28" s="66"/>
      <c r="Q28" s="66"/>
    </row>
    <row r="29" spans="1:17" ht="14.45" x14ac:dyDescent="0.3">
      <c r="A29" s="87">
        <v>2020</v>
      </c>
      <c r="B29" s="85">
        <v>1365.3035787800209</v>
      </c>
      <c r="C29" s="85">
        <v>188.12994029018805</v>
      </c>
      <c r="D29" s="85">
        <v>204.62312706582287</v>
      </c>
      <c r="E29" s="85">
        <v>399.74493449908726</v>
      </c>
      <c r="F29" s="86">
        <v>1219.3529549265024</v>
      </c>
      <c r="G29" s="66"/>
      <c r="H29" s="87">
        <v>2020</v>
      </c>
      <c r="I29" s="85">
        <v>33.367647836457003</v>
      </c>
      <c r="J29" s="85">
        <v>2.6895028035867581</v>
      </c>
      <c r="K29" s="85">
        <v>5.0980615286575706</v>
      </c>
      <c r="L29" s="85">
        <v>9.1703432098032227</v>
      </c>
      <c r="M29" s="86">
        <v>37.266519158594811</v>
      </c>
      <c r="N29" s="66"/>
      <c r="O29" s="66"/>
      <c r="P29" s="66"/>
      <c r="Q29" s="66"/>
    </row>
    <row r="30" spans="1:17" ht="14.45" x14ac:dyDescent="0.3">
      <c r="A30" s="87">
        <v>2021</v>
      </c>
      <c r="B30" s="85">
        <v>1343.7105882507967</v>
      </c>
      <c r="C30" s="85">
        <v>177.30812645673075</v>
      </c>
      <c r="D30" s="85">
        <v>228.79190635181632</v>
      </c>
      <c r="E30" s="85">
        <v>393.38139806156687</v>
      </c>
      <c r="F30" s="86">
        <v>1212.9169752840698</v>
      </c>
      <c r="G30" s="66"/>
      <c r="H30" s="87">
        <v>2021</v>
      </c>
      <c r="I30" s="85">
        <v>32.691061133742487</v>
      </c>
      <c r="J30" s="85">
        <v>2.8977123796282007</v>
      </c>
      <c r="K30" s="85">
        <v>5.6556304561815907</v>
      </c>
      <c r="L30" s="85">
        <v>7.8684060451862745</v>
      </c>
      <c r="M30" s="86">
        <v>36.582466675677793</v>
      </c>
      <c r="N30" s="66"/>
      <c r="O30" s="66"/>
      <c r="P30" s="66"/>
      <c r="Q30" s="66"/>
    </row>
    <row r="31" spans="1:17" ht="14.45" x14ac:dyDescent="0.3">
      <c r="A31" s="87">
        <v>2022</v>
      </c>
      <c r="B31" s="85">
        <v>1368.9184914340283</v>
      </c>
      <c r="C31" s="85">
        <v>170.20853255704105</v>
      </c>
      <c r="D31" s="85">
        <v>254.35155736269832</v>
      </c>
      <c r="E31" s="85">
        <v>391.55259366475491</v>
      </c>
      <c r="F31" s="86">
        <v>1251.2401549217209</v>
      </c>
      <c r="G31" s="66"/>
      <c r="H31" s="87">
        <v>2022</v>
      </c>
      <c r="I31" s="85">
        <v>34.208310499406544</v>
      </c>
      <c r="J31" s="85">
        <v>3.1231514496122834</v>
      </c>
      <c r="K31" s="85">
        <v>6.2290877819783237</v>
      </c>
      <c r="L31" s="85">
        <v>7.8168652977668946</v>
      </c>
      <c r="M31" s="86">
        <v>37.99158075335081</v>
      </c>
      <c r="N31" s="66"/>
      <c r="O31" s="66"/>
      <c r="P31" s="66"/>
      <c r="Q31" s="66"/>
    </row>
    <row r="32" spans="1:17" ht="14.45" x14ac:dyDescent="0.3">
      <c r="A32" s="87">
        <v>2023</v>
      </c>
      <c r="B32" s="85">
        <v>1390.9698050999036</v>
      </c>
      <c r="C32" s="85">
        <v>165.5124353244193</v>
      </c>
      <c r="D32" s="85">
        <v>281.64731062259096</v>
      </c>
      <c r="E32" s="85">
        <v>389.94895988196299</v>
      </c>
      <c r="F32" s="86">
        <v>1285.8029594344755</v>
      </c>
      <c r="G32" s="66"/>
      <c r="H32" s="87">
        <v>2023</v>
      </c>
      <c r="I32" s="85">
        <v>35.760459135001476</v>
      </c>
      <c r="J32" s="85">
        <v>3.3463765272804831</v>
      </c>
      <c r="K32" s="85">
        <v>6.8234540376614898</v>
      </c>
      <c r="L32" s="85">
        <v>7.773489297313982</v>
      </c>
      <c r="M32" s="86">
        <v>39.25826544174307</v>
      </c>
      <c r="N32" s="66"/>
      <c r="O32" s="66"/>
      <c r="P32" s="66"/>
      <c r="Q32" s="66"/>
    </row>
    <row r="33" spans="1:18" ht="14.45" x14ac:dyDescent="0.3">
      <c r="A33" s="87">
        <v>2024</v>
      </c>
      <c r="B33" s="85">
        <v>1413.1177205446752</v>
      </c>
      <c r="C33" s="85">
        <v>164.90821606515135</v>
      </c>
      <c r="D33" s="85">
        <v>308.47500235498637</v>
      </c>
      <c r="E33" s="85">
        <v>347.05262574808046</v>
      </c>
      <c r="F33" s="86">
        <v>1332.1623331180172</v>
      </c>
      <c r="G33" s="66"/>
      <c r="H33" s="87">
        <v>2024</v>
      </c>
      <c r="I33" s="85">
        <v>37.848987226186019</v>
      </c>
      <c r="J33" s="85">
        <v>3.7675833054487131</v>
      </c>
      <c r="K33" s="85">
        <v>7.3682957520215657</v>
      </c>
      <c r="L33" s="85">
        <v>8.2069346660728417</v>
      </c>
      <c r="M33" s="86">
        <v>40.815651324305563</v>
      </c>
      <c r="N33" s="66"/>
      <c r="O33" s="66"/>
      <c r="P33" s="66"/>
      <c r="Q33" s="66"/>
      <c r="R33" s="66"/>
    </row>
    <row r="34" spans="1:18" ht="14.45" x14ac:dyDescent="0.3">
      <c r="A34" s="87">
        <v>2025</v>
      </c>
      <c r="B34" s="85">
        <v>1462.8607666850385</v>
      </c>
      <c r="C34" s="85">
        <v>168.38344079476263</v>
      </c>
      <c r="D34" s="85">
        <v>336.23161743814921</v>
      </c>
      <c r="E34" s="85">
        <v>343.52442254398596</v>
      </c>
      <c r="F34" s="86" t="e">
        <v>#N/A</v>
      </c>
      <c r="G34" s="66"/>
      <c r="H34" s="87">
        <v>2025</v>
      </c>
      <c r="I34" s="85">
        <v>40.308610619521005</v>
      </c>
      <c r="J34" s="85">
        <v>4.1557571197906036</v>
      </c>
      <c r="K34" s="85">
        <v>7.9008556625463031</v>
      </c>
      <c r="L34" s="85">
        <v>8.2097406082837381</v>
      </c>
      <c r="M34" s="86" t="e">
        <v>#N/A</v>
      </c>
      <c r="N34" s="66"/>
      <c r="O34" s="66"/>
      <c r="P34" s="66"/>
      <c r="Q34" s="66"/>
      <c r="R34" s="66"/>
    </row>
    <row r="35" spans="1:18" thickBot="1" x14ac:dyDescent="0.35">
      <c r="A35" s="106">
        <v>2026</v>
      </c>
      <c r="B35" s="88">
        <v>1487.3601095911197</v>
      </c>
      <c r="C35" s="88">
        <v>172.46348944584875</v>
      </c>
      <c r="D35" s="88">
        <v>364.2411184201037</v>
      </c>
      <c r="E35" s="88">
        <v>342.81352536205139</v>
      </c>
      <c r="F35" s="89" t="e">
        <v>#N/A</v>
      </c>
      <c r="G35" s="66"/>
      <c r="H35" s="106">
        <v>2026</v>
      </c>
      <c r="I35" s="88">
        <v>42.11629460447471</v>
      </c>
      <c r="J35" s="88">
        <v>4.5199707891898724</v>
      </c>
      <c r="K35" s="88">
        <v>8.4045732015403267</v>
      </c>
      <c r="L35" s="88">
        <v>8.1865716598256792</v>
      </c>
      <c r="M35" s="89" t="e">
        <v>#N/A</v>
      </c>
      <c r="N35" s="66"/>
      <c r="O35" s="66"/>
      <c r="P35" s="66"/>
      <c r="Q35" s="66"/>
      <c r="R35" s="66"/>
    </row>
    <row r="37" spans="1:18" ht="18" x14ac:dyDescent="0.35">
      <c r="A37" s="92" t="s">
        <v>135</v>
      </c>
      <c r="B37" s="66"/>
      <c r="C37" s="66"/>
      <c r="D37" s="66"/>
      <c r="E37" s="66"/>
      <c r="F37" s="66"/>
      <c r="G37" s="66"/>
      <c r="H37" s="66"/>
      <c r="I37" s="66"/>
      <c r="J37" s="66"/>
      <c r="K37" s="66"/>
      <c r="L37" s="66"/>
      <c r="M37" s="66"/>
      <c r="N37" s="66"/>
      <c r="O37" s="66"/>
      <c r="P37" s="66"/>
      <c r="Q37" s="66"/>
      <c r="R37" s="66"/>
    </row>
    <row r="38" spans="1:18" x14ac:dyDescent="0.25">
      <c r="A38" s="72" t="s">
        <v>136</v>
      </c>
      <c r="B38" s="69"/>
      <c r="C38" s="69"/>
      <c r="D38" s="69"/>
      <c r="E38" s="69"/>
      <c r="F38" s="69"/>
      <c r="G38" s="69"/>
      <c r="H38" s="69"/>
      <c r="I38" s="69"/>
      <c r="J38" s="69"/>
      <c r="K38" s="69"/>
      <c r="L38" s="69"/>
      <c r="M38" s="69"/>
      <c r="N38" s="69"/>
      <c r="O38" s="69"/>
      <c r="P38" s="66"/>
      <c r="Q38" s="66"/>
      <c r="R38" s="276" t="s">
        <v>137</v>
      </c>
    </row>
    <row r="39" spans="1:18" x14ac:dyDescent="0.25">
      <c r="A39" s="77" t="s">
        <v>63</v>
      </c>
      <c r="B39" s="78" t="s">
        <v>66</v>
      </c>
      <c r="C39" s="78" t="s">
        <v>67</v>
      </c>
      <c r="D39" s="78" t="s">
        <v>68</v>
      </c>
      <c r="E39" s="78" t="s">
        <v>69</v>
      </c>
      <c r="F39" s="78" t="s">
        <v>70</v>
      </c>
      <c r="G39" s="78" t="s">
        <v>71</v>
      </c>
      <c r="H39" s="78" t="s">
        <v>72</v>
      </c>
      <c r="I39" s="78" t="s">
        <v>73</v>
      </c>
      <c r="J39" s="78" t="s">
        <v>74</v>
      </c>
      <c r="K39" s="78" t="s">
        <v>75</v>
      </c>
      <c r="L39" s="78" t="s">
        <v>76</v>
      </c>
      <c r="M39" s="78" t="s">
        <v>77</v>
      </c>
      <c r="N39" s="78" t="s">
        <v>86</v>
      </c>
      <c r="O39" s="72" t="s">
        <v>90</v>
      </c>
      <c r="P39" s="66"/>
      <c r="Q39" s="66"/>
      <c r="R39" s="276"/>
    </row>
    <row r="40" spans="1:18" x14ac:dyDescent="0.25">
      <c r="A40" s="78">
        <v>2017</v>
      </c>
      <c r="B40" s="79">
        <v>0</v>
      </c>
      <c r="C40" s="79">
        <v>0</v>
      </c>
      <c r="D40" s="79">
        <v>16.256338902325126</v>
      </c>
      <c r="E40" s="79">
        <v>9.6682835852948017</v>
      </c>
      <c r="F40" s="79">
        <v>3.0356771931700623</v>
      </c>
      <c r="G40" s="79">
        <v>0.72027939718345213</v>
      </c>
      <c r="H40" s="79">
        <v>5.9331745100754736</v>
      </c>
      <c r="I40" s="79">
        <v>5.0885777564873305</v>
      </c>
      <c r="J40" s="79">
        <v>11.138518315341402</v>
      </c>
      <c r="K40" s="79">
        <v>5.4593999027561173</v>
      </c>
      <c r="L40" s="79">
        <v>12.399320778891134</v>
      </c>
      <c r="M40" s="79">
        <v>44.784333819308266</v>
      </c>
      <c r="N40" s="79">
        <v>9.6399248116734224</v>
      </c>
      <c r="O40" s="73">
        <v>124.12382897250659</v>
      </c>
      <c r="P40" s="190">
        <f t="shared" ref="P40:P52" si="0">N40/O40</f>
        <v>7.7663772471993797E-2</v>
      </c>
      <c r="Q40" s="66"/>
      <c r="R40" s="276"/>
    </row>
    <row r="41" spans="1:18" x14ac:dyDescent="0.25">
      <c r="A41" s="78">
        <v>2018</v>
      </c>
      <c r="B41" s="79">
        <v>0</v>
      </c>
      <c r="C41" s="79">
        <v>0</v>
      </c>
      <c r="D41" s="79">
        <v>49.451052919781517</v>
      </c>
      <c r="E41" s="79">
        <v>29.406913637567019</v>
      </c>
      <c r="F41" s="79">
        <v>9.2191733748355631</v>
      </c>
      <c r="G41" s="79">
        <v>2.185255242960003</v>
      </c>
      <c r="H41" s="79">
        <v>18.019879364682307</v>
      </c>
      <c r="I41" s="79">
        <v>15.403207858010358</v>
      </c>
      <c r="J41" s="79">
        <v>33.832193984276472</v>
      </c>
      <c r="K41" s="79">
        <v>16.612252269094476</v>
      </c>
      <c r="L41" s="79">
        <v>37.704159748947518</v>
      </c>
      <c r="M41" s="79">
        <v>136.29356011802523</v>
      </c>
      <c r="N41" s="79">
        <v>29.201318918935449</v>
      </c>
      <c r="O41" s="73">
        <v>377.32896743711586</v>
      </c>
      <c r="P41" s="190">
        <f t="shared" si="0"/>
        <v>7.7389549806567731E-2</v>
      </c>
      <c r="Q41" s="66"/>
      <c r="R41" s="276"/>
    </row>
    <row r="42" spans="1:18" x14ac:dyDescent="0.25">
      <c r="A42" s="78">
        <v>2019</v>
      </c>
      <c r="B42" s="79">
        <v>0</v>
      </c>
      <c r="C42" s="79">
        <v>0</v>
      </c>
      <c r="D42" s="79">
        <v>93.079154837759233</v>
      </c>
      <c r="E42" s="79">
        <v>55.341649834548377</v>
      </c>
      <c r="F42" s="79">
        <v>17.338365622364609</v>
      </c>
      <c r="G42" s="79">
        <v>4.1078582655620721</v>
      </c>
      <c r="H42" s="79">
        <v>33.871678697910838</v>
      </c>
      <c r="I42" s="79">
        <v>28.872689185596307</v>
      </c>
      <c r="J42" s="79">
        <v>63.616150830494774</v>
      </c>
      <c r="K42" s="79">
        <v>31.314852804539875</v>
      </c>
      <c r="L42" s="79">
        <v>70.946362927966547</v>
      </c>
      <c r="M42" s="79">
        <v>256.56991646809115</v>
      </c>
      <c r="N42" s="79">
        <v>54.861297820182415</v>
      </c>
      <c r="O42" s="73">
        <v>709.91997729501622</v>
      </c>
      <c r="P42" s="190">
        <f t="shared" si="0"/>
        <v>7.7278143417260262E-2</v>
      </c>
      <c r="Q42" s="66"/>
      <c r="R42" s="276"/>
    </row>
    <row r="43" spans="1:18" x14ac:dyDescent="0.25">
      <c r="A43" s="78">
        <v>2020</v>
      </c>
      <c r="B43" s="79">
        <v>0</v>
      </c>
      <c r="C43" s="79">
        <v>0</v>
      </c>
      <c r="D43" s="79">
        <v>144.43840384534718</v>
      </c>
      <c r="E43" s="79">
        <v>85.865110683356392</v>
      </c>
      <c r="F43" s="79">
        <v>26.881710609784182</v>
      </c>
      <c r="G43" s="79">
        <v>6.3687504834024669</v>
      </c>
      <c r="H43" s="79">
        <v>52.528051455647059</v>
      </c>
      <c r="I43" s="79">
        <v>44.659411394676084</v>
      </c>
      <c r="J43" s="79">
        <v>98.692046550984756</v>
      </c>
      <c r="K43" s="79">
        <v>48.641071090436505</v>
      </c>
      <c r="L43" s="79">
        <v>110.11459998246264</v>
      </c>
      <c r="M43" s="79">
        <v>398.03815915251187</v>
      </c>
      <c r="N43" s="79">
        <v>85.061562018233886</v>
      </c>
      <c r="O43" s="73">
        <v>1101.2888772668432</v>
      </c>
      <c r="P43" s="190">
        <f t="shared" si="0"/>
        <v>7.7238192243744411E-2</v>
      </c>
      <c r="Q43" s="66"/>
      <c r="R43" s="276"/>
    </row>
    <row r="44" spans="1:18" x14ac:dyDescent="0.25">
      <c r="A44" s="78">
        <v>2021</v>
      </c>
      <c r="B44" s="79">
        <v>0</v>
      </c>
      <c r="C44" s="79">
        <v>0</v>
      </c>
      <c r="D44" s="79">
        <v>202.06367347370755</v>
      </c>
      <c r="E44" s="79">
        <v>120.1040123888675</v>
      </c>
      <c r="F44" s="79">
        <v>37.585093296479712</v>
      </c>
      <c r="G44" s="79">
        <v>8.9049333381581643</v>
      </c>
      <c r="H44" s="79">
        <v>73.477304349464916</v>
      </c>
      <c r="I44" s="79">
        <v>62.313818540001535</v>
      </c>
      <c r="J44" s="79">
        <v>138.09044101233741</v>
      </c>
      <c r="K44" s="79">
        <v>68.078951527615189</v>
      </c>
      <c r="L44" s="79">
        <v>154.12683120743958</v>
      </c>
      <c r="M44" s="79">
        <v>556.57923401366043</v>
      </c>
      <c r="N44" s="79">
        <v>118.92546628609857</v>
      </c>
      <c r="O44" s="73">
        <v>1540.2497594338306</v>
      </c>
      <c r="P44" s="190">
        <f t="shared" si="0"/>
        <v>7.7211806434440561E-2</v>
      </c>
      <c r="Q44" s="66"/>
      <c r="R44" s="276"/>
    </row>
    <row r="45" spans="1:18" x14ac:dyDescent="0.25">
      <c r="A45" s="78">
        <v>2022</v>
      </c>
      <c r="B45" s="79">
        <v>0</v>
      </c>
      <c r="C45" s="79">
        <v>0</v>
      </c>
      <c r="D45" s="79">
        <v>265.00179492103575</v>
      </c>
      <c r="E45" s="79">
        <v>157.49146904322697</v>
      </c>
      <c r="F45" s="79">
        <v>49.280437001497006</v>
      </c>
      <c r="G45" s="79">
        <v>11.67723640033439</v>
      </c>
      <c r="H45" s="79">
        <v>96.404928466097033</v>
      </c>
      <c r="I45" s="79">
        <v>81.554073842661168</v>
      </c>
      <c r="J45" s="79">
        <v>181.20799209480194</v>
      </c>
      <c r="K45" s="79">
        <v>89.318985869039608</v>
      </c>
      <c r="L45" s="79">
        <v>202.27938208126693</v>
      </c>
      <c r="M45" s="79">
        <v>729.6534229223688</v>
      </c>
      <c r="N45" s="79">
        <v>155.92512162084958</v>
      </c>
      <c r="O45" s="73">
        <v>2019.7948442631791</v>
      </c>
      <c r="P45" s="190">
        <f t="shared" si="0"/>
        <v>7.719849472025514E-2</v>
      </c>
      <c r="Q45" s="66"/>
      <c r="R45" s="276"/>
    </row>
    <row r="46" spans="1:18" x14ac:dyDescent="0.25">
      <c r="A46" s="78">
        <v>2023</v>
      </c>
      <c r="B46" s="79">
        <v>0</v>
      </c>
      <c r="C46" s="79">
        <v>0</v>
      </c>
      <c r="D46" s="79">
        <v>332.60489429535158</v>
      </c>
      <c r="E46" s="79">
        <v>197.64299606362488</v>
      </c>
      <c r="F46" s="79">
        <v>61.84950409103395</v>
      </c>
      <c r="G46" s="79">
        <v>14.659096522850092</v>
      </c>
      <c r="H46" s="79">
        <v>121.09692573410751</v>
      </c>
      <c r="I46" s="79">
        <v>102.18850816170831</v>
      </c>
      <c r="J46" s="79">
        <v>227.63462358713409</v>
      </c>
      <c r="K46" s="79">
        <v>112.16335290310042</v>
      </c>
      <c r="L46" s="79">
        <v>254.10083391183611</v>
      </c>
      <c r="M46" s="79">
        <v>915.86023163691368</v>
      </c>
      <c r="N46" s="79">
        <v>195.69750150477526</v>
      </c>
      <c r="O46" s="73">
        <v>2535.4984684124361</v>
      </c>
      <c r="P46" s="190">
        <f t="shared" si="0"/>
        <v>7.7183048596873458E-2</v>
      </c>
      <c r="Q46" s="66"/>
      <c r="R46" s="276"/>
    </row>
    <row r="47" spans="1:18" x14ac:dyDescent="0.25">
      <c r="A47" s="78">
        <v>2024</v>
      </c>
      <c r="B47" s="79">
        <v>0</v>
      </c>
      <c r="C47" s="79">
        <v>0</v>
      </c>
      <c r="D47" s="79">
        <v>404.44292140853935</v>
      </c>
      <c r="E47" s="79">
        <v>240.30234222577914</v>
      </c>
      <c r="F47" s="79">
        <v>75.208576154782463</v>
      </c>
      <c r="G47" s="79">
        <v>17.831400494000118</v>
      </c>
      <c r="H47" s="79">
        <v>147.39815766894304</v>
      </c>
      <c r="I47" s="79">
        <v>124.07956764090069</v>
      </c>
      <c r="J47" s="79">
        <v>277.07517164036057</v>
      </c>
      <c r="K47" s="79">
        <v>136.46362780296477</v>
      </c>
      <c r="L47" s="79">
        <v>309.26978816200574</v>
      </c>
      <c r="M47" s="79">
        <v>1114.1932530705794</v>
      </c>
      <c r="N47" s="79">
        <v>237.94220773426443</v>
      </c>
      <c r="O47" s="73">
        <v>3084.2070140031196</v>
      </c>
      <c r="P47" s="190">
        <f t="shared" si="0"/>
        <v>7.7148585245394863E-2</v>
      </c>
      <c r="Q47" s="66"/>
      <c r="R47" s="276"/>
    </row>
    <row r="48" spans="1:18" x14ac:dyDescent="0.25">
      <c r="A48" s="78">
        <v>2025</v>
      </c>
      <c r="B48" s="79">
        <v>0</v>
      </c>
      <c r="C48" s="79">
        <v>0</v>
      </c>
      <c r="D48" s="79">
        <v>480.20115171269748</v>
      </c>
      <c r="E48" s="79">
        <v>285.28114612458683</v>
      </c>
      <c r="F48" s="79">
        <v>89.297111535414956</v>
      </c>
      <c r="G48" s="79">
        <v>21.179846207140834</v>
      </c>
      <c r="H48" s="79">
        <v>175.19595535215495</v>
      </c>
      <c r="I48" s="79">
        <v>147.12334849986357</v>
      </c>
      <c r="J48" s="79">
        <v>329.30675268347073</v>
      </c>
      <c r="K48" s="79">
        <v>162.10467324885798</v>
      </c>
      <c r="L48" s="79">
        <v>367.54040253197968</v>
      </c>
      <c r="M48" s="79">
        <v>1323.762691547729</v>
      </c>
      <c r="N48" s="79">
        <v>282.47637213793138</v>
      </c>
      <c r="O48" s="73">
        <v>3663.4694515818273</v>
      </c>
      <c r="P48" s="190">
        <f t="shared" si="0"/>
        <v>7.7106244741842356E-2</v>
      </c>
      <c r="Q48" s="66"/>
      <c r="R48" s="276"/>
    </row>
    <row r="49" spans="1:18" x14ac:dyDescent="0.25">
      <c r="A49" s="78">
        <v>2026</v>
      </c>
      <c r="B49" s="79">
        <v>0</v>
      </c>
      <c r="C49" s="79">
        <v>0</v>
      </c>
      <c r="D49" s="79">
        <v>559.61831678574526</v>
      </c>
      <c r="E49" s="79">
        <v>332.42320316560256</v>
      </c>
      <c r="F49" s="79">
        <v>104.06723107804756</v>
      </c>
      <c r="G49" s="79">
        <v>24.693191124010681</v>
      </c>
      <c r="H49" s="79">
        <v>204.40363759101757</v>
      </c>
      <c r="I49" s="79">
        <v>171.23821731214383</v>
      </c>
      <c r="J49" s="79">
        <v>384.15680772186585</v>
      </c>
      <c r="K49" s="79">
        <v>189.00177365372178</v>
      </c>
      <c r="L49" s="79">
        <v>428.71869080923216</v>
      </c>
      <c r="M49" s="79">
        <v>1543.7462537581191</v>
      </c>
      <c r="N49" s="79">
        <v>329.09581508665116</v>
      </c>
      <c r="O49" s="73">
        <v>4271.1631380861572</v>
      </c>
      <c r="P49" s="190">
        <f t="shared" si="0"/>
        <v>7.7050631045227164E-2</v>
      </c>
      <c r="Q49" s="66"/>
      <c r="R49" s="276"/>
    </row>
    <row r="50" spans="1:18" x14ac:dyDescent="0.25">
      <c r="A50" s="78">
        <v>2027</v>
      </c>
      <c r="B50" s="79">
        <v>0</v>
      </c>
      <c r="C50" s="79">
        <v>0</v>
      </c>
      <c r="D50" s="79">
        <v>642.4790576633718</v>
      </c>
      <c r="E50" s="79">
        <v>381.60011782759409</v>
      </c>
      <c r="F50" s="79">
        <v>119.48007654156852</v>
      </c>
      <c r="G50" s="79">
        <v>28.362500526658835</v>
      </c>
      <c r="H50" s="79">
        <v>234.95450111337777</v>
      </c>
      <c r="I50" s="79">
        <v>196.35861383418262</v>
      </c>
      <c r="J50" s="79">
        <v>441.48897427644664</v>
      </c>
      <c r="K50" s="79">
        <v>217.08789248993105</v>
      </c>
      <c r="L50" s="79">
        <v>492.65502323921703</v>
      </c>
      <c r="M50" s="79">
        <v>1773.5206395963755</v>
      </c>
      <c r="N50" s="79">
        <v>377.60887282600936</v>
      </c>
      <c r="O50" s="73">
        <v>4905.5962699347328</v>
      </c>
      <c r="P50" s="190">
        <f t="shared" si="0"/>
        <v>7.6975122298646337E-2</v>
      </c>
      <c r="Q50" s="66"/>
      <c r="R50" s="276"/>
    </row>
    <row r="51" spans="1:18" x14ac:dyDescent="0.25">
      <c r="A51" s="78">
        <v>2028</v>
      </c>
      <c r="B51" s="79">
        <v>0</v>
      </c>
      <c r="C51" s="79">
        <v>0</v>
      </c>
      <c r="D51" s="79">
        <v>728.6123731016753</v>
      </c>
      <c r="E51" s="79">
        <v>432.71015241431962</v>
      </c>
      <c r="F51" s="79">
        <v>135.50468108098465</v>
      </c>
      <c r="G51" s="79">
        <v>32.180612773527223</v>
      </c>
      <c r="H51" s="79">
        <v>266.79649392186701</v>
      </c>
      <c r="I51" s="79">
        <v>222.43129769984773</v>
      </c>
      <c r="J51" s="79">
        <v>501.19311223050516</v>
      </c>
      <c r="K51" s="79">
        <v>246.31076713819738</v>
      </c>
      <c r="L51" s="79">
        <v>559.23008897736872</v>
      </c>
      <c r="M51" s="79">
        <v>2012.6598362476607</v>
      </c>
      <c r="N51" s="79">
        <v>427.92526331162003</v>
      </c>
      <c r="O51" s="73">
        <v>5565.5546788975735</v>
      </c>
      <c r="P51" s="190">
        <f t="shared" si="0"/>
        <v>7.6888160839412245E-2</v>
      </c>
      <c r="Q51" s="66"/>
      <c r="R51" s="276"/>
    </row>
    <row r="52" spans="1:18" x14ac:dyDescent="0.25">
      <c r="A52" s="78">
        <v>2029</v>
      </c>
      <c r="B52" s="79">
        <v>0</v>
      </c>
      <c r="C52" s="79">
        <v>0</v>
      </c>
      <c r="D52" s="79">
        <v>817.88094679317055</v>
      </c>
      <c r="E52" s="79">
        <v>485.67178179895825</v>
      </c>
      <c r="F52" s="79">
        <v>152.11618448095416</v>
      </c>
      <c r="G52" s="79">
        <v>36.141482852274109</v>
      </c>
      <c r="H52" s="79">
        <v>299.88898786232113</v>
      </c>
      <c r="I52" s="79">
        <v>249.4121579960146</v>
      </c>
      <c r="J52" s="79">
        <v>563.17814558076998</v>
      </c>
      <c r="K52" s="79">
        <v>276.62874257168818</v>
      </c>
      <c r="L52" s="79">
        <v>628.34767598215694</v>
      </c>
      <c r="M52" s="79">
        <v>2260.8335808303682</v>
      </c>
      <c r="N52" s="79">
        <v>479.95543869541643</v>
      </c>
      <c r="O52" s="73">
        <v>6250.0551254440925</v>
      </c>
      <c r="P52" s="190">
        <f t="shared" si="0"/>
        <v>7.679219287866898E-2</v>
      </c>
      <c r="Q52" s="66"/>
      <c r="R52" s="276"/>
    </row>
    <row r="53" spans="1:18" x14ac:dyDescent="0.25">
      <c r="A53" s="78">
        <v>2030</v>
      </c>
      <c r="B53" s="79">
        <v>0</v>
      </c>
      <c r="C53" s="79">
        <v>0</v>
      </c>
      <c r="D53" s="79">
        <v>910.17428066192315</v>
      </c>
      <c r="E53" s="79">
        <v>540.41948446165657</v>
      </c>
      <c r="F53" s="79">
        <v>169.29469977109213</v>
      </c>
      <c r="G53" s="79">
        <v>40.240340304472006</v>
      </c>
      <c r="H53" s="79">
        <v>334.19936417359185</v>
      </c>
      <c r="I53" s="79">
        <v>277.26365327337697</v>
      </c>
      <c r="J53" s="79">
        <v>627.36802224536916</v>
      </c>
      <c r="K53" s="79">
        <v>308.00834989315439</v>
      </c>
      <c r="L53" s="79">
        <v>699.93160890213971</v>
      </c>
      <c r="M53" s="79">
        <v>2517.7771585428632</v>
      </c>
      <c r="N53" s="79">
        <v>533.62519215283442</v>
      </c>
      <c r="O53" s="73">
        <v>6958.3021543824743</v>
      </c>
      <c r="P53" s="190">
        <f>N53/O53</f>
        <v>7.6688993997874447E-2</v>
      </c>
      <c r="Q53" s="66"/>
      <c r="R53" s="276"/>
    </row>
    <row r="54" spans="1:18" x14ac:dyDescent="0.25">
      <c r="A54" s="66"/>
      <c r="B54" s="66"/>
      <c r="C54" s="66"/>
      <c r="D54" s="66"/>
      <c r="E54" s="66"/>
      <c r="F54" s="66"/>
      <c r="G54" s="66"/>
      <c r="H54" s="66"/>
      <c r="I54" s="66"/>
      <c r="J54" s="66"/>
      <c r="K54" s="66"/>
      <c r="L54" s="66"/>
      <c r="M54" s="66"/>
      <c r="N54" s="66"/>
      <c r="O54" s="66"/>
      <c r="P54" s="66"/>
      <c r="Q54" s="66"/>
      <c r="R54" s="276"/>
    </row>
    <row r="55" spans="1:18" x14ac:dyDescent="0.25">
      <c r="A55" s="70" t="s">
        <v>138</v>
      </c>
      <c r="B55" s="70"/>
      <c r="C55" s="70"/>
      <c r="D55" s="70"/>
      <c r="E55" s="70"/>
      <c r="F55" s="70"/>
      <c r="G55" s="70"/>
      <c r="H55" s="70"/>
      <c r="I55" s="70"/>
      <c r="J55" s="70"/>
      <c r="K55" s="70"/>
      <c r="L55" s="70"/>
      <c r="M55" s="70"/>
      <c r="N55" s="70"/>
      <c r="O55" s="70"/>
      <c r="P55" s="66"/>
      <c r="Q55" s="66"/>
      <c r="R55" s="276"/>
    </row>
    <row r="56" spans="1:18" x14ac:dyDescent="0.25">
      <c r="A56" s="74" t="s">
        <v>63</v>
      </c>
      <c r="B56" s="75" t="s">
        <v>66</v>
      </c>
      <c r="C56" s="75" t="s">
        <v>67</v>
      </c>
      <c r="D56" s="75" t="s">
        <v>68</v>
      </c>
      <c r="E56" s="75" t="s">
        <v>69</v>
      </c>
      <c r="F56" s="75" t="s">
        <v>70</v>
      </c>
      <c r="G56" s="75" t="s">
        <v>71</v>
      </c>
      <c r="H56" s="75" t="s">
        <v>72</v>
      </c>
      <c r="I56" s="75" t="s">
        <v>73</v>
      </c>
      <c r="J56" s="75" t="s">
        <v>74</v>
      </c>
      <c r="K56" s="75" t="s">
        <v>75</v>
      </c>
      <c r="L56" s="75" t="s">
        <v>76</v>
      </c>
      <c r="M56" s="75" t="s">
        <v>77</v>
      </c>
      <c r="N56" s="75" t="s">
        <v>86</v>
      </c>
      <c r="O56" s="70" t="s">
        <v>90</v>
      </c>
      <c r="P56" s="66"/>
      <c r="Q56" s="66"/>
      <c r="R56" s="276"/>
    </row>
    <row r="57" spans="1:18" x14ac:dyDescent="0.25">
      <c r="A57" s="75">
        <v>2017</v>
      </c>
      <c r="B57" s="76">
        <v>0</v>
      </c>
      <c r="C57" s="76">
        <v>0</v>
      </c>
      <c r="D57" s="76">
        <v>2.0746241057287985E-2</v>
      </c>
      <c r="E57" s="76">
        <v>2.688547522054964E-2</v>
      </c>
      <c r="F57" s="76">
        <v>8.8040778809209946E-3</v>
      </c>
      <c r="G57" s="76">
        <v>8.4698334335909825E-4</v>
      </c>
      <c r="H57" s="76">
        <v>3.0433004352910287E-2</v>
      </c>
      <c r="I57" s="76">
        <v>3.4051113494565119E-2</v>
      </c>
      <c r="J57" s="76">
        <v>0.13067558506995192</v>
      </c>
      <c r="K57" s="76">
        <v>6.5981559682485424E-2</v>
      </c>
      <c r="L57" s="76">
        <v>0.10215624895466244</v>
      </c>
      <c r="M57" s="76">
        <v>0.17976454540156439</v>
      </c>
      <c r="N57" s="76">
        <v>0.22752271320477707</v>
      </c>
      <c r="O57" s="71">
        <v>0.82786754766303439</v>
      </c>
      <c r="P57" s="190">
        <f>N57/O57</f>
        <v>0.27482984910695557</v>
      </c>
      <c r="Q57" s="66"/>
      <c r="R57" s="276"/>
    </row>
    <row r="58" spans="1:18" x14ac:dyDescent="0.25">
      <c r="A58" s="75">
        <v>2018</v>
      </c>
      <c r="B58" s="76">
        <v>0</v>
      </c>
      <c r="C58" s="76">
        <v>0</v>
      </c>
      <c r="D58" s="76">
        <v>6.3109133647783117E-2</v>
      </c>
      <c r="E58" s="76">
        <v>8.1774478472907169E-2</v>
      </c>
      <c r="F58" s="76">
        <v>2.6737467531917025E-2</v>
      </c>
      <c r="G58" s="76">
        <v>2.5696622713530866E-3</v>
      </c>
      <c r="H58" s="76">
        <v>9.2429283213063429E-2</v>
      </c>
      <c r="I58" s="76">
        <v>0.10307327588437017</v>
      </c>
      <c r="J58" s="76">
        <v>0.39691470785716682</v>
      </c>
      <c r="K58" s="76">
        <v>0.20077340624935833</v>
      </c>
      <c r="L58" s="76">
        <v>0.31063923569886887</v>
      </c>
      <c r="M58" s="76">
        <v>0.54708304860871604</v>
      </c>
      <c r="N58" s="76">
        <v>0.68921318779879948</v>
      </c>
      <c r="O58" s="71">
        <v>2.5143168872343038</v>
      </c>
      <c r="P58" s="190">
        <f t="shared" ref="P58:P69" si="1">N58/O58</f>
        <v>0.27411548293617022</v>
      </c>
      <c r="Q58" s="66"/>
      <c r="R58" s="276"/>
    </row>
    <row r="59" spans="1:18" x14ac:dyDescent="0.25">
      <c r="A59" s="75">
        <v>2019</v>
      </c>
      <c r="B59" s="76">
        <v>0</v>
      </c>
      <c r="C59" s="76">
        <v>0</v>
      </c>
      <c r="D59" s="76">
        <v>0.11878705256302152</v>
      </c>
      <c r="E59" s="76">
        <v>0.15389355744116989</v>
      </c>
      <c r="F59" s="76">
        <v>5.0284767303527218E-2</v>
      </c>
      <c r="G59" s="76">
        <v>4.8304693170682358E-3</v>
      </c>
      <c r="H59" s="76">
        <v>0.17373784362880412</v>
      </c>
      <c r="I59" s="76">
        <v>0.19320668041254696</v>
      </c>
      <c r="J59" s="76">
        <v>0.74633604706860956</v>
      </c>
      <c r="K59" s="76">
        <v>0.37846702312975722</v>
      </c>
      <c r="L59" s="76">
        <v>0.58451704274283134</v>
      </c>
      <c r="M59" s="76">
        <v>1.0298729592292986</v>
      </c>
      <c r="N59" s="76">
        <v>1.294843224800672</v>
      </c>
      <c r="O59" s="71">
        <v>4.7287766676373071</v>
      </c>
      <c r="P59" s="190">
        <f t="shared" si="1"/>
        <v>0.27382202963026153</v>
      </c>
      <c r="Q59" s="66"/>
      <c r="R59" s="276"/>
    </row>
    <row r="60" spans="1:18" x14ac:dyDescent="0.25">
      <c r="A60" s="75">
        <v>2020</v>
      </c>
      <c r="B60" s="76">
        <v>0</v>
      </c>
      <c r="C60" s="76">
        <v>0</v>
      </c>
      <c r="D60" s="76">
        <v>0.18433141447837872</v>
      </c>
      <c r="E60" s="76">
        <v>0.23877292026253077</v>
      </c>
      <c r="F60" s="76">
        <v>7.7962398081521472E-2</v>
      </c>
      <c r="G60" s="76">
        <v>7.4890738212774503E-3</v>
      </c>
      <c r="H60" s="76">
        <v>0.26943188943540231</v>
      </c>
      <c r="I60" s="76">
        <v>0.29884631006411866</v>
      </c>
      <c r="J60" s="76">
        <v>1.1578416948902392</v>
      </c>
      <c r="K60" s="76">
        <v>0.58786932489657262</v>
      </c>
      <c r="L60" s="76">
        <v>0.90721860414337196</v>
      </c>
      <c r="M60" s="76">
        <v>1.597727210171819</v>
      </c>
      <c r="N60" s="76">
        <v>2.0076336442364187</v>
      </c>
      <c r="O60" s="71">
        <v>7.3351244844816517</v>
      </c>
      <c r="P60" s="190">
        <f t="shared" si="1"/>
        <v>0.27370137323283494</v>
      </c>
      <c r="Q60" s="66"/>
      <c r="R60" s="276"/>
    </row>
    <row r="61" spans="1:18" x14ac:dyDescent="0.25">
      <c r="A61" s="75">
        <v>2021</v>
      </c>
      <c r="B61" s="76">
        <v>0</v>
      </c>
      <c r="C61" s="76">
        <v>0</v>
      </c>
      <c r="D61" s="76">
        <v>0.25787243388528763</v>
      </c>
      <c r="E61" s="76">
        <v>0.33398414728761039</v>
      </c>
      <c r="F61" s="76">
        <v>0.109004372826064</v>
      </c>
      <c r="G61" s="76">
        <v>1.0471395184474644E-2</v>
      </c>
      <c r="H61" s="76">
        <v>0.37688679463414848</v>
      </c>
      <c r="I61" s="76">
        <v>0.41698388212309734</v>
      </c>
      <c r="J61" s="76">
        <v>1.6200583112567946</v>
      </c>
      <c r="K61" s="76">
        <v>0.8227928862790691</v>
      </c>
      <c r="L61" s="76">
        <v>1.2698291479179316</v>
      </c>
      <c r="M61" s="76">
        <v>2.2341118969437428</v>
      </c>
      <c r="N61" s="76">
        <v>2.8068937556224842</v>
      </c>
      <c r="O61" s="71">
        <v>10.258889023960705</v>
      </c>
      <c r="P61" s="190">
        <f t="shared" si="1"/>
        <v>0.27360601611604252</v>
      </c>
      <c r="Q61" s="66"/>
      <c r="R61" s="276"/>
    </row>
    <row r="62" spans="1:18" x14ac:dyDescent="0.25">
      <c r="A62" s="75">
        <v>2022</v>
      </c>
      <c r="B62" s="76">
        <v>0</v>
      </c>
      <c r="C62" s="76">
        <v>0</v>
      </c>
      <c r="D62" s="76">
        <v>0.33819368254308846</v>
      </c>
      <c r="E62" s="76">
        <v>0.43795084733031564</v>
      </c>
      <c r="F62" s="76">
        <v>0.14292323516583286</v>
      </c>
      <c r="G62" s="76">
        <v>1.3731372528805977E-2</v>
      </c>
      <c r="H62" s="76">
        <v>0.49448935012252232</v>
      </c>
      <c r="I62" s="76">
        <v>0.54573343618857895</v>
      </c>
      <c r="J62" s="76">
        <v>2.1259075683096071</v>
      </c>
      <c r="K62" s="76">
        <v>1.0794970329837694</v>
      </c>
      <c r="L62" s="76">
        <v>1.6665511992776407</v>
      </c>
      <c r="M62" s="76">
        <v>2.9288325779624382</v>
      </c>
      <c r="N62" s="76">
        <v>3.6801642565718389</v>
      </c>
      <c r="O62" s="71">
        <v>13.453974558984438</v>
      </c>
      <c r="P62" s="190">
        <f t="shared" si="1"/>
        <v>0.27353732835136513</v>
      </c>
      <c r="Q62" s="66"/>
      <c r="R62" s="276"/>
    </row>
    <row r="63" spans="1:18" x14ac:dyDescent="0.25">
      <c r="A63" s="75">
        <v>2023</v>
      </c>
      <c r="B63" s="76">
        <v>0</v>
      </c>
      <c r="C63" s="76">
        <v>0</v>
      </c>
      <c r="D63" s="76">
        <v>0.42446834772238984</v>
      </c>
      <c r="E63" s="76">
        <v>0.54960384915330907</v>
      </c>
      <c r="F63" s="76">
        <v>0.17937607204709771</v>
      </c>
      <c r="G63" s="76">
        <v>1.723776999883421E-2</v>
      </c>
      <c r="H63" s="76">
        <v>0.62114189659040853</v>
      </c>
      <c r="I63" s="76">
        <v>0.68381238447589943</v>
      </c>
      <c r="J63" s="76">
        <v>2.6705785075970647</v>
      </c>
      <c r="K63" s="76">
        <v>1.355590924934337</v>
      </c>
      <c r="L63" s="76">
        <v>2.0935008063406415</v>
      </c>
      <c r="M63" s="76">
        <v>3.6762676621662487</v>
      </c>
      <c r="N63" s="76">
        <v>4.6188769497293496</v>
      </c>
      <c r="O63" s="71">
        <v>16.89045517075558</v>
      </c>
      <c r="P63" s="190">
        <f t="shared" si="1"/>
        <v>0.2734607743269436</v>
      </c>
      <c r="Q63" s="66"/>
      <c r="R63" s="276"/>
    </row>
    <row r="64" spans="1:18" x14ac:dyDescent="0.25">
      <c r="A64" s="75">
        <v>2024</v>
      </c>
      <c r="B64" s="76">
        <v>0</v>
      </c>
      <c r="C64" s="76">
        <v>0</v>
      </c>
      <c r="D64" s="76">
        <v>0.51614760198283216</v>
      </c>
      <c r="E64" s="76">
        <v>0.66823057167848188</v>
      </c>
      <c r="F64" s="76">
        <v>0.21812008314639941</v>
      </c>
      <c r="G64" s="76">
        <v>2.0968112188466011E-2</v>
      </c>
      <c r="H64" s="76">
        <v>0.75604868293227356</v>
      </c>
      <c r="I64" s="76">
        <v>0.8303002611506618</v>
      </c>
      <c r="J64" s="76">
        <v>3.2506083069049296</v>
      </c>
      <c r="K64" s="76">
        <v>1.6492807199971167</v>
      </c>
      <c r="L64" s="76">
        <v>2.5480300120486921</v>
      </c>
      <c r="M64" s="76">
        <v>4.472377426352808</v>
      </c>
      <c r="N64" s="76">
        <v>5.6159417990560758</v>
      </c>
      <c r="O64" s="71">
        <v>20.546053577438734</v>
      </c>
      <c r="P64" s="190">
        <f t="shared" si="1"/>
        <v>0.2733343305024204</v>
      </c>
      <c r="Q64" s="66"/>
      <c r="R64" s="276"/>
    </row>
    <row r="65" spans="1:18" x14ac:dyDescent="0.25">
      <c r="A65" s="75">
        <v>2025</v>
      </c>
      <c r="B65" s="76">
        <v>0</v>
      </c>
      <c r="C65" s="76">
        <v>0</v>
      </c>
      <c r="D65" s="76">
        <v>0.61282979576625563</v>
      </c>
      <c r="E65" s="76">
        <v>0.79330722122056097</v>
      </c>
      <c r="F65" s="76">
        <v>0.25897968541184047</v>
      </c>
      <c r="G65" s="76">
        <v>2.4905581115471892E-2</v>
      </c>
      <c r="H65" s="76">
        <v>0.89863179699000362</v>
      </c>
      <c r="I65" s="76">
        <v>0.98450177578254017</v>
      </c>
      <c r="J65" s="76">
        <v>3.8633821264295793</v>
      </c>
      <c r="K65" s="76">
        <v>1.9591748842907819</v>
      </c>
      <c r="L65" s="76">
        <v>3.0281133564891554</v>
      </c>
      <c r="M65" s="76">
        <v>5.3135902261212733</v>
      </c>
      <c r="N65" s="76">
        <v>6.6670427270591599</v>
      </c>
      <c r="O65" s="71">
        <v>24.404459176676625</v>
      </c>
      <c r="P65" s="190">
        <f t="shared" si="1"/>
        <v>0.27318952978195321</v>
      </c>
      <c r="Q65" s="66"/>
      <c r="R65" s="276"/>
    </row>
    <row r="66" spans="1:18" x14ac:dyDescent="0.25">
      <c r="A66" s="75">
        <v>2026</v>
      </c>
      <c r="B66" s="76">
        <v>0</v>
      </c>
      <c r="C66" s="76">
        <v>0</v>
      </c>
      <c r="D66" s="76">
        <v>0.7141814998978806</v>
      </c>
      <c r="E66" s="76">
        <v>0.9243994254614154</v>
      </c>
      <c r="F66" s="76">
        <v>0.30181601960983107</v>
      </c>
      <c r="G66" s="76">
        <v>2.9036956572968432E-2</v>
      </c>
      <c r="H66" s="76">
        <v>1.0484466253258751</v>
      </c>
      <c r="I66" s="76">
        <v>1.1458706639333895</v>
      </c>
      <c r="J66" s="76">
        <v>4.5068755274674217</v>
      </c>
      <c r="K66" s="76">
        <v>2.2842495568300443</v>
      </c>
      <c r="L66" s="76">
        <v>3.5321526147129449</v>
      </c>
      <c r="M66" s="76">
        <v>6.1966053719113416</v>
      </c>
      <c r="N66" s="76">
        <v>7.7673606605500485</v>
      </c>
      <c r="O66" s="71">
        <v>28.450994922273161</v>
      </c>
      <c r="P66" s="190">
        <f t="shared" si="1"/>
        <v>0.27300840205307858</v>
      </c>
      <c r="Q66" s="66"/>
      <c r="R66" s="276"/>
    </row>
    <row r="67" spans="1:18" x14ac:dyDescent="0.25">
      <c r="A67" s="75">
        <v>2027</v>
      </c>
      <c r="B67" s="76">
        <v>0</v>
      </c>
      <c r="C67" s="76">
        <v>0</v>
      </c>
      <c r="D67" s="76">
        <v>0.81992787457433658</v>
      </c>
      <c r="E67" s="76">
        <v>1.0611501433012402</v>
      </c>
      <c r="F67" s="76">
        <v>0.34651638898136339</v>
      </c>
      <c r="G67" s="76">
        <v>3.3351732141763936E-2</v>
      </c>
      <c r="H67" s="76">
        <v>1.2051510271570172</v>
      </c>
      <c r="I67" s="76">
        <v>1.3139682176967993</v>
      </c>
      <c r="J67" s="76">
        <v>5.1794887239218328</v>
      </c>
      <c r="K67" s="76">
        <v>2.6236945433211729</v>
      </c>
      <c r="L67" s="76">
        <v>4.0589150083502599</v>
      </c>
      <c r="M67" s="76">
        <v>7.1189209339065833</v>
      </c>
      <c r="N67" s="76">
        <v>8.91237192758323</v>
      </c>
      <c r="O67" s="71">
        <v>32.673456520935602</v>
      </c>
      <c r="P67" s="190">
        <f t="shared" si="1"/>
        <v>0.27277101588173275</v>
      </c>
      <c r="Q67" s="66"/>
      <c r="R67" s="276"/>
    </row>
    <row r="68" spans="1:18" x14ac:dyDescent="0.25">
      <c r="A68" s="75">
        <v>2028</v>
      </c>
      <c r="B68" s="76">
        <v>0</v>
      </c>
      <c r="C68" s="76">
        <v>0</v>
      </c>
      <c r="D68" s="76">
        <v>0.92985068904585844</v>
      </c>
      <c r="E68" s="76">
        <v>1.2032764634779507</v>
      </c>
      <c r="F68" s="76">
        <v>0.39299098341235161</v>
      </c>
      <c r="G68" s="76">
        <v>3.7841486379936673E-2</v>
      </c>
      <c r="H68" s="76">
        <v>1.3684780124160036</v>
      </c>
      <c r="I68" s="76">
        <v>1.4884381697940894</v>
      </c>
      <c r="J68" s="76">
        <v>5.8799295668926588</v>
      </c>
      <c r="K68" s="76">
        <v>2.9768782049036409</v>
      </c>
      <c r="L68" s="76">
        <v>4.6074175522394301</v>
      </c>
      <c r="M68" s="76">
        <v>8.0788268944855819</v>
      </c>
      <c r="N68" s="76">
        <v>10.099945680035542</v>
      </c>
      <c r="O68" s="71">
        <v>37.063873703083047</v>
      </c>
      <c r="P68" s="190">
        <f t="shared" si="1"/>
        <v>0.27250108180665988</v>
      </c>
      <c r="Q68" s="66"/>
      <c r="R68" s="276"/>
    </row>
    <row r="69" spans="1:18" x14ac:dyDescent="0.25">
      <c r="A69" s="75">
        <v>2029</v>
      </c>
      <c r="B69" s="76">
        <v>0</v>
      </c>
      <c r="C69" s="76">
        <v>0</v>
      </c>
      <c r="D69" s="76">
        <v>1.0437747010741234</v>
      </c>
      <c r="E69" s="76">
        <v>1.3505516816590089</v>
      </c>
      <c r="F69" s="76">
        <v>0.44116770324987564</v>
      </c>
      <c r="G69" s="76">
        <v>4.2499110900402572E-2</v>
      </c>
      <c r="H69" s="76">
        <v>1.5382191873010969</v>
      </c>
      <c r="I69" s="76">
        <v>1.668985344287889</v>
      </c>
      <c r="J69" s="76">
        <v>6.6071295650710571</v>
      </c>
      <c r="K69" s="76">
        <v>3.3432971046268696</v>
      </c>
      <c r="L69" s="76">
        <v>5.1768675689876966</v>
      </c>
      <c r="M69" s="76">
        <v>9.0749975767494764</v>
      </c>
      <c r="N69" s="76">
        <v>11.327968398377342</v>
      </c>
      <c r="O69" s="71">
        <v>41.615457942284841</v>
      </c>
      <c r="P69" s="190">
        <f t="shared" si="1"/>
        <v>0.27220578502554849</v>
      </c>
      <c r="Q69" s="66"/>
      <c r="R69" s="276"/>
    </row>
    <row r="70" spans="1:18" x14ac:dyDescent="0.25">
      <c r="A70" s="75">
        <v>2030</v>
      </c>
      <c r="B70" s="76">
        <v>0</v>
      </c>
      <c r="C70" s="76">
        <v>0</v>
      </c>
      <c r="D70" s="76">
        <v>1.1615588936851693</v>
      </c>
      <c r="E70" s="76">
        <v>1.5027935961968433</v>
      </c>
      <c r="F70" s="76">
        <v>0.49098887225731902</v>
      </c>
      <c r="G70" s="76">
        <v>4.731899607605853E-2</v>
      </c>
      <c r="H70" s="76">
        <v>1.7142072405528141</v>
      </c>
      <c r="I70" s="76">
        <v>1.8553585259639958</v>
      </c>
      <c r="J70" s="76">
        <v>7.3601964857548845</v>
      </c>
      <c r="K70" s="76">
        <v>3.7225467419815215</v>
      </c>
      <c r="L70" s="76">
        <v>5.7666374606560353</v>
      </c>
      <c r="M70" s="76">
        <v>10.106370414128254</v>
      </c>
      <c r="N70" s="76">
        <v>12.59468864383779</v>
      </c>
      <c r="O70" s="71">
        <v>46.322665871090685</v>
      </c>
      <c r="P70" s="190">
        <f>N70/O70</f>
        <v>0.27189041060130253</v>
      </c>
      <c r="Q70" s="66"/>
      <c r="R70" s="276"/>
    </row>
    <row r="72" spans="1:18" ht="18" x14ac:dyDescent="0.35">
      <c r="A72" s="92" t="s">
        <v>139</v>
      </c>
      <c r="B72" s="66"/>
      <c r="C72" s="66"/>
      <c r="D72" s="66"/>
      <c r="E72" s="66"/>
      <c r="F72" s="66"/>
      <c r="G72" s="66"/>
      <c r="H72" s="66"/>
      <c r="I72" s="66"/>
      <c r="J72" s="66"/>
      <c r="K72" s="66"/>
      <c r="L72" s="66"/>
      <c r="M72" s="66"/>
      <c r="N72" s="66"/>
      <c r="O72" s="66"/>
      <c r="P72" s="66"/>
      <c r="Q72" s="66"/>
      <c r="R72" s="66"/>
    </row>
    <row r="73" spans="1:18" ht="14.45" x14ac:dyDescent="0.3">
      <c r="A73" s="72" t="s">
        <v>140</v>
      </c>
      <c r="B73" s="69"/>
      <c r="C73" s="69"/>
      <c r="D73" s="69"/>
      <c r="E73" s="69"/>
      <c r="F73" s="69"/>
      <c r="G73" s="69"/>
      <c r="H73" s="69"/>
      <c r="I73" s="69"/>
      <c r="J73" s="69"/>
      <c r="K73" s="69"/>
      <c r="L73" s="69"/>
      <c r="M73" s="69"/>
      <c r="N73" s="69"/>
      <c r="O73" s="69"/>
      <c r="P73" s="66"/>
      <c r="Q73" s="66"/>
      <c r="R73" s="66"/>
    </row>
    <row r="74" spans="1:18" ht="14.45" x14ac:dyDescent="0.3">
      <c r="A74" s="77" t="s">
        <v>63</v>
      </c>
      <c r="B74" s="78" t="s">
        <v>66</v>
      </c>
      <c r="C74" s="78" t="s">
        <v>67</v>
      </c>
      <c r="D74" s="78" t="s">
        <v>68</v>
      </c>
      <c r="E74" s="78" t="s">
        <v>69</v>
      </c>
      <c r="F74" s="78" t="s">
        <v>70</v>
      </c>
      <c r="G74" s="78" t="s">
        <v>71</v>
      </c>
      <c r="H74" s="78" t="s">
        <v>72</v>
      </c>
      <c r="I74" s="78" t="s">
        <v>73</v>
      </c>
      <c r="J74" s="78" t="s">
        <v>74</v>
      </c>
      <c r="K74" s="78" t="s">
        <v>75</v>
      </c>
      <c r="L74" s="78" t="s">
        <v>76</v>
      </c>
      <c r="M74" s="78" t="s">
        <v>77</v>
      </c>
      <c r="N74" s="78" t="s">
        <v>86</v>
      </c>
      <c r="O74" s="72" t="s">
        <v>90</v>
      </c>
      <c r="P74" s="66"/>
      <c r="Q74" s="66"/>
      <c r="R74" s="66"/>
    </row>
    <row r="75" spans="1:18" x14ac:dyDescent="0.25">
      <c r="A75" s="78">
        <v>2017</v>
      </c>
      <c r="B75" s="79">
        <v>0</v>
      </c>
      <c r="C75" s="79">
        <v>0</v>
      </c>
      <c r="D75" s="79">
        <v>3.2512677804650254</v>
      </c>
      <c r="E75" s="79"/>
      <c r="F75" s="79">
        <v>0.60713543863401254</v>
      </c>
      <c r="G75" s="79"/>
      <c r="H75" s="79">
        <v>1.1866349020150946</v>
      </c>
      <c r="I75" s="79">
        <v>1.0177155512974663</v>
      </c>
      <c r="J75" s="79"/>
      <c r="K75" s="79">
        <v>1.0918799805512236</v>
      </c>
      <c r="L75" s="79">
        <v>2.4798641557782268</v>
      </c>
      <c r="M75" s="79">
        <v>8.956866763861651</v>
      </c>
      <c r="N75" s="79"/>
      <c r="O75" s="73">
        <v>18.5913645726027</v>
      </c>
      <c r="P75" s="66"/>
      <c r="Q75" s="66"/>
      <c r="R75" s="66"/>
    </row>
    <row r="76" spans="1:18" x14ac:dyDescent="0.25">
      <c r="A76" s="78">
        <v>2018</v>
      </c>
      <c r="B76" s="79">
        <v>0</v>
      </c>
      <c r="C76" s="79">
        <v>0</v>
      </c>
      <c r="D76" s="79">
        <v>9.8902105839563035</v>
      </c>
      <c r="E76" s="79"/>
      <c r="F76" s="79">
        <v>1.8438346749671126</v>
      </c>
      <c r="G76" s="79"/>
      <c r="H76" s="79">
        <v>3.603975872936461</v>
      </c>
      <c r="I76" s="79">
        <v>3.0806415716020714</v>
      </c>
      <c r="J76" s="79"/>
      <c r="K76" s="79">
        <v>3.3224504538188961</v>
      </c>
      <c r="L76" s="79">
        <v>7.5408319497895029</v>
      </c>
      <c r="M76" s="79">
        <v>27.258712023605039</v>
      </c>
      <c r="N76" s="79"/>
      <c r="O76" s="73">
        <v>56.540657130675385</v>
      </c>
      <c r="P76" s="66"/>
      <c r="Q76" s="66"/>
      <c r="R76" s="66"/>
    </row>
    <row r="77" spans="1:18" x14ac:dyDescent="0.25">
      <c r="A77" s="78">
        <v>2019</v>
      </c>
      <c r="B77" s="79">
        <v>0</v>
      </c>
      <c r="C77" s="79">
        <v>0</v>
      </c>
      <c r="D77" s="79">
        <v>18.615830967551844</v>
      </c>
      <c r="E77" s="79"/>
      <c r="F77" s="79">
        <v>3.4676731244729222</v>
      </c>
      <c r="G77" s="79"/>
      <c r="H77" s="79">
        <v>6.7743357395821659</v>
      </c>
      <c r="I77" s="79">
        <v>5.7745378371192606</v>
      </c>
      <c r="J77" s="79"/>
      <c r="K77" s="79">
        <v>6.2629705609079753</v>
      </c>
      <c r="L77" s="79">
        <v>14.189272585593308</v>
      </c>
      <c r="M77" s="79">
        <v>51.313983293618236</v>
      </c>
      <c r="N77" s="79"/>
      <c r="O77" s="73">
        <v>106.39860410884572</v>
      </c>
      <c r="P77" s="66"/>
      <c r="Q77" s="66"/>
      <c r="R77" s="66"/>
    </row>
    <row r="78" spans="1:18" x14ac:dyDescent="0.25">
      <c r="A78" s="78">
        <v>2020</v>
      </c>
      <c r="B78" s="79">
        <v>0</v>
      </c>
      <c r="C78" s="79">
        <v>0</v>
      </c>
      <c r="D78" s="79">
        <v>28.887680769069437</v>
      </c>
      <c r="E78" s="79"/>
      <c r="F78" s="79">
        <v>5.3763421219568368</v>
      </c>
      <c r="G78" s="79"/>
      <c r="H78" s="79">
        <v>10.505610291129411</v>
      </c>
      <c r="I78" s="79">
        <v>8.9318822789352161</v>
      </c>
      <c r="J78" s="79"/>
      <c r="K78" s="79">
        <v>9.7282142180873006</v>
      </c>
      <c r="L78" s="79">
        <v>22.022919996492529</v>
      </c>
      <c r="M78" s="79">
        <v>79.607631830502385</v>
      </c>
      <c r="N78" s="79"/>
      <c r="O78" s="73">
        <v>165.06028150617311</v>
      </c>
      <c r="P78" s="66"/>
      <c r="Q78" s="66"/>
      <c r="R78" s="66"/>
    </row>
    <row r="79" spans="1:18" x14ac:dyDescent="0.25">
      <c r="A79" s="78">
        <v>2021</v>
      </c>
      <c r="B79" s="79">
        <v>0</v>
      </c>
      <c r="C79" s="79">
        <v>0</v>
      </c>
      <c r="D79" s="79">
        <v>40.412734694741509</v>
      </c>
      <c r="E79" s="79"/>
      <c r="F79" s="79">
        <v>7.5170186592959434</v>
      </c>
      <c r="G79" s="79"/>
      <c r="H79" s="79">
        <v>14.695460869892981</v>
      </c>
      <c r="I79" s="79">
        <v>12.462763708000306</v>
      </c>
      <c r="J79" s="79"/>
      <c r="K79" s="79">
        <v>13.615790305523038</v>
      </c>
      <c r="L79" s="79">
        <v>30.825366241487913</v>
      </c>
      <c r="M79" s="79">
        <v>111.31584680273208</v>
      </c>
      <c r="N79" s="79"/>
      <c r="O79" s="73">
        <v>230.84498128167377</v>
      </c>
      <c r="P79" s="66"/>
      <c r="Q79" s="66"/>
      <c r="R79" s="66"/>
    </row>
    <row r="80" spans="1:18" x14ac:dyDescent="0.25">
      <c r="A80" s="78">
        <v>2022</v>
      </c>
      <c r="B80" s="79">
        <v>0</v>
      </c>
      <c r="C80" s="79">
        <v>0</v>
      </c>
      <c r="D80" s="79">
        <v>53.000358984207146</v>
      </c>
      <c r="E80" s="79"/>
      <c r="F80" s="79">
        <v>9.8560874002993994</v>
      </c>
      <c r="G80" s="79"/>
      <c r="H80" s="79">
        <v>19.280985693219407</v>
      </c>
      <c r="I80" s="79">
        <v>16.310814768532236</v>
      </c>
      <c r="J80" s="79"/>
      <c r="K80" s="79">
        <v>17.863797173807921</v>
      </c>
      <c r="L80" s="79">
        <v>40.455876416253389</v>
      </c>
      <c r="M80" s="79">
        <v>145.93068458447377</v>
      </c>
      <c r="N80" s="79"/>
      <c r="O80" s="73">
        <v>302.69860502079325</v>
      </c>
      <c r="P80" s="66"/>
      <c r="Q80" s="66"/>
      <c r="R80" s="66"/>
    </row>
    <row r="81" spans="1:15" x14ac:dyDescent="0.25">
      <c r="A81" s="78">
        <v>2023</v>
      </c>
      <c r="B81" s="79">
        <v>0</v>
      </c>
      <c r="C81" s="79">
        <v>0</v>
      </c>
      <c r="D81" s="79">
        <v>66.520978859070311</v>
      </c>
      <c r="E81" s="79"/>
      <c r="F81" s="79">
        <v>12.369900818206789</v>
      </c>
      <c r="G81" s="79"/>
      <c r="H81" s="79">
        <v>24.219385146821502</v>
      </c>
      <c r="I81" s="79">
        <v>20.437701632341664</v>
      </c>
      <c r="J81" s="79"/>
      <c r="K81" s="79">
        <v>22.432670580620083</v>
      </c>
      <c r="L81" s="79">
        <v>50.820166782367224</v>
      </c>
      <c r="M81" s="79">
        <v>183.17204632738273</v>
      </c>
      <c r="N81" s="79"/>
      <c r="O81" s="73">
        <v>379.97285014681029</v>
      </c>
    </row>
    <row r="82" spans="1:15" x14ac:dyDescent="0.25">
      <c r="A82" s="78">
        <v>2024</v>
      </c>
      <c r="B82" s="79">
        <v>0</v>
      </c>
      <c r="C82" s="79">
        <v>0</v>
      </c>
      <c r="D82" s="79">
        <v>80.888584281707892</v>
      </c>
      <c r="E82" s="79"/>
      <c r="F82" s="79">
        <v>15.041715230956491</v>
      </c>
      <c r="G82" s="79"/>
      <c r="H82" s="79">
        <v>29.479631533788606</v>
      </c>
      <c r="I82" s="79">
        <v>24.81591352818014</v>
      </c>
      <c r="J82" s="79"/>
      <c r="K82" s="79">
        <v>27.292725560592952</v>
      </c>
      <c r="L82" s="79">
        <v>61.853957632401148</v>
      </c>
      <c r="M82" s="79">
        <v>222.83865061411583</v>
      </c>
      <c r="N82" s="79"/>
      <c r="O82" s="73">
        <v>462.21117838174303</v>
      </c>
    </row>
    <row r="83" spans="1:15" x14ac:dyDescent="0.25">
      <c r="A83" s="78">
        <v>2025</v>
      </c>
      <c r="B83" s="79">
        <v>0</v>
      </c>
      <c r="C83" s="79">
        <v>0</v>
      </c>
      <c r="D83" s="79">
        <v>96.040230342539516</v>
      </c>
      <c r="E83" s="79"/>
      <c r="F83" s="79">
        <v>17.85942230708299</v>
      </c>
      <c r="G83" s="79"/>
      <c r="H83" s="79">
        <v>35.039191070430981</v>
      </c>
      <c r="I83" s="79">
        <v>29.424669699972714</v>
      </c>
      <c r="J83" s="79"/>
      <c r="K83" s="79">
        <v>32.420934649771603</v>
      </c>
      <c r="L83" s="79">
        <v>73.508080506395928</v>
      </c>
      <c r="M83" s="79">
        <v>264.75253830954568</v>
      </c>
      <c r="N83" s="79"/>
      <c r="O83" s="73">
        <v>549.0450668857394</v>
      </c>
    </row>
    <row r="84" spans="1:15" x14ac:dyDescent="0.25">
      <c r="A84" s="78">
        <v>2026</v>
      </c>
      <c r="B84" s="79">
        <v>0</v>
      </c>
      <c r="C84" s="79">
        <v>0</v>
      </c>
      <c r="D84" s="79">
        <v>111.92366335714905</v>
      </c>
      <c r="E84" s="79"/>
      <c r="F84" s="79">
        <v>20.81344621560951</v>
      </c>
      <c r="G84" s="79"/>
      <c r="H84" s="79">
        <v>40.8807275182035</v>
      </c>
      <c r="I84" s="79">
        <v>34.247643462428755</v>
      </c>
      <c r="J84" s="79"/>
      <c r="K84" s="79">
        <v>37.800354730744374</v>
      </c>
      <c r="L84" s="79">
        <v>85.743738161846437</v>
      </c>
      <c r="M84" s="79">
        <v>308.74925075162378</v>
      </c>
      <c r="N84" s="79"/>
      <c r="O84" s="73">
        <v>640.15882419760533</v>
      </c>
    </row>
    <row r="85" spans="1:15" x14ac:dyDescent="0.25">
      <c r="A85" s="78">
        <v>2027</v>
      </c>
      <c r="B85" s="79">
        <v>0</v>
      </c>
      <c r="C85" s="79">
        <v>0</v>
      </c>
      <c r="D85" s="79">
        <v>128.49581153267437</v>
      </c>
      <c r="E85" s="79"/>
      <c r="F85" s="79">
        <v>23.896015308313704</v>
      </c>
      <c r="G85" s="79"/>
      <c r="H85" s="79">
        <v>46.990900222675542</v>
      </c>
      <c r="I85" s="79">
        <v>39.271722766836511</v>
      </c>
      <c r="J85" s="79"/>
      <c r="K85" s="79">
        <v>43.417578497986227</v>
      </c>
      <c r="L85" s="79">
        <v>98.531004647843389</v>
      </c>
      <c r="M85" s="79">
        <v>354.70412791927504</v>
      </c>
      <c r="N85" s="79"/>
      <c r="O85" s="73">
        <v>735.30716089560474</v>
      </c>
    </row>
    <row r="86" spans="1:15" x14ac:dyDescent="0.25">
      <c r="A86" s="78">
        <v>2028</v>
      </c>
      <c r="B86" s="79">
        <v>0</v>
      </c>
      <c r="C86" s="79">
        <v>0</v>
      </c>
      <c r="D86" s="79">
        <v>145.72247462033508</v>
      </c>
      <c r="E86" s="79"/>
      <c r="F86" s="79">
        <v>27.100936216196928</v>
      </c>
      <c r="G86" s="79"/>
      <c r="H86" s="79">
        <v>53.359298784373387</v>
      </c>
      <c r="I86" s="79">
        <v>44.486259539969545</v>
      </c>
      <c r="J86" s="79"/>
      <c r="K86" s="79">
        <v>49.26215342763949</v>
      </c>
      <c r="L86" s="79">
        <v>111.84601779547376</v>
      </c>
      <c r="M86" s="79">
        <v>402.5319672495321</v>
      </c>
      <c r="N86" s="79"/>
      <c r="O86" s="73">
        <v>834.30910763352017</v>
      </c>
    </row>
    <row r="87" spans="1:15" x14ac:dyDescent="0.25">
      <c r="A87" s="78">
        <v>2029</v>
      </c>
      <c r="B87" s="79">
        <v>0</v>
      </c>
      <c r="C87" s="79">
        <v>0</v>
      </c>
      <c r="D87" s="79">
        <v>163.57618935863414</v>
      </c>
      <c r="E87" s="79"/>
      <c r="F87" s="79">
        <v>30.423236896190833</v>
      </c>
      <c r="G87" s="79"/>
      <c r="H87" s="79">
        <v>59.977797572464219</v>
      </c>
      <c r="I87" s="79">
        <v>49.882431599202924</v>
      </c>
      <c r="J87" s="79"/>
      <c r="K87" s="79">
        <v>55.325748514337647</v>
      </c>
      <c r="L87" s="79">
        <v>125.66953519643138</v>
      </c>
      <c r="M87" s="79">
        <v>452.16671616607363</v>
      </c>
      <c r="N87" s="79"/>
      <c r="O87" s="73">
        <v>937.02165530333468</v>
      </c>
    </row>
    <row r="88" spans="1:15" x14ac:dyDescent="0.25">
      <c r="A88" s="78">
        <v>2030</v>
      </c>
      <c r="B88" s="79">
        <v>0</v>
      </c>
      <c r="C88" s="79">
        <v>0</v>
      </c>
      <c r="D88" s="79">
        <v>182.03485613238465</v>
      </c>
      <c r="E88" s="79"/>
      <c r="F88" s="79">
        <v>33.858939954218428</v>
      </c>
      <c r="G88" s="79"/>
      <c r="H88" s="79">
        <v>66.839872834718392</v>
      </c>
      <c r="I88" s="79">
        <v>55.452730654675385</v>
      </c>
      <c r="J88" s="79"/>
      <c r="K88" s="79">
        <v>61.601669978630881</v>
      </c>
      <c r="L88" s="79">
        <v>139.98632178042789</v>
      </c>
      <c r="M88" s="79">
        <v>503.55543170857271</v>
      </c>
      <c r="N88" s="79"/>
      <c r="O88" s="73">
        <v>1043.3298230436283</v>
      </c>
    </row>
    <row r="90" spans="1:15" x14ac:dyDescent="0.25">
      <c r="A90" s="72" t="s">
        <v>141</v>
      </c>
      <c r="B90" s="69"/>
      <c r="C90" s="69"/>
      <c r="D90" s="69"/>
      <c r="E90" s="69"/>
      <c r="F90" s="69"/>
      <c r="G90" s="69"/>
      <c r="H90" s="69"/>
      <c r="I90" s="69"/>
      <c r="J90" s="69"/>
      <c r="K90" s="69"/>
      <c r="L90" s="69"/>
      <c r="M90" s="69"/>
      <c r="N90" s="69"/>
      <c r="O90" s="69"/>
    </row>
    <row r="91" spans="1:15" x14ac:dyDescent="0.25">
      <c r="A91" s="77" t="s">
        <v>63</v>
      </c>
      <c r="B91" s="78" t="s">
        <v>66</v>
      </c>
      <c r="C91" s="78" t="s">
        <v>67</v>
      </c>
      <c r="D91" s="78" t="s">
        <v>68</v>
      </c>
      <c r="E91" s="78" t="s">
        <v>69</v>
      </c>
      <c r="F91" s="78" t="s">
        <v>70</v>
      </c>
      <c r="G91" s="78" t="s">
        <v>71</v>
      </c>
      <c r="H91" s="78" t="s">
        <v>72</v>
      </c>
      <c r="I91" s="78" t="s">
        <v>73</v>
      </c>
      <c r="J91" s="78" t="s">
        <v>74</v>
      </c>
      <c r="K91" s="78" t="s">
        <v>75</v>
      </c>
      <c r="L91" s="78" t="s">
        <v>76</v>
      </c>
      <c r="M91" s="78" t="s">
        <v>77</v>
      </c>
      <c r="N91" s="78" t="s">
        <v>86</v>
      </c>
      <c r="O91" s="72" t="s">
        <v>90</v>
      </c>
    </row>
    <row r="92" spans="1:15" x14ac:dyDescent="0.25">
      <c r="A92" s="78">
        <v>2017</v>
      </c>
      <c r="B92" s="79">
        <v>1.2020746003169149</v>
      </c>
      <c r="C92" s="79">
        <v>0.15179697472902542</v>
      </c>
      <c r="D92" s="79">
        <v>1.8062598780361252</v>
      </c>
      <c r="E92" s="79"/>
      <c r="F92" s="79">
        <v>0.33999584563504703</v>
      </c>
      <c r="G92" s="79"/>
      <c r="H92" s="79">
        <v>0.39554496733836486</v>
      </c>
      <c r="I92" s="79">
        <v>0.33923851709915537</v>
      </c>
      <c r="J92" s="79"/>
      <c r="K92" s="79">
        <v>0.40555542134759737</v>
      </c>
      <c r="L92" s="79">
        <v>1.361494046309615</v>
      </c>
      <c r="M92" s="79">
        <v>0</v>
      </c>
      <c r="N92" s="79"/>
      <c r="O92" s="73">
        <v>6.0019602508118455</v>
      </c>
    </row>
    <row r="93" spans="1:15" x14ac:dyDescent="0.25">
      <c r="A93" s="78">
        <v>2018</v>
      </c>
      <c r="B93" s="79">
        <v>3.6439059075340792</v>
      </c>
      <c r="C93" s="79">
        <v>0.46077064159809622</v>
      </c>
      <c r="D93" s="79">
        <v>5.4945614355312777</v>
      </c>
      <c r="E93" s="79"/>
      <c r="F93" s="79">
        <v>1.0325474179815832</v>
      </c>
      <c r="G93" s="79"/>
      <c r="H93" s="79">
        <v>1.2013252909788203</v>
      </c>
      <c r="I93" s="79">
        <v>1.0268805238673571</v>
      </c>
      <c r="J93" s="79"/>
      <c r="K93" s="79">
        <v>1.2340530257041613</v>
      </c>
      <c r="L93" s="79">
        <v>4.1400645998844334</v>
      </c>
      <c r="M93" s="79">
        <v>0</v>
      </c>
      <c r="N93" s="79"/>
      <c r="O93" s="73">
        <v>18.23410884307981</v>
      </c>
    </row>
    <row r="94" spans="1:15" x14ac:dyDescent="0.25">
      <c r="A94" s="78">
        <v>2019</v>
      </c>
      <c r="B94" s="79">
        <v>6.8373430683486296</v>
      </c>
      <c r="C94" s="79">
        <v>0.86582213002638209</v>
      </c>
      <c r="D94" s="79">
        <v>10.342128315306578</v>
      </c>
      <c r="E94" s="79"/>
      <c r="F94" s="79">
        <v>1.9418969497048364</v>
      </c>
      <c r="G94" s="79"/>
      <c r="H94" s="79">
        <v>2.2581119131940559</v>
      </c>
      <c r="I94" s="79">
        <v>1.9248459457064202</v>
      </c>
      <c r="J94" s="79"/>
      <c r="K94" s="79">
        <v>2.3262462083372482</v>
      </c>
      <c r="L94" s="79">
        <v>7.7901888705218179</v>
      </c>
      <c r="M94" s="79">
        <v>0</v>
      </c>
      <c r="N94" s="79"/>
      <c r="O94" s="73">
        <v>34.286583401145968</v>
      </c>
    </row>
    <row r="95" spans="1:15" x14ac:dyDescent="0.25">
      <c r="A95" s="78">
        <v>2020</v>
      </c>
      <c r="B95" s="79">
        <v>10.579997257215279</v>
      </c>
      <c r="C95" s="79">
        <v>1.3417301973947637</v>
      </c>
      <c r="D95" s="79">
        <v>16.048711538371911</v>
      </c>
      <c r="E95" s="79"/>
      <c r="F95" s="79">
        <v>3.0107515882958285</v>
      </c>
      <c r="G95" s="79"/>
      <c r="H95" s="79">
        <v>3.5018700970431373</v>
      </c>
      <c r="I95" s="79">
        <v>2.9772940929784051</v>
      </c>
      <c r="J95" s="79"/>
      <c r="K95" s="79">
        <v>3.6133367095752837</v>
      </c>
      <c r="L95" s="79">
        <v>12.091014900035114</v>
      </c>
      <c r="M95" s="79">
        <v>0</v>
      </c>
      <c r="N95" s="79"/>
      <c r="O95" s="73">
        <v>53.16470638090972</v>
      </c>
    </row>
    <row r="96" spans="1:15" x14ac:dyDescent="0.25">
      <c r="A96" s="78">
        <v>2021</v>
      </c>
      <c r="B96" s="79">
        <v>14.762774231999561</v>
      </c>
      <c r="C96" s="79">
        <v>1.8747468634008442</v>
      </c>
      <c r="D96" s="79">
        <v>22.451519274856391</v>
      </c>
      <c r="E96" s="79"/>
      <c r="F96" s="79">
        <v>4.2095304492057286</v>
      </c>
      <c r="G96" s="79"/>
      <c r="H96" s="79">
        <v>4.8984869566309941</v>
      </c>
      <c r="I96" s="79">
        <v>4.1542545693334345</v>
      </c>
      <c r="J96" s="79"/>
      <c r="K96" s="79">
        <v>5.0572935420514158</v>
      </c>
      <c r="L96" s="79">
        <v>16.923730485522778</v>
      </c>
      <c r="M96" s="79">
        <v>0</v>
      </c>
      <c r="N96" s="79"/>
      <c r="O96" s="73">
        <v>74.332336373001155</v>
      </c>
    </row>
    <row r="97" spans="1:15" x14ac:dyDescent="0.25">
      <c r="A97" s="78">
        <v>2022</v>
      </c>
      <c r="B97" s="79">
        <v>19.319042650797488</v>
      </c>
      <c r="C97" s="79">
        <v>2.4560666554322341</v>
      </c>
      <c r="D97" s="79">
        <v>29.444643880115073</v>
      </c>
      <c r="E97" s="79"/>
      <c r="F97" s="79">
        <v>5.5194089441676653</v>
      </c>
      <c r="G97" s="79"/>
      <c r="H97" s="79">
        <v>6.4269952310731364</v>
      </c>
      <c r="I97" s="79">
        <v>5.4369382561774122</v>
      </c>
      <c r="J97" s="79"/>
      <c r="K97" s="79">
        <v>6.6351246645572282</v>
      </c>
      <c r="L97" s="79">
        <v>22.211069405001862</v>
      </c>
      <c r="M97" s="79">
        <v>0</v>
      </c>
      <c r="N97" s="79"/>
      <c r="O97" s="73">
        <v>97.449289687322093</v>
      </c>
    </row>
    <row r="98" spans="1:15" x14ac:dyDescent="0.25">
      <c r="A98" s="78">
        <v>2023</v>
      </c>
      <c r="B98" s="79">
        <v>24.207299838499257</v>
      </c>
      <c r="C98" s="79">
        <v>3.0797610388804539</v>
      </c>
      <c r="D98" s="79">
        <v>36.956099366150163</v>
      </c>
      <c r="E98" s="79"/>
      <c r="F98" s="79">
        <v>6.9271444581958024</v>
      </c>
      <c r="G98" s="79"/>
      <c r="H98" s="79">
        <v>8.0731283822738344</v>
      </c>
      <c r="I98" s="79">
        <v>6.8125672107805535</v>
      </c>
      <c r="J98" s="79"/>
      <c r="K98" s="79">
        <v>8.3321347870874618</v>
      </c>
      <c r="L98" s="79">
        <v>27.901268037378085</v>
      </c>
      <c r="M98" s="79">
        <v>0</v>
      </c>
      <c r="N98" s="79"/>
      <c r="O98" s="73">
        <v>122.28940311924561</v>
      </c>
    </row>
    <row r="99" spans="1:15" x14ac:dyDescent="0.25">
      <c r="A99" s="78">
        <v>2024</v>
      </c>
      <c r="B99" s="79">
        <v>29.397887319935371</v>
      </c>
      <c r="C99" s="79">
        <v>3.7417863254494783</v>
      </c>
      <c r="D99" s="79">
        <v>44.93810237872659</v>
      </c>
      <c r="E99" s="79"/>
      <c r="F99" s="79">
        <v>8.4233605293356355</v>
      </c>
      <c r="G99" s="79"/>
      <c r="H99" s="79">
        <v>9.8265438445962019</v>
      </c>
      <c r="I99" s="79">
        <v>8.2719711760600454</v>
      </c>
      <c r="J99" s="79"/>
      <c r="K99" s="79">
        <v>10.137298065363101</v>
      </c>
      <c r="L99" s="79">
        <v>33.959035562886903</v>
      </c>
      <c r="M99" s="79">
        <v>0</v>
      </c>
      <c r="N99" s="79"/>
      <c r="O99" s="73">
        <v>148.69598520235334</v>
      </c>
    </row>
    <row r="100" spans="1:15" x14ac:dyDescent="0.25">
      <c r="A100" s="78">
        <v>2025</v>
      </c>
      <c r="B100" s="79">
        <v>34.866079464499343</v>
      </c>
      <c r="C100" s="79">
        <v>4.4390925176249469</v>
      </c>
      <c r="D100" s="79">
        <v>53.355683523633054</v>
      </c>
      <c r="E100" s="79"/>
      <c r="F100" s="79">
        <v>10.001276491966474</v>
      </c>
      <c r="G100" s="79"/>
      <c r="H100" s="79">
        <v>11.679730356810328</v>
      </c>
      <c r="I100" s="79">
        <v>9.8082232333242363</v>
      </c>
      <c r="J100" s="79"/>
      <c r="K100" s="79">
        <v>12.042061441343737</v>
      </c>
      <c r="L100" s="79">
        <v>40.357377532923259</v>
      </c>
      <c r="M100" s="79">
        <v>0</v>
      </c>
      <c r="N100" s="79"/>
      <c r="O100" s="73">
        <v>176.54952456212541</v>
      </c>
    </row>
    <row r="101" spans="1:15" x14ac:dyDescent="0.25">
      <c r="A101" s="78">
        <v>2026</v>
      </c>
      <c r="B101" s="79">
        <v>40.590642007902105</v>
      </c>
      <c r="C101" s="79">
        <v>5.1691821419124331</v>
      </c>
      <c r="D101" s="79">
        <v>62.179812976193915</v>
      </c>
      <c r="E101" s="79"/>
      <c r="F101" s="79">
        <v>11.655529880741325</v>
      </c>
      <c r="G101" s="79"/>
      <c r="H101" s="79">
        <v>13.626909172734504</v>
      </c>
      <c r="I101" s="79">
        <v>11.415881154142919</v>
      </c>
      <c r="J101" s="79"/>
      <c r="K101" s="79">
        <v>14.040131757133622</v>
      </c>
      <c r="L101" s="79">
        <v>47.074993500621574</v>
      </c>
      <c r="M101" s="79">
        <v>0</v>
      </c>
      <c r="N101" s="79"/>
      <c r="O101" s="73">
        <v>205.75308259138239</v>
      </c>
    </row>
    <row r="102" spans="1:15" x14ac:dyDescent="0.25">
      <c r="A102" s="78">
        <v>2027</v>
      </c>
      <c r="B102" s="79">
        <v>46.555379670335078</v>
      </c>
      <c r="C102" s="79">
        <v>5.930057924103453</v>
      </c>
      <c r="D102" s="79">
        <v>71.386561962596872</v>
      </c>
      <c r="E102" s="79"/>
      <c r="F102" s="79">
        <v>13.381768572655671</v>
      </c>
      <c r="G102" s="79"/>
      <c r="H102" s="79">
        <v>15.663633407558516</v>
      </c>
      <c r="I102" s="79">
        <v>13.090574255612172</v>
      </c>
      <c r="J102" s="79"/>
      <c r="K102" s="79">
        <v>16.126529156394881</v>
      </c>
      <c r="L102" s="79">
        <v>54.095453532149314</v>
      </c>
      <c r="M102" s="79">
        <v>0</v>
      </c>
      <c r="N102" s="79"/>
      <c r="O102" s="73">
        <v>236.22995848140593</v>
      </c>
    </row>
    <row r="103" spans="1:15" x14ac:dyDescent="0.25">
      <c r="A103" s="78">
        <v>2028</v>
      </c>
      <c r="B103" s="79">
        <v>52.748172911735146</v>
      </c>
      <c r="C103" s="79">
        <v>6.7201208115935396</v>
      </c>
      <c r="D103" s="79">
        <v>80.956930344630592</v>
      </c>
      <c r="E103" s="79"/>
      <c r="F103" s="79">
        <v>15.176524281070275</v>
      </c>
      <c r="G103" s="79"/>
      <c r="H103" s="79">
        <v>17.786432928124466</v>
      </c>
      <c r="I103" s="79">
        <v>14.828753179989848</v>
      </c>
      <c r="J103" s="79"/>
      <c r="K103" s="79">
        <v>18.297371273123236</v>
      </c>
      <c r="L103" s="79">
        <v>61.405656828887551</v>
      </c>
      <c r="M103" s="79">
        <v>0</v>
      </c>
      <c r="N103" s="79"/>
      <c r="O103" s="73">
        <v>267.91996255915467</v>
      </c>
    </row>
    <row r="104" spans="1:15" x14ac:dyDescent="0.25">
      <c r="A104" s="78">
        <v>2029</v>
      </c>
      <c r="B104" s="79">
        <v>59.158973055749009</v>
      </c>
      <c r="C104" s="79">
        <v>7.5380821825640005</v>
      </c>
      <c r="D104" s="79">
        <v>90.875660754796712</v>
      </c>
      <c r="E104" s="79"/>
      <c r="F104" s="79">
        <v>17.037012661866861</v>
      </c>
      <c r="G104" s="79"/>
      <c r="H104" s="79">
        <v>19.992599190821409</v>
      </c>
      <c r="I104" s="79">
        <v>16.627477199734304</v>
      </c>
      <c r="J104" s="79"/>
      <c r="K104" s="79">
        <v>20.549563733896839</v>
      </c>
      <c r="L104" s="79">
        <v>68.995038931374097</v>
      </c>
      <c r="M104" s="79">
        <v>0</v>
      </c>
      <c r="N104" s="79"/>
      <c r="O104" s="73">
        <v>300.77440771080325</v>
      </c>
    </row>
    <row r="105" spans="1:15" x14ac:dyDescent="0.25">
      <c r="A105" s="78">
        <v>2030</v>
      </c>
      <c r="B105" s="79">
        <v>65.779607094316731</v>
      </c>
      <c r="C105" s="79">
        <v>8.3828977137479868</v>
      </c>
      <c r="D105" s="79">
        <v>101.13047562910259</v>
      </c>
      <c r="E105" s="79"/>
      <c r="F105" s="79">
        <v>18.96100637436232</v>
      </c>
      <c r="G105" s="79"/>
      <c r="H105" s="79">
        <v>22.27995761157279</v>
      </c>
      <c r="I105" s="79">
        <v>18.48424355155846</v>
      </c>
      <c r="J105" s="79"/>
      <c r="K105" s="79">
        <v>22.880620277777183</v>
      </c>
      <c r="L105" s="79">
        <v>76.855235487293768</v>
      </c>
      <c r="M105" s="79">
        <v>0</v>
      </c>
      <c r="N105" s="79"/>
      <c r="O105" s="73">
        <v>334.7540437397318</v>
      </c>
    </row>
    <row r="107" spans="1:15" x14ac:dyDescent="0.25">
      <c r="A107" s="72" t="s">
        <v>142</v>
      </c>
      <c r="B107" s="69"/>
      <c r="C107" s="69"/>
      <c r="D107" s="69"/>
      <c r="E107" s="69"/>
      <c r="F107" s="69"/>
      <c r="G107" s="69"/>
      <c r="H107" s="69"/>
      <c r="I107" s="69"/>
      <c r="J107" s="69"/>
      <c r="K107" s="69"/>
      <c r="L107" s="69"/>
      <c r="M107" s="69"/>
      <c r="N107" s="69"/>
      <c r="O107" s="69"/>
    </row>
    <row r="108" spans="1:15" x14ac:dyDescent="0.25">
      <c r="A108" s="69" t="s">
        <v>63</v>
      </c>
      <c r="B108" s="69" t="s">
        <v>66</v>
      </c>
      <c r="C108" s="69" t="s">
        <v>67</v>
      </c>
      <c r="D108" s="69" t="s">
        <v>68</v>
      </c>
      <c r="E108" s="69" t="s">
        <v>69</v>
      </c>
      <c r="F108" s="69" t="s">
        <v>70</v>
      </c>
      <c r="G108" s="69" t="s">
        <v>71</v>
      </c>
      <c r="H108" s="69" t="s">
        <v>72</v>
      </c>
      <c r="I108" s="69" t="s">
        <v>73</v>
      </c>
      <c r="J108" s="69" t="s">
        <v>74</v>
      </c>
      <c r="K108" s="69" t="s">
        <v>75</v>
      </c>
      <c r="L108" s="69" t="s">
        <v>76</v>
      </c>
      <c r="M108" s="69" t="s">
        <v>77</v>
      </c>
      <c r="N108" s="69" t="s">
        <v>86</v>
      </c>
      <c r="O108" s="72" t="s">
        <v>90</v>
      </c>
    </row>
    <row r="109" spans="1:15" x14ac:dyDescent="0.25">
      <c r="A109" s="78">
        <v>2017</v>
      </c>
      <c r="B109" s="79">
        <v>1.2020746003169149</v>
      </c>
      <c r="C109" s="79">
        <v>0.15179697472902542</v>
      </c>
      <c r="D109" s="79">
        <v>5.0575276585011508</v>
      </c>
      <c r="E109" s="79"/>
      <c r="F109" s="79">
        <v>0.94713128426905957</v>
      </c>
      <c r="G109" s="79"/>
      <c r="H109" s="79">
        <v>1.5821798693534594</v>
      </c>
      <c r="I109" s="79">
        <v>1.3569540683966217</v>
      </c>
      <c r="J109" s="79"/>
      <c r="K109" s="79">
        <v>1.497435401898821</v>
      </c>
      <c r="L109" s="79">
        <v>3.8413582020878421</v>
      </c>
      <c r="M109" s="79">
        <v>8.956866763861651</v>
      </c>
      <c r="N109" s="79"/>
      <c r="O109" s="73">
        <v>24.593324823414545</v>
      </c>
    </row>
    <row r="110" spans="1:15" x14ac:dyDescent="0.25">
      <c r="A110" s="78">
        <v>2018</v>
      </c>
      <c r="B110" s="79">
        <v>3.6439059075340792</v>
      </c>
      <c r="C110" s="79">
        <v>0.46077064159809622</v>
      </c>
      <c r="D110" s="79">
        <v>15.384772019487581</v>
      </c>
      <c r="E110" s="79"/>
      <c r="F110" s="79">
        <v>2.8763820929486958</v>
      </c>
      <c r="G110" s="79"/>
      <c r="H110" s="79">
        <v>4.8053011639152814</v>
      </c>
      <c r="I110" s="79">
        <v>4.1075220954694283</v>
      </c>
      <c r="J110" s="79"/>
      <c r="K110" s="79">
        <v>4.556503479523057</v>
      </c>
      <c r="L110" s="79">
        <v>11.680896549673935</v>
      </c>
      <c r="M110" s="79">
        <v>27.258712023605039</v>
      </c>
      <c r="N110" s="79"/>
      <c r="O110" s="73">
        <v>74.774765973755194</v>
      </c>
    </row>
    <row r="111" spans="1:15" x14ac:dyDescent="0.25">
      <c r="A111" s="78">
        <v>2019</v>
      </c>
      <c r="B111" s="79">
        <v>6.8373430683486296</v>
      </c>
      <c r="C111" s="79">
        <v>0.86582213002638209</v>
      </c>
      <c r="D111" s="79">
        <v>28.957959282858422</v>
      </c>
      <c r="E111" s="79"/>
      <c r="F111" s="79">
        <v>5.4095700741777586</v>
      </c>
      <c r="G111" s="79"/>
      <c r="H111" s="79">
        <v>9.0324476527762219</v>
      </c>
      <c r="I111" s="79">
        <v>7.6993837828256808</v>
      </c>
      <c r="J111" s="79"/>
      <c r="K111" s="79">
        <v>8.5892167692452226</v>
      </c>
      <c r="L111" s="79">
        <v>21.979461456115125</v>
      </c>
      <c r="M111" s="79">
        <v>51.313983293618236</v>
      </c>
      <c r="N111" s="79"/>
      <c r="O111" s="73">
        <v>140.68518750999169</v>
      </c>
    </row>
    <row r="112" spans="1:15" x14ac:dyDescent="0.25">
      <c r="A112" s="78">
        <v>2020</v>
      </c>
      <c r="B112" s="79">
        <v>10.579997257215279</v>
      </c>
      <c r="C112" s="79">
        <v>1.3417301973947637</v>
      </c>
      <c r="D112" s="79">
        <v>44.936392307441352</v>
      </c>
      <c r="E112" s="79"/>
      <c r="F112" s="79">
        <v>8.3870937102526657</v>
      </c>
      <c r="G112" s="79"/>
      <c r="H112" s="79">
        <v>14.007480388172549</v>
      </c>
      <c r="I112" s="79">
        <v>11.90917637191362</v>
      </c>
      <c r="J112" s="79"/>
      <c r="K112" s="79">
        <v>13.341550927662585</v>
      </c>
      <c r="L112" s="79">
        <v>34.113934896527645</v>
      </c>
      <c r="M112" s="79">
        <v>79.607631830502385</v>
      </c>
      <c r="N112" s="79"/>
      <c r="O112" s="73">
        <v>218.22498788708282</v>
      </c>
    </row>
    <row r="113" spans="1:15" x14ac:dyDescent="0.25">
      <c r="A113" s="78">
        <v>2021</v>
      </c>
      <c r="B113" s="79">
        <v>14.762774231999561</v>
      </c>
      <c r="C113" s="79">
        <v>1.8747468634008442</v>
      </c>
      <c r="D113" s="79">
        <v>62.864253969597897</v>
      </c>
      <c r="E113" s="79"/>
      <c r="F113" s="79">
        <v>11.726549108501672</v>
      </c>
      <c r="G113" s="79"/>
      <c r="H113" s="79">
        <v>19.593947826523976</v>
      </c>
      <c r="I113" s="79">
        <v>16.617018277333742</v>
      </c>
      <c r="J113" s="79"/>
      <c r="K113" s="79">
        <v>18.673083847574453</v>
      </c>
      <c r="L113" s="79">
        <v>47.749096727010695</v>
      </c>
      <c r="M113" s="79">
        <v>111.31584680273208</v>
      </c>
      <c r="N113" s="79"/>
      <c r="O113" s="73">
        <v>305.17731765467494</v>
      </c>
    </row>
    <row r="114" spans="1:15" x14ac:dyDescent="0.25">
      <c r="A114" s="78">
        <v>2022</v>
      </c>
      <c r="B114" s="79">
        <v>19.319042650797488</v>
      </c>
      <c r="C114" s="79">
        <v>2.4560666554322341</v>
      </c>
      <c r="D114" s="79">
        <v>82.44500286432222</v>
      </c>
      <c r="E114" s="79"/>
      <c r="F114" s="79">
        <v>15.375496344467065</v>
      </c>
      <c r="G114" s="79"/>
      <c r="H114" s="79">
        <v>25.707980924292542</v>
      </c>
      <c r="I114" s="79">
        <v>21.747753024709649</v>
      </c>
      <c r="J114" s="79"/>
      <c r="K114" s="79">
        <v>24.498921838365149</v>
      </c>
      <c r="L114" s="79">
        <v>62.666945821255254</v>
      </c>
      <c r="M114" s="79">
        <v>145.93068458447377</v>
      </c>
      <c r="N114" s="79"/>
      <c r="O114" s="73">
        <v>400.14789470811536</v>
      </c>
    </row>
    <row r="115" spans="1:15" x14ac:dyDescent="0.25">
      <c r="A115" s="78">
        <v>2023</v>
      </c>
      <c r="B115" s="79">
        <v>24.207299838499257</v>
      </c>
      <c r="C115" s="79">
        <v>3.0797610388804539</v>
      </c>
      <c r="D115" s="79">
        <v>103.47707822522048</v>
      </c>
      <c r="E115" s="79"/>
      <c r="F115" s="79">
        <v>19.297045276402592</v>
      </c>
      <c r="G115" s="79"/>
      <c r="H115" s="79">
        <v>32.292513529095338</v>
      </c>
      <c r="I115" s="79">
        <v>27.250268843122218</v>
      </c>
      <c r="J115" s="79"/>
      <c r="K115" s="79">
        <v>30.764805367707545</v>
      </c>
      <c r="L115" s="79">
        <v>78.721434819745312</v>
      </c>
      <c r="M115" s="79">
        <v>183.17204632738273</v>
      </c>
      <c r="N115" s="79"/>
      <c r="O115" s="73">
        <v>502.26225326605589</v>
      </c>
    </row>
    <row r="116" spans="1:15" x14ac:dyDescent="0.25">
      <c r="A116" s="78">
        <v>2024</v>
      </c>
      <c r="B116" s="79">
        <v>29.397887319935371</v>
      </c>
      <c r="C116" s="79">
        <v>3.7417863254494783</v>
      </c>
      <c r="D116" s="79">
        <v>125.82668666043449</v>
      </c>
      <c r="E116" s="79"/>
      <c r="F116" s="79">
        <v>23.465075760292127</v>
      </c>
      <c r="G116" s="79"/>
      <c r="H116" s="79">
        <v>39.306175378384808</v>
      </c>
      <c r="I116" s="79">
        <v>33.087884704240182</v>
      </c>
      <c r="J116" s="79"/>
      <c r="K116" s="79">
        <v>37.430023625956053</v>
      </c>
      <c r="L116" s="79">
        <v>95.812993195288044</v>
      </c>
      <c r="M116" s="79">
        <v>222.83865061411583</v>
      </c>
      <c r="N116" s="79"/>
      <c r="O116" s="73">
        <v>610.90716358409634</v>
      </c>
    </row>
    <row r="117" spans="1:15" x14ac:dyDescent="0.25">
      <c r="A117" s="78">
        <v>2025</v>
      </c>
      <c r="B117" s="79">
        <v>34.866079464499343</v>
      </c>
      <c r="C117" s="79">
        <v>4.4390925176249469</v>
      </c>
      <c r="D117" s="79">
        <v>149.39591386617258</v>
      </c>
      <c r="E117" s="79"/>
      <c r="F117" s="79">
        <v>27.860698799049466</v>
      </c>
      <c r="G117" s="79"/>
      <c r="H117" s="79">
        <v>46.718921427241312</v>
      </c>
      <c r="I117" s="79">
        <v>39.232892933296952</v>
      </c>
      <c r="J117" s="79"/>
      <c r="K117" s="79">
        <v>44.462996091115343</v>
      </c>
      <c r="L117" s="79">
        <v>113.86545803931918</v>
      </c>
      <c r="M117" s="79">
        <v>264.75253830954568</v>
      </c>
      <c r="N117" s="79"/>
      <c r="O117" s="73">
        <v>725.59459144786479</v>
      </c>
    </row>
    <row r="118" spans="1:15" x14ac:dyDescent="0.25">
      <c r="A118" s="78">
        <v>2026</v>
      </c>
      <c r="B118" s="79">
        <v>40.590642007902105</v>
      </c>
      <c r="C118" s="79">
        <v>5.1691821419124331</v>
      </c>
      <c r="D118" s="79">
        <v>174.10347633334297</v>
      </c>
      <c r="E118" s="79"/>
      <c r="F118" s="79">
        <v>32.468976096350836</v>
      </c>
      <c r="G118" s="79"/>
      <c r="H118" s="79">
        <v>54.507636690938</v>
      </c>
      <c r="I118" s="79">
        <v>45.663524616571678</v>
      </c>
      <c r="J118" s="79"/>
      <c r="K118" s="79">
        <v>51.840486487877996</v>
      </c>
      <c r="L118" s="79">
        <v>132.818731662468</v>
      </c>
      <c r="M118" s="79">
        <v>308.74925075162378</v>
      </c>
      <c r="N118" s="79"/>
      <c r="O118" s="73">
        <v>845.91190678898772</v>
      </c>
    </row>
    <row r="119" spans="1:15" x14ac:dyDescent="0.25">
      <c r="A119" s="78">
        <v>2027</v>
      </c>
      <c r="B119" s="79">
        <v>46.555379670335078</v>
      </c>
      <c r="C119" s="79">
        <v>5.930057924103453</v>
      </c>
      <c r="D119" s="79">
        <v>199.88237349527122</v>
      </c>
      <c r="E119" s="79"/>
      <c r="F119" s="79">
        <v>37.277783880969373</v>
      </c>
      <c r="G119" s="79"/>
      <c r="H119" s="79">
        <v>62.654533630234056</v>
      </c>
      <c r="I119" s="79">
        <v>52.362297022448686</v>
      </c>
      <c r="J119" s="79"/>
      <c r="K119" s="79">
        <v>59.544107654381108</v>
      </c>
      <c r="L119" s="79">
        <v>152.62645817999271</v>
      </c>
      <c r="M119" s="79">
        <v>354.70412791927504</v>
      </c>
      <c r="N119" s="79"/>
      <c r="O119" s="73">
        <v>971.53711937701064</v>
      </c>
    </row>
    <row r="120" spans="1:15" x14ac:dyDescent="0.25">
      <c r="A120" s="78">
        <v>2028</v>
      </c>
      <c r="B120" s="79">
        <v>52.748172911735146</v>
      </c>
      <c r="C120" s="79">
        <v>6.7201208115935396</v>
      </c>
      <c r="D120" s="79">
        <v>226.67940496496567</v>
      </c>
      <c r="E120" s="79"/>
      <c r="F120" s="79">
        <v>42.277460497267199</v>
      </c>
      <c r="G120" s="79"/>
      <c r="H120" s="79">
        <v>71.145731712497849</v>
      </c>
      <c r="I120" s="79">
        <v>59.315012719959391</v>
      </c>
      <c r="J120" s="79"/>
      <c r="K120" s="79">
        <v>67.559524700762722</v>
      </c>
      <c r="L120" s="79">
        <v>173.2516746243613</v>
      </c>
      <c r="M120" s="79">
        <v>402.5319672495321</v>
      </c>
      <c r="N120" s="79"/>
      <c r="O120" s="73">
        <v>1102.229070192675</v>
      </c>
    </row>
    <row r="121" spans="1:15" x14ac:dyDescent="0.25">
      <c r="A121" s="78">
        <v>2029</v>
      </c>
      <c r="B121" s="79">
        <v>59.158973055749009</v>
      </c>
      <c r="C121" s="79">
        <v>7.5380821825640005</v>
      </c>
      <c r="D121" s="79">
        <v>254.45185011343085</v>
      </c>
      <c r="E121" s="79"/>
      <c r="F121" s="79">
        <v>47.460249558057697</v>
      </c>
      <c r="G121" s="79"/>
      <c r="H121" s="79">
        <v>79.970396763285635</v>
      </c>
      <c r="I121" s="79">
        <v>66.509908798937232</v>
      </c>
      <c r="J121" s="79"/>
      <c r="K121" s="79">
        <v>75.875312248234479</v>
      </c>
      <c r="L121" s="79">
        <v>194.66457412780548</v>
      </c>
      <c r="M121" s="79">
        <v>452.16671616607363</v>
      </c>
      <c r="N121" s="79"/>
      <c r="O121" s="73">
        <v>1237.7960630141379</v>
      </c>
    </row>
    <row r="122" spans="1:15" x14ac:dyDescent="0.25">
      <c r="A122" s="78">
        <v>2030</v>
      </c>
      <c r="B122" s="79">
        <v>65.779607094316731</v>
      </c>
      <c r="C122" s="79">
        <v>8.3828977137479868</v>
      </c>
      <c r="D122" s="79">
        <v>283.16533176148721</v>
      </c>
      <c r="E122" s="79"/>
      <c r="F122" s="79">
        <v>52.819946328580748</v>
      </c>
      <c r="G122" s="79"/>
      <c r="H122" s="79">
        <v>89.119830446291189</v>
      </c>
      <c r="I122" s="79">
        <v>73.936974206233842</v>
      </c>
      <c r="J122" s="79"/>
      <c r="K122" s="79">
        <v>84.482290256408064</v>
      </c>
      <c r="L122" s="79">
        <v>216.84155726772167</v>
      </c>
      <c r="M122" s="79">
        <v>503.55543170857271</v>
      </c>
      <c r="N122" s="79"/>
      <c r="O122" s="73">
        <v>1378.08386678336</v>
      </c>
    </row>
    <row r="124" spans="1:15" x14ac:dyDescent="0.25">
      <c r="A124" s="70" t="s">
        <v>143</v>
      </c>
      <c r="B124" s="70"/>
      <c r="C124" s="70"/>
      <c r="D124" s="70"/>
      <c r="E124" s="70"/>
      <c r="F124" s="70"/>
      <c r="G124" s="70"/>
      <c r="H124" s="70"/>
      <c r="I124" s="70"/>
      <c r="J124" s="70"/>
      <c r="K124" s="70"/>
      <c r="L124" s="70"/>
      <c r="M124" s="70"/>
      <c r="N124" s="70"/>
      <c r="O124" s="70"/>
    </row>
    <row r="125" spans="1:15" x14ac:dyDescent="0.25">
      <c r="A125" s="74" t="s">
        <v>63</v>
      </c>
      <c r="B125" s="75" t="s">
        <v>66</v>
      </c>
      <c r="C125" s="75" t="s">
        <v>67</v>
      </c>
      <c r="D125" s="75" t="s">
        <v>68</v>
      </c>
      <c r="E125" s="75" t="s">
        <v>69</v>
      </c>
      <c r="F125" s="75" t="s">
        <v>70</v>
      </c>
      <c r="G125" s="75" t="s">
        <v>71</v>
      </c>
      <c r="H125" s="75" t="s">
        <v>72</v>
      </c>
      <c r="I125" s="75" t="s">
        <v>73</v>
      </c>
      <c r="J125" s="75" t="s">
        <v>74</v>
      </c>
      <c r="K125" s="75" t="s">
        <v>75</v>
      </c>
      <c r="L125" s="75" t="s">
        <v>76</v>
      </c>
      <c r="M125" s="75" t="s">
        <v>77</v>
      </c>
      <c r="N125" s="75" t="s">
        <v>86</v>
      </c>
      <c r="O125" s="70" t="s">
        <v>90</v>
      </c>
    </row>
    <row r="126" spans="1:15" x14ac:dyDescent="0.25">
      <c r="A126" s="75">
        <v>2017</v>
      </c>
      <c r="B126" s="76">
        <v>0</v>
      </c>
      <c r="C126" s="76">
        <v>0</v>
      </c>
      <c r="D126" s="76">
        <v>4.1492482114575983E-3</v>
      </c>
      <c r="E126" s="76"/>
      <c r="F126" s="76">
        <v>1.7608155761841989E-3</v>
      </c>
      <c r="G126" s="76"/>
      <c r="H126" s="76">
        <v>6.0866008705820571E-3</v>
      </c>
      <c r="I126" s="76">
        <v>6.810222698913025E-3</v>
      </c>
      <c r="J126" s="76"/>
      <c r="K126" s="76">
        <v>1.3196311936497089E-2</v>
      </c>
      <c r="L126" s="76">
        <v>2.0431249790932488E-2</v>
      </c>
      <c r="M126" s="76">
        <v>3.5952909080312873E-2</v>
      </c>
      <c r="N126" s="76"/>
      <c r="O126" s="71">
        <v>8.8387358164879332E-2</v>
      </c>
    </row>
    <row r="127" spans="1:15" x14ac:dyDescent="0.25">
      <c r="A127" s="75">
        <v>2018</v>
      </c>
      <c r="B127" s="76">
        <v>0</v>
      </c>
      <c r="C127" s="76">
        <v>0</v>
      </c>
      <c r="D127" s="76">
        <v>1.2621826729556626E-2</v>
      </c>
      <c r="E127" s="76"/>
      <c r="F127" s="76">
        <v>5.3474935063834049E-3</v>
      </c>
      <c r="G127" s="76"/>
      <c r="H127" s="76">
        <v>1.8485856642612687E-2</v>
      </c>
      <c r="I127" s="76">
        <v>2.0614655176874035E-2</v>
      </c>
      <c r="J127" s="76"/>
      <c r="K127" s="76">
        <v>4.015468124987167E-2</v>
      </c>
      <c r="L127" s="76">
        <v>6.2127847139773776E-2</v>
      </c>
      <c r="M127" s="76">
        <v>0.10941660972174322</v>
      </c>
      <c r="N127" s="76"/>
      <c r="O127" s="71">
        <v>0.26876897016681545</v>
      </c>
    </row>
    <row r="128" spans="1:15" x14ac:dyDescent="0.25">
      <c r="A128" s="75">
        <v>2019</v>
      </c>
      <c r="B128" s="76">
        <v>0</v>
      </c>
      <c r="C128" s="76">
        <v>0</v>
      </c>
      <c r="D128" s="76">
        <v>2.3757410512604306E-2</v>
      </c>
      <c r="E128" s="76"/>
      <c r="F128" s="76">
        <v>1.0056953460705441E-2</v>
      </c>
      <c r="G128" s="76"/>
      <c r="H128" s="76">
        <v>3.4747568725760819E-2</v>
      </c>
      <c r="I128" s="76">
        <v>3.8641336082509394E-2</v>
      </c>
      <c r="J128" s="76"/>
      <c r="K128" s="76">
        <v>7.5693404625951449E-2</v>
      </c>
      <c r="L128" s="76">
        <v>0.11690340854856628</v>
      </c>
      <c r="M128" s="76">
        <v>0.20597459184585973</v>
      </c>
      <c r="N128" s="76"/>
      <c r="O128" s="71">
        <v>0.5057746738019574</v>
      </c>
    </row>
    <row r="129" spans="1:15" x14ac:dyDescent="0.25">
      <c r="A129" s="75">
        <v>2020</v>
      </c>
      <c r="B129" s="76">
        <v>0</v>
      </c>
      <c r="C129" s="76">
        <v>0</v>
      </c>
      <c r="D129" s="76">
        <v>3.6866282895675749E-2</v>
      </c>
      <c r="E129" s="76"/>
      <c r="F129" s="76">
        <v>1.5592479616304293E-2</v>
      </c>
      <c r="G129" s="76"/>
      <c r="H129" s="76">
        <v>5.3886377887080471E-2</v>
      </c>
      <c r="I129" s="76">
        <v>5.9769262012823732E-2</v>
      </c>
      <c r="J129" s="76"/>
      <c r="K129" s="76">
        <v>0.11757386497931455</v>
      </c>
      <c r="L129" s="76">
        <v>0.18144372082867441</v>
      </c>
      <c r="M129" s="76">
        <v>0.31954544203436386</v>
      </c>
      <c r="N129" s="76"/>
      <c r="O129" s="71">
        <v>0.78467743025423708</v>
      </c>
    </row>
    <row r="130" spans="1:15" x14ac:dyDescent="0.25">
      <c r="A130" s="75">
        <v>2021</v>
      </c>
      <c r="B130" s="76">
        <v>0</v>
      </c>
      <c r="C130" s="76">
        <v>0</v>
      </c>
      <c r="D130" s="76">
        <v>5.1574486777057532E-2</v>
      </c>
      <c r="E130" s="76"/>
      <c r="F130" s="76">
        <v>2.1800874565212802E-2</v>
      </c>
      <c r="G130" s="76"/>
      <c r="H130" s="76">
        <v>7.5377358926829716E-2</v>
      </c>
      <c r="I130" s="76">
        <v>8.3396776424619484E-2</v>
      </c>
      <c r="J130" s="76"/>
      <c r="K130" s="76">
        <v>0.16455857725581383</v>
      </c>
      <c r="L130" s="76">
        <v>0.25396582958358638</v>
      </c>
      <c r="M130" s="76">
        <v>0.44682237938874858</v>
      </c>
      <c r="N130" s="76"/>
      <c r="O130" s="71">
        <v>1.0974962829218682</v>
      </c>
    </row>
    <row r="131" spans="1:15" x14ac:dyDescent="0.25">
      <c r="A131" s="75">
        <v>2022</v>
      </c>
      <c r="B131" s="76">
        <v>0</v>
      </c>
      <c r="C131" s="76">
        <v>0</v>
      </c>
      <c r="D131" s="76">
        <v>6.7638736508617694E-2</v>
      </c>
      <c r="E131" s="76"/>
      <c r="F131" s="76">
        <v>2.8584647033166575E-2</v>
      </c>
      <c r="G131" s="76"/>
      <c r="H131" s="76">
        <v>9.8897870024504494E-2</v>
      </c>
      <c r="I131" s="76">
        <v>0.1091466872377158</v>
      </c>
      <c r="J131" s="76"/>
      <c r="K131" s="76">
        <v>0.21589940659675397</v>
      </c>
      <c r="L131" s="76">
        <v>0.33331023985552816</v>
      </c>
      <c r="M131" s="76">
        <v>0.58576651559248771</v>
      </c>
      <c r="N131" s="76"/>
      <c r="O131" s="71">
        <v>1.4392441028487744</v>
      </c>
    </row>
    <row r="132" spans="1:15" x14ac:dyDescent="0.25">
      <c r="A132" s="75">
        <v>2023</v>
      </c>
      <c r="B132" s="76">
        <v>0</v>
      </c>
      <c r="C132" s="76">
        <v>0</v>
      </c>
      <c r="D132" s="76">
        <v>8.4893669544477982E-2</v>
      </c>
      <c r="E132" s="76"/>
      <c r="F132" s="76">
        <v>3.5875214409419542E-2</v>
      </c>
      <c r="G132" s="76"/>
      <c r="H132" s="76">
        <v>0.12422837931808173</v>
      </c>
      <c r="I132" s="76">
        <v>0.13676247689517987</v>
      </c>
      <c r="J132" s="76"/>
      <c r="K132" s="76">
        <v>0.27111818498686746</v>
      </c>
      <c r="L132" s="76">
        <v>0.41870016126812831</v>
      </c>
      <c r="M132" s="76">
        <v>0.73525353243324976</v>
      </c>
      <c r="N132" s="76"/>
      <c r="O132" s="71">
        <v>1.8068316188554046</v>
      </c>
    </row>
    <row r="133" spans="1:15" x14ac:dyDescent="0.25">
      <c r="A133" s="75">
        <v>2024</v>
      </c>
      <c r="B133" s="76">
        <v>0</v>
      </c>
      <c r="C133" s="76">
        <v>0</v>
      </c>
      <c r="D133" s="76">
        <v>0.10322952039656645</v>
      </c>
      <c r="E133" s="76"/>
      <c r="F133" s="76">
        <v>4.362401662927988E-2</v>
      </c>
      <c r="G133" s="76"/>
      <c r="H133" s="76">
        <v>0.15120973658645473</v>
      </c>
      <c r="I133" s="76">
        <v>0.16606005223013237</v>
      </c>
      <c r="J133" s="76"/>
      <c r="K133" s="76">
        <v>0.32985614399942331</v>
      </c>
      <c r="L133" s="76">
        <v>0.50960600240973841</v>
      </c>
      <c r="M133" s="76">
        <v>0.89447548527056153</v>
      </c>
      <c r="N133" s="76"/>
      <c r="O133" s="71">
        <v>2.1980609575221566</v>
      </c>
    </row>
    <row r="134" spans="1:15" x14ac:dyDescent="0.25">
      <c r="A134" s="75">
        <v>2025</v>
      </c>
      <c r="B134" s="76">
        <v>0</v>
      </c>
      <c r="C134" s="76">
        <v>0</v>
      </c>
      <c r="D134" s="76">
        <v>0.12256595915325118</v>
      </c>
      <c r="E134" s="76"/>
      <c r="F134" s="76">
        <v>5.1795937082368106E-2</v>
      </c>
      <c r="G134" s="76"/>
      <c r="H134" s="76">
        <v>0.17972635939800072</v>
      </c>
      <c r="I134" s="76">
        <v>0.19690035515650806</v>
      </c>
      <c r="J134" s="76"/>
      <c r="K134" s="76">
        <v>0.39183497685815644</v>
      </c>
      <c r="L134" s="76">
        <v>0.60562267129783121</v>
      </c>
      <c r="M134" s="76">
        <v>1.0627180452242546</v>
      </c>
      <c r="N134" s="76"/>
      <c r="O134" s="71">
        <v>2.6111643041703703</v>
      </c>
    </row>
    <row r="135" spans="1:15" x14ac:dyDescent="0.25">
      <c r="A135" s="75">
        <v>2026</v>
      </c>
      <c r="B135" s="76">
        <v>0</v>
      </c>
      <c r="C135" s="76">
        <v>0</v>
      </c>
      <c r="D135" s="76">
        <v>0.14283629997957614</v>
      </c>
      <c r="E135" s="76"/>
      <c r="F135" s="76">
        <v>6.0363203921966209E-2</v>
      </c>
      <c r="G135" s="76"/>
      <c r="H135" s="76">
        <v>0.2096893250651751</v>
      </c>
      <c r="I135" s="76">
        <v>0.22917413278667789</v>
      </c>
      <c r="J135" s="76"/>
      <c r="K135" s="76">
        <v>0.45684991136600883</v>
      </c>
      <c r="L135" s="76">
        <v>0.70643052294258912</v>
      </c>
      <c r="M135" s="76">
        <v>1.239321074382268</v>
      </c>
      <c r="N135" s="76"/>
      <c r="O135" s="71">
        <v>3.0446644704442614</v>
      </c>
    </row>
    <row r="136" spans="1:15" x14ac:dyDescent="0.25">
      <c r="A136" s="75">
        <v>2027</v>
      </c>
      <c r="B136" s="76">
        <v>0</v>
      </c>
      <c r="C136" s="76">
        <v>0</v>
      </c>
      <c r="D136" s="76">
        <v>0.16398557491486734</v>
      </c>
      <c r="E136" s="76"/>
      <c r="F136" s="76">
        <v>6.9303277796272683E-2</v>
      </c>
      <c r="G136" s="76"/>
      <c r="H136" s="76">
        <v>0.24103020543140349</v>
      </c>
      <c r="I136" s="76">
        <v>0.26279364353935991</v>
      </c>
      <c r="J136" s="76"/>
      <c r="K136" s="76">
        <v>0.52473890866423467</v>
      </c>
      <c r="L136" s="76">
        <v>0.81178300167005202</v>
      </c>
      <c r="M136" s="76">
        <v>1.4237841867813164</v>
      </c>
      <c r="N136" s="76"/>
      <c r="O136" s="71">
        <v>3.4974187987975061</v>
      </c>
    </row>
    <row r="137" spans="1:15" x14ac:dyDescent="0.25">
      <c r="A137" s="75">
        <v>2028</v>
      </c>
      <c r="B137" s="76">
        <v>0</v>
      </c>
      <c r="C137" s="76">
        <v>0</v>
      </c>
      <c r="D137" s="76">
        <v>0.18597013780917171</v>
      </c>
      <c r="E137" s="76"/>
      <c r="F137" s="76">
        <v>7.8598196682470339E-2</v>
      </c>
      <c r="G137" s="76"/>
      <c r="H137" s="76">
        <v>0.27369560248320079</v>
      </c>
      <c r="I137" s="76">
        <v>0.29768763395881798</v>
      </c>
      <c r="J137" s="76"/>
      <c r="K137" s="76">
        <v>0.59537564098072815</v>
      </c>
      <c r="L137" s="76">
        <v>0.92148351044788646</v>
      </c>
      <c r="M137" s="76">
        <v>1.6157653788971162</v>
      </c>
      <c r="N137" s="76"/>
      <c r="O137" s="71">
        <v>3.9685761012593916</v>
      </c>
    </row>
    <row r="138" spans="1:15" x14ac:dyDescent="0.25">
      <c r="A138" s="75">
        <v>2029</v>
      </c>
      <c r="B138" s="76">
        <v>0</v>
      </c>
      <c r="C138" s="76">
        <v>0</v>
      </c>
      <c r="D138" s="76">
        <v>0.20875494021482466</v>
      </c>
      <c r="E138" s="76"/>
      <c r="F138" s="76">
        <v>8.823354064997517E-2</v>
      </c>
      <c r="G138" s="76"/>
      <c r="H138" s="76">
        <v>0.30764383746021939</v>
      </c>
      <c r="I138" s="76">
        <v>0.33379706885757782</v>
      </c>
      <c r="J138" s="76"/>
      <c r="K138" s="76">
        <v>0.668659420925374</v>
      </c>
      <c r="L138" s="76">
        <v>1.0353735137975395</v>
      </c>
      <c r="M138" s="76">
        <v>1.8149995153498952</v>
      </c>
      <c r="N138" s="76"/>
      <c r="O138" s="71">
        <v>4.4574618372554058</v>
      </c>
    </row>
    <row r="139" spans="1:15" x14ac:dyDescent="0.25">
      <c r="A139" s="75">
        <v>2030</v>
      </c>
      <c r="B139" s="76">
        <v>0</v>
      </c>
      <c r="C139" s="76">
        <v>0</v>
      </c>
      <c r="D139" s="76">
        <v>0.23231177873703385</v>
      </c>
      <c r="E139" s="76"/>
      <c r="F139" s="76">
        <v>9.8197774451463826E-2</v>
      </c>
      <c r="G139" s="76"/>
      <c r="H139" s="76">
        <v>0.34284144811056283</v>
      </c>
      <c r="I139" s="76">
        <v>0.37107170519279914</v>
      </c>
      <c r="J139" s="76"/>
      <c r="K139" s="76">
        <v>0.74450934839630423</v>
      </c>
      <c r="L139" s="76">
        <v>1.1533274921312073</v>
      </c>
      <c r="M139" s="76">
        <v>2.0212740828256508</v>
      </c>
      <c r="N139" s="76"/>
      <c r="O139" s="71">
        <v>4.9635336298450223</v>
      </c>
    </row>
    <row r="141" spans="1:15" x14ac:dyDescent="0.25">
      <c r="A141" s="70" t="s">
        <v>144</v>
      </c>
      <c r="B141" s="70"/>
      <c r="C141" s="70"/>
      <c r="D141" s="70"/>
      <c r="E141" s="70"/>
      <c r="F141" s="70"/>
      <c r="G141" s="70"/>
      <c r="H141" s="70"/>
      <c r="I141" s="70"/>
      <c r="J141" s="70"/>
      <c r="K141" s="70"/>
      <c r="L141" s="70"/>
      <c r="M141" s="70"/>
      <c r="N141" s="70"/>
      <c r="O141" s="70"/>
    </row>
    <row r="142" spans="1:15" x14ac:dyDescent="0.25">
      <c r="A142" s="74" t="s">
        <v>63</v>
      </c>
      <c r="B142" s="75" t="s">
        <v>66</v>
      </c>
      <c r="C142" s="75" t="s">
        <v>67</v>
      </c>
      <c r="D142" s="75" t="s">
        <v>68</v>
      </c>
      <c r="E142" s="75" t="s">
        <v>69</v>
      </c>
      <c r="F142" s="75" t="s">
        <v>70</v>
      </c>
      <c r="G142" s="75" t="s">
        <v>71</v>
      </c>
      <c r="H142" s="75" t="s">
        <v>72</v>
      </c>
      <c r="I142" s="75" t="s">
        <v>73</v>
      </c>
      <c r="J142" s="75" t="s">
        <v>74</v>
      </c>
      <c r="K142" s="75" t="s">
        <v>75</v>
      </c>
      <c r="L142" s="75" t="s">
        <v>76</v>
      </c>
      <c r="M142" s="75" t="s">
        <v>77</v>
      </c>
      <c r="N142" s="75" t="s">
        <v>86</v>
      </c>
      <c r="O142" s="70" t="s">
        <v>90</v>
      </c>
    </row>
    <row r="143" spans="1:15" x14ac:dyDescent="0.25">
      <c r="A143" s="75">
        <v>2017</v>
      </c>
      <c r="B143" s="76">
        <v>3.1333816305878764E-3</v>
      </c>
      <c r="C143" s="76">
        <v>2.3134208773808377E-3</v>
      </c>
      <c r="D143" s="76">
        <v>2.3051378952542211E-3</v>
      </c>
      <c r="E143" s="76"/>
      <c r="F143" s="76">
        <v>9.8605672266315167E-4</v>
      </c>
      <c r="G143" s="76"/>
      <c r="H143" s="76">
        <v>2.028866956860686E-3</v>
      </c>
      <c r="I143" s="76">
        <v>2.2700742329710079E-3</v>
      </c>
      <c r="J143" s="76"/>
      <c r="K143" s="76">
        <v>4.9014872906989193E-3</v>
      </c>
      <c r="L143" s="76">
        <v>1.1217156747962935E-2</v>
      </c>
      <c r="M143" s="76">
        <v>0</v>
      </c>
      <c r="N143" s="76"/>
      <c r="O143" s="71">
        <v>2.9155582354379636E-2</v>
      </c>
    </row>
    <row r="144" spans="1:15" x14ac:dyDescent="0.25">
      <c r="A144" s="75">
        <v>2018</v>
      </c>
      <c r="B144" s="76">
        <v>9.4983687628436321E-3</v>
      </c>
      <c r="C144" s="76">
        <v>7.0222507652741486E-3</v>
      </c>
      <c r="D144" s="76">
        <v>7.0121259608647906E-3</v>
      </c>
      <c r="E144" s="76"/>
      <c r="F144" s="76">
        <v>2.9945963635747072E-3</v>
      </c>
      <c r="G144" s="76"/>
      <c r="H144" s="76">
        <v>6.1619522142042299E-3</v>
      </c>
      <c r="I144" s="76">
        <v>6.8715517256246784E-3</v>
      </c>
      <c r="J144" s="76"/>
      <c r="K144" s="76">
        <v>1.4914595892809478E-2</v>
      </c>
      <c r="L144" s="76">
        <v>3.4109406272816979E-2</v>
      </c>
      <c r="M144" s="76">
        <v>0</v>
      </c>
      <c r="N144" s="76"/>
      <c r="O144" s="71">
        <v>8.8584847958012636E-2</v>
      </c>
    </row>
    <row r="145" spans="1:15" x14ac:dyDescent="0.25">
      <c r="A145" s="75">
        <v>2019</v>
      </c>
      <c r="B145" s="76">
        <v>1.7822525462847912E-2</v>
      </c>
      <c r="C145" s="76">
        <v>1.3195328795432041E-2</v>
      </c>
      <c r="D145" s="76">
        <v>1.3198561395891279E-2</v>
      </c>
      <c r="E145" s="76"/>
      <c r="F145" s="76">
        <v>5.6318939379950486E-3</v>
      </c>
      <c r="G145" s="76"/>
      <c r="H145" s="76">
        <v>1.158252290858694E-2</v>
      </c>
      <c r="I145" s="76">
        <v>1.2880445360836466E-2</v>
      </c>
      <c r="J145" s="76"/>
      <c r="K145" s="76">
        <v>2.8114693146781972E-2</v>
      </c>
      <c r="L145" s="76">
        <v>6.4182263516859919E-2</v>
      </c>
      <c r="M145" s="76">
        <v>0</v>
      </c>
      <c r="N145" s="76"/>
      <c r="O145" s="71">
        <v>0.16660823452523157</v>
      </c>
    </row>
    <row r="146" spans="1:15" x14ac:dyDescent="0.25">
      <c r="A146" s="75">
        <v>2020</v>
      </c>
      <c r="B146" s="76">
        <v>2.7578295929960167E-2</v>
      </c>
      <c r="C146" s="76">
        <v>2.0448277417954627E-2</v>
      </c>
      <c r="D146" s="76">
        <v>2.0481268275375417E-2</v>
      </c>
      <c r="E146" s="76"/>
      <c r="F146" s="76">
        <v>8.7317885851304049E-3</v>
      </c>
      <c r="G146" s="76"/>
      <c r="H146" s="76">
        <v>1.7962125962360156E-2</v>
      </c>
      <c r="I146" s="76">
        <v>1.9923087337607913E-2</v>
      </c>
      <c r="J146" s="76"/>
      <c r="K146" s="76">
        <v>4.3670292706602554E-2</v>
      </c>
      <c r="L146" s="76">
        <v>9.9616160454958511E-2</v>
      </c>
      <c r="M146" s="76">
        <v>0</v>
      </c>
      <c r="N146" s="76"/>
      <c r="O146" s="71">
        <v>0.25841129666994977</v>
      </c>
    </row>
    <row r="147" spans="1:15" x14ac:dyDescent="0.25">
      <c r="A147" s="75">
        <v>2021</v>
      </c>
      <c r="B147" s="76">
        <v>3.8481310213915314E-2</v>
      </c>
      <c r="C147" s="76">
        <v>2.8571574244730013E-2</v>
      </c>
      <c r="D147" s="76">
        <v>2.8652492653920846E-2</v>
      </c>
      <c r="E147" s="76"/>
      <c r="F147" s="76">
        <v>1.220848975651917E-2</v>
      </c>
      <c r="G147" s="76"/>
      <c r="H147" s="76">
        <v>2.5125786308943233E-2</v>
      </c>
      <c r="I147" s="76">
        <v>2.779892547487316E-2</v>
      </c>
      <c r="J147" s="76"/>
      <c r="K147" s="76">
        <v>6.1121757266445143E-2</v>
      </c>
      <c r="L147" s="76">
        <v>0.13943222016353765</v>
      </c>
      <c r="M147" s="76">
        <v>0</v>
      </c>
      <c r="N147" s="76"/>
      <c r="O147" s="71">
        <v>0.36139255608288456</v>
      </c>
    </row>
    <row r="148" spans="1:15" x14ac:dyDescent="0.25">
      <c r="A148" s="75">
        <v>2022</v>
      </c>
      <c r="B148" s="76">
        <v>5.0357884066923451E-2</v>
      </c>
      <c r="C148" s="76">
        <v>3.7431021843872148E-2</v>
      </c>
      <c r="D148" s="76">
        <v>3.7577075838120942E-2</v>
      </c>
      <c r="E148" s="76"/>
      <c r="F148" s="76">
        <v>1.6007402338573281E-2</v>
      </c>
      <c r="G148" s="76"/>
      <c r="H148" s="76">
        <v>3.2965956674834825E-2</v>
      </c>
      <c r="I148" s="76">
        <v>3.6382229079238597E-2</v>
      </c>
      <c r="J148" s="76"/>
      <c r="K148" s="76">
        <v>8.0191208164508615E-2</v>
      </c>
      <c r="L148" s="76">
        <v>0.18299385717558414</v>
      </c>
      <c r="M148" s="76">
        <v>0</v>
      </c>
      <c r="N148" s="76"/>
      <c r="O148" s="71">
        <v>0.47390663518165599</v>
      </c>
    </row>
    <row r="149" spans="1:15" x14ac:dyDescent="0.25">
      <c r="A149" s="75">
        <v>2023</v>
      </c>
      <c r="B149" s="76">
        <v>6.3099834752426462E-2</v>
      </c>
      <c r="C149" s="76">
        <v>4.6936267981681955E-2</v>
      </c>
      <c r="D149" s="76">
        <v>4.7163149746932205E-2</v>
      </c>
      <c r="E149" s="76"/>
      <c r="F149" s="76">
        <v>2.0090120069274946E-2</v>
      </c>
      <c r="G149" s="76"/>
      <c r="H149" s="76">
        <v>4.1409459772693905E-2</v>
      </c>
      <c r="I149" s="76">
        <v>4.5587492298393296E-2</v>
      </c>
      <c r="J149" s="76"/>
      <c r="K149" s="76">
        <v>0.10070104013797936</v>
      </c>
      <c r="L149" s="76">
        <v>0.22987459834328619</v>
      </c>
      <c r="M149" s="76">
        <v>0</v>
      </c>
      <c r="N149" s="76"/>
      <c r="O149" s="71">
        <v>0.59486196310266837</v>
      </c>
    </row>
    <row r="150" spans="1:15" x14ac:dyDescent="0.25">
      <c r="A150" s="75">
        <v>2024</v>
      </c>
      <c r="B150" s="76">
        <v>7.6629853157277092E-2</v>
      </c>
      <c r="C150" s="76">
        <v>5.7025685916636121E-2</v>
      </c>
      <c r="D150" s="76">
        <v>5.7349733553648023E-2</v>
      </c>
      <c r="E150" s="76"/>
      <c r="F150" s="76">
        <v>2.4429449312396732E-2</v>
      </c>
      <c r="G150" s="76"/>
      <c r="H150" s="76">
        <v>5.0403245528818245E-2</v>
      </c>
      <c r="I150" s="76">
        <v>5.5353350743377452E-2</v>
      </c>
      <c r="J150" s="76"/>
      <c r="K150" s="76">
        <v>0.12251799634264299</v>
      </c>
      <c r="L150" s="76">
        <v>0.27978368759750344</v>
      </c>
      <c r="M150" s="76">
        <v>0</v>
      </c>
      <c r="N150" s="76"/>
      <c r="O150" s="71">
        <v>0.72349300215230006</v>
      </c>
    </row>
    <row r="151" spans="1:15" x14ac:dyDescent="0.25">
      <c r="A151" s="75">
        <v>2025</v>
      </c>
      <c r="B151" s="76">
        <v>9.0883488342468163E-2</v>
      </c>
      <c r="C151" s="76">
        <v>6.7652792983725799E-2</v>
      </c>
      <c r="D151" s="76">
        <v>6.809219952958398E-2</v>
      </c>
      <c r="E151" s="76"/>
      <c r="F151" s="76">
        <v>2.9005724766126138E-2</v>
      </c>
      <c r="G151" s="76"/>
      <c r="H151" s="76">
        <v>5.9908786466000244E-2</v>
      </c>
      <c r="I151" s="76">
        <v>6.5633451718836042E-2</v>
      </c>
      <c r="J151" s="76"/>
      <c r="K151" s="76">
        <v>0.14553870569017241</v>
      </c>
      <c r="L151" s="76">
        <v>0.3324987214968485</v>
      </c>
      <c r="M151" s="76">
        <v>0</v>
      </c>
      <c r="N151" s="76"/>
      <c r="O151" s="71">
        <v>0.85921387099376134</v>
      </c>
    </row>
    <row r="152" spans="1:15" x14ac:dyDescent="0.25">
      <c r="A152" s="75">
        <v>2026</v>
      </c>
      <c r="B152" s="76">
        <v>0.10580539012121024</v>
      </c>
      <c r="C152" s="76">
        <v>7.8779527111338468E-2</v>
      </c>
      <c r="D152" s="76">
        <v>7.9353499988653403E-2</v>
      </c>
      <c r="E152" s="76"/>
      <c r="F152" s="76">
        <v>3.380339419630108E-2</v>
      </c>
      <c r="G152" s="76"/>
      <c r="H152" s="76">
        <v>6.9896441688391694E-2</v>
      </c>
      <c r="I152" s="76">
        <v>7.6391377595559321E-2</v>
      </c>
      <c r="J152" s="76"/>
      <c r="K152" s="76">
        <v>0.16968710993594618</v>
      </c>
      <c r="L152" s="76">
        <v>0.3878442086743627</v>
      </c>
      <c r="M152" s="76">
        <v>0</v>
      </c>
      <c r="N152" s="76"/>
      <c r="O152" s="71">
        <v>1.0015609493117632</v>
      </c>
    </row>
    <row r="153" spans="1:15" x14ac:dyDescent="0.25">
      <c r="A153" s="75">
        <v>2027</v>
      </c>
      <c r="B153" s="76">
        <v>0.12135334314992889</v>
      </c>
      <c r="C153" s="76">
        <v>9.0375449380253117E-2</v>
      </c>
      <c r="D153" s="76">
        <v>9.110309717492629E-2</v>
      </c>
      <c r="E153" s="76"/>
      <c r="F153" s="76">
        <v>3.88098355659127E-2</v>
      </c>
      <c r="G153" s="76"/>
      <c r="H153" s="76">
        <v>8.0343401810467827E-2</v>
      </c>
      <c r="I153" s="76">
        <v>8.7597881179786646E-2</v>
      </c>
      <c r="J153" s="76"/>
      <c r="K153" s="76">
        <v>0.19490302321814434</v>
      </c>
      <c r="L153" s="76">
        <v>0.44568478523061689</v>
      </c>
      <c r="M153" s="76">
        <v>0</v>
      </c>
      <c r="N153" s="76"/>
      <c r="O153" s="71">
        <v>1.1501708167100368</v>
      </c>
    </row>
    <row r="154" spans="1:15" x14ac:dyDescent="0.25">
      <c r="A154" s="75">
        <v>2028</v>
      </c>
      <c r="B154" s="76">
        <v>0.13749575609128539</v>
      </c>
      <c r="C154" s="76">
        <v>0.10241618986026656</v>
      </c>
      <c r="D154" s="76">
        <v>0.10331674322731761</v>
      </c>
      <c r="E154" s="76"/>
      <c r="F154" s="76">
        <v>4.4014990142183387E-2</v>
      </c>
      <c r="G154" s="76"/>
      <c r="H154" s="76">
        <v>9.1231867494400293E-2</v>
      </c>
      <c r="I154" s="76">
        <v>9.9229211319605978E-2</v>
      </c>
      <c r="J154" s="76"/>
      <c r="K154" s="76">
        <v>0.22113952379284196</v>
      </c>
      <c r="L154" s="76">
        <v>0.50591251554001615</v>
      </c>
      <c r="M154" s="76">
        <v>0</v>
      </c>
      <c r="N154" s="76"/>
      <c r="O154" s="71">
        <v>1.3047567974679173</v>
      </c>
    </row>
    <row r="155" spans="1:15" x14ac:dyDescent="0.25">
      <c r="A155" s="75">
        <v>2029</v>
      </c>
      <c r="B155" s="76">
        <v>0.15420643561427613</v>
      </c>
      <c r="C155" s="76">
        <v>0.11488210965789142</v>
      </c>
      <c r="D155" s="76">
        <v>0.1159749667860137</v>
      </c>
      <c r="E155" s="76"/>
      <c r="F155" s="76">
        <v>4.941078276398609E-2</v>
      </c>
      <c r="G155" s="76"/>
      <c r="H155" s="76">
        <v>0.10254794582007315</v>
      </c>
      <c r="I155" s="76">
        <v>0.11126568961919261</v>
      </c>
      <c r="J155" s="76"/>
      <c r="K155" s="76">
        <v>0.2483592134865675</v>
      </c>
      <c r="L155" s="76">
        <v>0.56844036051629632</v>
      </c>
      <c r="M155" s="76">
        <v>0</v>
      </c>
      <c r="N155" s="76"/>
      <c r="O155" s="71">
        <v>1.465087504264297</v>
      </c>
    </row>
    <row r="156" spans="1:15" x14ac:dyDescent="0.25">
      <c r="A156" s="75">
        <v>2030</v>
      </c>
      <c r="B156" s="76">
        <v>0.1714640775890951</v>
      </c>
      <c r="C156" s="76">
        <v>0.12775729304587044</v>
      </c>
      <c r="D156" s="76">
        <v>0.12906209929835216</v>
      </c>
      <c r="E156" s="76"/>
      <c r="F156" s="76">
        <v>5.4990753692819749E-2</v>
      </c>
      <c r="G156" s="76"/>
      <c r="H156" s="76">
        <v>0.11428048270352095</v>
      </c>
      <c r="I156" s="76">
        <v>0.12369056839759975</v>
      </c>
      <c r="J156" s="76"/>
      <c r="K156" s="76">
        <v>0.27653204369005591</v>
      </c>
      <c r="L156" s="76">
        <v>0.63319940744458458</v>
      </c>
      <c r="M156" s="76">
        <v>0</v>
      </c>
      <c r="N156" s="76"/>
      <c r="O156" s="71">
        <v>1.6309767258618986</v>
      </c>
    </row>
    <row r="158" spans="1:15" x14ac:dyDescent="0.25">
      <c r="A158" s="70" t="s">
        <v>145</v>
      </c>
      <c r="B158" s="70"/>
      <c r="C158" s="70"/>
      <c r="D158" s="70"/>
      <c r="E158" s="70"/>
      <c r="F158" s="70"/>
      <c r="G158" s="70"/>
      <c r="H158" s="70"/>
      <c r="I158" s="70"/>
      <c r="J158" s="70"/>
      <c r="K158" s="70"/>
      <c r="L158" s="70"/>
      <c r="M158" s="70"/>
      <c r="N158" s="70"/>
      <c r="O158" s="70"/>
    </row>
    <row r="159" spans="1:15" x14ac:dyDescent="0.25">
      <c r="A159" s="74" t="s">
        <v>63</v>
      </c>
      <c r="B159" s="75" t="s">
        <v>66</v>
      </c>
      <c r="C159" s="75" t="s">
        <v>67</v>
      </c>
      <c r="D159" s="75" t="s">
        <v>68</v>
      </c>
      <c r="E159" s="75" t="s">
        <v>69</v>
      </c>
      <c r="F159" s="75" t="s">
        <v>70</v>
      </c>
      <c r="G159" s="75" t="s">
        <v>71</v>
      </c>
      <c r="H159" s="75" t="s">
        <v>72</v>
      </c>
      <c r="I159" s="75" t="s">
        <v>73</v>
      </c>
      <c r="J159" s="75" t="s">
        <v>74</v>
      </c>
      <c r="K159" s="75" t="s">
        <v>75</v>
      </c>
      <c r="L159" s="75" t="s">
        <v>76</v>
      </c>
      <c r="M159" s="75" t="s">
        <v>77</v>
      </c>
      <c r="N159" s="75" t="s">
        <v>86</v>
      </c>
      <c r="O159" s="70" t="s">
        <v>90</v>
      </c>
    </row>
    <row r="160" spans="1:15" x14ac:dyDescent="0.25">
      <c r="A160" s="75">
        <v>2017</v>
      </c>
      <c r="B160" s="76">
        <v>3.1333816305878764E-3</v>
      </c>
      <c r="C160" s="76">
        <v>2.3134208773808377E-3</v>
      </c>
      <c r="D160" s="76">
        <v>6.4543861067118194E-3</v>
      </c>
      <c r="E160" s="76"/>
      <c r="F160" s="76">
        <v>2.7468722988473505E-3</v>
      </c>
      <c r="G160" s="76"/>
      <c r="H160" s="76">
        <v>8.115467827442744E-3</v>
      </c>
      <c r="I160" s="76">
        <v>9.0802969318840333E-3</v>
      </c>
      <c r="J160" s="76"/>
      <c r="K160" s="76">
        <v>1.809779922719601E-2</v>
      </c>
      <c r="L160" s="76">
        <v>3.1648406538895425E-2</v>
      </c>
      <c r="M160" s="76">
        <v>3.5952909080312873E-2</v>
      </c>
      <c r="N160" s="76"/>
      <c r="O160" s="71">
        <v>0.11754294051925897</v>
      </c>
    </row>
    <row r="161" spans="1:16" x14ac:dyDescent="0.25">
      <c r="A161" s="75">
        <v>2018</v>
      </c>
      <c r="B161" s="76">
        <v>9.4983687628436321E-3</v>
      </c>
      <c r="C161" s="76">
        <v>7.0222507652741486E-3</v>
      </c>
      <c r="D161" s="76">
        <v>1.9633952690421418E-2</v>
      </c>
      <c r="E161" s="76"/>
      <c r="F161" s="76">
        <v>8.3420898699581129E-3</v>
      </c>
      <c r="G161" s="76"/>
      <c r="H161" s="76">
        <v>2.4647808856816916E-2</v>
      </c>
      <c r="I161" s="76">
        <v>2.7486206902498714E-2</v>
      </c>
      <c r="J161" s="76"/>
      <c r="K161" s="76">
        <v>5.5069277142681144E-2</v>
      </c>
      <c r="L161" s="76">
        <v>9.6237253412590762E-2</v>
      </c>
      <c r="M161" s="76">
        <v>0.10941660972174322</v>
      </c>
      <c r="N161" s="76"/>
      <c r="O161" s="71">
        <v>0.35735381812482808</v>
      </c>
      <c r="P161" s="66"/>
    </row>
    <row r="162" spans="1:16" x14ac:dyDescent="0.25">
      <c r="A162" s="75">
        <v>2019</v>
      </c>
      <c r="B162" s="76">
        <v>1.7822525462847912E-2</v>
      </c>
      <c r="C162" s="76">
        <v>1.3195328795432041E-2</v>
      </c>
      <c r="D162" s="76">
        <v>3.6955971908495588E-2</v>
      </c>
      <c r="E162" s="76"/>
      <c r="F162" s="76">
        <v>1.5688847398700488E-2</v>
      </c>
      <c r="G162" s="76"/>
      <c r="H162" s="76">
        <v>4.6330091634347759E-2</v>
      </c>
      <c r="I162" s="76">
        <v>5.1521781443345863E-2</v>
      </c>
      <c r="J162" s="76"/>
      <c r="K162" s="76">
        <v>0.10380809777273342</v>
      </c>
      <c r="L162" s="76">
        <v>0.1810856720654262</v>
      </c>
      <c r="M162" s="76">
        <v>0.20597459184585973</v>
      </c>
      <c r="N162" s="76"/>
      <c r="O162" s="71">
        <v>0.67238290832718894</v>
      </c>
      <c r="P162" s="66"/>
    </row>
    <row r="163" spans="1:16" x14ac:dyDescent="0.25">
      <c r="A163" s="75">
        <v>2020</v>
      </c>
      <c r="B163" s="76">
        <v>2.7578295929960167E-2</v>
      </c>
      <c r="C163" s="76">
        <v>2.0448277417954627E-2</v>
      </c>
      <c r="D163" s="76">
        <v>5.734755117105117E-2</v>
      </c>
      <c r="E163" s="76"/>
      <c r="F163" s="76">
        <v>2.4324268201434698E-2</v>
      </c>
      <c r="G163" s="76"/>
      <c r="H163" s="76">
        <v>7.1848503849440623E-2</v>
      </c>
      <c r="I163" s="76">
        <v>7.9692349350431652E-2</v>
      </c>
      <c r="J163" s="76"/>
      <c r="K163" s="76">
        <v>0.1612441576859171</v>
      </c>
      <c r="L163" s="76">
        <v>0.28105988128363291</v>
      </c>
      <c r="M163" s="76">
        <v>0.31954544203436386</v>
      </c>
      <c r="N163" s="76"/>
      <c r="O163" s="71">
        <v>1.0430887269241869</v>
      </c>
      <c r="P163" s="66"/>
    </row>
    <row r="164" spans="1:16" x14ac:dyDescent="0.25">
      <c r="A164" s="75">
        <v>2021</v>
      </c>
      <c r="B164" s="76">
        <v>3.8481310213915314E-2</v>
      </c>
      <c r="C164" s="76">
        <v>2.8571574244730013E-2</v>
      </c>
      <c r="D164" s="76">
        <v>8.0226979430978382E-2</v>
      </c>
      <c r="E164" s="76"/>
      <c r="F164" s="76">
        <v>3.4009364321731975E-2</v>
      </c>
      <c r="G164" s="76"/>
      <c r="H164" s="76">
        <v>0.10050314523577294</v>
      </c>
      <c r="I164" s="76">
        <v>0.11119570189949264</v>
      </c>
      <c r="J164" s="76"/>
      <c r="K164" s="76">
        <v>0.22568033452225897</v>
      </c>
      <c r="L164" s="76">
        <v>0.393398049747124</v>
      </c>
      <c r="M164" s="76">
        <v>0.44682237938874858</v>
      </c>
      <c r="N164" s="76"/>
      <c r="O164" s="71">
        <v>1.4588888390047527</v>
      </c>
      <c r="P164" s="66"/>
    </row>
    <row r="165" spans="1:16" x14ac:dyDescent="0.25">
      <c r="A165" s="75">
        <v>2022</v>
      </c>
      <c r="B165" s="76">
        <v>5.0357884066923451E-2</v>
      </c>
      <c r="C165" s="76">
        <v>3.7431021843872148E-2</v>
      </c>
      <c r="D165" s="76">
        <v>0.10521581234673863</v>
      </c>
      <c r="E165" s="76"/>
      <c r="F165" s="76">
        <v>4.4592049371739856E-2</v>
      </c>
      <c r="G165" s="76"/>
      <c r="H165" s="76">
        <v>0.13186382669933933</v>
      </c>
      <c r="I165" s="76">
        <v>0.14552891631695439</v>
      </c>
      <c r="J165" s="76"/>
      <c r="K165" s="76">
        <v>0.29609061476126258</v>
      </c>
      <c r="L165" s="76">
        <v>0.51630409703111235</v>
      </c>
      <c r="M165" s="76">
        <v>0.58576651559248771</v>
      </c>
      <c r="N165" s="76"/>
      <c r="O165" s="71">
        <v>1.9131507380304305</v>
      </c>
      <c r="P165" s="66"/>
    </row>
    <row r="166" spans="1:16" x14ac:dyDescent="0.25">
      <c r="A166" s="75">
        <v>2023</v>
      </c>
      <c r="B166" s="76">
        <v>6.3099834752426462E-2</v>
      </c>
      <c r="C166" s="76">
        <v>4.6936267981681955E-2</v>
      </c>
      <c r="D166" s="76">
        <v>0.13205681929141019</v>
      </c>
      <c r="E166" s="76"/>
      <c r="F166" s="76">
        <v>5.5965334478694492E-2</v>
      </c>
      <c r="G166" s="76"/>
      <c r="H166" s="76">
        <v>0.16563783909077562</v>
      </c>
      <c r="I166" s="76">
        <v>0.18234996919357316</v>
      </c>
      <c r="J166" s="76"/>
      <c r="K166" s="76">
        <v>0.37181922512484683</v>
      </c>
      <c r="L166" s="76">
        <v>0.64857475961141453</v>
      </c>
      <c r="M166" s="76">
        <v>0.73525353243324976</v>
      </c>
      <c r="N166" s="76"/>
      <c r="O166" s="71">
        <v>2.4016935819580727</v>
      </c>
      <c r="P166" s="66"/>
    </row>
    <row r="167" spans="1:16" x14ac:dyDescent="0.25">
      <c r="A167" s="75">
        <v>2024</v>
      </c>
      <c r="B167" s="76">
        <v>7.6629853157277092E-2</v>
      </c>
      <c r="C167" s="76">
        <v>5.7025685916636121E-2</v>
      </c>
      <c r="D167" s="76">
        <v>0.16057925395021447</v>
      </c>
      <c r="E167" s="76"/>
      <c r="F167" s="76">
        <v>6.8053465941676605E-2</v>
      </c>
      <c r="G167" s="76"/>
      <c r="H167" s="76">
        <v>0.20161298211527298</v>
      </c>
      <c r="I167" s="76">
        <v>0.22141340297350981</v>
      </c>
      <c r="J167" s="76"/>
      <c r="K167" s="76">
        <v>0.4523741403420663</v>
      </c>
      <c r="L167" s="76">
        <v>0.78938969000724191</v>
      </c>
      <c r="M167" s="76">
        <v>0.89447548527056153</v>
      </c>
      <c r="N167" s="76"/>
      <c r="O167" s="71">
        <v>2.9215539596744566</v>
      </c>
      <c r="P167" s="66"/>
    </row>
    <row r="168" spans="1:16" x14ac:dyDescent="0.25">
      <c r="A168" s="75">
        <v>2025</v>
      </c>
      <c r="B168" s="76">
        <v>9.0883488342468163E-2</v>
      </c>
      <c r="C168" s="76">
        <v>6.7652792983725799E-2</v>
      </c>
      <c r="D168" s="76">
        <v>0.19065815868283514</v>
      </c>
      <c r="E168" s="76"/>
      <c r="F168" s="76">
        <v>8.0801661848494244E-2</v>
      </c>
      <c r="G168" s="76"/>
      <c r="H168" s="76">
        <v>0.23963514586400098</v>
      </c>
      <c r="I168" s="76">
        <v>0.26253380687534411</v>
      </c>
      <c r="J168" s="76"/>
      <c r="K168" s="76">
        <v>0.53737368254832885</v>
      </c>
      <c r="L168" s="76">
        <v>0.93812139279467965</v>
      </c>
      <c r="M168" s="76">
        <v>1.0627180452242546</v>
      </c>
      <c r="N168" s="76"/>
      <c r="O168" s="71">
        <v>3.4703781751641314</v>
      </c>
      <c r="P168" s="66"/>
    </row>
    <row r="169" spans="1:16" x14ac:dyDescent="0.25">
      <c r="A169" s="75">
        <v>2026</v>
      </c>
      <c r="B169" s="76">
        <v>0.10580539012121024</v>
      </c>
      <c r="C169" s="76">
        <v>7.8779527111338468E-2</v>
      </c>
      <c r="D169" s="76">
        <v>0.22218979996822955</v>
      </c>
      <c r="E169" s="76"/>
      <c r="F169" s="76">
        <v>9.4166598118267289E-2</v>
      </c>
      <c r="G169" s="76"/>
      <c r="H169" s="76">
        <v>0.27958576675356678</v>
      </c>
      <c r="I169" s="76">
        <v>0.30556551038223723</v>
      </c>
      <c r="J169" s="76"/>
      <c r="K169" s="76">
        <v>0.62653702130195499</v>
      </c>
      <c r="L169" s="76">
        <v>1.0942747316169519</v>
      </c>
      <c r="M169" s="76">
        <v>1.239321074382268</v>
      </c>
      <c r="N169" s="76"/>
      <c r="O169" s="71">
        <v>4.0462254197560243</v>
      </c>
      <c r="P169" s="66"/>
    </row>
    <row r="170" spans="1:16" x14ac:dyDescent="0.25">
      <c r="A170" s="75">
        <v>2027</v>
      </c>
      <c r="B170" s="76">
        <v>0.12135334314992889</v>
      </c>
      <c r="C170" s="76">
        <v>9.0375449380253117E-2</v>
      </c>
      <c r="D170" s="76">
        <v>0.25508867208979363</v>
      </c>
      <c r="E170" s="76"/>
      <c r="F170" s="76">
        <v>0.10811311336218538</v>
      </c>
      <c r="G170" s="76"/>
      <c r="H170" s="76">
        <v>0.32137360724187131</v>
      </c>
      <c r="I170" s="76">
        <v>0.35039152471914659</v>
      </c>
      <c r="J170" s="76"/>
      <c r="K170" s="76">
        <v>0.71964193188237902</v>
      </c>
      <c r="L170" s="76">
        <v>1.257467786900669</v>
      </c>
      <c r="M170" s="76">
        <v>1.4237841867813164</v>
      </c>
      <c r="N170" s="76"/>
      <c r="O170" s="71">
        <v>4.6475896155075427</v>
      </c>
      <c r="P170" s="66"/>
    </row>
    <row r="171" spans="1:16" x14ac:dyDescent="0.25">
      <c r="A171" s="75">
        <v>2028</v>
      </c>
      <c r="B171" s="76">
        <v>0.13749575609128539</v>
      </c>
      <c r="C171" s="76">
        <v>0.10241618986026656</v>
      </c>
      <c r="D171" s="76">
        <v>0.28928688103648931</v>
      </c>
      <c r="E171" s="76"/>
      <c r="F171" s="76">
        <v>0.12261318682465372</v>
      </c>
      <c r="G171" s="76"/>
      <c r="H171" s="76">
        <v>0.36492746997760106</v>
      </c>
      <c r="I171" s="76">
        <v>0.39691684527842397</v>
      </c>
      <c r="J171" s="76"/>
      <c r="K171" s="76">
        <v>0.81651516477357011</v>
      </c>
      <c r="L171" s="76">
        <v>1.4273960259879026</v>
      </c>
      <c r="M171" s="76">
        <v>1.6157653788971162</v>
      </c>
      <c r="N171" s="76"/>
      <c r="O171" s="71">
        <v>5.2733328987273094</v>
      </c>
      <c r="P171" s="66"/>
    </row>
    <row r="172" spans="1:16" x14ac:dyDescent="0.25">
      <c r="A172" s="75">
        <v>2029</v>
      </c>
      <c r="B172" s="76">
        <v>0.15420643561427613</v>
      </c>
      <c r="C172" s="76">
        <v>0.11488210965789142</v>
      </c>
      <c r="D172" s="76">
        <v>0.32472990700083837</v>
      </c>
      <c r="E172" s="76"/>
      <c r="F172" s="76">
        <v>0.13764432341396127</v>
      </c>
      <c r="G172" s="76"/>
      <c r="H172" s="76">
        <v>0.41019178328029254</v>
      </c>
      <c r="I172" s="76">
        <v>0.44506275847677046</v>
      </c>
      <c r="J172" s="76"/>
      <c r="K172" s="76">
        <v>0.91701863441194154</v>
      </c>
      <c r="L172" s="76">
        <v>1.6038138743138357</v>
      </c>
      <c r="M172" s="76">
        <v>1.8149995153498952</v>
      </c>
      <c r="N172" s="76"/>
      <c r="O172" s="71">
        <v>5.9225493415197032</v>
      </c>
      <c r="P172" s="66"/>
    </row>
    <row r="173" spans="1:16" x14ac:dyDescent="0.25">
      <c r="A173" s="75">
        <v>2030</v>
      </c>
      <c r="B173" s="76">
        <v>0.1714640775890951</v>
      </c>
      <c r="C173" s="76">
        <v>0.12775729304587044</v>
      </c>
      <c r="D173" s="76">
        <v>0.36137387803538601</v>
      </c>
      <c r="E173" s="76"/>
      <c r="F173" s="76">
        <v>0.15318852814428358</v>
      </c>
      <c r="G173" s="76"/>
      <c r="H173" s="76">
        <v>0.45712193081408381</v>
      </c>
      <c r="I173" s="76">
        <v>0.49476227359039887</v>
      </c>
      <c r="J173" s="76"/>
      <c r="K173" s="76">
        <v>1.0210413920863601</v>
      </c>
      <c r="L173" s="76">
        <v>1.7865268995757919</v>
      </c>
      <c r="M173" s="76">
        <v>2.0212740828256508</v>
      </c>
      <c r="N173" s="76"/>
      <c r="O173" s="71">
        <v>6.5945103557069213</v>
      </c>
      <c r="P173" s="66"/>
    </row>
    <row r="175" spans="1:16" ht="18.75" x14ac:dyDescent="0.3">
      <c r="A175" s="92" t="s">
        <v>146</v>
      </c>
      <c r="B175" s="66"/>
      <c r="C175" s="66"/>
      <c r="D175" s="66"/>
      <c r="E175" s="66"/>
      <c r="F175" s="66"/>
      <c r="G175" s="66"/>
      <c r="H175" s="66"/>
      <c r="I175" s="66"/>
      <c r="J175" s="66"/>
      <c r="K175" s="66"/>
      <c r="L175" s="66"/>
      <c r="M175" s="66"/>
      <c r="N175" s="66"/>
      <c r="O175" s="66"/>
      <c r="P175" s="66"/>
    </row>
    <row r="176" spans="1:16" x14ac:dyDescent="0.25">
      <c r="A176" s="72" t="s">
        <v>147</v>
      </c>
      <c r="B176" s="69"/>
      <c r="C176" s="69"/>
      <c r="D176" s="69"/>
      <c r="E176" s="69"/>
      <c r="F176" s="69"/>
      <c r="G176" s="69"/>
      <c r="H176" s="69"/>
      <c r="I176" s="69"/>
      <c r="J176" s="69"/>
      <c r="K176" s="69"/>
      <c r="L176" s="69"/>
      <c r="M176" s="69"/>
      <c r="N176" s="69"/>
      <c r="O176" s="69"/>
      <c r="P176" s="69"/>
    </row>
    <row r="177" spans="1:16" x14ac:dyDescent="0.25">
      <c r="A177" s="77" t="s">
        <v>63</v>
      </c>
      <c r="B177" s="78" t="s">
        <v>66</v>
      </c>
      <c r="C177" s="78" t="s">
        <v>67</v>
      </c>
      <c r="D177" s="78" t="s">
        <v>68</v>
      </c>
      <c r="E177" s="78" t="s">
        <v>69</v>
      </c>
      <c r="F177" s="78" t="s">
        <v>70</v>
      </c>
      <c r="G177" s="78" t="s">
        <v>71</v>
      </c>
      <c r="H177" s="78" t="s">
        <v>72</v>
      </c>
      <c r="I177" s="78" t="s">
        <v>73</v>
      </c>
      <c r="J177" s="78" t="s">
        <v>74</v>
      </c>
      <c r="K177" s="78" t="s">
        <v>75</v>
      </c>
      <c r="L177" s="78" t="s">
        <v>76</v>
      </c>
      <c r="M177" s="78" t="s">
        <v>77</v>
      </c>
      <c r="N177" s="78" t="s">
        <v>86</v>
      </c>
      <c r="O177" s="78" t="s">
        <v>87</v>
      </c>
      <c r="P177" s="72" t="s">
        <v>90</v>
      </c>
    </row>
    <row r="178" spans="1:16" x14ac:dyDescent="0.25">
      <c r="A178" s="78">
        <v>2017</v>
      </c>
      <c r="B178" s="79">
        <v>0</v>
      </c>
      <c r="C178" s="79">
        <v>0</v>
      </c>
      <c r="D178" s="79">
        <v>0</v>
      </c>
      <c r="E178" s="79">
        <v>0</v>
      </c>
      <c r="F178" s="79">
        <v>0</v>
      </c>
      <c r="G178" s="79">
        <v>0</v>
      </c>
      <c r="H178" s="79">
        <v>0</v>
      </c>
      <c r="I178" s="79">
        <v>0</v>
      </c>
      <c r="J178" s="79">
        <v>0</v>
      </c>
      <c r="K178" s="79">
        <v>0</v>
      </c>
      <c r="L178" s="79">
        <v>0</v>
      </c>
      <c r="M178" s="79">
        <v>0</v>
      </c>
      <c r="N178" s="79">
        <v>0</v>
      </c>
      <c r="O178" s="79">
        <v>0</v>
      </c>
      <c r="P178" s="73">
        <v>0</v>
      </c>
    </row>
    <row r="179" spans="1:16" x14ac:dyDescent="0.25">
      <c r="A179" s="78">
        <v>2018</v>
      </c>
      <c r="B179" s="79">
        <v>0</v>
      </c>
      <c r="C179" s="79">
        <v>0</v>
      </c>
      <c r="D179" s="79">
        <v>0</v>
      </c>
      <c r="E179" s="79">
        <v>0</v>
      </c>
      <c r="F179" s="79">
        <v>0</v>
      </c>
      <c r="G179" s="79">
        <v>0</v>
      </c>
      <c r="H179" s="79">
        <v>0</v>
      </c>
      <c r="I179" s="79">
        <v>0</v>
      </c>
      <c r="J179" s="79">
        <v>0</v>
      </c>
      <c r="K179" s="79">
        <v>0</v>
      </c>
      <c r="L179" s="79">
        <v>0</v>
      </c>
      <c r="M179" s="79">
        <v>0</v>
      </c>
      <c r="N179" s="79">
        <v>0</v>
      </c>
      <c r="O179" s="79">
        <v>0</v>
      </c>
      <c r="P179" s="73">
        <v>0</v>
      </c>
    </row>
    <row r="180" spans="1:16" x14ac:dyDescent="0.25">
      <c r="A180" s="78">
        <v>2019</v>
      </c>
      <c r="B180" s="79">
        <v>0</v>
      </c>
      <c r="C180" s="79">
        <v>0</v>
      </c>
      <c r="D180" s="79">
        <v>0</v>
      </c>
      <c r="E180" s="79">
        <v>0</v>
      </c>
      <c r="F180" s="79">
        <v>0</v>
      </c>
      <c r="G180" s="79">
        <v>0</v>
      </c>
      <c r="H180" s="79">
        <v>0</v>
      </c>
      <c r="I180" s="79">
        <v>0</v>
      </c>
      <c r="J180" s="79">
        <v>0</v>
      </c>
      <c r="K180" s="79">
        <v>0</v>
      </c>
      <c r="L180" s="79">
        <v>0</v>
      </c>
      <c r="M180" s="79">
        <v>0</v>
      </c>
      <c r="N180" s="79">
        <v>0</v>
      </c>
      <c r="O180" s="79">
        <v>0</v>
      </c>
      <c r="P180" s="73">
        <v>0</v>
      </c>
    </row>
    <row r="181" spans="1:16" x14ac:dyDescent="0.25">
      <c r="A181" s="78">
        <v>2020</v>
      </c>
      <c r="B181" s="79">
        <v>0.27777253120704504</v>
      </c>
      <c r="C181" s="79">
        <v>0.54747508539905743</v>
      </c>
      <c r="D181" s="79">
        <v>0.87529850170724699</v>
      </c>
      <c r="E181" s="79">
        <v>0.72027849249601283</v>
      </c>
      <c r="F181" s="79">
        <v>0.17565555938974003</v>
      </c>
      <c r="G181" s="79">
        <v>4.1614160209883261E-2</v>
      </c>
      <c r="H181" s="79">
        <v>0.23846574041209864</v>
      </c>
      <c r="I181" s="79">
        <v>0.201785869587499</v>
      </c>
      <c r="J181" s="79">
        <v>0.45465471753905445</v>
      </c>
      <c r="K181" s="79">
        <v>0.22779124159520223</v>
      </c>
      <c r="L181" s="79">
        <v>0.70679770174174117</v>
      </c>
      <c r="M181" s="79">
        <v>1.3019378078322268</v>
      </c>
      <c r="N181" s="79">
        <v>0.92644740190148744</v>
      </c>
      <c r="O181" s="79">
        <v>4.424510286006627</v>
      </c>
      <c r="P181" s="73">
        <v>6.6959748110182957</v>
      </c>
    </row>
    <row r="182" spans="1:16" x14ac:dyDescent="0.25">
      <c r="A182" s="78">
        <v>2021</v>
      </c>
      <c r="B182" s="79">
        <v>0.63720572139809806</v>
      </c>
      <c r="C182" s="79">
        <v>1.2574221298049804</v>
      </c>
      <c r="D182" s="79">
        <v>2.0123872566680365</v>
      </c>
      <c r="E182" s="79">
        <v>1.6557495861370177</v>
      </c>
      <c r="F182" s="79">
        <v>0.4037560414404332</v>
      </c>
      <c r="G182" s="79">
        <v>9.5662917380601661E-2</v>
      </c>
      <c r="H182" s="79">
        <v>0.54850107791271208</v>
      </c>
      <c r="I182" s="79">
        <v>0.4630596298221395</v>
      </c>
      <c r="J182" s="79">
        <v>1.0459376312798165</v>
      </c>
      <c r="K182" s="79">
        <v>0.52367833419200394</v>
      </c>
      <c r="L182" s="79">
        <v>1.626354085833241</v>
      </c>
      <c r="M182" s="79">
        <v>2.9912773680076539</v>
      </c>
      <c r="N182" s="79">
        <v>2.1292404991435356</v>
      </c>
      <c r="O182" s="79">
        <v>10.164271824802119</v>
      </c>
      <c r="P182" s="73">
        <v>15.390232279020271</v>
      </c>
    </row>
    <row r="183" spans="1:16" x14ac:dyDescent="0.25">
      <c r="A183" s="78">
        <v>2022</v>
      </c>
      <c r="B183" s="79">
        <v>1.0466704098280448</v>
      </c>
      <c r="C183" s="79">
        <v>2.0671777318616638</v>
      </c>
      <c r="D183" s="79">
        <v>3.3112069201560868</v>
      </c>
      <c r="E183" s="79">
        <v>2.7240420241558692</v>
      </c>
      <c r="F183" s="79">
        <v>0.66441450070320629</v>
      </c>
      <c r="G183" s="79">
        <v>0.15745026309890814</v>
      </c>
      <c r="H183" s="79">
        <v>0.90335972742768922</v>
      </c>
      <c r="I183" s="79">
        <v>0.76084761597777151</v>
      </c>
      <c r="J183" s="79">
        <v>1.7226818845587448</v>
      </c>
      <c r="K183" s="79">
        <v>0.86181013175449206</v>
      </c>
      <c r="L183" s="79">
        <v>2.6785048171051229</v>
      </c>
      <c r="M183" s="79">
        <v>4.9199616613877852</v>
      </c>
      <c r="N183" s="79">
        <v>3.5036155490294814</v>
      </c>
      <c r="O183" s="79">
        <v>16.717276795813262</v>
      </c>
      <c r="P183" s="73">
        <v>25.321743237044863</v>
      </c>
    </row>
    <row r="184" spans="1:16" x14ac:dyDescent="0.25">
      <c r="A184" s="78">
        <v>2023</v>
      </c>
      <c r="B184" s="79">
        <v>1.4937445079223544</v>
      </c>
      <c r="C184" s="79">
        <v>2.9513339240431726</v>
      </c>
      <c r="D184" s="79">
        <v>4.7309834552716632</v>
      </c>
      <c r="E184" s="79">
        <v>3.8916165378918541</v>
      </c>
      <c r="F184" s="79">
        <v>0.94950332092232315</v>
      </c>
      <c r="G184" s="79">
        <v>0.22508415973822912</v>
      </c>
      <c r="H184" s="79">
        <v>1.292289214212192</v>
      </c>
      <c r="I184" s="79">
        <v>1.0858654694420879</v>
      </c>
      <c r="J184" s="79">
        <v>2.4642584075613709</v>
      </c>
      <c r="K184" s="79">
        <v>1.2319179300727896</v>
      </c>
      <c r="L184" s="79">
        <v>3.8308604966707547</v>
      </c>
      <c r="M184" s="79">
        <v>7.0317126384108573</v>
      </c>
      <c r="N184" s="79">
        <v>5.0071295300384246</v>
      </c>
      <c r="O184" s="79">
        <v>23.880346706519607</v>
      </c>
      <c r="P184" s="73">
        <v>36.186299592198075</v>
      </c>
    </row>
    <row r="185" spans="1:16" x14ac:dyDescent="0.25">
      <c r="A185" s="78">
        <v>2024</v>
      </c>
      <c r="B185" s="79">
        <v>1.9718113807813946</v>
      </c>
      <c r="C185" s="79">
        <v>3.8964353358489729</v>
      </c>
      <c r="D185" s="79">
        <v>6.2503216576577021</v>
      </c>
      <c r="E185" s="79">
        <v>5.1408494244020648</v>
      </c>
      <c r="F185" s="79">
        <v>1.2546440005672903</v>
      </c>
      <c r="G185" s="79">
        <v>0.29754420675181847</v>
      </c>
      <c r="H185" s="79">
        <v>1.7094826010668618</v>
      </c>
      <c r="I185" s="79">
        <v>1.4331041565343476</v>
      </c>
      <c r="J185" s="79">
        <v>3.259536004550311</v>
      </c>
      <c r="K185" s="79">
        <v>1.6283848597645856</v>
      </c>
      <c r="L185" s="79">
        <v>5.0662912178879029</v>
      </c>
      <c r="M185" s="79">
        <v>9.2968202996134508</v>
      </c>
      <c r="N185" s="79">
        <v>6.6153473150207205</v>
      </c>
      <c r="O185" s="79">
        <v>31.53685641721723</v>
      </c>
      <c r="P185" s="73">
        <v>47.82057246044743</v>
      </c>
    </row>
    <row r="186" spans="1:16" x14ac:dyDescent="0.25">
      <c r="A186" s="78">
        <v>2025</v>
      </c>
      <c r="B186" s="79">
        <v>2.4765572118707562</v>
      </c>
      <c r="C186" s="79">
        <v>4.8940990892286838</v>
      </c>
      <c r="D186" s="79">
        <v>7.8561041567739478</v>
      </c>
      <c r="E186" s="79">
        <v>6.4609102843593753</v>
      </c>
      <c r="F186" s="79">
        <v>1.5771564634178199</v>
      </c>
      <c r="G186" s="79">
        <v>0.37419628196688104</v>
      </c>
      <c r="H186" s="79">
        <v>2.1513872316376648</v>
      </c>
      <c r="I186" s="79">
        <v>1.7994336616082158</v>
      </c>
      <c r="J186" s="79">
        <v>4.1015619670392791</v>
      </c>
      <c r="K186" s="79">
        <v>2.0476496070724033</v>
      </c>
      <c r="L186" s="79">
        <v>6.3740573320450924</v>
      </c>
      <c r="M186" s="79">
        <v>11.69553506716772</v>
      </c>
      <c r="N186" s="79">
        <v>8.3144620745011579</v>
      </c>
      <c r="O186" s="79">
        <v>39.621006692906803</v>
      </c>
      <c r="P186" s="73">
        <v>60.123110428688989</v>
      </c>
    </row>
    <row r="187" spans="1:16" x14ac:dyDescent="0.25">
      <c r="A187" s="78">
        <v>2026</v>
      </c>
      <c r="B187" s="79">
        <v>3.0048566745764322</v>
      </c>
      <c r="C187" s="79">
        <v>5.9384482908248613</v>
      </c>
      <c r="D187" s="79">
        <v>9.5390888647691003</v>
      </c>
      <c r="E187" s="79">
        <v>7.8441691791885795</v>
      </c>
      <c r="F187" s="79">
        <v>1.9152007152726744</v>
      </c>
      <c r="G187" s="79">
        <v>0.45460633217014668</v>
      </c>
      <c r="H187" s="79">
        <v>2.6156075533915364</v>
      </c>
      <c r="I187" s="79">
        <v>2.1827099540417874</v>
      </c>
      <c r="J187" s="79">
        <v>4.9856148984281274</v>
      </c>
      <c r="K187" s="79">
        <v>2.4873602460893665</v>
      </c>
      <c r="L187" s="79">
        <v>7.7467922948131642</v>
      </c>
      <c r="M187" s="79">
        <v>14.212920877523953</v>
      </c>
      <c r="N187" s="79">
        <v>10.092763492216147</v>
      </c>
      <c r="O187" s="79">
        <v>48.076793293177253</v>
      </c>
      <c r="P187" s="73">
        <v>73.020139373305881</v>
      </c>
    </row>
    <row r="188" spans="1:16" x14ac:dyDescent="0.25">
      <c r="A188" s="78">
        <v>2027</v>
      </c>
      <c r="B188" s="79">
        <v>3.5545063099618508</v>
      </c>
      <c r="C188" s="79">
        <v>7.0252243334290005</v>
      </c>
      <c r="D188" s="79">
        <v>11.292449831676702</v>
      </c>
      <c r="E188" s="79">
        <v>9.2849998762987411</v>
      </c>
      <c r="F188" s="79">
        <v>2.2674329527058124</v>
      </c>
      <c r="G188" s="79">
        <v>0.53846165037132965</v>
      </c>
      <c r="H188" s="79">
        <v>3.1004574144783863</v>
      </c>
      <c r="I188" s="79">
        <v>2.581376942791314</v>
      </c>
      <c r="J188" s="79">
        <v>5.9083059037064851</v>
      </c>
      <c r="K188" s="79">
        <v>2.9458292411282923</v>
      </c>
      <c r="L188" s="79">
        <v>9.1792896408045461</v>
      </c>
      <c r="M188" s="79">
        <v>16.838456383611657</v>
      </c>
      <c r="N188" s="79">
        <v>11.940558016670938</v>
      </c>
      <c r="O188" s="79">
        <v>56.869561877988247</v>
      </c>
      <c r="P188" s="73">
        <v>86.457348497635053</v>
      </c>
    </row>
    <row r="189" spans="1:16" x14ac:dyDescent="0.25">
      <c r="A189" s="78">
        <v>2028</v>
      </c>
      <c r="B189" s="79">
        <v>4.123938846679672</v>
      </c>
      <c r="C189" s="79">
        <v>8.1512519914054913</v>
      </c>
      <c r="D189" s="79">
        <v>13.111123537416594</v>
      </c>
      <c r="E189" s="79">
        <v>10.779235035551531</v>
      </c>
      <c r="F189" s="79">
        <v>2.6328549606037757</v>
      </c>
      <c r="G189" s="79">
        <v>0.62552914961591899</v>
      </c>
      <c r="H189" s="79">
        <v>3.6047065087266978</v>
      </c>
      <c r="I189" s="79">
        <v>2.9942633881515772</v>
      </c>
      <c r="J189" s="79">
        <v>6.8670958394732482</v>
      </c>
      <c r="K189" s="79">
        <v>3.4218241179999964</v>
      </c>
      <c r="L189" s="79">
        <v>10.667686726999689</v>
      </c>
      <c r="M189" s="79">
        <v>19.565098566651852</v>
      </c>
      <c r="N189" s="79">
        <v>13.852900210639342</v>
      </c>
      <c r="O189" s="79">
        <v>65.976309813084299</v>
      </c>
      <c r="P189" s="73">
        <v>100.39750887991539</v>
      </c>
    </row>
    <row r="190" spans="1:16" x14ac:dyDescent="0.25">
      <c r="A190" s="78">
        <v>2029</v>
      </c>
      <c r="B190" s="79">
        <v>4.7119344854466831</v>
      </c>
      <c r="C190" s="79">
        <v>9.314109119079955</v>
      </c>
      <c r="D190" s="79">
        <v>14.991255739953035</v>
      </c>
      <c r="E190" s="79">
        <v>12.323707901722152</v>
      </c>
      <c r="F190" s="79">
        <v>3.0107076233939503</v>
      </c>
      <c r="G190" s="79">
        <v>0.71562486643244638</v>
      </c>
      <c r="H190" s="79">
        <v>4.1274402739264566</v>
      </c>
      <c r="I190" s="79">
        <v>3.4204569145845523</v>
      </c>
      <c r="J190" s="79">
        <v>7.8600107728655226</v>
      </c>
      <c r="K190" s="79">
        <v>3.9144142514808284</v>
      </c>
      <c r="L190" s="79">
        <v>12.209039129925641</v>
      </c>
      <c r="M190" s="79">
        <v>22.387633889534087</v>
      </c>
      <c r="N190" s="79">
        <v>15.825402823321118</v>
      </c>
      <c r="O190" s="79">
        <v>75.376631300116571</v>
      </c>
      <c r="P190" s="73">
        <v>114.81173779166643</v>
      </c>
    </row>
    <row r="191" spans="1:16" x14ac:dyDescent="0.25">
      <c r="A191" s="78">
        <v>2030</v>
      </c>
      <c r="B191" s="79">
        <v>5.3175445113611604</v>
      </c>
      <c r="C191" s="79">
        <v>10.511916710870898</v>
      </c>
      <c r="D191" s="79">
        <v>16.929871474071071</v>
      </c>
      <c r="E191" s="79">
        <v>13.915976945612954</v>
      </c>
      <c r="F191" s="79">
        <v>3.4004079595397414</v>
      </c>
      <c r="G191" s="79">
        <v>0.80860881178261357</v>
      </c>
      <c r="H191" s="79">
        <v>4.6679557632828867</v>
      </c>
      <c r="I191" s="79">
        <v>3.8592211083251677</v>
      </c>
      <c r="J191" s="79">
        <v>8.8854816980078137</v>
      </c>
      <c r="K191" s="79">
        <v>4.4228834192074755</v>
      </c>
      <c r="L191" s="79">
        <v>13.801103189241596</v>
      </c>
      <c r="M191" s="79">
        <v>25.302059173497543</v>
      </c>
      <c r="N191" s="79">
        <v>17.854596519630128</v>
      </c>
      <c r="O191" s="79">
        <v>85.054457038806774</v>
      </c>
      <c r="P191" s="73">
        <v>129.67762728443105</v>
      </c>
    </row>
    <row r="193" spans="1:16" x14ac:dyDescent="0.25">
      <c r="A193" s="70" t="s">
        <v>147</v>
      </c>
      <c r="B193" s="70"/>
      <c r="C193" s="70"/>
      <c r="D193" s="70"/>
      <c r="E193" s="70"/>
      <c r="F193" s="70"/>
      <c r="G193" s="70"/>
      <c r="H193" s="70"/>
      <c r="I193" s="70"/>
      <c r="J193" s="70"/>
      <c r="K193" s="70"/>
      <c r="L193" s="70"/>
      <c r="M193" s="70"/>
      <c r="N193" s="70"/>
      <c r="O193" s="75"/>
      <c r="P193" s="70"/>
    </row>
    <row r="194" spans="1:16" x14ac:dyDescent="0.25">
      <c r="A194" s="74" t="s">
        <v>63</v>
      </c>
      <c r="B194" s="75" t="s">
        <v>66</v>
      </c>
      <c r="C194" s="75" t="s">
        <v>67</v>
      </c>
      <c r="D194" s="75" t="s">
        <v>68</v>
      </c>
      <c r="E194" s="75" t="s">
        <v>69</v>
      </c>
      <c r="F194" s="75" t="s">
        <v>70</v>
      </c>
      <c r="G194" s="75" t="s">
        <v>71</v>
      </c>
      <c r="H194" s="75" t="s">
        <v>72</v>
      </c>
      <c r="I194" s="75" t="s">
        <v>73</v>
      </c>
      <c r="J194" s="75" t="s">
        <v>74</v>
      </c>
      <c r="K194" s="75" t="s">
        <v>75</v>
      </c>
      <c r="L194" s="75" t="s">
        <v>76</v>
      </c>
      <c r="M194" s="75" t="s">
        <v>77</v>
      </c>
      <c r="N194" s="75" t="s">
        <v>86</v>
      </c>
      <c r="O194" s="75" t="s">
        <v>87</v>
      </c>
      <c r="P194" s="93" t="s">
        <v>90</v>
      </c>
    </row>
    <row r="195" spans="1:16" x14ac:dyDescent="0.25">
      <c r="A195" s="75">
        <v>2017</v>
      </c>
      <c r="B195" s="76">
        <v>0</v>
      </c>
      <c r="C195" s="76">
        <v>0</v>
      </c>
      <c r="D195" s="76">
        <v>0</v>
      </c>
      <c r="E195" s="76">
        <v>0</v>
      </c>
      <c r="F195" s="76">
        <v>0</v>
      </c>
      <c r="G195" s="76">
        <v>0</v>
      </c>
      <c r="H195" s="76">
        <v>0</v>
      </c>
      <c r="I195" s="76">
        <v>0</v>
      </c>
      <c r="J195" s="76">
        <v>0</v>
      </c>
      <c r="K195" s="76">
        <v>0</v>
      </c>
      <c r="L195" s="76">
        <v>0</v>
      </c>
      <c r="M195" s="76">
        <v>0</v>
      </c>
      <c r="N195" s="76">
        <v>0</v>
      </c>
      <c r="O195" s="76">
        <v>0</v>
      </c>
      <c r="P195" s="71">
        <v>0</v>
      </c>
    </row>
    <row r="196" spans="1:16" x14ac:dyDescent="0.25">
      <c r="A196" s="75">
        <v>2018</v>
      </c>
      <c r="B196" s="76">
        <v>0</v>
      </c>
      <c r="C196" s="76">
        <v>0</v>
      </c>
      <c r="D196" s="76">
        <v>0</v>
      </c>
      <c r="E196" s="76">
        <v>0</v>
      </c>
      <c r="F196" s="76">
        <v>0</v>
      </c>
      <c r="G196" s="76">
        <v>0</v>
      </c>
      <c r="H196" s="76">
        <v>0</v>
      </c>
      <c r="I196" s="76">
        <v>0</v>
      </c>
      <c r="J196" s="76">
        <v>0</v>
      </c>
      <c r="K196" s="76">
        <v>0</v>
      </c>
      <c r="L196" s="76">
        <v>0</v>
      </c>
      <c r="M196" s="76">
        <v>0</v>
      </c>
      <c r="N196" s="76">
        <v>0</v>
      </c>
      <c r="O196" s="76">
        <v>0</v>
      </c>
      <c r="P196" s="71">
        <v>0</v>
      </c>
    </row>
    <row r="197" spans="1:16" x14ac:dyDescent="0.25">
      <c r="A197" s="75">
        <v>2019</v>
      </c>
      <c r="B197" s="76">
        <v>0</v>
      </c>
      <c r="C197" s="76">
        <v>0</v>
      </c>
      <c r="D197" s="76">
        <v>0</v>
      </c>
      <c r="E197" s="76">
        <v>0</v>
      </c>
      <c r="F197" s="76">
        <v>0</v>
      </c>
      <c r="G197" s="76">
        <v>0</v>
      </c>
      <c r="H197" s="76">
        <v>0</v>
      </c>
      <c r="I197" s="76">
        <v>0</v>
      </c>
      <c r="J197" s="76">
        <v>0</v>
      </c>
      <c r="K197" s="76">
        <v>0</v>
      </c>
      <c r="L197" s="76">
        <v>0</v>
      </c>
      <c r="M197" s="76">
        <v>0</v>
      </c>
      <c r="N197" s="76">
        <v>0</v>
      </c>
      <c r="O197" s="76">
        <v>0</v>
      </c>
      <c r="P197" s="71">
        <v>0</v>
      </c>
    </row>
    <row r="198" spans="1:16" x14ac:dyDescent="0.25">
      <c r="A198" s="75">
        <v>2020</v>
      </c>
      <c r="B198" s="76">
        <v>1.3891942705995602E-3</v>
      </c>
      <c r="C198" s="76">
        <v>2.738029021903106E-3</v>
      </c>
      <c r="D198" s="76">
        <v>4.3775374705058191E-3</v>
      </c>
      <c r="E198" s="76">
        <v>3.6022523561399979E-3</v>
      </c>
      <c r="F198" s="76">
        <v>8.7848750069999216E-4</v>
      </c>
      <c r="G198" s="76">
        <v>2.0812048148955269E-4</v>
      </c>
      <c r="H198" s="76">
        <v>1.192613390803012E-3</v>
      </c>
      <c r="I198" s="76">
        <v>1.0091702469671488E-3</v>
      </c>
      <c r="J198" s="76">
        <v>2.2738163704010507E-3</v>
      </c>
      <c r="K198" s="76">
        <v>1.1392281531284445E-3</v>
      </c>
      <c r="L198" s="76">
        <v>3.534832308529075E-3</v>
      </c>
      <c r="M198" s="76">
        <v>6.5112433380583624E-3</v>
      </c>
      <c r="N198" s="76">
        <v>4.6333430348232804E-3</v>
      </c>
      <c r="O198" s="76">
        <v>2.2127833565183479E-2</v>
      </c>
      <c r="P198" s="71">
        <v>3.34878679440484E-2</v>
      </c>
    </row>
    <row r="199" spans="1:16" x14ac:dyDescent="0.25">
      <c r="A199" s="75">
        <v>2021</v>
      </c>
      <c r="B199" s="76">
        <v>3.1867893254703739E-3</v>
      </c>
      <c r="C199" s="76">
        <v>6.2886118035485276E-3</v>
      </c>
      <c r="D199" s="76">
        <v>1.0064338741641199E-2</v>
      </c>
      <c r="E199" s="76">
        <v>8.2807246224597154E-3</v>
      </c>
      <c r="F199" s="76">
        <v>2.0192622252879645E-3</v>
      </c>
      <c r="G199" s="76">
        <v>4.7842879264009942E-4</v>
      </c>
      <c r="H199" s="76">
        <v>2.7431602093371315E-3</v>
      </c>
      <c r="I199" s="76">
        <v>2.3158509658947665E-3</v>
      </c>
      <c r="J199" s="76">
        <v>5.230936833330568E-3</v>
      </c>
      <c r="K199" s="76">
        <v>2.6190168564738285E-3</v>
      </c>
      <c r="L199" s="76">
        <v>8.1337120275643045E-3</v>
      </c>
      <c r="M199" s="76">
        <v>1.4959957931596121E-2</v>
      </c>
      <c r="N199" s="76">
        <v>1.0648744457507131E-2</v>
      </c>
      <c r="O199" s="76">
        <v>5.0833493587264814E-2</v>
      </c>
      <c r="P199" s="71">
        <v>7.6969534792751731E-2</v>
      </c>
    </row>
    <row r="200" spans="1:16" x14ac:dyDescent="0.25">
      <c r="A200" s="75">
        <v>2022</v>
      </c>
      <c r="B200" s="76">
        <v>5.2346016008883731E-3</v>
      </c>
      <c r="C200" s="76">
        <v>1.0338356528395211E-2</v>
      </c>
      <c r="D200" s="76">
        <v>1.6559987635428888E-2</v>
      </c>
      <c r="E200" s="76">
        <v>1.3623462177435722E-2</v>
      </c>
      <c r="F200" s="76">
        <v>3.322865704788422E-3</v>
      </c>
      <c r="G200" s="76">
        <v>7.8743928512629326E-4</v>
      </c>
      <c r="H200" s="76">
        <v>4.5178770995808869E-3</v>
      </c>
      <c r="I200" s="76">
        <v>3.8051464063875262E-3</v>
      </c>
      <c r="J200" s="76">
        <v>8.6154660206875233E-3</v>
      </c>
      <c r="K200" s="76">
        <v>4.3100795178541672E-3</v>
      </c>
      <c r="L200" s="76">
        <v>1.3395721778271308E-2</v>
      </c>
      <c r="M200" s="76">
        <v>2.4605681929272264E-2</v>
      </c>
      <c r="N200" s="76">
        <v>1.7522260483947529E-2</v>
      </c>
      <c r="O200" s="76">
        <v>8.3606341648881324E-2</v>
      </c>
      <c r="P200" s="71">
        <v>0.12663894616806412</v>
      </c>
    </row>
    <row r="201" spans="1:16" x14ac:dyDescent="0.25">
      <c r="A201" s="75">
        <v>2023</v>
      </c>
      <c r="B201" s="76">
        <v>7.4705058240570315E-3</v>
      </c>
      <c r="C201" s="76">
        <v>1.4760193025893074E-2</v>
      </c>
      <c r="D201" s="76">
        <v>2.3660565289898666E-2</v>
      </c>
      <c r="E201" s="76">
        <v>1.9462728637412309E-2</v>
      </c>
      <c r="F201" s="76">
        <v>4.7486501548900904E-3</v>
      </c>
      <c r="G201" s="76">
        <v>1.1256895120345634E-3</v>
      </c>
      <c r="H201" s="76">
        <v>6.4629888511296132E-3</v>
      </c>
      <c r="I201" s="76">
        <v>5.4306236913918126E-3</v>
      </c>
      <c r="J201" s="76">
        <v>1.232423395569442E-2</v>
      </c>
      <c r="K201" s="76">
        <v>6.1610603570817872E-3</v>
      </c>
      <c r="L201" s="76">
        <v>1.9158875898619539E-2</v>
      </c>
      <c r="M201" s="76">
        <v>3.5166957896573786E-2</v>
      </c>
      <c r="N201" s="76">
        <v>2.5041625336576216E-2</v>
      </c>
      <c r="O201" s="76">
        <v>0.11943024272583912</v>
      </c>
      <c r="P201" s="71">
        <v>0.18097469843125294</v>
      </c>
    </row>
    <row r="202" spans="1:16" x14ac:dyDescent="0.25">
      <c r="A202" s="75">
        <v>2024</v>
      </c>
      <c r="B202" s="76">
        <v>9.8614109213079996E-3</v>
      </c>
      <c r="C202" s="76">
        <v>1.9486828380047467E-2</v>
      </c>
      <c r="D202" s="76">
        <v>3.125907014092185E-2</v>
      </c>
      <c r="E202" s="76">
        <v>2.571038444788188E-2</v>
      </c>
      <c r="F202" s="76">
        <v>6.2747178407322138E-3</v>
      </c>
      <c r="G202" s="76">
        <v>1.4880762524413127E-3</v>
      </c>
      <c r="H202" s="76">
        <v>8.5494538454617616E-3</v>
      </c>
      <c r="I202" s="76">
        <v>7.1672316725442924E-3</v>
      </c>
      <c r="J202" s="76">
        <v>1.6301571370853491E-2</v>
      </c>
      <c r="K202" s="76">
        <v>8.1438683216299851E-3</v>
      </c>
      <c r="L202" s="76">
        <v>2.5337504405116063E-2</v>
      </c>
      <c r="M202" s="76">
        <v>4.6495200367346931E-2</v>
      </c>
      <c r="N202" s="76">
        <v>3.308463420813542E-2</v>
      </c>
      <c r="O202" s="76">
        <v>0.15772193188844724</v>
      </c>
      <c r="P202" s="71">
        <v>0.23915995217442068</v>
      </c>
    </row>
    <row r="203" spans="1:16" x14ac:dyDescent="0.25">
      <c r="A203" s="75">
        <v>2025</v>
      </c>
      <c r="B203" s="76">
        <v>1.2385742659984145E-2</v>
      </c>
      <c r="C203" s="76">
        <v>2.4476338192833434E-2</v>
      </c>
      <c r="D203" s="76">
        <v>3.928989967582136E-2</v>
      </c>
      <c r="E203" s="76">
        <v>3.2312264682499231E-2</v>
      </c>
      <c r="F203" s="76">
        <v>7.8876651816446111E-3</v>
      </c>
      <c r="G203" s="76">
        <v>1.8714281384453334E-3</v>
      </c>
      <c r="H203" s="76">
        <v>1.0759504559521729E-2</v>
      </c>
      <c r="I203" s="76">
        <v>8.999316534891123E-3</v>
      </c>
      <c r="J203" s="76">
        <v>2.0512706423346714E-2</v>
      </c>
      <c r="K203" s="76">
        <v>1.0240692591090434E-2</v>
      </c>
      <c r="L203" s="76">
        <v>3.1877896232835205E-2</v>
      </c>
      <c r="M203" s="76">
        <v>5.8491637874715674E-2</v>
      </c>
      <c r="N203" s="76">
        <v>4.1582236468173106E-2</v>
      </c>
      <c r="O203" s="76">
        <v>0.19815233440828059</v>
      </c>
      <c r="P203" s="71">
        <v>0.30068732921580205</v>
      </c>
    </row>
    <row r="204" spans="1:16" x14ac:dyDescent="0.25">
      <c r="A204" s="75">
        <v>2026</v>
      </c>
      <c r="B204" s="76">
        <v>1.5027870675891205E-2</v>
      </c>
      <c r="C204" s="76">
        <v>2.969933098142288E-2</v>
      </c>
      <c r="D204" s="76">
        <v>4.7706832421812909E-2</v>
      </c>
      <c r="E204" s="76">
        <v>3.9230210539500786E-2</v>
      </c>
      <c r="F204" s="76">
        <v>9.5782900099716534E-3</v>
      </c>
      <c r="G204" s="76">
        <v>2.2735743857923664E-3</v>
      </c>
      <c r="H204" s="76">
        <v>1.3081160370749785E-2</v>
      </c>
      <c r="I204" s="76">
        <v>1.0916155565704026E-2</v>
      </c>
      <c r="J204" s="76">
        <v>2.4934026493604926E-2</v>
      </c>
      <c r="K204" s="76">
        <v>1.2439770728117342E-2</v>
      </c>
      <c r="L204" s="76">
        <v>3.8743209865692858E-2</v>
      </c>
      <c r="M204" s="76">
        <v>7.1081572269736271E-2</v>
      </c>
      <c r="N204" s="76">
        <v>5.0475866555186114E-2</v>
      </c>
      <c r="O204" s="76">
        <v>0.24044136222346257</v>
      </c>
      <c r="P204" s="71">
        <v>0.36518787086318305</v>
      </c>
    </row>
    <row r="205" spans="1:16" x14ac:dyDescent="0.25">
      <c r="A205" s="75">
        <v>2027</v>
      </c>
      <c r="B205" s="76">
        <v>1.7776775043779957E-2</v>
      </c>
      <c r="C205" s="76">
        <v>3.5134508625699043E-2</v>
      </c>
      <c r="D205" s="76">
        <v>5.6475730480006398E-2</v>
      </c>
      <c r="E205" s="76">
        <v>4.6436084139138571E-2</v>
      </c>
      <c r="F205" s="76">
        <v>1.1339871704303596E-2</v>
      </c>
      <c r="G205" s="76">
        <v>2.6929510862104379E-3</v>
      </c>
      <c r="H205" s="76">
        <v>1.5505988506908418E-2</v>
      </c>
      <c r="I205" s="76">
        <v>1.2909966452048338E-2</v>
      </c>
      <c r="J205" s="76">
        <v>2.9548583060794879E-2</v>
      </c>
      <c r="K205" s="76">
        <v>1.4732663039635651E-2</v>
      </c>
      <c r="L205" s="76">
        <v>4.5907406761090654E-2</v>
      </c>
      <c r="M205" s="76">
        <v>8.4212384256304104E-2</v>
      </c>
      <c r="N205" s="76">
        <v>5.9717045139199863E-2</v>
      </c>
      <c r="O205" s="76">
        <v>0.28441570226222829</v>
      </c>
      <c r="P205" s="71">
        <v>0.43238995829511995</v>
      </c>
    </row>
    <row r="206" spans="1:16" x14ac:dyDescent="0.25">
      <c r="A206" s="75">
        <v>2028</v>
      </c>
      <c r="B206" s="76">
        <v>2.0624617535850348E-2</v>
      </c>
      <c r="C206" s="76">
        <v>4.0765991206788421E-2</v>
      </c>
      <c r="D206" s="76">
        <v>6.557127020499362E-2</v>
      </c>
      <c r="E206" s="76">
        <v>5.390904380560451E-2</v>
      </c>
      <c r="F206" s="76">
        <v>1.316741799736903E-2</v>
      </c>
      <c r="G206" s="76">
        <v>3.1283925266596341E-3</v>
      </c>
      <c r="H206" s="76">
        <v>1.8027835968357501E-2</v>
      </c>
      <c r="I206" s="76">
        <v>1.497489159713104E-2</v>
      </c>
      <c r="J206" s="76">
        <v>3.4343677376592809E-2</v>
      </c>
      <c r="K206" s="76">
        <v>1.7113205683328643E-2</v>
      </c>
      <c r="L206" s="76">
        <v>5.3351169092572516E-2</v>
      </c>
      <c r="M206" s="76">
        <v>9.784885033232206E-2</v>
      </c>
      <c r="N206" s="76">
        <v>6.9281039130047448E-2</v>
      </c>
      <c r="O206" s="76">
        <v>0.32996031389195074</v>
      </c>
      <c r="P206" s="71">
        <v>0.50210740245761754</v>
      </c>
    </row>
    <row r="207" spans="1:16" x14ac:dyDescent="0.25">
      <c r="A207" s="75">
        <v>2029</v>
      </c>
      <c r="B207" s="76">
        <v>2.3565297699447259E-2</v>
      </c>
      <c r="C207" s="76">
        <v>4.6581665104676907E-2</v>
      </c>
      <c r="D207" s="76">
        <v>7.4974175785266883E-2</v>
      </c>
      <c r="E207" s="76">
        <v>6.1633251982191446E-2</v>
      </c>
      <c r="F207" s="76">
        <v>1.5057132405046159E-2</v>
      </c>
      <c r="G207" s="76">
        <v>3.5789786701605859E-3</v>
      </c>
      <c r="H207" s="76">
        <v>2.06421288522106E-2</v>
      </c>
      <c r="I207" s="76">
        <v>1.7106368034036167E-2</v>
      </c>
      <c r="J207" s="76">
        <v>3.9309437420134173E-2</v>
      </c>
      <c r="K207" s="76">
        <v>1.9576744422065129E-2</v>
      </c>
      <c r="L207" s="76">
        <v>6.1059771227617937E-2</v>
      </c>
      <c r="M207" s="76">
        <v>0.11196489658813498</v>
      </c>
      <c r="N207" s="76">
        <v>7.9145907036074173E-2</v>
      </c>
      <c r="O207" s="76">
        <v>0.37697314375972985</v>
      </c>
      <c r="P207" s="71">
        <v>0.57419575522706234</v>
      </c>
    </row>
    <row r="208" spans="1:16" x14ac:dyDescent="0.25">
      <c r="A208" s="75">
        <v>2030</v>
      </c>
      <c r="B208" s="76">
        <v>2.6594070827453031E-2</v>
      </c>
      <c r="C208" s="76">
        <v>5.2572133048234444E-2</v>
      </c>
      <c r="D208" s="76">
        <v>8.4669568843133911E-2</v>
      </c>
      <c r="E208" s="76">
        <v>6.9596498108128166E-2</v>
      </c>
      <c r="F208" s="76">
        <v>1.7006099323668263E-2</v>
      </c>
      <c r="G208" s="76">
        <v>4.044009404397992E-3</v>
      </c>
      <c r="H208" s="76">
        <v>2.3345351585291364E-2</v>
      </c>
      <c r="I208" s="76">
        <v>1.9300712814781854E-2</v>
      </c>
      <c r="J208" s="76">
        <v>4.4438016288907388E-2</v>
      </c>
      <c r="K208" s="76">
        <v>2.2119697288977225E-2</v>
      </c>
      <c r="L208" s="76">
        <v>6.9021992185962708E-2</v>
      </c>
      <c r="M208" s="76">
        <v>0.12654050235080386</v>
      </c>
      <c r="N208" s="76">
        <v>8.9294298040035788E-2</v>
      </c>
      <c r="O208" s="76">
        <v>0.42537382618008129</v>
      </c>
      <c r="P208" s="71">
        <v>0.64854295010977592</v>
      </c>
    </row>
    <row r="210" spans="1:17" x14ac:dyDescent="0.25">
      <c r="A210" s="66" t="s">
        <v>148</v>
      </c>
      <c r="B210" s="66"/>
      <c r="C210" s="66"/>
      <c r="D210" s="66"/>
      <c r="E210" s="66"/>
      <c r="F210" s="66"/>
      <c r="G210" s="66"/>
      <c r="H210" s="66"/>
      <c r="I210" s="66"/>
      <c r="J210" s="66"/>
      <c r="K210" s="66"/>
      <c r="L210" s="66"/>
      <c r="M210" s="66"/>
      <c r="N210" s="66"/>
      <c r="O210" s="66"/>
      <c r="P210" s="66"/>
      <c r="Q210" s="66"/>
    </row>
    <row r="211" spans="1:17" x14ac:dyDescent="0.25">
      <c r="A211" s="66" t="s">
        <v>59</v>
      </c>
      <c r="B211" s="66">
        <v>2015</v>
      </c>
      <c r="C211" s="66">
        <v>2016</v>
      </c>
      <c r="D211" s="66">
        <v>2017</v>
      </c>
      <c r="E211" s="66">
        <v>2018</v>
      </c>
      <c r="F211" s="66">
        <v>2019</v>
      </c>
      <c r="G211" s="66">
        <v>2020</v>
      </c>
      <c r="H211" s="66">
        <v>2021</v>
      </c>
      <c r="I211" s="66">
        <v>2022</v>
      </c>
      <c r="J211" s="66">
        <v>2023</v>
      </c>
      <c r="K211" s="66">
        <v>2024</v>
      </c>
      <c r="L211" s="66">
        <v>2025</v>
      </c>
      <c r="M211" s="66">
        <v>2026</v>
      </c>
      <c r="N211" s="66">
        <v>2027</v>
      </c>
      <c r="O211" s="66">
        <v>2028</v>
      </c>
      <c r="P211" s="66">
        <v>2029</v>
      </c>
      <c r="Q211" s="66">
        <v>2030</v>
      </c>
    </row>
    <row r="212" spans="1:17" ht="45" x14ac:dyDescent="0.25">
      <c r="A212" s="94" t="s">
        <v>149</v>
      </c>
      <c r="B212" s="95">
        <v>0</v>
      </c>
      <c r="C212" s="95">
        <v>0</v>
      </c>
      <c r="D212" s="95">
        <v>124.12382897250659</v>
      </c>
      <c r="E212" s="95">
        <v>377.32896743711586</v>
      </c>
      <c r="F212" s="95">
        <v>709.91997729501622</v>
      </c>
      <c r="G212" s="95">
        <v>1101.2888772668432</v>
      </c>
      <c r="H212" s="95">
        <v>1540.2497594338306</v>
      </c>
      <c r="I212" s="95">
        <v>2019.7948442631791</v>
      </c>
      <c r="J212" s="95">
        <v>2535.4984684124361</v>
      </c>
      <c r="K212" s="95">
        <v>3084.2070140031196</v>
      </c>
      <c r="L212" s="95">
        <v>3663.4694515818273</v>
      </c>
      <c r="M212" s="95">
        <v>4271.1631380861572</v>
      </c>
      <c r="N212" s="95">
        <v>4905.5962699347328</v>
      </c>
      <c r="O212" s="95">
        <v>5565.5546788975735</v>
      </c>
      <c r="P212" s="95">
        <v>6250.0551254440925</v>
      </c>
      <c r="Q212" s="95">
        <v>6958.3021543824743</v>
      </c>
    </row>
    <row r="213" spans="1:17" ht="45" x14ac:dyDescent="0.25">
      <c r="A213" s="94" t="s">
        <v>150</v>
      </c>
      <c r="B213" s="95">
        <v>0</v>
      </c>
      <c r="C213" s="95">
        <v>119.25850720319347</v>
      </c>
      <c r="D213" s="95">
        <v>238.65774393520496</v>
      </c>
      <c r="E213" s="95">
        <v>434.14927631868011</v>
      </c>
      <c r="F213" s="95">
        <v>626.88005952663138</v>
      </c>
      <c r="G213" s="95">
        <v>815.00999981681946</v>
      </c>
      <c r="H213" s="95">
        <v>992.31812627355021</v>
      </c>
      <c r="I213" s="95">
        <v>1162.5266588305913</v>
      </c>
      <c r="J213" s="95">
        <v>1328.0390941550106</v>
      </c>
      <c r="K213" s="95">
        <v>1492.9473102201619</v>
      </c>
      <c r="L213" s="95">
        <v>1661.3307510149245</v>
      </c>
      <c r="M213" s="95">
        <v>1833.7942404607734</v>
      </c>
      <c r="N213" s="95">
        <v>2016.7493718667943</v>
      </c>
      <c r="O213" s="95">
        <v>2202.4122639547163</v>
      </c>
      <c r="P213" s="95">
        <v>2390.7829167245395</v>
      </c>
      <c r="Q213" s="95">
        <v>2581.861330176263</v>
      </c>
    </row>
    <row r="214" spans="1:17" ht="30" x14ac:dyDescent="0.25">
      <c r="A214" s="94" t="s">
        <v>151</v>
      </c>
      <c r="B214" s="96">
        <v>0</v>
      </c>
      <c r="C214" s="96">
        <v>0</v>
      </c>
      <c r="D214" s="95">
        <v>24.593324823414545</v>
      </c>
      <c r="E214" s="95">
        <v>74.774765973755194</v>
      </c>
      <c r="F214" s="95">
        <v>140.68518750999169</v>
      </c>
      <c r="G214" s="95">
        <v>218.22498788708282</v>
      </c>
      <c r="H214" s="95">
        <v>305.17731765467494</v>
      </c>
      <c r="I214" s="95">
        <v>400.14789470811536</v>
      </c>
      <c r="J214" s="95">
        <v>502.26225326605589</v>
      </c>
      <c r="K214" s="95">
        <v>610.90716358409634</v>
      </c>
      <c r="L214" s="95">
        <v>725.59459144786479</v>
      </c>
      <c r="M214" s="95">
        <v>845.91190678898772</v>
      </c>
      <c r="N214" s="95">
        <v>971.53711937701064</v>
      </c>
      <c r="O214" s="95">
        <v>1102.229070192675</v>
      </c>
      <c r="P214" s="95">
        <v>1237.7960630141379</v>
      </c>
      <c r="Q214" s="95">
        <v>1378.08386678336</v>
      </c>
    </row>
    <row r="215" spans="1:17" ht="30" x14ac:dyDescent="0.25">
      <c r="A215" s="94" t="s">
        <v>152</v>
      </c>
      <c r="B215" s="96">
        <v>0</v>
      </c>
      <c r="C215" s="96">
        <v>0</v>
      </c>
      <c r="D215" s="95">
        <v>0</v>
      </c>
      <c r="E215" s="95">
        <v>0</v>
      </c>
      <c r="F215" s="95">
        <v>0</v>
      </c>
      <c r="G215" s="95">
        <v>6.6959748110182957</v>
      </c>
      <c r="H215" s="95">
        <v>15.390232279020271</v>
      </c>
      <c r="I215" s="95">
        <v>25.321743237044863</v>
      </c>
      <c r="J215" s="95">
        <v>36.186299592198075</v>
      </c>
      <c r="K215" s="95">
        <v>47.82057246044743</v>
      </c>
      <c r="L215" s="95">
        <v>60.123110428688989</v>
      </c>
      <c r="M215" s="95">
        <v>73.020139373305881</v>
      </c>
      <c r="N215" s="95">
        <v>86.457348497635053</v>
      </c>
      <c r="O215" s="95">
        <v>100.39750887991539</v>
      </c>
      <c r="P215" s="95">
        <v>114.81173779166643</v>
      </c>
      <c r="Q215" s="95">
        <v>129.67762728443105</v>
      </c>
    </row>
    <row r="217" spans="1:17" x14ac:dyDescent="0.25">
      <c r="A217" s="67" t="s">
        <v>153</v>
      </c>
      <c r="B217" s="66"/>
      <c r="C217" s="66"/>
      <c r="D217" s="66"/>
      <c r="E217" s="66"/>
      <c r="F217" s="66"/>
      <c r="G217" s="66"/>
      <c r="H217" s="66"/>
      <c r="I217" s="66"/>
      <c r="J217" s="66"/>
      <c r="K217" s="66"/>
      <c r="L217" s="66"/>
      <c r="M217" s="66"/>
      <c r="N217" s="66"/>
      <c r="O217" s="66"/>
      <c r="P217" s="66"/>
      <c r="Q217" s="66"/>
    </row>
    <row r="218" spans="1:17" x14ac:dyDescent="0.25">
      <c r="A218" s="66" t="s">
        <v>59</v>
      </c>
      <c r="B218" s="66">
        <v>2015</v>
      </c>
      <c r="C218" s="66">
        <v>2016</v>
      </c>
      <c r="D218" s="66">
        <v>2017</v>
      </c>
      <c r="E218" s="66">
        <v>2018</v>
      </c>
      <c r="F218" s="66">
        <v>2019</v>
      </c>
      <c r="G218" s="66">
        <v>2020</v>
      </c>
      <c r="H218" s="66">
        <v>2021</v>
      </c>
      <c r="I218" s="66">
        <v>2022</v>
      </c>
      <c r="J218" s="66">
        <v>2023</v>
      </c>
      <c r="K218" s="66">
        <v>2024</v>
      </c>
      <c r="L218" s="66">
        <v>2025</v>
      </c>
      <c r="M218" s="66">
        <v>2026</v>
      </c>
      <c r="N218" s="66">
        <v>2027</v>
      </c>
      <c r="O218" s="66">
        <v>2028</v>
      </c>
      <c r="P218" s="66">
        <v>2029</v>
      </c>
      <c r="Q218" s="66">
        <v>2030</v>
      </c>
    </row>
    <row r="219" spans="1:17" ht="45" x14ac:dyDescent="0.25">
      <c r="A219" s="97" t="s">
        <v>149</v>
      </c>
      <c r="B219" s="98">
        <v>0</v>
      </c>
      <c r="C219" s="98">
        <v>0</v>
      </c>
      <c r="D219" s="98">
        <v>0.82786754766303439</v>
      </c>
      <c r="E219" s="98">
        <v>2.5143168872343038</v>
      </c>
      <c r="F219" s="98">
        <v>4.7287766676373071</v>
      </c>
      <c r="G219" s="98">
        <v>7.3351244844816517</v>
      </c>
      <c r="H219" s="98">
        <v>10.258889023960705</v>
      </c>
      <c r="I219" s="98">
        <v>13.453974558984438</v>
      </c>
      <c r="J219" s="98">
        <v>16.89045517075558</v>
      </c>
      <c r="K219" s="98">
        <v>20.546053577438734</v>
      </c>
      <c r="L219" s="98">
        <v>24.404459176676625</v>
      </c>
      <c r="M219" s="98">
        <v>28.450994922273161</v>
      </c>
      <c r="N219" s="98">
        <v>32.673456520935602</v>
      </c>
      <c r="O219" s="98">
        <v>37.063873703083047</v>
      </c>
      <c r="P219" s="98">
        <v>41.615457942284841</v>
      </c>
      <c r="Q219" s="98">
        <v>46.322665871090685</v>
      </c>
    </row>
    <row r="220" spans="1:17" ht="45" x14ac:dyDescent="0.25">
      <c r="A220" s="97" t="s">
        <v>150</v>
      </c>
      <c r="B220" s="98">
        <v>0</v>
      </c>
      <c r="C220" s="98">
        <v>2.9568275625204583</v>
      </c>
      <c r="D220" s="98">
        <v>6.0011869919116378</v>
      </c>
      <c r="E220" s="98">
        <v>8.3272653134048333</v>
      </c>
      <c r="F220" s="98">
        <v>10.806070154067742</v>
      </c>
      <c r="G220" s="98">
        <v>13.495572957654499</v>
      </c>
      <c r="H220" s="98">
        <v>16.393285337282698</v>
      </c>
      <c r="I220" s="98">
        <v>19.516436786894982</v>
      </c>
      <c r="J220" s="98">
        <v>22.862813314175465</v>
      </c>
      <c r="K220" s="98">
        <v>26.630396619624179</v>
      </c>
      <c r="L220" s="98">
        <v>30.786153739414782</v>
      </c>
      <c r="M220" s="98">
        <v>35.306124528604656</v>
      </c>
      <c r="N220" s="98">
        <v>39.538751151172633</v>
      </c>
      <c r="O220" s="98">
        <v>43.941874263432183</v>
      </c>
      <c r="P220" s="98">
        <v>48.515493865383306</v>
      </c>
      <c r="Q220" s="98">
        <v>53.259609957026001</v>
      </c>
    </row>
    <row r="221" spans="1:17" ht="30" x14ac:dyDescent="0.25">
      <c r="A221" s="97" t="s">
        <v>151</v>
      </c>
      <c r="B221" s="99">
        <v>0</v>
      </c>
      <c r="C221" s="99">
        <v>0</v>
      </c>
      <c r="D221" s="98">
        <v>0.11754294051925897</v>
      </c>
      <c r="E221" s="98">
        <v>0.35735381812482808</v>
      </c>
      <c r="F221" s="98">
        <v>0.67238290832718894</v>
      </c>
      <c r="G221" s="98">
        <v>1.0430887269241869</v>
      </c>
      <c r="H221" s="98">
        <v>1.4588888390047527</v>
      </c>
      <c r="I221" s="98">
        <v>1.9131507380304305</v>
      </c>
      <c r="J221" s="98">
        <v>2.4016935819580727</v>
      </c>
      <c r="K221" s="98">
        <v>2.9215539596744566</v>
      </c>
      <c r="L221" s="98">
        <v>3.4703781751641314</v>
      </c>
      <c r="M221" s="98">
        <v>4.0462254197560243</v>
      </c>
      <c r="N221" s="98">
        <v>4.6475896155075427</v>
      </c>
      <c r="O221" s="98">
        <v>5.2733328987273094</v>
      </c>
      <c r="P221" s="98">
        <v>5.9225493415197032</v>
      </c>
      <c r="Q221" s="98">
        <v>6.5945103557069213</v>
      </c>
    </row>
    <row r="222" spans="1:17" ht="30" x14ac:dyDescent="0.25">
      <c r="A222" s="97" t="s">
        <v>152</v>
      </c>
      <c r="B222" s="99">
        <v>0</v>
      </c>
      <c r="C222" s="99">
        <v>0</v>
      </c>
      <c r="D222" s="98">
        <v>0</v>
      </c>
      <c r="E222" s="98">
        <v>0</v>
      </c>
      <c r="F222" s="98">
        <v>0</v>
      </c>
      <c r="G222" s="98">
        <v>3.34878679440484E-2</v>
      </c>
      <c r="H222" s="98">
        <v>7.6969534792751731E-2</v>
      </c>
      <c r="I222" s="98">
        <v>0.12663894616806412</v>
      </c>
      <c r="J222" s="98">
        <v>0.18097469843125294</v>
      </c>
      <c r="K222" s="98">
        <v>0.23915995217442068</v>
      </c>
      <c r="L222" s="98">
        <v>0.30068732921580205</v>
      </c>
      <c r="M222" s="98">
        <v>0.36518787086318305</v>
      </c>
      <c r="N222" s="98">
        <v>0.43238995829511995</v>
      </c>
      <c r="O222" s="98">
        <v>0.50210740245761754</v>
      </c>
      <c r="P222" s="98">
        <v>0.57419575522706234</v>
      </c>
      <c r="Q222" s="98">
        <v>0.64854295010977592</v>
      </c>
    </row>
  </sheetData>
  <mergeCells count="1">
    <mergeCell ref="R38:R7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36"/>
  <sheetViews>
    <sheetView zoomScaleNormal="100" workbookViewId="0">
      <selection activeCell="G11" sqref="G11"/>
    </sheetView>
  </sheetViews>
  <sheetFormatPr defaultColWidth="8.85546875" defaultRowHeight="15" x14ac:dyDescent="0.25"/>
  <cols>
    <col min="1" max="1" width="27.28515625" style="1" bestFit="1" customWidth="1"/>
    <col min="2" max="2" width="22.7109375" style="1" bestFit="1" customWidth="1"/>
    <col min="3" max="3" width="14.28515625" style="1" customWidth="1"/>
    <col min="4" max="4" width="11.28515625" style="1" customWidth="1"/>
    <col min="5" max="16384" width="8.85546875" style="1"/>
  </cols>
  <sheetData>
    <row r="1" spans="1:7" ht="18" x14ac:dyDescent="0.35">
      <c r="A1" s="19" t="s">
        <v>38</v>
      </c>
      <c r="B1" s="6"/>
      <c r="C1" s="6"/>
      <c r="D1" s="6"/>
    </row>
    <row r="2" spans="1:7" ht="18" x14ac:dyDescent="0.35">
      <c r="A2" s="3"/>
      <c r="B2" s="6"/>
      <c r="C2" s="6"/>
      <c r="D2" s="6"/>
    </row>
    <row r="3" spans="1:7" thickBot="1" x14ac:dyDescent="0.35">
      <c r="A3" s="10" t="s">
        <v>59</v>
      </c>
      <c r="B3" s="10" t="s">
        <v>16</v>
      </c>
      <c r="C3" s="10" t="s">
        <v>30</v>
      </c>
      <c r="D3" s="10" t="s">
        <v>1</v>
      </c>
    </row>
    <row r="4" spans="1:7" ht="14.45" x14ac:dyDescent="0.3">
      <c r="A4" s="20" t="s">
        <v>10</v>
      </c>
      <c r="B4" s="21" t="s">
        <v>9</v>
      </c>
      <c r="C4" s="20" t="s">
        <v>27</v>
      </c>
      <c r="D4" s="21" t="s">
        <v>2</v>
      </c>
      <c r="F4" s="18"/>
    </row>
    <row r="5" spans="1:7" ht="14.45" x14ac:dyDescent="0.3">
      <c r="A5" s="20" t="s">
        <v>11</v>
      </c>
      <c r="B5" s="21" t="s">
        <v>9</v>
      </c>
      <c r="C5" s="20" t="s">
        <v>27</v>
      </c>
      <c r="D5" s="21" t="s">
        <v>5</v>
      </c>
      <c r="F5" s="18"/>
    </row>
    <row r="6" spans="1:7" ht="14.45" x14ac:dyDescent="0.3">
      <c r="A6" s="20" t="s">
        <v>21</v>
      </c>
      <c r="B6" s="21" t="s">
        <v>9</v>
      </c>
      <c r="C6" s="20" t="s">
        <v>27</v>
      </c>
      <c r="D6" s="21" t="s">
        <v>5</v>
      </c>
      <c r="F6" s="18"/>
    </row>
    <row r="7" spans="1:7" ht="14.45" x14ac:dyDescent="0.3">
      <c r="A7" s="20" t="s">
        <v>22</v>
      </c>
      <c r="B7" s="21" t="s">
        <v>9</v>
      </c>
      <c r="C7" s="20" t="s">
        <v>27</v>
      </c>
      <c r="D7" s="20" t="s">
        <v>17</v>
      </c>
      <c r="F7" s="18"/>
      <c r="G7" s="18"/>
    </row>
    <row r="8" spans="1:7" ht="14.45" x14ac:dyDescent="0.3">
      <c r="A8" s="20" t="s">
        <v>12</v>
      </c>
      <c r="B8" s="20" t="s">
        <v>6</v>
      </c>
      <c r="C8" s="20" t="s">
        <v>27</v>
      </c>
      <c r="D8" s="20" t="s">
        <v>17</v>
      </c>
      <c r="F8" s="18"/>
      <c r="G8" s="18"/>
    </row>
    <row r="9" spans="1:7" ht="14.45" x14ac:dyDescent="0.3">
      <c r="A9" s="22" t="s">
        <v>23</v>
      </c>
      <c r="B9" s="22" t="s">
        <v>6</v>
      </c>
      <c r="C9" s="22" t="s">
        <v>27</v>
      </c>
      <c r="D9" s="22" t="s">
        <v>2</v>
      </c>
      <c r="F9" s="18"/>
      <c r="G9" s="18"/>
    </row>
    <row r="10" spans="1:7" ht="14.45" x14ac:dyDescent="0.3">
      <c r="A10" s="20" t="s">
        <v>34</v>
      </c>
      <c r="B10" s="20" t="s">
        <v>6</v>
      </c>
      <c r="C10" s="20" t="s">
        <v>29</v>
      </c>
      <c r="D10" s="20" t="s">
        <v>19</v>
      </c>
      <c r="F10" s="18"/>
      <c r="G10" s="18"/>
    </row>
    <row r="11" spans="1:7" ht="14.45" x14ac:dyDescent="0.3">
      <c r="A11" s="20" t="s">
        <v>35</v>
      </c>
      <c r="B11" s="20" t="s">
        <v>6</v>
      </c>
      <c r="C11" s="20" t="s">
        <v>28</v>
      </c>
      <c r="D11" s="20" t="s">
        <v>18</v>
      </c>
      <c r="F11" s="18"/>
      <c r="G11" s="18"/>
    </row>
    <row r="12" spans="1:7" ht="14.45" x14ac:dyDescent="0.3">
      <c r="A12" s="20" t="s">
        <v>33</v>
      </c>
      <c r="B12" s="20" t="s">
        <v>6</v>
      </c>
      <c r="C12" s="20" t="s">
        <v>27</v>
      </c>
      <c r="D12" s="20" t="s">
        <v>26</v>
      </c>
      <c r="F12" s="18"/>
      <c r="G12" s="18"/>
    </row>
    <row r="13" spans="1:7" ht="14.45" x14ac:dyDescent="0.3">
      <c r="A13" s="20" t="s">
        <v>15</v>
      </c>
      <c r="B13" s="20" t="s">
        <v>6</v>
      </c>
      <c r="C13" s="20" t="s">
        <v>29</v>
      </c>
      <c r="D13" s="20" t="s">
        <v>20</v>
      </c>
      <c r="F13" s="18"/>
      <c r="G13" s="18"/>
    </row>
    <row r="14" spans="1:7" ht="14.45" x14ac:dyDescent="0.3">
      <c r="A14" s="20" t="s">
        <v>24</v>
      </c>
      <c r="B14" s="20" t="s">
        <v>6</v>
      </c>
      <c r="C14" s="20" t="s">
        <v>27</v>
      </c>
      <c r="D14" s="20" t="s">
        <v>2</v>
      </c>
      <c r="F14" s="18"/>
      <c r="G14" s="18"/>
    </row>
    <row r="15" spans="1:7" ht="14.45" x14ac:dyDescent="0.3">
      <c r="A15" s="20" t="s">
        <v>25</v>
      </c>
      <c r="B15" s="20" t="s">
        <v>6</v>
      </c>
      <c r="C15" s="20" t="s">
        <v>27</v>
      </c>
      <c r="D15" s="20" t="s">
        <v>17</v>
      </c>
      <c r="F15" s="18"/>
      <c r="G15" s="18"/>
    </row>
    <row r="16" spans="1:7" ht="14.45" x14ac:dyDescent="0.3">
      <c r="A16" s="20" t="s">
        <v>329</v>
      </c>
      <c r="B16" s="20" t="s">
        <v>330</v>
      </c>
      <c r="C16" s="20" t="s">
        <v>27</v>
      </c>
      <c r="D16" s="20" t="s">
        <v>18</v>
      </c>
      <c r="F16" s="18"/>
      <c r="G16" s="18"/>
    </row>
    <row r="17" spans="1:7" ht="14.45" x14ac:dyDescent="0.3">
      <c r="A17" s="20" t="s">
        <v>331</v>
      </c>
      <c r="B17" s="20" t="s">
        <v>330</v>
      </c>
      <c r="C17" s="20" t="s">
        <v>27</v>
      </c>
      <c r="D17" s="20" t="s">
        <v>18</v>
      </c>
      <c r="F17" s="18"/>
      <c r="G17" s="18"/>
    </row>
    <row r="18" spans="1:7" ht="14.45" x14ac:dyDescent="0.3">
      <c r="A18" s="20" t="s">
        <v>7</v>
      </c>
      <c r="B18" s="20" t="s">
        <v>330</v>
      </c>
      <c r="C18" s="20" t="s">
        <v>27</v>
      </c>
      <c r="D18" s="20" t="s">
        <v>18</v>
      </c>
      <c r="F18" s="18"/>
      <c r="G18" s="18"/>
    </row>
    <row r="19" spans="1:7" ht="14.45" x14ac:dyDescent="0.3">
      <c r="A19" s="20" t="s">
        <v>32</v>
      </c>
      <c r="B19" s="20" t="s">
        <v>330</v>
      </c>
      <c r="C19" s="20" t="s">
        <v>27</v>
      </c>
      <c r="D19" s="20" t="s">
        <v>18</v>
      </c>
      <c r="F19" s="18"/>
      <c r="G19" s="18"/>
    </row>
    <row r="20" spans="1:7" ht="14.45" x14ac:dyDescent="0.3">
      <c r="A20" s="20" t="s">
        <v>13</v>
      </c>
      <c r="B20" s="20" t="s">
        <v>330</v>
      </c>
      <c r="C20" s="20" t="s">
        <v>27</v>
      </c>
      <c r="D20" s="20" t="s">
        <v>18</v>
      </c>
    </row>
    <row r="21" spans="1:7" ht="14.45" x14ac:dyDescent="0.3">
      <c r="A21" s="20"/>
      <c r="B21" s="20"/>
      <c r="C21" s="20"/>
      <c r="D21" s="20"/>
    </row>
    <row r="22" spans="1:7" ht="14.45" x14ac:dyDescent="0.3">
      <c r="A22" s="20"/>
      <c r="B22" s="20"/>
      <c r="C22" s="20"/>
      <c r="D22" s="20"/>
    </row>
    <row r="23" spans="1:7" thickBot="1" x14ac:dyDescent="0.35">
      <c r="A23" s="10" t="s">
        <v>56</v>
      </c>
      <c r="B23" s="10" t="s">
        <v>58</v>
      </c>
      <c r="C23" s="10" t="s">
        <v>53</v>
      </c>
      <c r="D23" s="20"/>
    </row>
    <row r="24" spans="1:7" ht="14.45" x14ac:dyDescent="0.3">
      <c r="A24" s="23" t="s">
        <v>58</v>
      </c>
      <c r="B24" s="12" t="s">
        <v>49</v>
      </c>
      <c r="C24" s="12" t="s">
        <v>37</v>
      </c>
      <c r="D24" s="20"/>
    </row>
    <row r="25" spans="1:7" ht="14.45" x14ac:dyDescent="0.3">
      <c r="A25" s="24" t="s">
        <v>53</v>
      </c>
      <c r="B25" s="12" t="s">
        <v>50</v>
      </c>
      <c r="C25" s="12" t="s">
        <v>54</v>
      </c>
      <c r="D25" s="20"/>
    </row>
    <row r="26" spans="1:7" ht="14.45" x14ac:dyDescent="0.3">
      <c r="A26" s="24"/>
      <c r="B26" s="12" t="s">
        <v>51</v>
      </c>
      <c r="C26" s="12" t="s">
        <v>55</v>
      </c>
      <c r="D26" s="20"/>
    </row>
    <row r="27" spans="1:7" ht="14.45" x14ac:dyDescent="0.3">
      <c r="A27" s="24"/>
      <c r="B27" s="12" t="s">
        <v>46</v>
      </c>
      <c r="C27" s="12"/>
      <c r="D27" s="20"/>
    </row>
    <row r="28" spans="1:7" ht="14.45" x14ac:dyDescent="0.3">
      <c r="A28" s="24"/>
      <c r="B28" s="12" t="s">
        <v>52</v>
      </c>
      <c r="C28" s="12"/>
      <c r="D28" s="20"/>
    </row>
    <row r="29" spans="1:7" ht="14.45" x14ac:dyDescent="0.3">
      <c r="A29" s="24"/>
      <c r="B29" s="12" t="s">
        <v>42</v>
      </c>
      <c r="C29" s="12"/>
      <c r="D29" s="20"/>
    </row>
    <row r="30" spans="1:7" ht="14.45" x14ac:dyDescent="0.3">
      <c r="A30" s="24"/>
      <c r="B30" s="12" t="s">
        <v>47</v>
      </c>
      <c r="C30" s="12"/>
      <c r="D30" s="20"/>
    </row>
    <row r="31" spans="1:7" ht="14.45" x14ac:dyDescent="0.3">
      <c r="A31" s="24"/>
      <c r="B31" s="12" t="s">
        <v>43</v>
      </c>
      <c r="C31" s="12"/>
      <c r="D31" s="20"/>
    </row>
    <row r="32" spans="1:7" ht="14.45" x14ac:dyDescent="0.3">
      <c r="A32" s="24"/>
      <c r="B32" s="12" t="s">
        <v>44</v>
      </c>
      <c r="C32" s="12"/>
      <c r="D32" s="20"/>
    </row>
    <row r="33" spans="1:4" ht="14.45" x14ac:dyDescent="0.3">
      <c r="A33" s="24"/>
      <c r="B33" s="12" t="s">
        <v>48</v>
      </c>
      <c r="C33" s="12"/>
      <c r="D33" s="20"/>
    </row>
    <row r="34" spans="1:4" ht="14.45" x14ac:dyDescent="0.3">
      <c r="A34" s="24"/>
      <c r="B34" s="12" t="s">
        <v>45</v>
      </c>
      <c r="C34" s="12"/>
      <c r="D34" s="20"/>
    </row>
    <row r="35" spans="1:4" ht="14.45" x14ac:dyDescent="0.3">
      <c r="A35" s="24"/>
      <c r="B35" s="12" t="s">
        <v>57</v>
      </c>
      <c r="C35" s="12"/>
      <c r="D35" s="20"/>
    </row>
    <row r="36" spans="1:4" ht="14.45" x14ac:dyDescent="0.3">
      <c r="A36"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5"/>
  <sheetViews>
    <sheetView workbookViewId="0">
      <selection activeCell="K17" sqref="K17"/>
    </sheetView>
  </sheetViews>
  <sheetFormatPr defaultRowHeight="15" x14ac:dyDescent="0.25"/>
  <sheetData>
    <row r="1" spans="1:20" ht="14.45" x14ac:dyDescent="0.3">
      <c r="A1" s="277" t="s">
        <v>62</v>
      </c>
      <c r="B1" s="277"/>
      <c r="C1" s="277"/>
      <c r="D1" s="277"/>
      <c r="E1" s="277"/>
      <c r="F1" s="277"/>
      <c r="G1" s="277"/>
      <c r="H1" s="277"/>
      <c r="I1" s="277"/>
      <c r="J1" s="277"/>
      <c r="K1" s="277"/>
      <c r="L1" s="277"/>
      <c r="M1" s="277"/>
      <c r="N1" s="277"/>
      <c r="O1" s="277"/>
      <c r="P1" s="28"/>
      <c r="Q1" s="28"/>
      <c r="R1" s="28"/>
      <c r="S1" s="28"/>
      <c r="T1" s="28"/>
    </row>
    <row r="2" spans="1:20" ht="14.45" x14ac:dyDescent="0.3">
      <c r="A2" s="45" t="s">
        <v>63</v>
      </c>
      <c r="B2" s="45" t="s">
        <v>64</v>
      </c>
      <c r="C2" s="45" t="s">
        <v>65</v>
      </c>
      <c r="D2" s="45" t="s">
        <v>66</v>
      </c>
      <c r="E2" s="45" t="s">
        <v>67</v>
      </c>
      <c r="F2" s="45" t="s">
        <v>68</v>
      </c>
      <c r="G2" s="45" t="s">
        <v>69</v>
      </c>
      <c r="H2" s="45" t="s">
        <v>70</v>
      </c>
      <c r="I2" s="45" t="s">
        <v>71</v>
      </c>
      <c r="J2" s="45" t="s">
        <v>72</v>
      </c>
      <c r="K2" s="45" t="s">
        <v>73</v>
      </c>
      <c r="L2" s="45" t="s">
        <v>74</v>
      </c>
      <c r="M2" s="45" t="s">
        <v>75</v>
      </c>
      <c r="N2" s="45" t="s">
        <v>76</v>
      </c>
      <c r="O2" s="45" t="s">
        <v>77</v>
      </c>
      <c r="P2" s="30"/>
      <c r="Q2" s="30"/>
      <c r="R2" s="30"/>
      <c r="S2" s="30"/>
      <c r="T2" s="30"/>
    </row>
    <row r="3" spans="1:20" ht="14.45" x14ac:dyDescent="0.3">
      <c r="A3" s="45">
        <v>1980</v>
      </c>
      <c r="B3" s="45" t="s">
        <v>78</v>
      </c>
      <c r="C3" s="45">
        <v>1</v>
      </c>
      <c r="D3" s="46">
        <v>68.532616412175003</v>
      </c>
      <c r="E3" s="46">
        <v>37.583347003611451</v>
      </c>
      <c r="F3" s="46">
        <v>213.82877054005357</v>
      </c>
      <c r="G3" s="46">
        <v>57.446384511828505</v>
      </c>
      <c r="H3" s="46">
        <v>116.64180151312939</v>
      </c>
      <c r="I3" s="46">
        <v>9.7595905417131679</v>
      </c>
      <c r="J3" s="46">
        <v>144.50790431499925</v>
      </c>
      <c r="K3" s="46">
        <v>85.337709684346365</v>
      </c>
      <c r="L3" s="46">
        <v>63.915176328650332</v>
      </c>
      <c r="M3" s="46">
        <v>57.274818739819914</v>
      </c>
      <c r="N3" s="46">
        <v>260.30662344667564</v>
      </c>
      <c r="O3" s="46">
        <v>175.79345598467222</v>
      </c>
      <c r="P3" s="30"/>
      <c r="Q3" s="30"/>
      <c r="R3" s="30"/>
      <c r="S3" s="30"/>
      <c r="T3" s="30"/>
    </row>
    <row r="4" spans="1:20" ht="14.45" x14ac:dyDescent="0.3">
      <c r="A4" s="45">
        <v>1981</v>
      </c>
      <c r="B4" s="45" t="s">
        <v>78</v>
      </c>
      <c r="C4" s="45">
        <v>1</v>
      </c>
      <c r="D4" s="46">
        <v>71.072438472418511</v>
      </c>
      <c r="E4" s="46">
        <v>37.79402718098882</v>
      </c>
      <c r="F4" s="46">
        <v>219.0073480061518</v>
      </c>
      <c r="G4" s="46">
        <v>58.826309772438741</v>
      </c>
      <c r="H4" s="46">
        <v>125.70926628429535</v>
      </c>
      <c r="I4" s="46">
        <v>10.562850464054975</v>
      </c>
      <c r="J4" s="46">
        <v>145.07795912959247</v>
      </c>
      <c r="K4" s="46">
        <v>85.657079514720166</v>
      </c>
      <c r="L4" s="46">
        <v>65.240869860858169</v>
      </c>
      <c r="M4" s="46">
        <v>57.871749735573978</v>
      </c>
      <c r="N4" s="46">
        <v>265.50678827288488</v>
      </c>
      <c r="O4" s="46">
        <v>182.72287663887627</v>
      </c>
      <c r="P4" s="30"/>
      <c r="Q4" s="30"/>
      <c r="R4" s="30"/>
      <c r="S4" s="30"/>
      <c r="T4" s="30"/>
    </row>
    <row r="5" spans="1:20" ht="14.45" x14ac:dyDescent="0.3">
      <c r="A5" s="45">
        <v>1982</v>
      </c>
      <c r="B5" s="45" t="s">
        <v>78</v>
      </c>
      <c r="C5" s="45">
        <v>1</v>
      </c>
      <c r="D5" s="46">
        <v>73.53710103601</v>
      </c>
      <c r="E5" s="46">
        <v>38.006770002057806</v>
      </c>
      <c r="F5" s="46">
        <v>223.68325510107891</v>
      </c>
      <c r="G5" s="46">
        <v>60.157519184751798</v>
      </c>
      <c r="H5" s="46">
        <v>132.31287431321368</v>
      </c>
      <c r="I5" s="46">
        <v>10.98487996500757</v>
      </c>
      <c r="J5" s="46">
        <v>145.50076324631206</v>
      </c>
      <c r="K5" s="46">
        <v>85.939730147001811</v>
      </c>
      <c r="L5" s="46">
        <v>67.220965341717843</v>
      </c>
      <c r="M5" s="46">
        <v>59.483188259448383</v>
      </c>
      <c r="N5" s="46">
        <v>270.20722364452314</v>
      </c>
      <c r="O5" s="46">
        <v>190.64395894270649</v>
      </c>
      <c r="P5" s="30"/>
      <c r="Q5" s="30"/>
      <c r="R5" s="30"/>
      <c r="S5" s="30"/>
      <c r="T5" s="30"/>
    </row>
    <row r="6" spans="1:20" ht="14.45" x14ac:dyDescent="0.3">
      <c r="A6" s="45">
        <v>1983</v>
      </c>
      <c r="B6" s="45" t="s">
        <v>78</v>
      </c>
      <c r="C6" s="45">
        <v>1</v>
      </c>
      <c r="D6" s="46">
        <v>75.557349170449442</v>
      </c>
      <c r="E6" s="46">
        <v>38.234892948826023</v>
      </c>
      <c r="F6" s="46">
        <v>226.70388041580065</v>
      </c>
      <c r="G6" s="46">
        <v>61.004344360910508</v>
      </c>
      <c r="H6" s="46">
        <v>138.29738866939735</v>
      </c>
      <c r="I6" s="46">
        <v>11.362236141507855</v>
      </c>
      <c r="J6" s="46">
        <v>145.83340971009568</v>
      </c>
      <c r="K6" s="46">
        <v>86.200816232240143</v>
      </c>
      <c r="L6" s="46">
        <v>68.310196733244354</v>
      </c>
      <c r="M6" s="46">
        <v>61.303312294799106</v>
      </c>
      <c r="N6" s="46">
        <v>275.31430621166612</v>
      </c>
      <c r="O6" s="46">
        <v>199.70496942182896</v>
      </c>
      <c r="P6" s="30"/>
      <c r="Q6" s="30"/>
      <c r="R6" s="30"/>
      <c r="S6" s="30"/>
      <c r="T6" s="30"/>
    </row>
    <row r="7" spans="1:20" ht="14.45" x14ac:dyDescent="0.3">
      <c r="A7" s="45">
        <v>1984</v>
      </c>
      <c r="B7" s="45" t="s">
        <v>78</v>
      </c>
      <c r="C7" s="45">
        <v>1</v>
      </c>
      <c r="D7" s="46">
        <v>78.101340356794708</v>
      </c>
      <c r="E7" s="46">
        <v>38.727022535211809</v>
      </c>
      <c r="F7" s="46">
        <v>230.15239498124114</v>
      </c>
      <c r="G7" s="46">
        <v>62.02867327615747</v>
      </c>
      <c r="H7" s="46">
        <v>144.16671042286919</v>
      </c>
      <c r="I7" s="46">
        <v>11.759792992329889</v>
      </c>
      <c r="J7" s="46">
        <v>146.14577784980852</v>
      </c>
      <c r="K7" s="46">
        <v>86.596609163301707</v>
      </c>
      <c r="L7" s="46">
        <v>69.913814612017845</v>
      </c>
      <c r="M7" s="46">
        <v>64.316822080566979</v>
      </c>
      <c r="N7" s="46">
        <v>279.80272061205869</v>
      </c>
      <c r="O7" s="46">
        <v>208.61650258713553</v>
      </c>
      <c r="P7" s="30"/>
      <c r="Q7" s="30"/>
      <c r="R7" s="30"/>
      <c r="S7" s="30"/>
      <c r="T7" s="30"/>
    </row>
    <row r="8" spans="1:20" ht="14.45" x14ac:dyDescent="0.3">
      <c r="A8" s="45">
        <v>1985</v>
      </c>
      <c r="B8" s="45" t="s">
        <v>78</v>
      </c>
      <c r="C8" s="45">
        <v>1</v>
      </c>
      <c r="D8" s="46">
        <v>80.582840293105377</v>
      </c>
      <c r="E8" s="46">
        <v>39.228820608297482</v>
      </c>
      <c r="F8" s="46">
        <v>234.50692986988145</v>
      </c>
      <c r="G8" s="46">
        <v>63.310829914306034</v>
      </c>
      <c r="H8" s="46">
        <v>151.95887472768234</v>
      </c>
      <c r="I8" s="46">
        <v>12.440910330258959</v>
      </c>
      <c r="J8" s="46">
        <v>146.58326499350352</v>
      </c>
      <c r="K8" s="46">
        <v>86.965437251722946</v>
      </c>
      <c r="L8" s="46">
        <v>71.176072415985089</v>
      </c>
      <c r="M8" s="46">
        <v>68.171786632035818</v>
      </c>
      <c r="N8" s="46">
        <v>286.32931360813268</v>
      </c>
      <c r="O8" s="46">
        <v>225.09254990370414</v>
      </c>
      <c r="P8" s="30"/>
      <c r="Q8" s="30"/>
      <c r="R8" s="30"/>
      <c r="S8" s="30"/>
      <c r="T8" s="30"/>
    </row>
    <row r="9" spans="1:20" ht="14.45" x14ac:dyDescent="0.3">
      <c r="A9" s="45">
        <v>1986</v>
      </c>
      <c r="B9" s="45" t="s">
        <v>78</v>
      </c>
      <c r="C9" s="45">
        <v>1</v>
      </c>
      <c r="D9" s="46">
        <v>82.84682692667171</v>
      </c>
      <c r="E9" s="46">
        <v>39.812701484591791</v>
      </c>
      <c r="F9" s="46">
        <v>238.73087232195769</v>
      </c>
      <c r="G9" s="46">
        <v>64.532452889919</v>
      </c>
      <c r="H9" s="46">
        <v>159.63886821560749</v>
      </c>
      <c r="I9" s="46">
        <v>13.134012300439371</v>
      </c>
      <c r="J9" s="46">
        <v>146.87326167400528</v>
      </c>
      <c r="K9" s="46">
        <v>87.298568311653128</v>
      </c>
      <c r="L9" s="46">
        <v>73.59914056724179</v>
      </c>
      <c r="M9" s="46">
        <v>72.753579587998743</v>
      </c>
      <c r="N9" s="46">
        <v>297.22943830401323</v>
      </c>
      <c r="O9" s="46">
        <v>242.40372935377331</v>
      </c>
      <c r="P9" s="30"/>
      <c r="Q9" s="30"/>
      <c r="R9" s="30"/>
      <c r="S9" s="30"/>
      <c r="T9" s="30"/>
    </row>
    <row r="10" spans="1:20" ht="14.45" x14ac:dyDescent="0.3">
      <c r="A10" s="45">
        <v>1987</v>
      </c>
      <c r="B10" s="45" t="s">
        <v>78</v>
      </c>
      <c r="C10" s="45">
        <v>1</v>
      </c>
      <c r="D10" s="46">
        <v>85.436790132025251</v>
      </c>
      <c r="E10" s="46">
        <v>40.065983251725285</v>
      </c>
      <c r="F10" s="46">
        <v>244.5541023382201</v>
      </c>
      <c r="G10" s="46">
        <v>66.195286485461139</v>
      </c>
      <c r="H10" s="46">
        <v>168.83330745002419</v>
      </c>
      <c r="I10" s="46">
        <v>14.076519608766342</v>
      </c>
      <c r="J10" s="46">
        <v>147.1250265419043</v>
      </c>
      <c r="K10" s="46">
        <v>87.615457434702122</v>
      </c>
      <c r="L10" s="46">
        <v>75.752913088406274</v>
      </c>
      <c r="M10" s="46">
        <v>78.364694031141127</v>
      </c>
      <c r="N10" s="46">
        <v>309.01242185815863</v>
      </c>
      <c r="O10" s="46">
        <v>256.51092305901074</v>
      </c>
      <c r="P10" s="30"/>
      <c r="Q10" s="30"/>
      <c r="R10" s="30"/>
      <c r="S10" s="30"/>
      <c r="T10" s="30"/>
    </row>
    <row r="11" spans="1:20" ht="14.45" x14ac:dyDescent="0.3">
      <c r="A11" s="45">
        <v>1988</v>
      </c>
      <c r="B11" s="45" t="s">
        <v>78</v>
      </c>
      <c r="C11" s="45">
        <v>1</v>
      </c>
      <c r="D11" s="46">
        <v>87.700577775767655</v>
      </c>
      <c r="E11" s="46">
        <v>40.415168121257786</v>
      </c>
      <c r="F11" s="46">
        <v>251.02035606733517</v>
      </c>
      <c r="G11" s="46">
        <v>68.05183412204876</v>
      </c>
      <c r="H11" s="46">
        <v>177.57574314001715</v>
      </c>
      <c r="I11" s="46">
        <v>14.561179546995</v>
      </c>
      <c r="J11" s="46">
        <v>147.70015813830474</v>
      </c>
      <c r="K11" s="46">
        <v>88.163720763205149</v>
      </c>
      <c r="L11" s="46">
        <v>79.34041325607258</v>
      </c>
      <c r="M11" s="46">
        <v>81.643152782225812</v>
      </c>
      <c r="N11" s="46">
        <v>318.56206083112124</v>
      </c>
      <c r="O11" s="46">
        <v>265.38319731004918</v>
      </c>
      <c r="P11" s="30"/>
      <c r="Q11" s="30"/>
      <c r="R11" s="30"/>
      <c r="S11" s="30"/>
      <c r="T11" s="30"/>
    </row>
    <row r="12" spans="1:20" ht="14.45" x14ac:dyDescent="0.3">
      <c r="A12" s="45">
        <v>1989</v>
      </c>
      <c r="B12" s="45" t="s">
        <v>78</v>
      </c>
      <c r="C12" s="45">
        <v>1</v>
      </c>
      <c r="D12" s="46">
        <v>90.091478165671504</v>
      </c>
      <c r="E12" s="46">
        <v>40.846499265424242</v>
      </c>
      <c r="F12" s="46">
        <v>258.19396041437722</v>
      </c>
      <c r="G12" s="46">
        <v>70.114893717453853</v>
      </c>
      <c r="H12" s="46">
        <v>188.49792422870738</v>
      </c>
      <c r="I12" s="46">
        <v>15.429011712091647</v>
      </c>
      <c r="J12" s="46">
        <v>148.52567431205736</v>
      </c>
      <c r="K12" s="46">
        <v>89.363856226803421</v>
      </c>
      <c r="L12" s="46">
        <v>81.532498297311534</v>
      </c>
      <c r="M12" s="46">
        <v>84.43574746234448</v>
      </c>
      <c r="N12" s="46">
        <v>326.67181788968037</v>
      </c>
      <c r="O12" s="46">
        <v>273.28543940360561</v>
      </c>
      <c r="P12" s="30"/>
      <c r="Q12" s="30"/>
      <c r="R12" s="30"/>
      <c r="S12" s="30"/>
      <c r="T12" s="30"/>
    </row>
    <row r="13" spans="1:20" ht="14.45" x14ac:dyDescent="0.3">
      <c r="A13" s="45">
        <v>1990</v>
      </c>
      <c r="B13" s="45" t="s">
        <v>78</v>
      </c>
      <c r="C13" s="45">
        <v>1</v>
      </c>
      <c r="D13" s="46">
        <v>92.256398813897164</v>
      </c>
      <c r="E13" s="46">
        <v>41.069441795482227</v>
      </c>
      <c r="F13" s="46">
        <v>264.67224291660682</v>
      </c>
      <c r="G13" s="46">
        <v>71.977317944704765</v>
      </c>
      <c r="H13" s="46">
        <v>196.67944292612168</v>
      </c>
      <c r="I13" s="46">
        <v>16.087377209158369</v>
      </c>
      <c r="J13" s="46">
        <v>149.71790087062283</v>
      </c>
      <c r="K13" s="46">
        <v>89.747800071853604</v>
      </c>
      <c r="L13" s="46">
        <v>84.904035570450461</v>
      </c>
      <c r="M13" s="46">
        <v>86.317221828364382</v>
      </c>
      <c r="N13" s="46">
        <v>333.19838136315946</v>
      </c>
      <c r="O13" s="46">
        <v>280.77792308689953</v>
      </c>
      <c r="P13" s="30"/>
      <c r="Q13" s="30"/>
      <c r="R13" s="30"/>
      <c r="S13" s="30"/>
      <c r="T13" s="30"/>
    </row>
    <row r="14" spans="1:20" ht="14.45" x14ac:dyDescent="0.3">
      <c r="A14" s="45">
        <v>1991</v>
      </c>
      <c r="B14" s="45" t="s">
        <v>78</v>
      </c>
      <c r="C14" s="45">
        <v>1</v>
      </c>
      <c r="D14" s="46">
        <v>94.47204507049517</v>
      </c>
      <c r="E14" s="46">
        <v>41.3924467826658</v>
      </c>
      <c r="F14" s="46">
        <v>271.36874635982809</v>
      </c>
      <c r="G14" s="46">
        <v>73.899826080171621</v>
      </c>
      <c r="H14" s="46">
        <v>203.13896687299166</v>
      </c>
      <c r="I14" s="46">
        <v>17.176363471183969</v>
      </c>
      <c r="J14" s="46">
        <v>151.1400158571727</v>
      </c>
      <c r="K14" s="46">
        <v>90.168340793906523</v>
      </c>
      <c r="L14" s="46">
        <v>88.108106642464477</v>
      </c>
      <c r="M14" s="46">
        <v>87.589375358372536</v>
      </c>
      <c r="N14" s="46">
        <v>339.53322746917132</v>
      </c>
      <c r="O14" s="46">
        <v>285.25321966268496</v>
      </c>
      <c r="P14" s="30"/>
      <c r="Q14" s="30"/>
      <c r="R14" s="30"/>
      <c r="S14" s="30"/>
      <c r="T14" s="30"/>
    </row>
    <row r="15" spans="1:20" ht="14.45" x14ac:dyDescent="0.3">
      <c r="A15" s="45">
        <v>1992</v>
      </c>
      <c r="B15" s="45" t="s">
        <v>78</v>
      </c>
      <c r="C15" s="45">
        <v>1</v>
      </c>
      <c r="D15" s="46">
        <v>96.078633140445902</v>
      </c>
      <c r="E15" s="46">
        <v>41.663016382803349</v>
      </c>
      <c r="F15" s="46">
        <v>276.05277581162926</v>
      </c>
      <c r="G15" s="46">
        <v>75.229287288170866</v>
      </c>
      <c r="H15" s="46">
        <v>207.54326248021249</v>
      </c>
      <c r="I15" s="46">
        <v>17.705704746791334</v>
      </c>
      <c r="J15" s="46">
        <v>153.25698921494626</v>
      </c>
      <c r="K15" s="46">
        <v>90.55921835504391</v>
      </c>
      <c r="L15" s="46">
        <v>89.779538221271523</v>
      </c>
      <c r="M15" s="46">
        <v>88.501727620206452</v>
      </c>
      <c r="N15" s="46">
        <v>344.66098743100434</v>
      </c>
      <c r="O15" s="46">
        <v>288.09178543673721</v>
      </c>
      <c r="P15" s="30"/>
      <c r="Q15" s="30"/>
      <c r="R15" s="30"/>
      <c r="S15" s="30"/>
      <c r="T15" s="30"/>
    </row>
    <row r="16" spans="1:20" ht="14.45" x14ac:dyDescent="0.3">
      <c r="A16" s="45">
        <v>1993</v>
      </c>
      <c r="B16" s="45" t="s">
        <v>78</v>
      </c>
      <c r="C16" s="45">
        <v>1</v>
      </c>
      <c r="D16" s="46">
        <v>98.097675823886405</v>
      </c>
      <c r="E16" s="46">
        <v>41.971894176516912</v>
      </c>
      <c r="F16" s="46">
        <v>281.85770600243524</v>
      </c>
      <c r="G16" s="46">
        <v>76.929819680017346</v>
      </c>
      <c r="H16" s="46">
        <v>212.47074537761461</v>
      </c>
      <c r="I16" s="46">
        <v>18.735180385723183</v>
      </c>
      <c r="J16" s="46">
        <v>155.22821060751997</v>
      </c>
      <c r="K16" s="46">
        <v>91.132057771040792</v>
      </c>
      <c r="L16" s="46">
        <v>91.377933514931883</v>
      </c>
      <c r="M16" s="46">
        <v>88.621029207441822</v>
      </c>
      <c r="N16" s="46">
        <v>349.83260419370589</v>
      </c>
      <c r="O16" s="46">
        <v>290.93483973356024</v>
      </c>
      <c r="P16" s="30"/>
      <c r="Q16" s="30"/>
      <c r="R16" s="30"/>
      <c r="S16" s="30"/>
      <c r="T16" s="30"/>
    </row>
    <row r="17" spans="1:20" ht="14.45" x14ac:dyDescent="0.3">
      <c r="A17" s="45">
        <v>1994</v>
      </c>
      <c r="B17" s="45" t="s">
        <v>78</v>
      </c>
      <c r="C17" s="45">
        <v>1</v>
      </c>
      <c r="D17" s="46">
        <v>99.924902605575454</v>
      </c>
      <c r="E17" s="46">
        <v>42.22566847179688</v>
      </c>
      <c r="F17" s="46">
        <v>286.77306123106854</v>
      </c>
      <c r="G17" s="46">
        <v>78.37348176866422</v>
      </c>
      <c r="H17" s="46">
        <v>214.86997917639414</v>
      </c>
      <c r="I17" s="46">
        <v>19.543848362165498</v>
      </c>
      <c r="J17" s="46">
        <v>157.73957327858605</v>
      </c>
      <c r="K17" s="46">
        <v>92.041721729544093</v>
      </c>
      <c r="L17" s="46">
        <v>93.209213298124084</v>
      </c>
      <c r="M17" s="46">
        <v>88.658901755763452</v>
      </c>
      <c r="N17" s="46">
        <v>353.53753429676334</v>
      </c>
      <c r="O17" s="46">
        <v>292.98054072607522</v>
      </c>
      <c r="P17" s="30"/>
      <c r="Q17" s="30"/>
      <c r="R17" s="30"/>
      <c r="S17" s="30"/>
      <c r="T17" s="30"/>
    </row>
    <row r="18" spans="1:20" ht="14.45" x14ac:dyDescent="0.3">
      <c r="A18" s="45">
        <v>1995</v>
      </c>
      <c r="B18" s="45" t="s">
        <v>78</v>
      </c>
      <c r="C18" s="45">
        <v>1</v>
      </c>
      <c r="D18" s="46">
        <v>101.52086565124347</v>
      </c>
      <c r="E18" s="46">
        <v>42.522902591743645</v>
      </c>
      <c r="F18" s="46">
        <v>292.56272510205935</v>
      </c>
      <c r="G18" s="46">
        <v>79.950671626983478</v>
      </c>
      <c r="H18" s="46">
        <v>218.5201642887771</v>
      </c>
      <c r="I18" s="46">
        <v>20.156332907321293</v>
      </c>
      <c r="J18" s="46">
        <v>160.31940732268333</v>
      </c>
      <c r="K18" s="46">
        <v>92.942853723083488</v>
      </c>
      <c r="L18" s="46">
        <v>95.898420647356701</v>
      </c>
      <c r="M18" s="46">
        <v>88.660825413281216</v>
      </c>
      <c r="N18" s="46">
        <v>358.30038840307611</v>
      </c>
      <c r="O18" s="46">
        <v>294.13418356100476</v>
      </c>
      <c r="P18" s="30"/>
      <c r="Q18" s="30"/>
      <c r="R18" s="30"/>
      <c r="S18" s="30"/>
      <c r="T18" s="30"/>
    </row>
    <row r="19" spans="1:20" ht="14.45" x14ac:dyDescent="0.3">
      <c r="A19" s="45">
        <v>1996</v>
      </c>
      <c r="B19" s="45" t="s">
        <v>78</v>
      </c>
      <c r="C19" s="45">
        <v>1</v>
      </c>
      <c r="D19" s="46">
        <v>102.75264785662517</v>
      </c>
      <c r="E19" s="46">
        <v>42.750842030737338</v>
      </c>
      <c r="F19" s="46">
        <v>296.81879544571677</v>
      </c>
      <c r="G19" s="46">
        <v>81.205198423605367</v>
      </c>
      <c r="H19" s="46">
        <v>222.69094135589498</v>
      </c>
      <c r="I19" s="46">
        <v>20.557698067398512</v>
      </c>
      <c r="J19" s="46">
        <v>162.12501937937358</v>
      </c>
      <c r="K19" s="46">
        <v>93.3533809107727</v>
      </c>
      <c r="L19" s="46">
        <v>96.998497638052271</v>
      </c>
      <c r="M19" s="46">
        <v>89.282531887199752</v>
      </c>
      <c r="N19" s="46">
        <v>363.53181357240851</v>
      </c>
      <c r="O19" s="46">
        <v>295.79290461249155</v>
      </c>
      <c r="P19" s="30"/>
      <c r="Q19" s="30"/>
      <c r="R19" s="30"/>
      <c r="S19" s="30"/>
      <c r="T19" s="30"/>
    </row>
    <row r="20" spans="1:20" ht="14.45" x14ac:dyDescent="0.3">
      <c r="A20" s="45">
        <v>1997</v>
      </c>
      <c r="B20" s="45" t="s">
        <v>78</v>
      </c>
      <c r="C20" s="45">
        <v>1</v>
      </c>
      <c r="D20" s="46">
        <v>104.12735874131019</v>
      </c>
      <c r="E20" s="46">
        <v>43.141157628757917</v>
      </c>
      <c r="F20" s="46">
        <v>300.66188092309102</v>
      </c>
      <c r="G20" s="46">
        <v>82.25416773836119</v>
      </c>
      <c r="H20" s="46">
        <v>227.13487149768503</v>
      </c>
      <c r="I20" s="46">
        <v>20.978864492964924</v>
      </c>
      <c r="J20" s="46">
        <v>163.52005924305368</v>
      </c>
      <c r="K20" s="46">
        <v>93.534987502478003</v>
      </c>
      <c r="L20" s="46">
        <v>100.32950919185313</v>
      </c>
      <c r="M20" s="46">
        <v>89.992005155653771</v>
      </c>
      <c r="N20" s="46">
        <v>367.4446665219624</v>
      </c>
      <c r="O20" s="46">
        <v>298.92259221656019</v>
      </c>
      <c r="P20" s="30"/>
      <c r="Q20" s="30"/>
      <c r="R20" s="30"/>
      <c r="S20" s="30"/>
      <c r="T20" s="30"/>
    </row>
    <row r="21" spans="1:20" ht="14.45" x14ac:dyDescent="0.3">
      <c r="A21" s="45">
        <v>1998</v>
      </c>
      <c r="B21" s="45" t="s">
        <v>78</v>
      </c>
      <c r="C21" s="45">
        <v>1</v>
      </c>
      <c r="D21" s="46">
        <v>105.93243510789718</v>
      </c>
      <c r="E21" s="46">
        <v>43.727694997923138</v>
      </c>
      <c r="F21" s="46">
        <v>304.49463963617967</v>
      </c>
      <c r="G21" s="46">
        <v>83.349441867583366</v>
      </c>
      <c r="H21" s="46">
        <v>231.60599779815209</v>
      </c>
      <c r="I21" s="46">
        <v>21.483824125694625</v>
      </c>
      <c r="J21" s="46">
        <v>165.13691191679249</v>
      </c>
      <c r="K21" s="46">
        <v>94.25945618660576</v>
      </c>
      <c r="L21" s="46">
        <v>101.60523849654844</v>
      </c>
      <c r="M21" s="46">
        <v>91.329216649334057</v>
      </c>
      <c r="N21" s="46">
        <v>371.71920371229135</v>
      </c>
      <c r="O21" s="46">
        <v>305.3828395263925</v>
      </c>
      <c r="P21" s="30"/>
      <c r="Q21" s="30"/>
      <c r="R21" s="30"/>
      <c r="S21" s="30"/>
      <c r="T21" s="30"/>
    </row>
    <row r="22" spans="1:20" ht="14.45" x14ac:dyDescent="0.3">
      <c r="A22" s="45">
        <v>1999</v>
      </c>
      <c r="B22" s="45" t="s">
        <v>78</v>
      </c>
      <c r="C22" s="45">
        <v>1</v>
      </c>
      <c r="D22" s="46">
        <v>107.62966712733521</v>
      </c>
      <c r="E22" s="46">
        <v>44.141842246042792</v>
      </c>
      <c r="F22" s="46">
        <v>309.04830602046974</v>
      </c>
      <c r="G22" s="46">
        <v>84.59549091249373</v>
      </c>
      <c r="H22" s="46">
        <v>240.3273911145892</v>
      </c>
      <c r="I22" s="46">
        <v>22.364541394661455</v>
      </c>
      <c r="J22" s="46">
        <v>168.25377289581832</v>
      </c>
      <c r="K22" s="46">
        <v>94.785842073628444</v>
      </c>
      <c r="L22" s="46">
        <v>103.5419166293147</v>
      </c>
      <c r="M22" s="46">
        <v>94.824158246699454</v>
      </c>
      <c r="N22" s="46">
        <v>381.68947715031516</v>
      </c>
      <c r="O22" s="46">
        <v>317.00607900705251</v>
      </c>
      <c r="P22" s="30"/>
      <c r="Q22" s="30"/>
      <c r="R22" s="30"/>
      <c r="S22" s="30"/>
      <c r="T22" s="30"/>
    </row>
    <row r="23" spans="1:20" ht="14.45" x14ac:dyDescent="0.3">
      <c r="A23" s="45">
        <v>2000</v>
      </c>
      <c r="B23" s="45" t="s">
        <v>78</v>
      </c>
      <c r="C23" s="45">
        <v>1</v>
      </c>
      <c r="D23" s="46">
        <v>109.38972296526896</v>
      </c>
      <c r="E23" s="46">
        <v>44.621305033500498</v>
      </c>
      <c r="F23" s="46">
        <v>314.0114013591749</v>
      </c>
      <c r="G23" s="46">
        <v>86.020992708928247</v>
      </c>
      <c r="H23" s="46">
        <v>249.29133599199855</v>
      </c>
      <c r="I23" s="46">
        <v>23.269376153925982</v>
      </c>
      <c r="J23" s="46">
        <v>170.19377515371647</v>
      </c>
      <c r="K23" s="46">
        <v>95.105102755759759</v>
      </c>
      <c r="L23" s="46">
        <v>104.87703893634551</v>
      </c>
      <c r="M23" s="46">
        <v>98.386782482546408</v>
      </c>
      <c r="N23" s="46">
        <v>389.72224258782444</v>
      </c>
      <c r="O23" s="46">
        <v>327.37361637090089</v>
      </c>
      <c r="P23" s="30"/>
      <c r="Q23" s="30"/>
      <c r="R23" s="30"/>
      <c r="S23" s="30"/>
      <c r="T23" s="30"/>
    </row>
    <row r="24" spans="1:20" ht="14.45" x14ac:dyDescent="0.3">
      <c r="A24" s="45">
        <v>2001</v>
      </c>
      <c r="B24" s="45" t="s">
        <v>78</v>
      </c>
      <c r="C24" s="45">
        <v>1</v>
      </c>
      <c r="D24" s="46">
        <v>111.04154038710702</v>
      </c>
      <c r="E24" s="46">
        <v>44.96398327829499</v>
      </c>
      <c r="F24" s="46">
        <v>318.45951657339572</v>
      </c>
      <c r="G24" s="46">
        <v>87.385152015163939</v>
      </c>
      <c r="H24" s="46">
        <v>257.51622921550967</v>
      </c>
      <c r="I24" s="46">
        <v>24.103573942654581</v>
      </c>
      <c r="J24" s="46">
        <v>172.72008763878458</v>
      </c>
      <c r="K24" s="46">
        <v>95.277176413044828</v>
      </c>
      <c r="L24" s="46">
        <v>106.69391814726522</v>
      </c>
      <c r="M24" s="46">
        <v>101.28805848907699</v>
      </c>
      <c r="N24" s="46">
        <v>395.50998432215289</v>
      </c>
      <c r="O24" s="46">
        <v>337.51481030892819</v>
      </c>
      <c r="P24" s="30"/>
      <c r="Q24" s="30"/>
      <c r="R24" s="30"/>
      <c r="S24" s="30"/>
      <c r="T24" s="30"/>
    </row>
    <row r="25" spans="1:20" ht="14.45" x14ac:dyDescent="0.3">
      <c r="A25" s="45">
        <v>2002</v>
      </c>
      <c r="B25" s="45" t="s">
        <v>78</v>
      </c>
      <c r="C25" s="45">
        <v>1</v>
      </c>
      <c r="D25" s="46">
        <v>112.69593543527097</v>
      </c>
      <c r="E25" s="46">
        <v>45.234468511747963</v>
      </c>
      <c r="F25" s="46">
        <v>323.74574214735935</v>
      </c>
      <c r="G25" s="46">
        <v>88.920876220495771</v>
      </c>
      <c r="H25" s="46">
        <v>265.16474693967041</v>
      </c>
      <c r="I25" s="46">
        <v>24.62717563313451</v>
      </c>
      <c r="J25" s="46">
        <v>175.47240719275513</v>
      </c>
      <c r="K25" s="46">
        <v>95.6424497155636</v>
      </c>
      <c r="L25" s="46">
        <v>108.42048462687561</v>
      </c>
      <c r="M25" s="46">
        <v>105.39286843215335</v>
      </c>
      <c r="N25" s="46">
        <v>402.34170205933611</v>
      </c>
      <c r="O25" s="46">
        <v>352.95778005227652</v>
      </c>
      <c r="P25" s="30"/>
      <c r="Q25" s="30"/>
      <c r="R25" s="30"/>
      <c r="S25" s="30"/>
      <c r="T25" s="30"/>
    </row>
    <row r="26" spans="1:20" ht="14.45" x14ac:dyDescent="0.3">
      <c r="A26" s="45">
        <v>2003</v>
      </c>
      <c r="B26" s="45" t="s">
        <v>78</v>
      </c>
      <c r="C26" s="45">
        <v>1</v>
      </c>
      <c r="D26" s="46">
        <v>114.31848966859161</v>
      </c>
      <c r="E26" s="46">
        <v>45.450523849121083</v>
      </c>
      <c r="F26" s="46">
        <v>327.34742022119332</v>
      </c>
      <c r="G26" s="46">
        <v>90.020460921153216</v>
      </c>
      <c r="H26" s="46">
        <v>270.45779562248521</v>
      </c>
      <c r="I26" s="46">
        <v>24.929694575494466</v>
      </c>
      <c r="J26" s="46">
        <v>178.72726081900757</v>
      </c>
      <c r="K26" s="46">
        <v>96.924530200929269</v>
      </c>
      <c r="L26" s="46">
        <v>110.94988531667005</v>
      </c>
      <c r="M26" s="46">
        <v>106.45286076762687</v>
      </c>
      <c r="N26" s="46">
        <v>409.76529195040314</v>
      </c>
      <c r="O26" s="46">
        <v>363.12327365424028</v>
      </c>
      <c r="P26" s="30"/>
      <c r="Q26" s="30"/>
      <c r="R26" s="30"/>
      <c r="S26" s="30"/>
      <c r="T26" s="30"/>
    </row>
    <row r="27" spans="1:20" ht="14.45" x14ac:dyDescent="0.3">
      <c r="A27" s="45">
        <v>2004</v>
      </c>
      <c r="B27" s="45" t="s">
        <v>78</v>
      </c>
      <c r="C27" s="45">
        <v>1</v>
      </c>
      <c r="D27" s="46">
        <v>115.69603749495909</v>
      </c>
      <c r="E27" s="46">
        <v>45.632970559402949</v>
      </c>
      <c r="F27" s="46">
        <v>331.40093904314256</v>
      </c>
      <c r="G27" s="46">
        <v>91.278147428305942</v>
      </c>
      <c r="H27" s="46">
        <v>277.11396576156693</v>
      </c>
      <c r="I27" s="46">
        <v>25.323838759889775</v>
      </c>
      <c r="J27" s="46">
        <v>181.87991685857691</v>
      </c>
      <c r="K27" s="46">
        <v>97.593735976170592</v>
      </c>
      <c r="L27" s="46">
        <v>112.36473342785138</v>
      </c>
      <c r="M27" s="46">
        <v>107.84962403775424</v>
      </c>
      <c r="N27" s="46">
        <v>416.01489620998768</v>
      </c>
      <c r="O27" s="46">
        <v>365.96202647502662</v>
      </c>
      <c r="P27" s="30"/>
      <c r="Q27" s="30"/>
      <c r="R27" s="30"/>
      <c r="S27" s="30"/>
      <c r="T27" s="30"/>
    </row>
    <row r="28" spans="1:20" ht="14.45" x14ac:dyDescent="0.3">
      <c r="A28" s="45">
        <v>2005</v>
      </c>
      <c r="B28" s="45" t="s">
        <v>78</v>
      </c>
      <c r="C28" s="45">
        <v>1</v>
      </c>
      <c r="D28" s="46">
        <v>117.462424914434</v>
      </c>
      <c r="E28" s="46">
        <v>45.818658928163529</v>
      </c>
      <c r="F28" s="46">
        <v>336.43602930084751</v>
      </c>
      <c r="G28" s="46">
        <v>92.740902784911654</v>
      </c>
      <c r="H28" s="46">
        <v>282.6596249098244</v>
      </c>
      <c r="I28" s="46">
        <v>25.902973120350229</v>
      </c>
      <c r="J28" s="46">
        <v>185.44730111724365</v>
      </c>
      <c r="K28" s="46">
        <v>98.057316914698617</v>
      </c>
      <c r="L28" s="46">
        <v>114.05219297513163</v>
      </c>
      <c r="M28" s="46">
        <v>108.92349539195892</v>
      </c>
      <c r="N28" s="46">
        <v>421.04231502668068</v>
      </c>
      <c r="O28" s="46">
        <v>369.99671425244981</v>
      </c>
      <c r="P28" s="30"/>
      <c r="Q28" s="30"/>
      <c r="R28" s="30"/>
      <c r="S28" s="30"/>
      <c r="T28" s="30"/>
    </row>
    <row r="29" spans="1:20" ht="14.45" x14ac:dyDescent="0.3">
      <c r="A29" s="45">
        <v>2006</v>
      </c>
      <c r="B29" s="45" t="s">
        <v>78</v>
      </c>
      <c r="C29" s="45">
        <v>1</v>
      </c>
      <c r="D29" s="46">
        <v>118.62792266075299</v>
      </c>
      <c r="E29" s="46">
        <v>45.996309021356893</v>
      </c>
      <c r="F29" s="46">
        <v>341.83134148412415</v>
      </c>
      <c r="G29" s="46">
        <v>94.256847965918723</v>
      </c>
      <c r="H29" s="46">
        <v>285.14237549701653</v>
      </c>
      <c r="I29" s="46">
        <v>26.047782654491215</v>
      </c>
      <c r="J29" s="46">
        <v>189.63875066076912</v>
      </c>
      <c r="K29" s="46">
        <v>99.704975684171387</v>
      </c>
      <c r="L29" s="46">
        <v>115.51665071561419</v>
      </c>
      <c r="M29" s="46">
        <v>110.0685370303926</v>
      </c>
      <c r="N29" s="46">
        <v>425.17324892907988</v>
      </c>
      <c r="O29" s="46">
        <v>371.75995553645743</v>
      </c>
      <c r="P29" s="30"/>
      <c r="Q29" s="30"/>
      <c r="R29" s="30"/>
      <c r="S29" s="30"/>
      <c r="T29" s="30"/>
    </row>
    <row r="30" spans="1:20" ht="14.45" x14ac:dyDescent="0.3">
      <c r="A30" s="45">
        <v>2007</v>
      </c>
      <c r="B30" s="45" t="s">
        <v>78</v>
      </c>
      <c r="C30" s="45">
        <v>1</v>
      </c>
      <c r="D30" s="46">
        <v>120.51498289353053</v>
      </c>
      <c r="E30" s="46">
        <v>46.341856780778286</v>
      </c>
      <c r="F30" s="46">
        <v>347.14406428920768</v>
      </c>
      <c r="G30" s="46">
        <v>95.860181591438007</v>
      </c>
      <c r="H30" s="46">
        <v>289.80909875619909</v>
      </c>
      <c r="I30" s="46">
        <v>26.408700251104353</v>
      </c>
      <c r="J30" s="46">
        <v>192.91116064158956</v>
      </c>
      <c r="K30" s="46">
        <v>101.15977665277464</v>
      </c>
      <c r="L30" s="46">
        <v>118.38851337137538</v>
      </c>
      <c r="M30" s="46">
        <v>111.30396804866972</v>
      </c>
      <c r="N30" s="46">
        <v>429.21587488984358</v>
      </c>
      <c r="O30" s="46">
        <v>373.89388325628687</v>
      </c>
      <c r="P30" s="30"/>
      <c r="Q30" s="30"/>
      <c r="R30" s="30"/>
      <c r="S30" s="30"/>
      <c r="T30" s="30"/>
    </row>
    <row r="31" spans="1:20" ht="14.45" x14ac:dyDescent="0.3">
      <c r="A31" s="45">
        <v>2008</v>
      </c>
      <c r="B31" s="45" t="s">
        <v>78</v>
      </c>
      <c r="C31" s="45">
        <v>1</v>
      </c>
      <c r="D31" s="46">
        <v>122.25547589939708</v>
      </c>
      <c r="E31" s="46">
        <v>46.505332643576693</v>
      </c>
      <c r="F31" s="46">
        <v>351.50801581913589</v>
      </c>
      <c r="G31" s="46">
        <v>97.152412649294348</v>
      </c>
      <c r="H31" s="46">
        <v>292.6594168871253</v>
      </c>
      <c r="I31" s="46">
        <v>26.625175175021557</v>
      </c>
      <c r="J31" s="46">
        <v>196.29305950236039</v>
      </c>
      <c r="K31" s="46">
        <v>102.15897007187544</v>
      </c>
      <c r="L31" s="46">
        <v>121.77757605183061</v>
      </c>
      <c r="M31" s="46">
        <v>112.90947787193485</v>
      </c>
      <c r="N31" s="46">
        <v>434.22777221118662</v>
      </c>
      <c r="O31" s="46">
        <v>378.88876481108889</v>
      </c>
      <c r="P31" s="30"/>
      <c r="Q31" s="30"/>
      <c r="R31" s="30"/>
      <c r="S31" s="30"/>
      <c r="T31" s="30"/>
    </row>
    <row r="32" spans="1:20" ht="14.45" x14ac:dyDescent="0.3">
      <c r="A32" s="45">
        <v>2009</v>
      </c>
      <c r="B32" s="45" t="s">
        <v>78</v>
      </c>
      <c r="C32" s="45">
        <v>1</v>
      </c>
      <c r="D32" s="46">
        <v>123.28046025649057</v>
      </c>
      <c r="E32" s="46">
        <v>46.510410515773835</v>
      </c>
      <c r="F32" s="46">
        <v>355.56140719472779</v>
      </c>
      <c r="G32" s="46">
        <v>98.379894950316398</v>
      </c>
      <c r="H32" s="46">
        <v>295.59911703817278</v>
      </c>
      <c r="I32" s="46">
        <v>26.80767914619469</v>
      </c>
      <c r="J32" s="46">
        <v>198.68986200056719</v>
      </c>
      <c r="K32" s="46">
        <v>103.08277959455779</v>
      </c>
      <c r="L32" s="46">
        <v>124.64499134204608</v>
      </c>
      <c r="M32" s="46">
        <v>113.73942300483928</v>
      </c>
      <c r="N32" s="46">
        <v>437.38133660896727</v>
      </c>
      <c r="O32" s="46">
        <v>384.00582986969005</v>
      </c>
      <c r="P32" s="30"/>
      <c r="Q32" s="30"/>
      <c r="R32" s="30"/>
      <c r="S32" s="30"/>
      <c r="T32" s="30"/>
    </row>
    <row r="33" spans="1:20" ht="14.45" x14ac:dyDescent="0.3">
      <c r="A33" s="45">
        <v>2010</v>
      </c>
      <c r="B33" s="45" t="s">
        <v>78</v>
      </c>
      <c r="C33" s="45">
        <v>1</v>
      </c>
      <c r="D33" s="46">
        <v>123.6323485667631</v>
      </c>
      <c r="E33" s="46">
        <v>46.492256970195911</v>
      </c>
      <c r="F33" s="46">
        <v>356.46423764564713</v>
      </c>
      <c r="G33" s="46">
        <v>98.634647153000358</v>
      </c>
      <c r="H33" s="46">
        <v>299.74853919805668</v>
      </c>
      <c r="I33" s="46">
        <v>27.097105141557439</v>
      </c>
      <c r="J33" s="46">
        <v>200.5650775052568</v>
      </c>
      <c r="K33" s="46">
        <v>104.28173092328956</v>
      </c>
      <c r="L33" s="46">
        <v>126.2474241093699</v>
      </c>
      <c r="M33" s="46">
        <v>114.02631349580273</v>
      </c>
      <c r="N33" s="46">
        <v>439.51153007264173</v>
      </c>
      <c r="O33" s="46">
        <v>385.59821708476403</v>
      </c>
      <c r="P33" s="30"/>
      <c r="Q33" s="30"/>
      <c r="R33" s="30"/>
      <c r="S33" s="30"/>
      <c r="T33" s="30"/>
    </row>
    <row r="34" spans="1:20" ht="14.45" x14ac:dyDescent="0.3">
      <c r="A34" s="45">
        <v>2011</v>
      </c>
      <c r="B34" s="45" t="s">
        <v>78</v>
      </c>
      <c r="C34" s="45">
        <v>1</v>
      </c>
      <c r="D34" s="46">
        <v>123.84951268340242</v>
      </c>
      <c r="E34" s="46">
        <v>46.481811335800195</v>
      </c>
      <c r="F34" s="46">
        <v>357.51326771813098</v>
      </c>
      <c r="G34" s="46">
        <v>98.969757708094008</v>
      </c>
      <c r="H34" s="46">
        <v>303.00483267981178</v>
      </c>
      <c r="I34" s="46">
        <v>27.981368356900958</v>
      </c>
      <c r="J34" s="46">
        <v>201.91242179308904</v>
      </c>
      <c r="K34" s="46">
        <v>105.46119425768002</v>
      </c>
      <c r="L34" s="46">
        <v>127.71587060941431</v>
      </c>
      <c r="M34" s="46">
        <v>114.1091662258145</v>
      </c>
      <c r="N34" s="46">
        <v>440.16661961102886</v>
      </c>
      <c r="O34" s="46">
        <v>385.34570103820732</v>
      </c>
      <c r="P34" s="30"/>
      <c r="Q34" s="30"/>
      <c r="R34" s="30"/>
      <c r="S34" s="30"/>
      <c r="T34" s="30"/>
    </row>
    <row r="35" spans="1:20" ht="14.45" x14ac:dyDescent="0.3">
      <c r="A35" s="45">
        <v>2012</v>
      </c>
      <c r="B35" s="45" t="s">
        <v>78</v>
      </c>
      <c r="C35" s="45">
        <v>1</v>
      </c>
      <c r="D35" s="46">
        <v>124.06564585851727</v>
      </c>
      <c r="E35" s="46">
        <v>46.479164472197013</v>
      </c>
      <c r="F35" s="46">
        <v>357.635258178448</v>
      </c>
      <c r="G35" s="46">
        <v>99.00275151202267</v>
      </c>
      <c r="H35" s="46">
        <v>303.34240428514073</v>
      </c>
      <c r="I35" s="46">
        <v>27.987329954098993</v>
      </c>
      <c r="J35" s="46">
        <v>203.19102088787702</v>
      </c>
      <c r="K35" s="46">
        <v>106.51219469726929</v>
      </c>
      <c r="L35" s="46">
        <v>130.30333631820471</v>
      </c>
      <c r="M35" s="46">
        <v>114.01121384851204</v>
      </c>
      <c r="N35" s="46">
        <v>440.90790667519479</v>
      </c>
      <c r="O35" s="46">
        <v>384.83660284326714</v>
      </c>
      <c r="P35" s="30"/>
      <c r="Q35" s="30"/>
      <c r="R35" s="30"/>
      <c r="S35" s="30"/>
      <c r="T35" s="30"/>
    </row>
    <row r="36" spans="1:20" ht="14.45" x14ac:dyDescent="0.3">
      <c r="A36" s="45">
        <v>2013</v>
      </c>
      <c r="B36" s="45" t="s">
        <v>78</v>
      </c>
      <c r="C36" s="45">
        <v>1</v>
      </c>
      <c r="D36" s="46">
        <v>124.08272644201696</v>
      </c>
      <c r="E36" s="46">
        <v>46.488988855661589</v>
      </c>
      <c r="F36" s="46">
        <v>358.31888332282858</v>
      </c>
      <c r="G36" s="46">
        <v>99.206113014540009</v>
      </c>
      <c r="H36" s="46">
        <v>303.36193739240201</v>
      </c>
      <c r="I36" s="46">
        <v>28.043508077545944</v>
      </c>
      <c r="J36" s="46">
        <v>204.32104683344255</v>
      </c>
      <c r="K36" s="46">
        <v>107.19285063162508</v>
      </c>
      <c r="L36" s="46">
        <v>133.56249363130581</v>
      </c>
      <c r="M36" s="46">
        <v>114.06155013389892</v>
      </c>
      <c r="N36" s="46">
        <v>444.01533799574776</v>
      </c>
      <c r="O36" s="46">
        <v>384.52172849968872</v>
      </c>
      <c r="P36" s="30"/>
      <c r="Q36" s="30"/>
      <c r="R36" s="30"/>
      <c r="S36" s="30"/>
      <c r="T36" s="30"/>
    </row>
    <row r="37" spans="1:20" ht="14.45" x14ac:dyDescent="0.3">
      <c r="A37" s="45">
        <v>2014</v>
      </c>
      <c r="B37" s="45" t="s">
        <v>78</v>
      </c>
      <c r="C37" s="45">
        <v>1</v>
      </c>
      <c r="D37" s="46">
        <v>123.96930257711979</v>
      </c>
      <c r="E37" s="46">
        <v>46.444727301862898</v>
      </c>
      <c r="F37" s="46">
        <v>359.25212833928515</v>
      </c>
      <c r="G37" s="46">
        <v>99.50710522556399</v>
      </c>
      <c r="H37" s="46">
        <v>303.02113939684722</v>
      </c>
      <c r="I37" s="46">
        <v>28.019631927499766</v>
      </c>
      <c r="J37" s="46">
        <v>205.52851682649714</v>
      </c>
      <c r="K37" s="46">
        <v>107.33782584243711</v>
      </c>
      <c r="L37" s="46">
        <v>134.84431382181288</v>
      </c>
      <c r="M37" s="46">
        <v>114.45301192280024</v>
      </c>
      <c r="N37" s="46">
        <v>445.62335020539217</v>
      </c>
      <c r="O37" s="46">
        <v>385.95036300606483</v>
      </c>
      <c r="P37" s="30"/>
      <c r="Q37" s="30"/>
      <c r="R37" s="30"/>
      <c r="S37" s="30"/>
      <c r="T37" s="30"/>
    </row>
    <row r="38" spans="1:20" x14ac:dyDescent="0.25">
      <c r="A38" s="45">
        <v>2015</v>
      </c>
      <c r="B38" s="45" t="s">
        <v>78</v>
      </c>
      <c r="C38" s="45">
        <v>1</v>
      </c>
      <c r="D38" s="46">
        <v>125.67166004361421</v>
      </c>
      <c r="E38" s="46">
        <v>46.821313437169344</v>
      </c>
      <c r="F38" s="46">
        <v>364.43943590848238</v>
      </c>
      <c r="G38" s="46">
        <v>100.94910971363558</v>
      </c>
      <c r="H38" s="46">
        <v>308.4143688450319</v>
      </c>
      <c r="I38" s="46">
        <v>28.475897436262962</v>
      </c>
      <c r="J38" s="46">
        <v>208.35793021037034</v>
      </c>
      <c r="K38" s="46">
        <v>108.26205053916507</v>
      </c>
      <c r="L38" s="46">
        <v>136.81610835447705</v>
      </c>
      <c r="M38" s="46">
        <v>116.12856698680457</v>
      </c>
      <c r="N38" s="46">
        <v>451.39489971981783</v>
      </c>
      <c r="O38" s="46">
        <v>392.17791418103008</v>
      </c>
      <c r="P38" s="30"/>
      <c r="Q38" s="30"/>
      <c r="R38" s="30"/>
      <c r="S38" s="30"/>
      <c r="T38" s="30"/>
    </row>
    <row r="39" spans="1:20" x14ac:dyDescent="0.25">
      <c r="A39" s="45">
        <v>2016</v>
      </c>
      <c r="B39" s="45" t="s">
        <v>78</v>
      </c>
      <c r="C39" s="45">
        <v>1</v>
      </c>
      <c r="D39" s="46">
        <v>127.70048634262889</v>
      </c>
      <c r="E39" s="46">
        <v>47.202673964377809</v>
      </c>
      <c r="F39" s="46">
        <v>369.9514745968483</v>
      </c>
      <c r="G39" s="46">
        <v>102.49242849292405</v>
      </c>
      <c r="H39" s="46">
        <v>314.54334628952023</v>
      </c>
      <c r="I39" s="46">
        <v>28.939553478447248</v>
      </c>
      <c r="J39" s="46">
        <v>211.07433934154673</v>
      </c>
      <c r="K39" s="46">
        <v>109.19604505798044</v>
      </c>
      <c r="L39" s="46">
        <v>138.88097096910877</v>
      </c>
      <c r="M39" s="46">
        <v>118.54484139679637</v>
      </c>
      <c r="N39" s="46">
        <v>457.26791923289869</v>
      </c>
      <c r="O39" s="46">
        <v>400.3743556507568</v>
      </c>
      <c r="P39" s="30"/>
      <c r="Q39" s="30"/>
      <c r="R39" s="30"/>
      <c r="S39" s="30"/>
      <c r="T39" s="30"/>
    </row>
    <row r="40" spans="1:20" x14ac:dyDescent="0.25">
      <c r="A40" s="45">
        <v>2017</v>
      </c>
      <c r="B40" s="45" t="s">
        <v>78</v>
      </c>
      <c r="C40" s="45">
        <v>1</v>
      </c>
      <c r="D40" s="46">
        <v>129.80317892726114</v>
      </c>
      <c r="E40" s="46">
        <v>47.613618996352869</v>
      </c>
      <c r="F40" s="46">
        <v>375.4873757174517</v>
      </c>
      <c r="G40" s="46">
        <v>104.05409995524155</v>
      </c>
      <c r="H40" s="46">
        <v>320.63393022500338</v>
      </c>
      <c r="I40" s="46">
        <v>29.457685063162032</v>
      </c>
      <c r="J40" s="46">
        <v>213.84165651440833</v>
      </c>
      <c r="K40" s="46">
        <v>110.10476965300202</v>
      </c>
      <c r="L40" s="46">
        <v>140.77773588439322</v>
      </c>
      <c r="M40" s="46">
        <v>120.77576993903224</v>
      </c>
      <c r="N40" s="46">
        <v>462.97562736622882</v>
      </c>
      <c r="O40" s="46">
        <v>408.88070530532474</v>
      </c>
      <c r="P40" s="30"/>
      <c r="Q40" s="30"/>
      <c r="R40" s="30"/>
      <c r="S40" s="30"/>
      <c r="T40" s="30"/>
    </row>
    <row r="41" spans="1:20" x14ac:dyDescent="0.25">
      <c r="A41" s="45">
        <v>2018</v>
      </c>
      <c r="B41" s="45" t="s">
        <v>78</v>
      </c>
      <c r="C41" s="45">
        <v>1</v>
      </c>
      <c r="D41" s="46">
        <v>131.69496166351337</v>
      </c>
      <c r="E41" s="46">
        <v>47.965350540441449</v>
      </c>
      <c r="F41" s="46">
        <v>381.17434139976206</v>
      </c>
      <c r="G41" s="46">
        <v>105.67699281907097</v>
      </c>
      <c r="H41" s="46">
        <v>325.97450473150582</v>
      </c>
      <c r="I41" s="46">
        <v>29.933059990482011</v>
      </c>
      <c r="J41" s="46">
        <v>216.85847714005419</v>
      </c>
      <c r="K41" s="46">
        <v>111.07203268412518</v>
      </c>
      <c r="L41" s="46">
        <v>142.69270037003494</v>
      </c>
      <c r="M41" s="46">
        <v>122.9774635909816</v>
      </c>
      <c r="N41" s="46">
        <v>469.48429174342635</v>
      </c>
      <c r="O41" s="46">
        <v>416.3689181128417</v>
      </c>
      <c r="P41" s="30"/>
      <c r="Q41" s="30"/>
      <c r="R41" s="30"/>
      <c r="S41" s="30"/>
      <c r="T41" s="30"/>
    </row>
    <row r="42" spans="1:20" x14ac:dyDescent="0.25">
      <c r="A42" s="45">
        <v>2019</v>
      </c>
      <c r="B42" s="45" t="s">
        <v>78</v>
      </c>
      <c r="C42" s="45">
        <v>1</v>
      </c>
      <c r="D42" s="46">
        <v>133.47656053260687</v>
      </c>
      <c r="E42" s="46">
        <v>48.31781547521944</v>
      </c>
      <c r="F42" s="46">
        <v>386.62134102224542</v>
      </c>
      <c r="G42" s="46">
        <v>107.21794010035143</v>
      </c>
      <c r="H42" s="46">
        <v>331.79372805335157</v>
      </c>
      <c r="I42" s="46">
        <v>30.462855320547042</v>
      </c>
      <c r="J42" s="46">
        <v>219.73217768533897</v>
      </c>
      <c r="K42" s="46">
        <v>112.03284165250074</v>
      </c>
      <c r="L42" s="46">
        <v>144.61608892683802</v>
      </c>
      <c r="M42" s="46">
        <v>125.43013798026269</v>
      </c>
      <c r="N42" s="46">
        <v>475.74598865802551</v>
      </c>
      <c r="O42" s="46">
        <v>423.0163570611096</v>
      </c>
      <c r="P42" s="30"/>
      <c r="Q42" s="30"/>
      <c r="R42" s="30"/>
      <c r="S42" s="30"/>
      <c r="T42" s="30"/>
    </row>
    <row r="43" spans="1:20" x14ac:dyDescent="0.25">
      <c r="A43" s="45">
        <v>2020</v>
      </c>
      <c r="B43" s="45" t="s">
        <v>78</v>
      </c>
      <c r="C43" s="45">
        <v>1</v>
      </c>
      <c r="D43" s="46">
        <v>135.03188027337549</v>
      </c>
      <c r="E43" s="46">
        <v>48.625024223136172</v>
      </c>
      <c r="F43" s="46">
        <v>391.34432783030036</v>
      </c>
      <c r="G43" s="46">
        <v>108.56168013540739</v>
      </c>
      <c r="H43" s="46">
        <v>336.7542113934274</v>
      </c>
      <c r="I43" s="46">
        <v>30.943366736074278</v>
      </c>
      <c r="J43" s="46">
        <v>222.61513908823616</v>
      </c>
      <c r="K43" s="46">
        <v>113.01013540886491</v>
      </c>
      <c r="L43" s="46">
        <v>146.53428907439988</v>
      </c>
      <c r="M43" s="46">
        <v>127.35903276003354</v>
      </c>
      <c r="N43" s="46">
        <v>481.68887445855904</v>
      </c>
      <c r="O43" s="46">
        <v>428.47928576836887</v>
      </c>
      <c r="P43" s="30"/>
      <c r="Q43" s="30"/>
      <c r="R43" s="30"/>
      <c r="S43" s="30"/>
      <c r="T43" s="30"/>
    </row>
    <row r="44" spans="1:20" x14ac:dyDescent="0.25">
      <c r="A44" s="45">
        <v>2021</v>
      </c>
      <c r="B44" s="45" t="s">
        <v>78</v>
      </c>
      <c r="C44" s="45">
        <v>1</v>
      </c>
      <c r="D44" s="46">
        <v>136.55197752824378</v>
      </c>
      <c r="E44" s="46">
        <v>48.91441219033775</v>
      </c>
      <c r="F44" s="46">
        <v>395.86057653597595</v>
      </c>
      <c r="G44" s="46">
        <v>109.84291662124595</v>
      </c>
      <c r="H44" s="46">
        <v>341.78409341650581</v>
      </c>
      <c r="I44" s="46">
        <v>31.427339581039423</v>
      </c>
      <c r="J44" s="46">
        <v>225.56680385796392</v>
      </c>
      <c r="K44" s="46">
        <v>114.03370240718527</v>
      </c>
      <c r="L44" s="46">
        <v>148.45225797219442</v>
      </c>
      <c r="M44" s="46">
        <v>129.10226571231905</v>
      </c>
      <c r="N44" s="46">
        <v>487.63194284470035</v>
      </c>
      <c r="O44" s="46">
        <v>433.65240730099163</v>
      </c>
      <c r="P44" s="30"/>
      <c r="Q44" s="30"/>
      <c r="R44" s="30"/>
      <c r="S44" s="30"/>
      <c r="T44" s="30"/>
    </row>
    <row r="45" spans="1:20" x14ac:dyDescent="0.25">
      <c r="A45" s="45">
        <v>2022</v>
      </c>
      <c r="B45" s="45" t="s">
        <v>78</v>
      </c>
      <c r="C45" s="45">
        <v>1</v>
      </c>
      <c r="D45" s="46">
        <v>138.11157058979839</v>
      </c>
      <c r="E45" s="46">
        <v>49.184074216613823</v>
      </c>
      <c r="F45" s="46">
        <v>400.0566663342596</v>
      </c>
      <c r="G45" s="46">
        <v>111.03451704957141</v>
      </c>
      <c r="H45" s="46">
        <v>346.70243054580823</v>
      </c>
      <c r="I45" s="46">
        <v>31.914071730062393</v>
      </c>
      <c r="J45" s="46">
        <v>228.58683249879971</v>
      </c>
      <c r="K45" s="46">
        <v>115.07712731560262</v>
      </c>
      <c r="L45" s="46">
        <v>150.37023501149997</v>
      </c>
      <c r="M45" s="46">
        <v>130.81724421722618</v>
      </c>
      <c r="N45" s="46">
        <v>493.30937771915387</v>
      </c>
      <c r="O45" s="46">
        <v>438.79262966731068</v>
      </c>
      <c r="P45" s="30"/>
      <c r="Q45" s="30"/>
      <c r="R45" s="30"/>
      <c r="S45" s="30"/>
      <c r="T45" s="30"/>
    </row>
    <row r="46" spans="1:20" x14ac:dyDescent="0.25">
      <c r="A46" s="45">
        <v>2023</v>
      </c>
      <c r="B46" s="45" t="s">
        <v>78</v>
      </c>
      <c r="C46" s="45">
        <v>1</v>
      </c>
      <c r="D46" s="46">
        <v>139.80775576335765</v>
      </c>
      <c r="E46" s="46">
        <v>49.446909449156962</v>
      </c>
      <c r="F46" s="46">
        <v>404.08660864840891</v>
      </c>
      <c r="G46" s="46">
        <v>112.18249051040982</v>
      </c>
      <c r="H46" s="46">
        <v>351.44885883628456</v>
      </c>
      <c r="I46" s="46">
        <v>32.403036034361683</v>
      </c>
      <c r="J46" s="46">
        <v>231.63847098060145</v>
      </c>
      <c r="K46" s="46">
        <v>116.13439416159287</v>
      </c>
      <c r="L46" s="46">
        <v>152.2874581664959</v>
      </c>
      <c r="M46" s="46">
        <v>132.57498222911013</v>
      </c>
      <c r="N46" s="46">
        <v>498.90343702977111</v>
      </c>
      <c r="O46" s="46">
        <v>444.59986401162149</v>
      </c>
      <c r="P46" s="30"/>
      <c r="Q46" s="30"/>
      <c r="R46" s="30"/>
      <c r="S46" s="30"/>
      <c r="T46" s="30"/>
    </row>
    <row r="47" spans="1:20" x14ac:dyDescent="0.25">
      <c r="A47" s="45">
        <v>2024</v>
      </c>
      <c r="B47" s="45" t="s">
        <v>78</v>
      </c>
      <c r="C47" s="45">
        <v>1</v>
      </c>
      <c r="D47" s="46">
        <v>141.593757381552</v>
      </c>
      <c r="E47" s="46">
        <v>49.716360853154299</v>
      </c>
      <c r="F47" s="46">
        <v>408.20864326988493</v>
      </c>
      <c r="G47" s="46">
        <v>113.3580471204162</v>
      </c>
      <c r="H47" s="46">
        <v>356.14585010646289</v>
      </c>
      <c r="I47" s="46">
        <v>32.893245072110865</v>
      </c>
      <c r="J47" s="46">
        <v>234.69520515684209</v>
      </c>
      <c r="K47" s="46">
        <v>117.20065565896206</v>
      </c>
      <c r="L47" s="46">
        <v>154.20112461849308</v>
      </c>
      <c r="M47" s="46">
        <v>134.32188439329141</v>
      </c>
      <c r="N47" s="46">
        <v>504.57235735530458</v>
      </c>
      <c r="O47" s="46">
        <v>450.79524872628332</v>
      </c>
      <c r="P47" s="30"/>
      <c r="Q47" s="30"/>
      <c r="R47" s="30"/>
      <c r="S47" s="30"/>
      <c r="T47" s="30"/>
    </row>
    <row r="48" spans="1:20" x14ac:dyDescent="0.25">
      <c r="A48" s="45">
        <v>2025</v>
      </c>
      <c r="B48" s="45" t="s">
        <v>78</v>
      </c>
      <c r="C48" s="45">
        <v>1</v>
      </c>
      <c r="D48" s="46">
        <v>143.37446552433002</v>
      </c>
      <c r="E48" s="46">
        <v>49.990768911448356</v>
      </c>
      <c r="F48" s="46">
        <v>412.43714275058966</v>
      </c>
      <c r="G48" s="46">
        <v>114.5644510227005</v>
      </c>
      <c r="H48" s="46">
        <v>360.88448575982699</v>
      </c>
      <c r="I48" s="46">
        <v>33.385906349498867</v>
      </c>
      <c r="J48" s="46">
        <v>237.79034350448489</v>
      </c>
      <c r="K48" s="46">
        <v>118.2691660018216</v>
      </c>
      <c r="L48" s="46">
        <v>156.11028892186022</v>
      </c>
      <c r="M48" s="46">
        <v>136.03511637456</v>
      </c>
      <c r="N48" s="46">
        <v>510.25015190155506</v>
      </c>
      <c r="O48" s="46">
        <v>456.95152464516644</v>
      </c>
      <c r="P48" s="30"/>
      <c r="Q48" s="30"/>
      <c r="R48" s="30"/>
      <c r="S48" s="30"/>
      <c r="T48" s="30"/>
    </row>
    <row r="49" spans="1:20" x14ac:dyDescent="0.25">
      <c r="A49" s="45">
        <v>2026</v>
      </c>
      <c r="B49" s="45" t="s">
        <v>78</v>
      </c>
      <c r="C49" s="45">
        <v>1</v>
      </c>
      <c r="D49" s="46">
        <v>145.09796095016216</v>
      </c>
      <c r="E49" s="46">
        <v>50.262398599780099</v>
      </c>
      <c r="F49" s="46">
        <v>416.65827333667261</v>
      </c>
      <c r="G49" s="46">
        <v>115.76973309896857</v>
      </c>
      <c r="H49" s="46">
        <v>365.62013921845147</v>
      </c>
      <c r="I49" s="46">
        <v>33.878831105608356</v>
      </c>
      <c r="J49" s="46">
        <v>240.92020147639519</v>
      </c>
      <c r="K49" s="46">
        <v>119.33426385545602</v>
      </c>
      <c r="L49" s="46">
        <v>158.01847793488949</v>
      </c>
      <c r="M49" s="46">
        <v>137.74259120966909</v>
      </c>
      <c r="N49" s="46">
        <v>515.90764664118626</v>
      </c>
      <c r="O49" s="46">
        <v>462.81564684627403</v>
      </c>
      <c r="P49" s="30"/>
      <c r="Q49" s="30"/>
      <c r="R49" s="30"/>
      <c r="S49" s="30"/>
      <c r="T49" s="30"/>
    </row>
    <row r="50" spans="1:20" x14ac:dyDescent="0.25">
      <c r="A50" s="45">
        <v>2027</v>
      </c>
      <c r="B50" s="45" t="s">
        <v>78</v>
      </c>
      <c r="C50" s="45">
        <v>1</v>
      </c>
      <c r="D50" s="46">
        <v>146.8022502168817</v>
      </c>
      <c r="E50" s="46">
        <v>50.532471113515612</v>
      </c>
      <c r="F50" s="46">
        <v>420.84074458123655</v>
      </c>
      <c r="G50" s="46">
        <v>116.96444539286654</v>
      </c>
      <c r="H50" s="46">
        <v>370.35847488615559</v>
      </c>
      <c r="I50" s="46">
        <v>34.372259392924583</v>
      </c>
      <c r="J50" s="46">
        <v>244.09356292097809</v>
      </c>
      <c r="K50" s="46">
        <v>120.39277788055594</v>
      </c>
      <c r="L50" s="46">
        <v>159.9337608329634</v>
      </c>
      <c r="M50" s="46">
        <v>139.45677936759421</v>
      </c>
      <c r="N50" s="46">
        <v>521.60647071751168</v>
      </c>
      <c r="O50" s="46">
        <v>468.53818396235982</v>
      </c>
      <c r="P50" s="30"/>
      <c r="Q50" s="30"/>
      <c r="R50" s="30"/>
      <c r="S50" s="30"/>
      <c r="T50" s="30"/>
    </row>
    <row r="51" spans="1:20" x14ac:dyDescent="0.25">
      <c r="A51" s="45">
        <v>2028</v>
      </c>
      <c r="B51" s="45" t="s">
        <v>78</v>
      </c>
      <c r="C51" s="45">
        <v>1</v>
      </c>
      <c r="D51" s="46">
        <v>148.51621965147635</v>
      </c>
      <c r="E51" s="46">
        <v>50.803903275583245</v>
      </c>
      <c r="F51" s="46">
        <v>425.00957038813283</v>
      </c>
      <c r="G51" s="46">
        <v>118.15608569926721</v>
      </c>
      <c r="H51" s="46">
        <v>375.10385541320056</v>
      </c>
      <c r="I51" s="46">
        <v>34.867746013071475</v>
      </c>
      <c r="J51" s="46">
        <v>247.30872401572921</v>
      </c>
      <c r="K51" s="46">
        <v>121.43773504994869</v>
      </c>
      <c r="L51" s="46">
        <v>161.8475534758536</v>
      </c>
      <c r="M51" s="46">
        <v>141.18052277043441</v>
      </c>
      <c r="N51" s="46">
        <v>527.32000483557533</v>
      </c>
      <c r="O51" s="46">
        <v>474.3030916683233</v>
      </c>
      <c r="P51" s="30"/>
      <c r="Q51" s="30"/>
      <c r="R51" s="30"/>
      <c r="S51" s="30"/>
      <c r="T51" s="30"/>
    </row>
    <row r="52" spans="1:20" x14ac:dyDescent="0.25">
      <c r="A52" s="45">
        <v>2029</v>
      </c>
      <c r="B52" s="45" t="s">
        <v>78</v>
      </c>
      <c r="C52" s="45">
        <v>1</v>
      </c>
      <c r="D52" s="46">
        <v>150.23253865237021</v>
      </c>
      <c r="E52" s="46">
        <v>51.075805532566747</v>
      </c>
      <c r="F52" s="46">
        <v>429.19913190296575</v>
      </c>
      <c r="G52" s="46">
        <v>119.35538875672479</v>
      </c>
      <c r="H52" s="46">
        <v>379.81963965804988</v>
      </c>
      <c r="I52" s="46">
        <v>35.361268078686209</v>
      </c>
      <c r="J52" s="46">
        <v>250.57441953994697</v>
      </c>
      <c r="K52" s="46">
        <v>122.47735756971568</v>
      </c>
      <c r="L52" s="46">
        <v>163.75483447839736</v>
      </c>
      <c r="M52" s="46">
        <v>142.908773090924</v>
      </c>
      <c r="N52" s="46">
        <v>533.0566868409835</v>
      </c>
      <c r="O52" s="46">
        <v>480.10438026710955</v>
      </c>
      <c r="P52" s="30"/>
      <c r="Q52" s="30"/>
      <c r="R52" s="30"/>
      <c r="S52" s="30"/>
      <c r="T52" s="30"/>
    </row>
    <row r="53" spans="1:20" x14ac:dyDescent="0.25">
      <c r="A53" s="45">
        <v>2030</v>
      </c>
      <c r="B53" s="45" t="s">
        <v>78</v>
      </c>
      <c r="C53" s="45">
        <v>1</v>
      </c>
      <c r="D53" s="46">
        <v>151.96247844148613</v>
      </c>
      <c r="E53" s="46">
        <v>51.348775083550933</v>
      </c>
      <c r="F53" s="46">
        <v>433.42454233252505</v>
      </c>
      <c r="G53" s="46">
        <v>120.56486923067034</v>
      </c>
      <c r="H53" s="46">
        <v>384.55531663316651</v>
      </c>
      <c r="I53" s="46">
        <v>35.855791556617632</v>
      </c>
      <c r="J53" s="46">
        <v>253.88306998589007</v>
      </c>
      <c r="K53" s="46">
        <v>123.50296085507343</v>
      </c>
      <c r="L53" s="46">
        <v>165.66790320146546</v>
      </c>
      <c r="M53" s="46">
        <v>144.66395739581449</v>
      </c>
      <c r="N53" s="46">
        <v>538.87637074316149</v>
      </c>
      <c r="O53" s="46">
        <v>485.97269538589489</v>
      </c>
      <c r="P53" s="30"/>
      <c r="Q53" s="30"/>
      <c r="R53" s="30"/>
      <c r="S53" s="30"/>
      <c r="T53" s="30"/>
    </row>
    <row r="54" spans="1:20" x14ac:dyDescent="0.25">
      <c r="A54" s="45">
        <v>1980</v>
      </c>
      <c r="B54" s="45" t="s">
        <v>61</v>
      </c>
      <c r="C54" s="45">
        <v>2</v>
      </c>
      <c r="D54" s="46">
        <v>69.416023055211312</v>
      </c>
      <c r="E54" s="46">
        <v>34.615899571593744</v>
      </c>
      <c r="F54" s="46">
        <v>197.95370188458395</v>
      </c>
      <c r="G54" s="46">
        <v>57.552801897836467</v>
      </c>
      <c r="H54" s="46">
        <v>196.05498966410178</v>
      </c>
      <c r="I54" s="46">
        <v>11.204620393639557</v>
      </c>
      <c r="J54" s="46">
        <v>139.24396642401692</v>
      </c>
      <c r="K54" s="46">
        <v>62.41653680625901</v>
      </c>
      <c r="L54" s="46">
        <v>50.212522877575324</v>
      </c>
      <c r="M54" s="46">
        <v>40.192251336945333</v>
      </c>
      <c r="N54" s="46">
        <v>231.68350297968959</v>
      </c>
      <c r="O54" s="46">
        <v>192.82460977816166</v>
      </c>
      <c r="P54" s="30"/>
      <c r="Q54" s="30"/>
      <c r="R54" s="30"/>
      <c r="S54" s="30"/>
      <c r="T54" s="30"/>
    </row>
    <row r="55" spans="1:20" x14ac:dyDescent="0.25">
      <c r="A55" s="45">
        <v>1981</v>
      </c>
      <c r="B55" s="45" t="s">
        <v>61</v>
      </c>
      <c r="C55" s="45">
        <v>2</v>
      </c>
      <c r="D55" s="46">
        <v>72.030812117385437</v>
      </c>
      <c r="E55" s="46">
        <v>36.46324829215488</v>
      </c>
      <c r="F55" s="46">
        <v>208.09634231018541</v>
      </c>
      <c r="G55" s="46">
        <v>59.826861730335594</v>
      </c>
      <c r="H55" s="46">
        <v>206.39537852874932</v>
      </c>
      <c r="I55" s="46">
        <v>11.283006035308537</v>
      </c>
      <c r="J55" s="46">
        <v>139.43600715926195</v>
      </c>
      <c r="K55" s="46">
        <v>63.221819265465165</v>
      </c>
      <c r="L55" s="46">
        <v>51.08680023316402</v>
      </c>
      <c r="M55" s="46">
        <v>42.41722547135155</v>
      </c>
      <c r="N55" s="46">
        <v>242.57686502741893</v>
      </c>
      <c r="O55" s="46">
        <v>203.16842913543769</v>
      </c>
      <c r="P55" s="30"/>
      <c r="Q55" s="30"/>
      <c r="R55" s="30"/>
      <c r="S55" s="30"/>
      <c r="T55" s="30"/>
    </row>
    <row r="56" spans="1:20" x14ac:dyDescent="0.25">
      <c r="A56" s="45">
        <v>1982</v>
      </c>
      <c r="B56" s="45" t="s">
        <v>61</v>
      </c>
      <c r="C56" s="45">
        <v>2</v>
      </c>
      <c r="D56" s="46">
        <v>74.438337103397004</v>
      </c>
      <c r="E56" s="46">
        <v>38.014475784965889</v>
      </c>
      <c r="F56" s="46">
        <v>215.56787072900545</v>
      </c>
      <c r="G56" s="46">
        <v>61.543479417176492</v>
      </c>
      <c r="H56" s="46">
        <v>213.6260770901151</v>
      </c>
      <c r="I56" s="46">
        <v>11.379613390365652</v>
      </c>
      <c r="J56" s="46">
        <v>139.7460672265068</v>
      </c>
      <c r="K56" s="46">
        <v>63.836083647237949</v>
      </c>
      <c r="L56" s="46">
        <v>52.518756141500369</v>
      </c>
      <c r="M56" s="46">
        <v>44.006465437432809</v>
      </c>
      <c r="N56" s="46">
        <v>252.18926403020345</v>
      </c>
      <c r="O56" s="46">
        <v>219.27697959748079</v>
      </c>
      <c r="P56" s="30"/>
      <c r="Q56" s="30"/>
      <c r="R56" s="30"/>
      <c r="S56" s="30"/>
      <c r="T56" s="30"/>
    </row>
    <row r="57" spans="1:20" x14ac:dyDescent="0.25">
      <c r="A57" s="45">
        <v>1983</v>
      </c>
      <c r="B57" s="45" t="s">
        <v>61</v>
      </c>
      <c r="C57" s="45">
        <v>2</v>
      </c>
      <c r="D57" s="46">
        <v>76.393600284310466</v>
      </c>
      <c r="E57" s="46">
        <v>39.27238274136888</v>
      </c>
      <c r="F57" s="46">
        <v>221.71359549629881</v>
      </c>
      <c r="G57" s="46">
        <v>63.055359067585464</v>
      </c>
      <c r="H57" s="46">
        <v>218.37337713715601</v>
      </c>
      <c r="I57" s="46">
        <v>11.435513753262224</v>
      </c>
      <c r="J57" s="46">
        <v>140.18032761438965</v>
      </c>
      <c r="K57" s="46">
        <v>64.315900764051776</v>
      </c>
      <c r="L57" s="46">
        <v>54.789148004209721</v>
      </c>
      <c r="M57" s="46">
        <v>46.643394069380506</v>
      </c>
      <c r="N57" s="46">
        <v>259.9394393082041</v>
      </c>
      <c r="O57" s="46">
        <v>233.33216744788049</v>
      </c>
      <c r="P57" s="30"/>
      <c r="Q57" s="30"/>
      <c r="R57" s="30"/>
      <c r="S57" s="30"/>
      <c r="T57" s="30"/>
    </row>
    <row r="58" spans="1:20" x14ac:dyDescent="0.25">
      <c r="A58" s="45">
        <v>1984</v>
      </c>
      <c r="B58" s="45" t="s">
        <v>61</v>
      </c>
      <c r="C58" s="45">
        <v>2</v>
      </c>
      <c r="D58" s="46">
        <v>77.903136281980395</v>
      </c>
      <c r="E58" s="46">
        <v>40.193022198425531</v>
      </c>
      <c r="F58" s="46">
        <v>225.61239423207965</v>
      </c>
      <c r="G58" s="46">
        <v>64.072433094750878</v>
      </c>
      <c r="H58" s="46">
        <v>220.51762320842749</v>
      </c>
      <c r="I58" s="46">
        <v>11.637237907850185</v>
      </c>
      <c r="J58" s="46">
        <v>140.73142614492929</v>
      </c>
      <c r="K58" s="46">
        <v>64.566439183118035</v>
      </c>
      <c r="L58" s="46">
        <v>56.419129596396857</v>
      </c>
      <c r="M58" s="46">
        <v>49.314743239502114</v>
      </c>
      <c r="N58" s="46">
        <v>266.04153172555374</v>
      </c>
      <c r="O58" s="46">
        <v>249.02888715409705</v>
      </c>
      <c r="P58" s="30"/>
      <c r="Q58" s="30"/>
      <c r="R58" s="30"/>
      <c r="S58" s="30"/>
      <c r="T58" s="30"/>
    </row>
    <row r="59" spans="1:20" x14ac:dyDescent="0.25">
      <c r="A59" s="45">
        <v>1985</v>
      </c>
      <c r="B59" s="45" t="s">
        <v>61</v>
      </c>
      <c r="C59" s="45">
        <v>2</v>
      </c>
      <c r="D59" s="46">
        <v>79.537680795801307</v>
      </c>
      <c r="E59" s="46">
        <v>41.750249901785367</v>
      </c>
      <c r="F59" s="46">
        <v>232.1234710174779</v>
      </c>
      <c r="G59" s="46">
        <v>65.625145670147703</v>
      </c>
      <c r="H59" s="46">
        <v>225.52236162845037</v>
      </c>
      <c r="I59" s="46">
        <v>11.880615566405393</v>
      </c>
      <c r="J59" s="46">
        <v>141.17832087663254</v>
      </c>
      <c r="K59" s="46">
        <v>65.027419594513077</v>
      </c>
      <c r="L59" s="46">
        <v>59.119836313531586</v>
      </c>
      <c r="M59" s="46">
        <v>56.447410189871711</v>
      </c>
      <c r="N59" s="46">
        <v>273.76550556437439</v>
      </c>
      <c r="O59" s="46">
        <v>261.61251761943311</v>
      </c>
      <c r="P59" s="30"/>
      <c r="Q59" s="30"/>
      <c r="R59" s="30"/>
      <c r="S59" s="30"/>
      <c r="T59" s="30"/>
    </row>
    <row r="60" spans="1:20" x14ac:dyDescent="0.25">
      <c r="A60" s="45">
        <v>1986</v>
      </c>
      <c r="B60" s="45" t="s">
        <v>61</v>
      </c>
      <c r="C60" s="45">
        <v>2</v>
      </c>
      <c r="D60" s="46">
        <v>81.41791270902425</v>
      </c>
      <c r="E60" s="46">
        <v>43.493183286555691</v>
      </c>
      <c r="F60" s="46">
        <v>241.98424195289326</v>
      </c>
      <c r="G60" s="46">
        <v>68.112322058744326</v>
      </c>
      <c r="H60" s="46">
        <v>232.31820872623058</v>
      </c>
      <c r="I60" s="46">
        <v>12.000528643435683</v>
      </c>
      <c r="J60" s="46">
        <v>141.71448647791311</v>
      </c>
      <c r="K60" s="46">
        <v>65.692206647568625</v>
      </c>
      <c r="L60" s="46">
        <v>61.03509859348749</v>
      </c>
      <c r="M60" s="46">
        <v>62.659987984903211</v>
      </c>
      <c r="N60" s="46">
        <v>283.47600916958351</v>
      </c>
      <c r="O60" s="46">
        <v>277.98480420202452</v>
      </c>
      <c r="P60" s="30"/>
      <c r="Q60" s="30"/>
      <c r="R60" s="30"/>
      <c r="S60" s="30"/>
      <c r="T60" s="30"/>
    </row>
    <row r="61" spans="1:20" x14ac:dyDescent="0.25">
      <c r="A61" s="45">
        <v>1987</v>
      </c>
      <c r="B61" s="45" t="s">
        <v>61</v>
      </c>
      <c r="C61" s="45">
        <v>2</v>
      </c>
      <c r="D61" s="46">
        <v>83.870650327898815</v>
      </c>
      <c r="E61" s="46">
        <v>45.533479022239327</v>
      </c>
      <c r="F61" s="46">
        <v>253.64402188968393</v>
      </c>
      <c r="G61" s="46">
        <v>70.814891110363845</v>
      </c>
      <c r="H61" s="46">
        <v>243.44083998685471</v>
      </c>
      <c r="I61" s="46">
        <v>12.151683631493361</v>
      </c>
      <c r="J61" s="46">
        <v>142.39325131088793</v>
      </c>
      <c r="K61" s="46">
        <v>66.781505496137655</v>
      </c>
      <c r="L61" s="46">
        <v>64.081843258558109</v>
      </c>
      <c r="M61" s="46">
        <v>68.184952142205248</v>
      </c>
      <c r="N61" s="46">
        <v>296.75611398155519</v>
      </c>
      <c r="O61" s="46">
        <v>299.96988723776383</v>
      </c>
      <c r="P61" s="30"/>
      <c r="Q61" s="30"/>
      <c r="R61" s="30"/>
      <c r="S61" s="30"/>
      <c r="T61" s="30"/>
    </row>
    <row r="62" spans="1:20" x14ac:dyDescent="0.25">
      <c r="A62" s="45">
        <v>1988</v>
      </c>
      <c r="B62" s="45" t="s">
        <v>61</v>
      </c>
      <c r="C62" s="45">
        <v>2</v>
      </c>
      <c r="D62" s="46">
        <v>85.889820627359057</v>
      </c>
      <c r="E62" s="46">
        <v>47.213055540602326</v>
      </c>
      <c r="F62" s="46">
        <v>266.05093143163964</v>
      </c>
      <c r="G62" s="46">
        <v>74.010255017729463</v>
      </c>
      <c r="H62" s="46">
        <v>251.79392964440956</v>
      </c>
      <c r="I62" s="46">
        <v>12.32628447624664</v>
      </c>
      <c r="J62" s="46">
        <v>143.96158641659846</v>
      </c>
      <c r="K62" s="46">
        <v>67.650456407918853</v>
      </c>
      <c r="L62" s="46">
        <v>67.783406881641497</v>
      </c>
      <c r="M62" s="46">
        <v>74.475309013230543</v>
      </c>
      <c r="N62" s="46">
        <v>309.93493830638249</v>
      </c>
      <c r="O62" s="46">
        <v>314.66814523371488</v>
      </c>
      <c r="P62" s="30"/>
      <c r="Q62" s="30"/>
      <c r="R62" s="30"/>
      <c r="S62" s="30"/>
      <c r="T62" s="30"/>
    </row>
    <row r="63" spans="1:20" x14ac:dyDescent="0.25">
      <c r="A63" s="45">
        <v>1989</v>
      </c>
      <c r="B63" s="45" t="s">
        <v>61</v>
      </c>
      <c r="C63" s="45">
        <v>2</v>
      </c>
      <c r="D63" s="46">
        <v>88.042516454119195</v>
      </c>
      <c r="E63" s="46">
        <v>49.53116535414145</v>
      </c>
      <c r="F63" s="46">
        <v>280.44603472435915</v>
      </c>
      <c r="G63" s="46">
        <v>77.395329398081927</v>
      </c>
      <c r="H63" s="46">
        <v>266.07770189537433</v>
      </c>
      <c r="I63" s="46">
        <v>12.452798988501787</v>
      </c>
      <c r="J63" s="46">
        <v>145.40274325171453</v>
      </c>
      <c r="K63" s="46">
        <v>69.048513818814627</v>
      </c>
      <c r="L63" s="46">
        <v>70.67623123534419</v>
      </c>
      <c r="M63" s="46">
        <v>81.080502947620388</v>
      </c>
      <c r="N63" s="46">
        <v>327.73976592075132</v>
      </c>
      <c r="O63" s="46">
        <v>333.61291017813585</v>
      </c>
      <c r="P63" s="30"/>
      <c r="Q63" s="30"/>
      <c r="R63" s="30"/>
      <c r="S63" s="30"/>
      <c r="T63" s="30"/>
    </row>
    <row r="64" spans="1:20" x14ac:dyDescent="0.25">
      <c r="A64" s="45">
        <v>1990</v>
      </c>
      <c r="B64" s="45" t="s">
        <v>61</v>
      </c>
      <c r="C64" s="45">
        <v>2</v>
      </c>
      <c r="D64" s="46">
        <v>90.608487653279795</v>
      </c>
      <c r="E64" s="46">
        <v>52.107292443201715</v>
      </c>
      <c r="F64" s="46">
        <v>293.07238157859297</v>
      </c>
      <c r="G64" s="46">
        <v>80.131306997163918</v>
      </c>
      <c r="H64" s="46">
        <v>282.19631624554097</v>
      </c>
      <c r="I64" s="46">
        <v>12.672358312123981</v>
      </c>
      <c r="J64" s="46">
        <v>148.40200060923993</v>
      </c>
      <c r="K64" s="46">
        <v>70.771533335605454</v>
      </c>
      <c r="L64" s="46">
        <v>74.156153217264531</v>
      </c>
      <c r="M64" s="46">
        <v>83.860718411057661</v>
      </c>
      <c r="N64" s="46">
        <v>344.88571027928322</v>
      </c>
      <c r="O64" s="46">
        <v>346.66118575938606</v>
      </c>
      <c r="P64" s="30"/>
      <c r="Q64" s="30"/>
      <c r="R64" s="30"/>
      <c r="S64" s="30"/>
      <c r="T64" s="30"/>
    </row>
    <row r="65" spans="1:20" x14ac:dyDescent="0.25">
      <c r="A65" s="45">
        <v>1991</v>
      </c>
      <c r="B65" s="45" t="s">
        <v>61</v>
      </c>
      <c r="C65" s="45">
        <v>2</v>
      </c>
      <c r="D65" s="46">
        <v>93.345504123043739</v>
      </c>
      <c r="E65" s="46">
        <v>54.609079198505022</v>
      </c>
      <c r="F65" s="46">
        <v>308.4061854222856</v>
      </c>
      <c r="G65" s="46">
        <v>83.753786663128921</v>
      </c>
      <c r="H65" s="46">
        <v>297.48708426231565</v>
      </c>
      <c r="I65" s="46">
        <v>13.142382436282205</v>
      </c>
      <c r="J65" s="46">
        <v>150.63477000132917</v>
      </c>
      <c r="K65" s="46">
        <v>72.394165452245332</v>
      </c>
      <c r="L65" s="46">
        <v>76.667276638681088</v>
      </c>
      <c r="M65" s="46">
        <v>87.309121773046655</v>
      </c>
      <c r="N65" s="46">
        <v>360.9583591789538</v>
      </c>
      <c r="O65" s="46">
        <v>362.37960815898998</v>
      </c>
      <c r="P65" s="30"/>
      <c r="Q65" s="30"/>
      <c r="R65" s="30"/>
      <c r="S65" s="30"/>
      <c r="T65" s="30"/>
    </row>
    <row r="66" spans="1:20" x14ac:dyDescent="0.25">
      <c r="A66" s="45">
        <v>1992</v>
      </c>
      <c r="B66" s="45" t="s">
        <v>61</v>
      </c>
      <c r="C66" s="45">
        <v>2</v>
      </c>
      <c r="D66" s="46">
        <v>95.644889587066672</v>
      </c>
      <c r="E66" s="46">
        <v>57.019846455057177</v>
      </c>
      <c r="F66" s="46">
        <v>321.04087569040058</v>
      </c>
      <c r="G66" s="46">
        <v>86.627614458584432</v>
      </c>
      <c r="H66" s="46">
        <v>312.90063863852339</v>
      </c>
      <c r="I66" s="46">
        <v>13.455631794769879</v>
      </c>
      <c r="J66" s="46">
        <v>153.62935221305574</v>
      </c>
      <c r="K66" s="46">
        <v>73.700825525564895</v>
      </c>
      <c r="L66" s="46">
        <v>79.50486877084812</v>
      </c>
      <c r="M66" s="46">
        <v>88.985173016093782</v>
      </c>
      <c r="N66" s="46">
        <v>375.46834461004738</v>
      </c>
      <c r="O66" s="46">
        <v>373.64132093198816</v>
      </c>
      <c r="P66" s="30"/>
      <c r="Q66" s="30"/>
      <c r="R66" s="30"/>
      <c r="S66" s="30"/>
      <c r="T66" s="30"/>
    </row>
    <row r="67" spans="1:20" x14ac:dyDescent="0.25">
      <c r="A67" s="45">
        <v>1993</v>
      </c>
      <c r="B67" s="45" t="s">
        <v>61</v>
      </c>
      <c r="C67" s="45">
        <v>2</v>
      </c>
      <c r="D67" s="46">
        <v>97.264056318575598</v>
      </c>
      <c r="E67" s="46">
        <v>58.224267629748375</v>
      </c>
      <c r="F67" s="46">
        <v>331.18633069416734</v>
      </c>
      <c r="G67" s="46">
        <v>89.349550284260076</v>
      </c>
      <c r="H67" s="46">
        <v>319.23107739169768</v>
      </c>
      <c r="I67" s="46">
        <v>13.735270463162781</v>
      </c>
      <c r="J67" s="46">
        <v>155.81021624934783</v>
      </c>
      <c r="K67" s="46">
        <v>74.79404616866492</v>
      </c>
      <c r="L67" s="46">
        <v>81.623955566921609</v>
      </c>
      <c r="M67" s="46">
        <v>89.593140697904389</v>
      </c>
      <c r="N67" s="46">
        <v>388.20730751509308</v>
      </c>
      <c r="O67" s="46">
        <v>376.17639865616502</v>
      </c>
      <c r="P67" s="30"/>
      <c r="Q67" s="30"/>
      <c r="R67" s="30"/>
      <c r="S67" s="30"/>
      <c r="T67" s="30"/>
    </row>
    <row r="68" spans="1:20" x14ac:dyDescent="0.25">
      <c r="A68" s="45">
        <v>1994</v>
      </c>
      <c r="B68" s="45" t="s">
        <v>61</v>
      </c>
      <c r="C68" s="45">
        <v>2</v>
      </c>
      <c r="D68" s="46">
        <v>98.47973520506757</v>
      </c>
      <c r="E68" s="46">
        <v>59.000651551281173</v>
      </c>
      <c r="F68" s="46">
        <v>336.33513629683205</v>
      </c>
      <c r="G68" s="46">
        <v>90.674088677247113</v>
      </c>
      <c r="H68" s="46">
        <v>321.51100244520376</v>
      </c>
      <c r="I68" s="46">
        <v>14.155493391187868</v>
      </c>
      <c r="J68" s="46">
        <v>158.35933525453947</v>
      </c>
      <c r="K68" s="46">
        <v>75.752358173624685</v>
      </c>
      <c r="L68" s="46">
        <v>83.880094196949386</v>
      </c>
      <c r="M68" s="46">
        <v>89.674192647482954</v>
      </c>
      <c r="N68" s="46">
        <v>396.56563903889543</v>
      </c>
      <c r="O68" s="46">
        <v>378.57480362448325</v>
      </c>
      <c r="P68" s="30"/>
      <c r="Q68" s="30"/>
      <c r="R68" s="30"/>
      <c r="S68" s="30"/>
      <c r="T68" s="30"/>
    </row>
    <row r="69" spans="1:20" x14ac:dyDescent="0.25">
      <c r="A69" s="45">
        <v>1995</v>
      </c>
      <c r="B69" s="45" t="s">
        <v>61</v>
      </c>
      <c r="C69" s="45">
        <v>2</v>
      </c>
      <c r="D69" s="46">
        <v>99.576241070620625</v>
      </c>
      <c r="E69" s="46">
        <v>59.685147465334815</v>
      </c>
      <c r="F69" s="46">
        <v>341.44287357902692</v>
      </c>
      <c r="G69" s="46">
        <v>92.107566900591536</v>
      </c>
      <c r="H69" s="46">
        <v>322.59487125892792</v>
      </c>
      <c r="I69" s="46">
        <v>15.666358096482957</v>
      </c>
      <c r="J69" s="46">
        <v>161.53306899420684</v>
      </c>
      <c r="K69" s="46">
        <v>76.295316244598155</v>
      </c>
      <c r="L69" s="46">
        <v>85.496058156154476</v>
      </c>
      <c r="M69" s="46">
        <v>90.001576375536672</v>
      </c>
      <c r="N69" s="46">
        <v>401.01177937612266</v>
      </c>
      <c r="O69" s="46">
        <v>380.58638466357991</v>
      </c>
      <c r="P69" s="30"/>
      <c r="Q69" s="30"/>
      <c r="R69" s="30"/>
      <c r="S69" s="30"/>
      <c r="T69" s="30"/>
    </row>
    <row r="70" spans="1:20" x14ac:dyDescent="0.25">
      <c r="A70" s="45">
        <v>1996</v>
      </c>
      <c r="B70" s="45" t="s">
        <v>61</v>
      </c>
      <c r="C70" s="45">
        <v>2</v>
      </c>
      <c r="D70" s="46">
        <v>100.9268365528422</v>
      </c>
      <c r="E70" s="46">
        <v>60.552366146310426</v>
      </c>
      <c r="F70" s="46">
        <v>347.16067696989057</v>
      </c>
      <c r="G70" s="46">
        <v>93.627924554514337</v>
      </c>
      <c r="H70" s="46">
        <v>325.27971037300989</v>
      </c>
      <c r="I70" s="46">
        <v>15.93283024325113</v>
      </c>
      <c r="J70" s="46">
        <v>162.99016597133982</v>
      </c>
      <c r="K70" s="46">
        <v>77.319077173660347</v>
      </c>
      <c r="L70" s="46">
        <v>86.76588210751882</v>
      </c>
      <c r="M70" s="46">
        <v>90.186226423023029</v>
      </c>
      <c r="N70" s="46">
        <v>407.61861697366896</v>
      </c>
      <c r="O70" s="46">
        <v>381.94013777193572</v>
      </c>
      <c r="P70" s="30"/>
      <c r="Q70" s="30"/>
      <c r="R70" s="30"/>
      <c r="S70" s="30"/>
      <c r="T70" s="30"/>
    </row>
    <row r="71" spans="1:20" x14ac:dyDescent="0.25">
      <c r="A71" s="45">
        <v>1997</v>
      </c>
      <c r="B71" s="45" t="s">
        <v>61</v>
      </c>
      <c r="C71" s="45">
        <v>2</v>
      </c>
      <c r="D71" s="46">
        <v>101.98156116284453</v>
      </c>
      <c r="E71" s="46">
        <v>61.533438577038417</v>
      </c>
      <c r="F71" s="46">
        <v>353.21990091808857</v>
      </c>
      <c r="G71" s="46">
        <v>95.180698585871866</v>
      </c>
      <c r="H71" s="46">
        <v>328.6180389442996</v>
      </c>
      <c r="I71" s="46">
        <v>16.357403158438764</v>
      </c>
      <c r="J71" s="46">
        <v>164.598086676913</v>
      </c>
      <c r="K71" s="46">
        <v>77.752661817854815</v>
      </c>
      <c r="L71" s="46">
        <v>88.080178056806304</v>
      </c>
      <c r="M71" s="46">
        <v>90.368913977219449</v>
      </c>
      <c r="N71" s="46">
        <v>413.76128873615545</v>
      </c>
      <c r="O71" s="46">
        <v>384.16587028253497</v>
      </c>
      <c r="P71" s="30"/>
      <c r="Q71" s="30"/>
      <c r="R71" s="30"/>
      <c r="S71" s="30"/>
      <c r="T71" s="30"/>
    </row>
    <row r="72" spans="1:20" x14ac:dyDescent="0.25">
      <c r="A72" s="45">
        <v>1998</v>
      </c>
      <c r="B72" s="45" t="s">
        <v>61</v>
      </c>
      <c r="C72" s="45">
        <v>2</v>
      </c>
      <c r="D72" s="46">
        <v>103.30636206697844</v>
      </c>
      <c r="E72" s="46">
        <v>62.824955680204575</v>
      </c>
      <c r="F72" s="46">
        <v>361.83022265728061</v>
      </c>
      <c r="G72" s="46">
        <v>97.437967348093011</v>
      </c>
      <c r="H72" s="46">
        <v>333.49466686099754</v>
      </c>
      <c r="I72" s="46">
        <v>16.465597992847744</v>
      </c>
      <c r="J72" s="46">
        <v>165.96700724272637</v>
      </c>
      <c r="K72" s="46">
        <v>78.379411409235615</v>
      </c>
      <c r="L72" s="46">
        <v>88.805894305335158</v>
      </c>
      <c r="M72" s="46">
        <v>91.324973818829804</v>
      </c>
      <c r="N72" s="46">
        <v>423.23865846255802</v>
      </c>
      <c r="O72" s="46">
        <v>386.14823441779919</v>
      </c>
      <c r="P72" s="30"/>
      <c r="Q72" s="30"/>
      <c r="R72" s="30"/>
      <c r="S72" s="30"/>
      <c r="T72" s="30"/>
    </row>
    <row r="73" spans="1:20" x14ac:dyDescent="0.25">
      <c r="A73" s="45">
        <v>1999</v>
      </c>
      <c r="B73" s="45" t="s">
        <v>61</v>
      </c>
      <c r="C73" s="45">
        <v>2</v>
      </c>
      <c r="D73" s="46">
        <v>104.84122902790875</v>
      </c>
      <c r="E73" s="46">
        <v>64.613137991961622</v>
      </c>
      <c r="F73" s="46">
        <v>370.09927845839417</v>
      </c>
      <c r="G73" s="46">
        <v>99.352058164945461</v>
      </c>
      <c r="H73" s="46">
        <v>340.87816355973638</v>
      </c>
      <c r="I73" s="46">
        <v>16.83475449812768</v>
      </c>
      <c r="J73" s="46">
        <v>168.50165757719526</v>
      </c>
      <c r="K73" s="46">
        <v>79.14045708055491</v>
      </c>
      <c r="L73" s="46">
        <v>89.726437831435334</v>
      </c>
      <c r="M73" s="46">
        <v>92.837721237281926</v>
      </c>
      <c r="N73" s="46">
        <v>432.53783791530867</v>
      </c>
      <c r="O73" s="46">
        <v>389.59519499060349</v>
      </c>
      <c r="P73" s="30"/>
      <c r="Q73" s="30"/>
      <c r="R73" s="30"/>
      <c r="S73" s="30"/>
      <c r="T73" s="30"/>
    </row>
    <row r="74" spans="1:20" x14ac:dyDescent="0.25">
      <c r="A74" s="45">
        <v>2000</v>
      </c>
      <c r="B74" s="45" t="s">
        <v>61</v>
      </c>
      <c r="C74" s="45">
        <v>2</v>
      </c>
      <c r="D74" s="46">
        <v>106.61763574591436</v>
      </c>
      <c r="E74" s="46">
        <v>66.681068963387759</v>
      </c>
      <c r="F74" s="46">
        <v>379.21853579471411</v>
      </c>
      <c r="G74" s="46">
        <v>101.2929492681302</v>
      </c>
      <c r="H74" s="46">
        <v>352.0751631008369</v>
      </c>
      <c r="I74" s="46">
        <v>17.227482482712801</v>
      </c>
      <c r="J74" s="46">
        <v>170.21555863596302</v>
      </c>
      <c r="K74" s="46">
        <v>80.151473001664527</v>
      </c>
      <c r="L74" s="46">
        <v>91.071481405674703</v>
      </c>
      <c r="M74" s="46">
        <v>94.341776951720377</v>
      </c>
      <c r="N74" s="46">
        <v>448.25032708477113</v>
      </c>
      <c r="O74" s="46">
        <v>398.60272903946009</v>
      </c>
      <c r="P74" s="30"/>
      <c r="Q74" s="30"/>
      <c r="R74" s="30"/>
      <c r="S74" s="30"/>
      <c r="T74" s="30"/>
    </row>
    <row r="75" spans="1:20" x14ac:dyDescent="0.25">
      <c r="A75" s="45">
        <v>2001</v>
      </c>
      <c r="B75" s="45" t="s">
        <v>61</v>
      </c>
      <c r="C75" s="45">
        <v>2</v>
      </c>
      <c r="D75" s="46">
        <v>108.42893804341671</v>
      </c>
      <c r="E75" s="46">
        <v>68.738081674706208</v>
      </c>
      <c r="F75" s="46">
        <v>388.0152351772839</v>
      </c>
      <c r="G75" s="46">
        <v>103.05232619125219</v>
      </c>
      <c r="H75" s="46">
        <v>364.24837669886591</v>
      </c>
      <c r="I75" s="46">
        <v>17.503466416554119</v>
      </c>
      <c r="J75" s="46">
        <v>172.14339586704693</v>
      </c>
      <c r="K75" s="46">
        <v>81.662357209518603</v>
      </c>
      <c r="L75" s="46">
        <v>92.246965963904714</v>
      </c>
      <c r="M75" s="46">
        <v>97.781778391311661</v>
      </c>
      <c r="N75" s="46">
        <v>462.51648003919956</v>
      </c>
      <c r="O75" s="46">
        <v>404.7328745973121</v>
      </c>
      <c r="P75" s="30"/>
      <c r="Q75" s="30"/>
      <c r="R75" s="30"/>
      <c r="S75" s="30"/>
      <c r="T75" s="30"/>
    </row>
    <row r="76" spans="1:20" x14ac:dyDescent="0.25">
      <c r="A76" s="45">
        <v>2002</v>
      </c>
      <c r="B76" s="45" t="s">
        <v>61</v>
      </c>
      <c r="C76" s="45">
        <v>2</v>
      </c>
      <c r="D76" s="46">
        <v>110.51119296497178</v>
      </c>
      <c r="E76" s="46">
        <v>71.547916576248383</v>
      </c>
      <c r="F76" s="46">
        <v>398.27514619809745</v>
      </c>
      <c r="G76" s="46">
        <v>104.97545712541546</v>
      </c>
      <c r="H76" s="46">
        <v>381.89020353710634</v>
      </c>
      <c r="I76" s="46">
        <v>17.573091205753666</v>
      </c>
      <c r="J76" s="46">
        <v>174.61469473644152</v>
      </c>
      <c r="K76" s="46">
        <v>83.266939497166462</v>
      </c>
      <c r="L76" s="46">
        <v>93.939731035385392</v>
      </c>
      <c r="M76" s="46">
        <v>99.919582358802884</v>
      </c>
      <c r="N76" s="46">
        <v>478.5340968982365</v>
      </c>
      <c r="O76" s="46">
        <v>410.69048693348873</v>
      </c>
      <c r="P76" s="30"/>
      <c r="Q76" s="30"/>
      <c r="R76" s="30"/>
      <c r="S76" s="30"/>
      <c r="T76" s="30"/>
    </row>
    <row r="77" spans="1:20" x14ac:dyDescent="0.25">
      <c r="A77" s="45">
        <v>2003</v>
      </c>
      <c r="B77" s="45" t="s">
        <v>61</v>
      </c>
      <c r="C77" s="45">
        <v>2</v>
      </c>
      <c r="D77" s="46">
        <v>112.42886981288316</v>
      </c>
      <c r="E77" s="46">
        <v>73.733921129536938</v>
      </c>
      <c r="F77" s="46">
        <v>409.98630606875247</v>
      </c>
      <c r="G77" s="46">
        <v>107.59565352608972</v>
      </c>
      <c r="H77" s="46">
        <v>395.29425095842225</v>
      </c>
      <c r="I77" s="46">
        <v>17.756345413373044</v>
      </c>
      <c r="J77" s="46">
        <v>177.96042815160837</v>
      </c>
      <c r="K77" s="46">
        <v>84.68859985641754</v>
      </c>
      <c r="L77" s="46">
        <v>96.053190899585019</v>
      </c>
      <c r="M77" s="46">
        <v>101.72659942827754</v>
      </c>
      <c r="N77" s="46">
        <v>492.6090376001859</v>
      </c>
      <c r="O77" s="46">
        <v>418.24269503258</v>
      </c>
      <c r="P77" s="30"/>
      <c r="Q77" s="30"/>
      <c r="R77" s="30"/>
      <c r="S77" s="30"/>
      <c r="T77" s="30"/>
    </row>
    <row r="78" spans="1:20" x14ac:dyDescent="0.25">
      <c r="A78" s="45">
        <v>2004</v>
      </c>
      <c r="B78" s="45" t="s">
        <v>61</v>
      </c>
      <c r="C78" s="45">
        <v>2</v>
      </c>
      <c r="D78" s="46">
        <v>114.02887968971707</v>
      </c>
      <c r="E78" s="46">
        <v>75.603610536041401</v>
      </c>
      <c r="F78" s="46">
        <v>418.36706069343506</v>
      </c>
      <c r="G78" s="46">
        <v>109.46812798069342</v>
      </c>
      <c r="H78" s="46">
        <v>406.33188426894935</v>
      </c>
      <c r="I78" s="46">
        <v>17.956233075345875</v>
      </c>
      <c r="J78" s="46">
        <v>182.30634828030404</v>
      </c>
      <c r="K78" s="46">
        <v>85.827577842348362</v>
      </c>
      <c r="L78" s="46">
        <v>98.798448451783187</v>
      </c>
      <c r="M78" s="46">
        <v>102.91244842210017</v>
      </c>
      <c r="N78" s="46">
        <v>503.86350961046082</v>
      </c>
      <c r="O78" s="46">
        <v>421.91733974043899</v>
      </c>
      <c r="P78" s="30"/>
      <c r="Q78" s="30"/>
      <c r="R78" s="30"/>
      <c r="S78" s="30"/>
      <c r="T78" s="30"/>
    </row>
    <row r="79" spans="1:20" x14ac:dyDescent="0.25">
      <c r="A79" s="45">
        <v>2005</v>
      </c>
      <c r="B79" s="45" t="s">
        <v>61</v>
      </c>
      <c r="C79" s="45">
        <v>2</v>
      </c>
      <c r="D79" s="46">
        <v>115.4600383871751</v>
      </c>
      <c r="E79" s="46">
        <v>77.255132990409578</v>
      </c>
      <c r="F79" s="46">
        <v>427.32360323714437</v>
      </c>
      <c r="G79" s="46">
        <v>111.70938572030558</v>
      </c>
      <c r="H79" s="46">
        <v>415.41699285826934</v>
      </c>
      <c r="I79" s="46">
        <v>18.026871217062219</v>
      </c>
      <c r="J79" s="46">
        <v>188.24357369739744</v>
      </c>
      <c r="K79" s="46">
        <v>86.933968674032073</v>
      </c>
      <c r="L79" s="46">
        <v>100.76962301095411</v>
      </c>
      <c r="M79" s="46">
        <v>104.30268661796629</v>
      </c>
      <c r="N79" s="46">
        <v>514.83469883239593</v>
      </c>
      <c r="O79" s="46">
        <v>425.69010651564872</v>
      </c>
      <c r="P79" s="30"/>
      <c r="Q79" s="30"/>
      <c r="R79" s="30"/>
      <c r="S79" s="30"/>
      <c r="T79" s="30"/>
    </row>
    <row r="80" spans="1:20" x14ac:dyDescent="0.25">
      <c r="A80" s="45">
        <v>2006</v>
      </c>
      <c r="B80" s="45" t="s">
        <v>61</v>
      </c>
      <c r="C80" s="45">
        <v>2</v>
      </c>
      <c r="D80" s="46">
        <v>116.76141067016391</v>
      </c>
      <c r="E80" s="46">
        <v>78.616363832368648</v>
      </c>
      <c r="F80" s="46">
        <v>435.08822989999823</v>
      </c>
      <c r="G80" s="46">
        <v>113.64013658120271</v>
      </c>
      <c r="H80" s="46">
        <v>422.92391916290052</v>
      </c>
      <c r="I80" s="46">
        <v>18.054491773452199</v>
      </c>
      <c r="J80" s="46">
        <v>193.67003054971875</v>
      </c>
      <c r="K80" s="46">
        <v>88.063169140828592</v>
      </c>
      <c r="L80" s="46">
        <v>103.53544954930371</v>
      </c>
      <c r="M80" s="46">
        <v>105.92468369804882</v>
      </c>
      <c r="N80" s="46">
        <v>523.66880270417585</v>
      </c>
      <c r="O80" s="46">
        <v>428.30074419206306</v>
      </c>
      <c r="P80" s="30"/>
      <c r="Q80" s="30"/>
      <c r="R80" s="30"/>
      <c r="S80" s="30"/>
      <c r="T80" s="30"/>
    </row>
    <row r="81" spans="1:20" x14ac:dyDescent="0.25">
      <c r="A81" s="45">
        <v>2007</v>
      </c>
      <c r="B81" s="45" t="s">
        <v>61</v>
      </c>
      <c r="C81" s="45">
        <v>2</v>
      </c>
      <c r="D81" s="46">
        <v>118.3620516464952</v>
      </c>
      <c r="E81" s="46">
        <v>80.322833834811618</v>
      </c>
      <c r="F81" s="46">
        <v>445.04716391431242</v>
      </c>
      <c r="G81" s="46">
        <v>116.03739499776614</v>
      </c>
      <c r="H81" s="46">
        <v>434.11194858396408</v>
      </c>
      <c r="I81" s="46">
        <v>18.088729307034711</v>
      </c>
      <c r="J81" s="46">
        <v>197.34968678428484</v>
      </c>
      <c r="K81" s="46">
        <v>89.951062878462977</v>
      </c>
      <c r="L81" s="46">
        <v>105.74748344143238</v>
      </c>
      <c r="M81" s="46">
        <v>106.83556340833053</v>
      </c>
      <c r="N81" s="46">
        <v>535.24155344185351</v>
      </c>
      <c r="O81" s="46">
        <v>433.85219536105541</v>
      </c>
      <c r="P81" s="30"/>
      <c r="Q81" s="30"/>
      <c r="R81" s="30"/>
      <c r="S81" s="30"/>
      <c r="T81" s="30"/>
    </row>
    <row r="82" spans="1:20" x14ac:dyDescent="0.25">
      <c r="A82" s="45">
        <v>2008</v>
      </c>
      <c r="B82" s="45" t="s">
        <v>61</v>
      </c>
      <c r="C82" s="45">
        <v>2</v>
      </c>
      <c r="D82" s="46">
        <v>119.87236551162484</v>
      </c>
      <c r="E82" s="46">
        <v>81.590507984148402</v>
      </c>
      <c r="F82" s="46">
        <v>454.29701329531929</v>
      </c>
      <c r="G82" s="46">
        <v>118.42404680819379</v>
      </c>
      <c r="H82" s="46">
        <v>442.36253515952325</v>
      </c>
      <c r="I82" s="46">
        <v>18.112035531034145</v>
      </c>
      <c r="J82" s="46">
        <v>200.81982651807061</v>
      </c>
      <c r="K82" s="46">
        <v>92.189824015226336</v>
      </c>
      <c r="L82" s="46">
        <v>108.78414101623969</v>
      </c>
      <c r="M82" s="46">
        <v>109.47293505022395</v>
      </c>
      <c r="N82" s="46">
        <v>544.0613042114378</v>
      </c>
      <c r="O82" s="46">
        <v>440.42542848802623</v>
      </c>
      <c r="P82" s="30"/>
      <c r="Q82" s="30"/>
      <c r="R82" s="30"/>
      <c r="S82" s="30"/>
      <c r="T82" s="30"/>
    </row>
    <row r="83" spans="1:20" x14ac:dyDescent="0.25">
      <c r="A83" s="45">
        <v>2009</v>
      </c>
      <c r="B83" s="45" t="s">
        <v>61</v>
      </c>
      <c r="C83" s="45">
        <v>2</v>
      </c>
      <c r="D83" s="46">
        <v>120.91289189715403</v>
      </c>
      <c r="E83" s="46">
        <v>82.75177520645488</v>
      </c>
      <c r="F83" s="46">
        <v>462.39154131027794</v>
      </c>
      <c r="G83" s="46">
        <v>120.52381518253242</v>
      </c>
      <c r="H83" s="46">
        <v>450.47638760414128</v>
      </c>
      <c r="I83" s="46">
        <v>18.103240495087288</v>
      </c>
      <c r="J83" s="46">
        <v>204.1551693822276</v>
      </c>
      <c r="K83" s="46">
        <v>94.180441997782992</v>
      </c>
      <c r="L83" s="46">
        <v>111.33141386053093</v>
      </c>
      <c r="M83" s="46">
        <v>111.39332577916574</v>
      </c>
      <c r="N83" s="46">
        <v>551.9352683744238</v>
      </c>
      <c r="O83" s="46">
        <v>445.7705211847711</v>
      </c>
      <c r="P83" s="30"/>
      <c r="Q83" s="30"/>
      <c r="R83" s="30"/>
      <c r="S83" s="30"/>
      <c r="T83" s="30"/>
    </row>
    <row r="84" spans="1:20" x14ac:dyDescent="0.25">
      <c r="A84" s="45">
        <v>2010</v>
      </c>
      <c r="B84" s="45" t="s">
        <v>61</v>
      </c>
      <c r="C84" s="45">
        <v>2</v>
      </c>
      <c r="D84" s="46">
        <v>121.56900653331746</v>
      </c>
      <c r="E84" s="46">
        <v>83.84391908038107</v>
      </c>
      <c r="F84" s="46">
        <v>466.60946565412905</v>
      </c>
      <c r="G84" s="46">
        <v>121.23525443986526</v>
      </c>
      <c r="H84" s="46">
        <v>457.90154516265193</v>
      </c>
      <c r="I84" s="46">
        <v>18.395088015825692</v>
      </c>
      <c r="J84" s="46">
        <v>208.10735345860837</v>
      </c>
      <c r="K84" s="46">
        <v>95.900621848813884</v>
      </c>
      <c r="L84" s="46">
        <v>112.87958595800254</v>
      </c>
      <c r="M84" s="46">
        <v>111.91998548213175</v>
      </c>
      <c r="N84" s="46">
        <v>560.11871063900105</v>
      </c>
      <c r="O84" s="46">
        <v>446.48976197414265</v>
      </c>
      <c r="P84" s="30"/>
      <c r="Q84" s="30"/>
      <c r="R84" s="30"/>
      <c r="S84" s="30"/>
      <c r="T84" s="30"/>
    </row>
    <row r="85" spans="1:20" x14ac:dyDescent="0.25">
      <c r="A85" s="45">
        <v>2011</v>
      </c>
      <c r="B85" s="45" t="s">
        <v>61</v>
      </c>
      <c r="C85" s="45">
        <v>2</v>
      </c>
      <c r="D85" s="46">
        <v>121.74650951810753</v>
      </c>
      <c r="E85" s="46">
        <v>84.084885920925004</v>
      </c>
      <c r="F85" s="46">
        <v>467.72689158005352</v>
      </c>
      <c r="G85" s="46">
        <v>121.44407723739454</v>
      </c>
      <c r="H85" s="46">
        <v>459.17566385500021</v>
      </c>
      <c r="I85" s="46">
        <v>18.448799760590173</v>
      </c>
      <c r="J85" s="46">
        <v>211.1941069835932</v>
      </c>
      <c r="K85" s="46">
        <v>96.674922694768156</v>
      </c>
      <c r="L85" s="46">
        <v>115.0368373799981</v>
      </c>
      <c r="M85" s="46">
        <v>111.90539514817776</v>
      </c>
      <c r="N85" s="46">
        <v>563.88172832029261</v>
      </c>
      <c r="O85" s="46">
        <v>446.17857047227443</v>
      </c>
      <c r="P85" s="30"/>
      <c r="Q85" s="30"/>
      <c r="R85" s="30"/>
      <c r="S85" s="30"/>
      <c r="T85" s="30"/>
    </row>
    <row r="86" spans="1:20" x14ac:dyDescent="0.25">
      <c r="A86" s="45">
        <v>2012</v>
      </c>
      <c r="B86" s="45" t="s">
        <v>61</v>
      </c>
      <c r="C86" s="45">
        <v>2</v>
      </c>
      <c r="D86" s="46">
        <v>121.85191285260713</v>
      </c>
      <c r="E86" s="46">
        <v>84.237450824195236</v>
      </c>
      <c r="F86" s="46">
        <v>468.63253506073124</v>
      </c>
      <c r="G86" s="46">
        <v>121.65624125500963</v>
      </c>
      <c r="H86" s="46">
        <v>459.41080876621908</v>
      </c>
      <c r="I86" s="46">
        <v>18.416008383256667</v>
      </c>
      <c r="J86" s="46">
        <v>214.02893586632311</v>
      </c>
      <c r="K86" s="46">
        <v>97.744053319466886</v>
      </c>
      <c r="L86" s="46">
        <v>116.83419779210675</v>
      </c>
      <c r="M86" s="46">
        <v>112.07873331525663</v>
      </c>
      <c r="N86" s="46">
        <v>566.62753172324926</v>
      </c>
      <c r="O86" s="46">
        <v>446.20294556198974</v>
      </c>
      <c r="P86" s="30"/>
      <c r="Q86" s="30"/>
      <c r="R86" s="30"/>
      <c r="S86" s="30"/>
      <c r="T86" s="30"/>
    </row>
    <row r="87" spans="1:20" x14ac:dyDescent="0.25">
      <c r="A87" s="45">
        <v>2013</v>
      </c>
      <c r="B87" s="45" t="s">
        <v>61</v>
      </c>
      <c r="C87" s="45">
        <v>2</v>
      </c>
      <c r="D87" s="46">
        <v>121.88298666036319</v>
      </c>
      <c r="E87" s="46">
        <v>84.453575133376248</v>
      </c>
      <c r="F87" s="46">
        <v>469.95489922182372</v>
      </c>
      <c r="G87" s="46">
        <v>121.99384763437737</v>
      </c>
      <c r="H87" s="46">
        <v>460.13569710589258</v>
      </c>
      <c r="I87" s="46">
        <v>18.366762336156945</v>
      </c>
      <c r="J87" s="46">
        <v>215.4058090587485</v>
      </c>
      <c r="K87" s="46">
        <v>98.232566696122461</v>
      </c>
      <c r="L87" s="46">
        <v>118.06580282445969</v>
      </c>
      <c r="M87" s="46">
        <v>112.14420062761941</v>
      </c>
      <c r="N87" s="46">
        <v>569.66738844320423</v>
      </c>
      <c r="O87" s="46">
        <v>446.62676272834904</v>
      </c>
      <c r="P87" s="30"/>
      <c r="Q87" s="30"/>
      <c r="R87" s="30"/>
      <c r="S87" s="30"/>
      <c r="T87" s="30"/>
    </row>
    <row r="88" spans="1:20" x14ac:dyDescent="0.25">
      <c r="A88" s="45">
        <v>2014</v>
      </c>
      <c r="B88" s="45" t="s">
        <v>61</v>
      </c>
      <c r="C88" s="45">
        <v>2</v>
      </c>
      <c r="D88" s="46">
        <v>121.99281857180634</v>
      </c>
      <c r="E88" s="46">
        <v>84.898043223735144</v>
      </c>
      <c r="F88" s="46">
        <v>471.24444580413177</v>
      </c>
      <c r="G88" s="46">
        <v>122.23647366882888</v>
      </c>
      <c r="H88" s="46">
        <v>461.80880876355081</v>
      </c>
      <c r="I88" s="46">
        <v>18.329356767739633</v>
      </c>
      <c r="J88" s="46">
        <v>216.43060549789246</v>
      </c>
      <c r="K88" s="46">
        <v>98.601040174656646</v>
      </c>
      <c r="L88" s="46">
        <v>119.29800229325284</v>
      </c>
      <c r="M88" s="46">
        <v>112.98999746547739</v>
      </c>
      <c r="N88" s="46">
        <v>571.80170152229459</v>
      </c>
      <c r="O88" s="46">
        <v>447.32278064228012</v>
      </c>
      <c r="P88" s="30"/>
      <c r="Q88" s="30"/>
      <c r="R88" s="30"/>
      <c r="S88" s="30"/>
      <c r="T88" s="30"/>
    </row>
    <row r="89" spans="1:20" x14ac:dyDescent="0.25">
      <c r="A89" s="45">
        <v>2015</v>
      </c>
      <c r="B89" s="45" t="s">
        <v>61</v>
      </c>
      <c r="C89" s="45">
        <v>2</v>
      </c>
      <c r="D89" s="46">
        <v>123.24299590965843</v>
      </c>
      <c r="E89" s="46">
        <v>86.549034695315271</v>
      </c>
      <c r="F89" s="46">
        <v>479.70673944162706</v>
      </c>
      <c r="G89" s="46">
        <v>124.22774907647171</v>
      </c>
      <c r="H89" s="46">
        <v>468.32708924977914</v>
      </c>
      <c r="I89" s="46">
        <v>18.485715526104389</v>
      </c>
      <c r="J89" s="46">
        <v>219.42944786191086</v>
      </c>
      <c r="K89" s="46">
        <v>99.826689895342653</v>
      </c>
      <c r="L89" s="46">
        <v>121.27985951769753</v>
      </c>
      <c r="M89" s="46">
        <v>114.37274172479123</v>
      </c>
      <c r="N89" s="46">
        <v>580.49319313480396</v>
      </c>
      <c r="O89" s="46">
        <v>452.32427140401995</v>
      </c>
      <c r="P89" s="30"/>
      <c r="Q89" s="30"/>
      <c r="R89" s="30"/>
      <c r="S89" s="30"/>
      <c r="T89" s="30"/>
    </row>
    <row r="90" spans="1:20" x14ac:dyDescent="0.25">
      <c r="A90" s="45">
        <v>2016</v>
      </c>
      <c r="B90" s="45" t="s">
        <v>61</v>
      </c>
      <c r="C90" s="45">
        <v>2</v>
      </c>
      <c r="D90" s="46">
        <v>124.73565776522261</v>
      </c>
      <c r="E90" s="46">
        <v>88.213614771843837</v>
      </c>
      <c r="F90" s="46">
        <v>488.64416317215733</v>
      </c>
      <c r="G90" s="46">
        <v>126.34227816863775</v>
      </c>
      <c r="H90" s="46">
        <v>475.724589384328</v>
      </c>
      <c r="I90" s="46">
        <v>18.638436574304247</v>
      </c>
      <c r="J90" s="46">
        <v>222.3944191243009</v>
      </c>
      <c r="K90" s="46">
        <v>101.0097857405916</v>
      </c>
      <c r="L90" s="46">
        <v>123.35355087958087</v>
      </c>
      <c r="M90" s="46">
        <v>116.61205063879046</v>
      </c>
      <c r="N90" s="46">
        <v>589.30160916467219</v>
      </c>
      <c r="O90" s="46">
        <v>459.75217982219624</v>
      </c>
      <c r="P90" s="30"/>
      <c r="Q90" s="30"/>
      <c r="R90" s="30"/>
      <c r="S90" s="30"/>
      <c r="T90" s="30"/>
    </row>
    <row r="91" spans="1:20" x14ac:dyDescent="0.25">
      <c r="A91" s="45">
        <v>2017</v>
      </c>
      <c r="B91" s="45" t="s">
        <v>61</v>
      </c>
      <c r="C91" s="45">
        <v>2</v>
      </c>
      <c r="D91" s="46">
        <v>126.36477850409315</v>
      </c>
      <c r="E91" s="46">
        <v>89.984016271691033</v>
      </c>
      <c r="F91" s="46">
        <v>497.76937980790018</v>
      </c>
      <c r="G91" s="46">
        <v>128.49587507119614</v>
      </c>
      <c r="H91" s="46">
        <v>483.80538588167542</v>
      </c>
      <c r="I91" s="46">
        <v>18.834051304991334</v>
      </c>
      <c r="J91" s="46">
        <v>225.42299582005359</v>
      </c>
      <c r="K91" s="46">
        <v>102.158275667136</v>
      </c>
      <c r="L91" s="46">
        <v>125.32519639574865</v>
      </c>
      <c r="M91" s="46">
        <v>118.81876168633929</v>
      </c>
      <c r="N91" s="46">
        <v>598.873976498964</v>
      </c>
      <c r="O91" s="46">
        <v>468.25602628112802</v>
      </c>
      <c r="P91" s="30"/>
      <c r="Q91" s="30"/>
      <c r="R91" s="30"/>
      <c r="S91" s="30"/>
      <c r="T91" s="30"/>
    </row>
    <row r="92" spans="1:20" x14ac:dyDescent="0.25">
      <c r="A92" s="45">
        <v>2018</v>
      </c>
      <c r="B92" s="45" t="s">
        <v>61</v>
      </c>
      <c r="C92" s="45">
        <v>2</v>
      </c>
      <c r="D92" s="46">
        <v>127.90980895736458</v>
      </c>
      <c r="E92" s="46">
        <v>91.53245067115013</v>
      </c>
      <c r="F92" s="46">
        <v>506.80265877189504</v>
      </c>
      <c r="G92" s="46">
        <v>130.63932568055529</v>
      </c>
      <c r="H92" s="46">
        <v>490.0238177171255</v>
      </c>
      <c r="I92" s="46">
        <v>19.006314197602151</v>
      </c>
      <c r="J92" s="46">
        <v>228.64756978429662</v>
      </c>
      <c r="K92" s="46">
        <v>103.34091386680991</v>
      </c>
      <c r="L92" s="46">
        <v>127.2973042151843</v>
      </c>
      <c r="M92" s="46">
        <v>120.86867003423502</v>
      </c>
      <c r="N92" s="46">
        <v>609.40990866124127</v>
      </c>
      <c r="O92" s="46">
        <v>476.17115576335715</v>
      </c>
      <c r="P92" s="30"/>
      <c r="Q92" s="30"/>
      <c r="R92" s="30"/>
      <c r="S92" s="30"/>
      <c r="T92" s="30"/>
    </row>
    <row r="93" spans="1:20" x14ac:dyDescent="0.25">
      <c r="A93" s="45">
        <v>2019</v>
      </c>
      <c r="B93" s="45" t="s">
        <v>61</v>
      </c>
      <c r="C93" s="45">
        <v>2</v>
      </c>
      <c r="D93" s="46">
        <v>129.36519386976079</v>
      </c>
      <c r="E93" s="46">
        <v>93.044357855440182</v>
      </c>
      <c r="F93" s="46">
        <v>515.33989217226951</v>
      </c>
      <c r="G93" s="46">
        <v>132.64783397429585</v>
      </c>
      <c r="H93" s="46">
        <v>496.34312619056266</v>
      </c>
      <c r="I93" s="46">
        <v>19.20864787965996</v>
      </c>
      <c r="J93" s="46">
        <v>231.76048283568468</v>
      </c>
      <c r="K93" s="46">
        <v>104.50987706179845</v>
      </c>
      <c r="L93" s="46">
        <v>129.26894236216663</v>
      </c>
      <c r="M93" s="46">
        <v>123.14149867547775</v>
      </c>
      <c r="N93" s="46">
        <v>619.34045416127674</v>
      </c>
      <c r="O93" s="46">
        <v>483.53639096460734</v>
      </c>
      <c r="P93" s="30"/>
      <c r="Q93" s="30"/>
      <c r="R93" s="30"/>
      <c r="S93" s="30"/>
      <c r="T93" s="30"/>
    </row>
    <row r="94" spans="1:20" x14ac:dyDescent="0.25">
      <c r="A94" s="45">
        <v>2020</v>
      </c>
      <c r="B94" s="45" t="s">
        <v>61</v>
      </c>
      <c r="C94" s="45">
        <v>2</v>
      </c>
      <c r="D94" s="46">
        <v>130.61110329748615</v>
      </c>
      <c r="E94" s="46">
        <v>94.410799427026305</v>
      </c>
      <c r="F94" s="46">
        <v>522.87511257466929</v>
      </c>
      <c r="G94" s="46">
        <v>134.43035745852961</v>
      </c>
      <c r="H94" s="46">
        <v>501.29713285874959</v>
      </c>
      <c r="I94" s="46">
        <v>19.385591391836286</v>
      </c>
      <c r="J94" s="46">
        <v>234.88269073298594</v>
      </c>
      <c r="K94" s="46">
        <v>105.67440374573931</v>
      </c>
      <c r="L94" s="46">
        <v>131.23987270997696</v>
      </c>
      <c r="M94" s="46">
        <v>124.96562854140066</v>
      </c>
      <c r="N94" s="46">
        <v>629.07405779423323</v>
      </c>
      <c r="O94" s="46">
        <v>489.48995086221794</v>
      </c>
      <c r="P94" s="30"/>
      <c r="Q94" s="30"/>
      <c r="R94" s="30"/>
      <c r="S94" s="30"/>
      <c r="T94" s="30"/>
    </row>
    <row r="95" spans="1:20" x14ac:dyDescent="0.25">
      <c r="A95" s="45">
        <v>2021</v>
      </c>
      <c r="B95" s="45" t="s">
        <v>61</v>
      </c>
      <c r="C95" s="45">
        <v>2</v>
      </c>
      <c r="D95" s="46">
        <v>131.80967921778358</v>
      </c>
      <c r="E95" s="46">
        <v>95.707611431677535</v>
      </c>
      <c r="F95" s="46">
        <v>529.99682494938986</v>
      </c>
      <c r="G95" s="46">
        <v>136.11361039517013</v>
      </c>
      <c r="H95" s="46">
        <v>506.56215658784805</v>
      </c>
      <c r="I95" s="46">
        <v>19.565405626674352</v>
      </c>
      <c r="J95" s="46">
        <v>238.08494431107482</v>
      </c>
      <c r="K95" s="46">
        <v>106.86291186444166</v>
      </c>
      <c r="L95" s="46">
        <v>133.20984752193846</v>
      </c>
      <c r="M95" s="46">
        <v>126.5303955093967</v>
      </c>
      <c r="N95" s="46">
        <v>638.73121462646282</v>
      </c>
      <c r="O95" s="46">
        <v>494.8276719989434</v>
      </c>
      <c r="P95" s="30"/>
      <c r="Q95" s="30"/>
      <c r="R95" s="30"/>
      <c r="S95" s="30"/>
      <c r="T95" s="30"/>
    </row>
    <row r="96" spans="1:20" x14ac:dyDescent="0.25">
      <c r="A96" s="45">
        <v>2022</v>
      </c>
      <c r="B96" s="45" t="s">
        <v>61</v>
      </c>
      <c r="C96" s="45">
        <v>2</v>
      </c>
      <c r="D96" s="46">
        <v>133.04606848840538</v>
      </c>
      <c r="E96" s="46">
        <v>96.930251746988858</v>
      </c>
      <c r="F96" s="46">
        <v>536.59149440152021</v>
      </c>
      <c r="G96" s="46">
        <v>137.67726570425828</v>
      </c>
      <c r="H96" s="46">
        <v>511.87091051320596</v>
      </c>
      <c r="I96" s="46">
        <v>19.747593124486148</v>
      </c>
      <c r="J96" s="46">
        <v>241.36965424865193</v>
      </c>
      <c r="K96" s="46">
        <v>108.05519029574316</v>
      </c>
      <c r="L96" s="46">
        <v>135.17943307382754</v>
      </c>
      <c r="M96" s="46">
        <v>128.04103552342332</v>
      </c>
      <c r="N96" s="46">
        <v>647.92168243841365</v>
      </c>
      <c r="O96" s="46">
        <v>499.96858946087406</v>
      </c>
      <c r="P96" s="30"/>
      <c r="Q96" s="30"/>
      <c r="R96" s="30"/>
      <c r="S96" s="30"/>
      <c r="T96" s="30"/>
    </row>
    <row r="97" spans="1:20" x14ac:dyDescent="0.25">
      <c r="A97" s="45">
        <v>2023</v>
      </c>
      <c r="B97" s="45" t="s">
        <v>61</v>
      </c>
      <c r="C97" s="45">
        <v>2</v>
      </c>
      <c r="D97" s="46">
        <v>134.43955659259117</v>
      </c>
      <c r="E97" s="46">
        <v>98.12838384237341</v>
      </c>
      <c r="F97" s="46">
        <v>542.91221346682596</v>
      </c>
      <c r="G97" s="46">
        <v>139.18265317680888</v>
      </c>
      <c r="H97" s="46">
        <v>517.05092174991478</v>
      </c>
      <c r="I97" s="46">
        <v>19.932056439869523</v>
      </c>
      <c r="J97" s="46">
        <v>244.69753701391889</v>
      </c>
      <c r="K97" s="46">
        <v>109.25510535248787</v>
      </c>
      <c r="L97" s="46">
        <v>137.14878256626795</v>
      </c>
      <c r="M97" s="46">
        <v>129.6142341780135</v>
      </c>
      <c r="N97" s="46">
        <v>656.96205546215083</v>
      </c>
      <c r="O97" s="46">
        <v>506.00184924365351</v>
      </c>
      <c r="P97" s="30"/>
      <c r="Q97" s="30"/>
      <c r="R97" s="30"/>
      <c r="S97" s="30"/>
      <c r="T97" s="30"/>
    </row>
    <row r="98" spans="1:20" x14ac:dyDescent="0.25">
      <c r="A98" s="45">
        <v>2024</v>
      </c>
      <c r="B98" s="45" t="s">
        <v>61</v>
      </c>
      <c r="C98" s="45">
        <v>2</v>
      </c>
      <c r="D98" s="46">
        <v>135.94184403830371</v>
      </c>
      <c r="E98" s="46">
        <v>99.359231570765601</v>
      </c>
      <c r="F98" s="46">
        <v>549.37569740776269</v>
      </c>
      <c r="G98" s="46">
        <v>140.72234796873892</v>
      </c>
      <c r="H98" s="46">
        <v>522.22033602581189</v>
      </c>
      <c r="I98" s="46">
        <v>20.118368500630872</v>
      </c>
      <c r="J98" s="46">
        <v>248.04101872146671</v>
      </c>
      <c r="K98" s="46">
        <v>110.46775405716015</v>
      </c>
      <c r="L98" s="46">
        <v>139.11801044475311</v>
      </c>
      <c r="M98" s="46">
        <v>131.19960753961524</v>
      </c>
      <c r="N98" s="46">
        <v>666.15006300315054</v>
      </c>
      <c r="O98" s="46">
        <v>512.58861158873208</v>
      </c>
      <c r="P98" s="30"/>
      <c r="Q98" s="30"/>
      <c r="R98" s="30"/>
      <c r="S98" s="30"/>
      <c r="T98" s="30"/>
    </row>
    <row r="99" spans="1:20" x14ac:dyDescent="0.25">
      <c r="A99" s="45">
        <v>2025</v>
      </c>
      <c r="B99" s="45" t="s">
        <v>61</v>
      </c>
      <c r="C99" s="45">
        <v>2</v>
      </c>
      <c r="D99" s="46">
        <v>137.44450273955019</v>
      </c>
      <c r="E99" s="46">
        <v>100.61080833325065</v>
      </c>
      <c r="F99" s="46">
        <v>556.02173920533255</v>
      </c>
      <c r="G99" s="46">
        <v>142.30339665916438</v>
      </c>
      <c r="H99" s="46">
        <v>527.47868687655614</v>
      </c>
      <c r="I99" s="46">
        <v>20.306107226631397</v>
      </c>
      <c r="J99" s="46">
        <v>251.43024336014409</v>
      </c>
      <c r="K99" s="46">
        <v>111.69335176927262</v>
      </c>
      <c r="L99" s="46">
        <v>141.0837552018931</v>
      </c>
      <c r="M99" s="46">
        <v>132.78081931498431</v>
      </c>
      <c r="N99" s="46">
        <v>675.40189214863983</v>
      </c>
      <c r="O99" s="46">
        <v>519.18577857252535</v>
      </c>
      <c r="P99" s="30"/>
      <c r="Q99" s="30"/>
      <c r="R99" s="30"/>
      <c r="S99" s="30"/>
      <c r="T99" s="30"/>
    </row>
    <row r="100" spans="1:20" x14ac:dyDescent="0.25">
      <c r="A100" s="45">
        <v>2026</v>
      </c>
      <c r="B100" s="45" t="s">
        <v>61</v>
      </c>
      <c r="C100" s="45">
        <v>2</v>
      </c>
      <c r="D100" s="46">
        <v>138.89372305571592</v>
      </c>
      <c r="E100" s="46">
        <v>101.85783471969413</v>
      </c>
      <c r="F100" s="46">
        <v>562.6820847964093</v>
      </c>
      <c r="G100" s="46">
        <v>143.88704221835883</v>
      </c>
      <c r="H100" s="46">
        <v>532.78451620542933</v>
      </c>
      <c r="I100" s="46">
        <v>20.494480676854224</v>
      </c>
      <c r="J100" s="46">
        <v>254.85428038574887</v>
      </c>
      <c r="K100" s="46">
        <v>112.92606898220139</v>
      </c>
      <c r="L100" s="46">
        <v>143.04762238839109</v>
      </c>
      <c r="M100" s="46">
        <v>134.39269643348371</v>
      </c>
      <c r="N100" s="46">
        <v>684.67001696690318</v>
      </c>
      <c r="O100" s="46">
        <v>525.44154622633846</v>
      </c>
      <c r="P100" s="30"/>
      <c r="Q100" s="30"/>
      <c r="R100" s="30"/>
      <c r="S100" s="30"/>
      <c r="T100" s="30"/>
    </row>
    <row r="101" spans="1:20" x14ac:dyDescent="0.25">
      <c r="A101" s="45">
        <v>2027</v>
      </c>
      <c r="B101" s="45" t="s">
        <v>61</v>
      </c>
      <c r="C101" s="45">
        <v>2</v>
      </c>
      <c r="D101" s="46">
        <v>140.32304801107429</v>
      </c>
      <c r="E101" s="46">
        <v>103.09964333298156</v>
      </c>
      <c r="F101" s="46">
        <v>569.28747067064569</v>
      </c>
      <c r="G101" s="46">
        <v>145.45825465474454</v>
      </c>
      <c r="H101" s="46">
        <v>538.07785650758092</v>
      </c>
      <c r="I101" s="46">
        <v>20.683226793816161</v>
      </c>
      <c r="J101" s="46">
        <v>258.32241421637741</v>
      </c>
      <c r="K101" s="46">
        <v>114.16351564786559</v>
      </c>
      <c r="L101" s="46">
        <v>145.01003476009174</v>
      </c>
      <c r="M101" s="46">
        <v>136.01510555478279</v>
      </c>
      <c r="N101" s="46">
        <v>693.97910982481255</v>
      </c>
      <c r="O101" s="46">
        <v>531.51590252664096</v>
      </c>
      <c r="P101" s="30"/>
      <c r="Q101" s="30"/>
      <c r="R101" s="30"/>
      <c r="S101" s="30"/>
      <c r="T101" s="30"/>
    </row>
    <row r="102" spans="1:20" x14ac:dyDescent="0.25">
      <c r="A102" s="45">
        <v>2028</v>
      </c>
      <c r="B102" s="45" t="s">
        <v>61</v>
      </c>
      <c r="C102" s="45">
        <v>2</v>
      </c>
      <c r="D102" s="46">
        <v>141.76723684675363</v>
      </c>
      <c r="E102" s="46">
        <v>104.34162349111804</v>
      </c>
      <c r="F102" s="46">
        <v>575.87789226662403</v>
      </c>
      <c r="G102" s="46">
        <v>147.02676217981926</v>
      </c>
      <c r="H102" s="46">
        <v>543.3794806327362</v>
      </c>
      <c r="I102" s="46">
        <v>20.872155333594733</v>
      </c>
      <c r="J102" s="46">
        <v>261.83829651493943</v>
      </c>
      <c r="K102" s="46">
        <v>115.41315534355506</v>
      </c>
      <c r="L102" s="46">
        <v>146.97277426562584</v>
      </c>
      <c r="M102" s="46">
        <v>137.65013921294653</v>
      </c>
      <c r="N102" s="46">
        <v>703.34308978372223</v>
      </c>
      <c r="O102" s="46">
        <v>537.63288462893763</v>
      </c>
      <c r="P102" s="30"/>
      <c r="Q102" s="30"/>
      <c r="R102" s="30"/>
      <c r="S102" s="30"/>
      <c r="T102" s="30"/>
    </row>
    <row r="103" spans="1:20" x14ac:dyDescent="0.25">
      <c r="A103" s="45">
        <v>2029</v>
      </c>
      <c r="B103" s="45" t="s">
        <v>61</v>
      </c>
      <c r="C103" s="45">
        <v>2</v>
      </c>
      <c r="D103" s="46">
        <v>143.22613153113389</v>
      </c>
      <c r="E103" s="46">
        <v>105.58885663628101</v>
      </c>
      <c r="F103" s="46">
        <v>582.47799089520208</v>
      </c>
      <c r="G103" s="46">
        <v>148.59824134189984</v>
      </c>
      <c r="H103" s="46">
        <v>548.75225343176828</v>
      </c>
      <c r="I103" s="46">
        <v>21.061998717532585</v>
      </c>
      <c r="J103" s="46">
        <v>265.41196953890483</v>
      </c>
      <c r="K103" s="46">
        <v>116.66853043066628</v>
      </c>
      <c r="L103" s="46">
        <v>148.94276120767339</v>
      </c>
      <c r="M103" s="46">
        <v>139.31456723003205</v>
      </c>
      <c r="N103" s="46">
        <v>712.79780035420083</v>
      </c>
      <c r="O103" s="46">
        <v>543.85781887685755</v>
      </c>
      <c r="P103" s="30"/>
      <c r="Q103" s="30"/>
      <c r="R103" s="30"/>
      <c r="S103" s="30"/>
      <c r="T103" s="30"/>
    </row>
    <row r="104" spans="1:20" x14ac:dyDescent="0.25">
      <c r="A104" s="45">
        <v>2030</v>
      </c>
      <c r="B104" s="45" t="s">
        <v>61</v>
      </c>
      <c r="C104" s="45">
        <v>2</v>
      </c>
      <c r="D104" s="46">
        <v>144.70247775057689</v>
      </c>
      <c r="E104" s="46">
        <v>106.85019203622478</v>
      </c>
      <c r="F104" s="46">
        <v>589.11139936261327</v>
      </c>
      <c r="G104" s="46">
        <v>150.17852026170419</v>
      </c>
      <c r="H104" s="46">
        <v>554.21778135701481</v>
      </c>
      <c r="I104" s="46">
        <v>21.254942192408869</v>
      </c>
      <c r="J104" s="46">
        <v>269.03796575188653</v>
      </c>
      <c r="K104" s="46">
        <v>117.92651411377575</v>
      </c>
      <c r="L104" s="46">
        <v>150.91289899552973</v>
      </c>
      <c r="M104" s="46">
        <v>141.00214308942952</v>
      </c>
      <c r="N104" s="46">
        <v>722.33324177399493</v>
      </c>
      <c r="O104" s="46">
        <v>550.19573155424325</v>
      </c>
      <c r="P104" s="30"/>
      <c r="Q104" s="30"/>
      <c r="R104" s="30"/>
      <c r="S104" s="30"/>
      <c r="T104" s="30"/>
    </row>
    <row r="105" spans="1:20" x14ac:dyDescent="0.25">
      <c r="A105" s="45">
        <v>1980</v>
      </c>
      <c r="B105" s="45" t="s">
        <v>79</v>
      </c>
      <c r="C105" s="45">
        <v>3</v>
      </c>
      <c r="D105" s="46">
        <v>40.446893915773202</v>
      </c>
      <c r="E105" s="46">
        <v>10.600552490827599</v>
      </c>
      <c r="F105" s="46">
        <v>42.255551184228899</v>
      </c>
      <c r="G105" s="46">
        <v>8.7832124644181793</v>
      </c>
      <c r="H105" s="46">
        <v>19.4624639585236</v>
      </c>
      <c r="I105" s="46">
        <v>0.25921511765274802</v>
      </c>
      <c r="J105" s="46">
        <v>27.983188202641202</v>
      </c>
      <c r="K105" s="46">
        <v>14.9813876737333</v>
      </c>
      <c r="L105" s="46">
        <v>13.5593894309556</v>
      </c>
      <c r="M105" s="46">
        <v>11.6679631460115</v>
      </c>
      <c r="N105" s="46">
        <v>21.946271813662001</v>
      </c>
      <c r="O105" s="46">
        <v>18.078135439827701</v>
      </c>
      <c r="P105" s="30"/>
      <c r="Q105" s="30"/>
      <c r="R105" s="30"/>
      <c r="S105" s="30"/>
      <c r="T105" s="30"/>
    </row>
    <row r="106" spans="1:20" x14ac:dyDescent="0.25">
      <c r="A106" s="45">
        <v>1981</v>
      </c>
      <c r="B106" s="45" t="s">
        <v>79</v>
      </c>
      <c r="C106" s="45">
        <v>3</v>
      </c>
      <c r="D106" s="46">
        <v>41.225223688601098</v>
      </c>
      <c r="E106" s="46">
        <v>10.782882319244001</v>
      </c>
      <c r="F106" s="46">
        <v>44.798632663929197</v>
      </c>
      <c r="G106" s="46">
        <v>9.7049405091224603</v>
      </c>
      <c r="H106" s="46">
        <v>21.5885192017072</v>
      </c>
      <c r="I106" s="46">
        <v>0.25697542152238201</v>
      </c>
      <c r="J106" s="46">
        <v>28.145539807813599</v>
      </c>
      <c r="K106" s="46">
        <v>15.0461705425794</v>
      </c>
      <c r="L106" s="46">
        <v>13.871602033771</v>
      </c>
      <c r="M106" s="46">
        <v>12.2512981095929</v>
      </c>
      <c r="N106" s="46">
        <v>24.468193787256102</v>
      </c>
      <c r="O106" s="46">
        <v>20.5293267656632</v>
      </c>
      <c r="P106" s="30"/>
      <c r="Q106" s="30"/>
      <c r="R106" s="30"/>
      <c r="S106" s="30"/>
      <c r="T106" s="30"/>
    </row>
    <row r="107" spans="1:20" x14ac:dyDescent="0.25">
      <c r="A107" s="45">
        <v>1982</v>
      </c>
      <c r="B107" s="45" t="s">
        <v>79</v>
      </c>
      <c r="C107" s="45">
        <v>3</v>
      </c>
      <c r="D107" s="46">
        <v>42.013258377233399</v>
      </c>
      <c r="E107" s="46">
        <v>10.925292952548499</v>
      </c>
      <c r="F107" s="46">
        <v>47.110241056856303</v>
      </c>
      <c r="G107" s="46">
        <v>10.5734359795141</v>
      </c>
      <c r="H107" s="46">
        <v>23.7205278783129</v>
      </c>
      <c r="I107" s="46">
        <v>0.27537481025742599</v>
      </c>
      <c r="J107" s="46">
        <v>28.196076123683</v>
      </c>
      <c r="K107" s="46">
        <v>15.1211090367597</v>
      </c>
      <c r="L107" s="46">
        <v>14.367481084585799</v>
      </c>
      <c r="M107" s="46">
        <v>12.492488150921901</v>
      </c>
      <c r="N107" s="46">
        <v>26.173273336939499</v>
      </c>
      <c r="O107" s="46">
        <v>25.254305995623501</v>
      </c>
      <c r="P107" s="30"/>
      <c r="Q107" s="30"/>
      <c r="R107" s="30"/>
      <c r="S107" s="30"/>
      <c r="T107" s="30"/>
    </row>
    <row r="108" spans="1:20" x14ac:dyDescent="0.25">
      <c r="A108" s="45">
        <v>1983</v>
      </c>
      <c r="B108" s="45" t="s">
        <v>79</v>
      </c>
      <c r="C108" s="45">
        <v>3</v>
      </c>
      <c r="D108" s="46">
        <v>42.633488252292501</v>
      </c>
      <c r="E108" s="46">
        <v>11.067680835510799</v>
      </c>
      <c r="F108" s="46">
        <v>48.753882750597</v>
      </c>
      <c r="G108" s="46">
        <v>11.231698271566</v>
      </c>
      <c r="H108" s="46">
        <v>25.4882263245375</v>
      </c>
      <c r="I108" s="46">
        <v>0.273175553068918</v>
      </c>
      <c r="J108" s="46">
        <v>28.209898185359499</v>
      </c>
      <c r="K108" s="46">
        <v>15.2985104497522</v>
      </c>
      <c r="L108" s="46">
        <v>14.5554437319597</v>
      </c>
      <c r="M108" s="46">
        <v>13.016594626182499</v>
      </c>
      <c r="N108" s="46">
        <v>27.562667706043801</v>
      </c>
      <c r="O108" s="46">
        <v>31.040026048570301</v>
      </c>
      <c r="P108" s="30"/>
      <c r="Q108" s="30"/>
      <c r="R108" s="30"/>
      <c r="S108" s="30"/>
      <c r="T108" s="30"/>
    </row>
    <row r="109" spans="1:20" x14ac:dyDescent="0.25">
      <c r="A109" s="45">
        <v>1984</v>
      </c>
      <c r="B109" s="45" t="s">
        <v>79</v>
      </c>
      <c r="C109" s="45">
        <v>3</v>
      </c>
      <c r="D109" s="46">
        <v>43.168831129063904</v>
      </c>
      <c r="E109" s="46">
        <v>11.242501949579401</v>
      </c>
      <c r="F109" s="46">
        <v>49.8342093372016</v>
      </c>
      <c r="G109" s="46">
        <v>11.6355455229049</v>
      </c>
      <c r="H109" s="46">
        <v>26.4294599683688</v>
      </c>
      <c r="I109" s="46">
        <v>0.27099696708721199</v>
      </c>
      <c r="J109" s="46">
        <v>28.269494571722401</v>
      </c>
      <c r="K109" s="46">
        <v>15.456403757301199</v>
      </c>
      <c r="L109" s="46">
        <v>14.932376380573899</v>
      </c>
      <c r="M109" s="46">
        <v>13.8373097211747</v>
      </c>
      <c r="N109" s="46">
        <v>29.4089337436879</v>
      </c>
      <c r="O109" s="46">
        <v>35.484143062737097</v>
      </c>
      <c r="P109" s="30"/>
      <c r="Q109" s="30"/>
      <c r="R109" s="30"/>
      <c r="S109" s="30"/>
      <c r="T109" s="30"/>
    </row>
    <row r="110" spans="1:20" x14ac:dyDescent="0.25">
      <c r="A110" s="45">
        <v>1985</v>
      </c>
      <c r="B110" s="45" t="s">
        <v>79</v>
      </c>
      <c r="C110" s="45">
        <v>3</v>
      </c>
      <c r="D110" s="46">
        <v>43.774974131649998</v>
      </c>
      <c r="E110" s="46">
        <v>11.420379445199</v>
      </c>
      <c r="F110" s="46">
        <v>51.025262559316999</v>
      </c>
      <c r="G110" s="46">
        <v>12.132250205174101</v>
      </c>
      <c r="H110" s="46">
        <v>27.821826348014799</v>
      </c>
      <c r="I110" s="46">
        <v>0.26933015672879201</v>
      </c>
      <c r="J110" s="46">
        <v>28.357153449622601</v>
      </c>
      <c r="K110" s="46">
        <v>15.6208138975722</v>
      </c>
      <c r="L110" s="46">
        <v>15.630005899081899</v>
      </c>
      <c r="M110" s="46">
        <v>14.953389834579699</v>
      </c>
      <c r="N110" s="46">
        <v>31.713946350105299</v>
      </c>
      <c r="O110" s="46">
        <v>40.157544068900698</v>
      </c>
      <c r="P110" s="30"/>
      <c r="Q110" s="30"/>
      <c r="R110" s="30"/>
      <c r="S110" s="30"/>
      <c r="T110" s="30"/>
    </row>
    <row r="111" spans="1:20" x14ac:dyDescent="0.25">
      <c r="A111" s="45">
        <v>1986</v>
      </c>
      <c r="B111" s="45" t="s">
        <v>79</v>
      </c>
      <c r="C111" s="45">
        <v>3</v>
      </c>
      <c r="D111" s="46">
        <v>44.324552126982702</v>
      </c>
      <c r="E111" s="46">
        <v>11.6380673605378</v>
      </c>
      <c r="F111" s="46">
        <v>54.733515835584399</v>
      </c>
      <c r="G111" s="46">
        <v>13.397527526453301</v>
      </c>
      <c r="H111" s="46">
        <v>30.4283186650676</v>
      </c>
      <c r="I111" s="46">
        <v>0.26719185399225698</v>
      </c>
      <c r="J111" s="46">
        <v>28.523750825479699</v>
      </c>
      <c r="K111" s="46">
        <v>15.9604795220804</v>
      </c>
      <c r="L111" s="46">
        <v>17.816453261352901</v>
      </c>
      <c r="M111" s="46">
        <v>16.5278465865001</v>
      </c>
      <c r="N111" s="46">
        <v>35.164190068348702</v>
      </c>
      <c r="O111" s="46">
        <v>44.293592165392099</v>
      </c>
      <c r="P111" s="30"/>
      <c r="Q111" s="30"/>
      <c r="R111" s="30"/>
      <c r="S111" s="30"/>
      <c r="T111" s="30"/>
    </row>
    <row r="112" spans="1:20" x14ac:dyDescent="0.25">
      <c r="A112" s="45">
        <v>1987</v>
      </c>
      <c r="B112" s="45" t="s">
        <v>79</v>
      </c>
      <c r="C112" s="45">
        <v>3</v>
      </c>
      <c r="D112" s="46">
        <v>44.848892046548599</v>
      </c>
      <c r="E112" s="46">
        <v>11.7283151617331</v>
      </c>
      <c r="F112" s="46">
        <v>57.612890006295302</v>
      </c>
      <c r="G112" s="46">
        <v>14.367223681021001</v>
      </c>
      <c r="H112" s="46">
        <v>32.349047092563502</v>
      </c>
      <c r="I112" s="46">
        <v>0.29375150748366002</v>
      </c>
      <c r="J112" s="46">
        <v>29.008516773861501</v>
      </c>
      <c r="K112" s="46">
        <v>16.332975630903501</v>
      </c>
      <c r="L112" s="46">
        <v>18.924925973821399</v>
      </c>
      <c r="M112" s="46">
        <v>18.305864994155801</v>
      </c>
      <c r="N112" s="46">
        <v>39.3295511333775</v>
      </c>
      <c r="O112" s="46">
        <v>50.476711293532901</v>
      </c>
      <c r="P112" s="30"/>
      <c r="Q112" s="30"/>
      <c r="R112" s="30"/>
      <c r="S112" s="30"/>
      <c r="T112" s="30"/>
    </row>
    <row r="113" spans="1:20" x14ac:dyDescent="0.25">
      <c r="A113" s="45">
        <v>1988</v>
      </c>
      <c r="B113" s="45" t="s">
        <v>79</v>
      </c>
      <c r="C113" s="45">
        <v>3</v>
      </c>
      <c r="D113" s="46">
        <v>45.2620924669381</v>
      </c>
      <c r="E113" s="46">
        <v>11.8285920939259</v>
      </c>
      <c r="F113" s="46">
        <v>60.083496089817402</v>
      </c>
      <c r="G113" s="46">
        <v>15.1577699381626</v>
      </c>
      <c r="H113" s="46">
        <v>33.706897047708203</v>
      </c>
      <c r="I113" s="46">
        <v>0.291648912249173</v>
      </c>
      <c r="J113" s="46">
        <v>29.303077086187699</v>
      </c>
      <c r="K113" s="46">
        <v>16.7079553645437</v>
      </c>
      <c r="L113" s="46">
        <v>20.0701922229254</v>
      </c>
      <c r="M113" s="46">
        <v>21.7147945776181</v>
      </c>
      <c r="N113" s="46">
        <v>43.042976126516997</v>
      </c>
      <c r="O113" s="46">
        <v>53.883545832661902</v>
      </c>
      <c r="P113" s="30"/>
      <c r="Q113" s="30"/>
      <c r="R113" s="30"/>
      <c r="S113" s="30"/>
      <c r="T113" s="30"/>
    </row>
    <row r="114" spans="1:20" x14ac:dyDescent="0.25">
      <c r="A114" s="45">
        <v>1989</v>
      </c>
      <c r="B114" s="45" t="s">
        <v>79</v>
      </c>
      <c r="C114" s="45">
        <v>3</v>
      </c>
      <c r="D114" s="46">
        <v>45.823992225776898</v>
      </c>
      <c r="E114" s="46">
        <v>11.929069111572</v>
      </c>
      <c r="F114" s="46">
        <v>62.285839748379303</v>
      </c>
      <c r="G114" s="46">
        <v>16.054106595452801</v>
      </c>
      <c r="H114" s="46">
        <v>36.199315890202698</v>
      </c>
      <c r="I114" s="46">
        <v>0.28956484517393499</v>
      </c>
      <c r="J114" s="46">
        <v>29.611955497227299</v>
      </c>
      <c r="K114" s="46">
        <v>17.230310566132299</v>
      </c>
      <c r="L114" s="46">
        <v>21.621351940398998</v>
      </c>
      <c r="M114" s="46">
        <v>24.244820101600698</v>
      </c>
      <c r="N114" s="46">
        <v>45.405913763970901</v>
      </c>
      <c r="O114" s="46">
        <v>58.490765943965798</v>
      </c>
      <c r="P114" s="30"/>
      <c r="Q114" s="30"/>
      <c r="R114" s="30"/>
      <c r="S114" s="30"/>
      <c r="T114" s="30"/>
    </row>
    <row r="115" spans="1:20" x14ac:dyDescent="0.25">
      <c r="A115" s="45">
        <v>1990</v>
      </c>
      <c r="B115" s="45" t="s">
        <v>79</v>
      </c>
      <c r="C115" s="45">
        <v>3</v>
      </c>
      <c r="D115" s="46">
        <v>46.491189881701096</v>
      </c>
      <c r="E115" s="46">
        <v>12.139180652115799</v>
      </c>
      <c r="F115" s="46">
        <v>65.404125555880697</v>
      </c>
      <c r="G115" s="46">
        <v>17.170049651374601</v>
      </c>
      <c r="H115" s="46">
        <v>38.729248767976898</v>
      </c>
      <c r="I115" s="46">
        <v>0.28749886554306398</v>
      </c>
      <c r="J115" s="46">
        <v>29.880229226627499</v>
      </c>
      <c r="K115" s="46">
        <v>17.548823569907199</v>
      </c>
      <c r="L115" s="46">
        <v>22.673548383253099</v>
      </c>
      <c r="M115" s="46">
        <v>26.024448612177501</v>
      </c>
      <c r="N115" s="46">
        <v>49.478058323083502</v>
      </c>
      <c r="O115" s="46">
        <v>64.3874047811521</v>
      </c>
      <c r="P115" s="30"/>
      <c r="Q115" s="30"/>
      <c r="R115" s="30"/>
      <c r="S115" s="30"/>
      <c r="T115" s="30"/>
    </row>
    <row r="116" spans="1:20" x14ac:dyDescent="0.25">
      <c r="A116" s="45">
        <v>1991</v>
      </c>
      <c r="B116" s="45" t="s">
        <v>79</v>
      </c>
      <c r="C116" s="45">
        <v>3</v>
      </c>
      <c r="D116" s="46">
        <v>46.863803970518603</v>
      </c>
      <c r="E116" s="46">
        <v>12.2562197570624</v>
      </c>
      <c r="F116" s="46">
        <v>68.274488279776193</v>
      </c>
      <c r="G116" s="46">
        <v>18.4223229505257</v>
      </c>
      <c r="H116" s="46">
        <v>42.567375535233403</v>
      </c>
      <c r="I116" s="46">
        <v>0.300435587327744</v>
      </c>
      <c r="J116" s="46">
        <v>31.097602851995099</v>
      </c>
      <c r="K116" s="46">
        <v>18.140564916025099</v>
      </c>
      <c r="L116" s="46">
        <v>23.820891430198401</v>
      </c>
      <c r="M116" s="46">
        <v>27.682934364794999</v>
      </c>
      <c r="N116" s="46">
        <v>51.839849179368301</v>
      </c>
      <c r="O116" s="46">
        <v>69.519865565005801</v>
      </c>
      <c r="P116" s="30"/>
      <c r="Q116" s="30"/>
      <c r="R116" s="30"/>
      <c r="S116" s="30"/>
      <c r="T116" s="30"/>
    </row>
    <row r="117" spans="1:20" x14ac:dyDescent="0.25">
      <c r="A117" s="45">
        <v>1992</v>
      </c>
      <c r="B117" s="45" t="s">
        <v>79</v>
      </c>
      <c r="C117" s="45">
        <v>3</v>
      </c>
      <c r="D117" s="46">
        <v>47.308</v>
      </c>
      <c r="E117" s="46">
        <v>12.368</v>
      </c>
      <c r="F117" s="46">
        <v>70.388999999999996</v>
      </c>
      <c r="G117" s="46">
        <v>19.289186181613001</v>
      </c>
      <c r="H117" s="46">
        <v>45</v>
      </c>
      <c r="I117" s="46">
        <v>0.3</v>
      </c>
      <c r="J117" s="46">
        <v>31.465</v>
      </c>
      <c r="K117" s="46">
        <v>18.408000000000001</v>
      </c>
      <c r="L117" s="46">
        <v>24.550999999999998</v>
      </c>
      <c r="M117" s="46">
        <v>29.82</v>
      </c>
      <c r="N117" s="46">
        <v>54.874445899223403</v>
      </c>
      <c r="O117" s="46">
        <v>71.268075163558294</v>
      </c>
      <c r="P117" s="30"/>
      <c r="Q117" s="30"/>
      <c r="R117" s="30"/>
      <c r="S117" s="30"/>
      <c r="T117" s="30"/>
    </row>
    <row r="118" spans="1:20" x14ac:dyDescent="0.25">
      <c r="A118" s="45">
        <v>1993</v>
      </c>
      <c r="B118" s="45" t="s">
        <v>79</v>
      </c>
      <c r="C118" s="45">
        <v>3</v>
      </c>
      <c r="D118" s="46">
        <v>47.669720316481303</v>
      </c>
      <c r="E118" s="46">
        <v>12.583822172061399</v>
      </c>
      <c r="F118" s="46">
        <v>71.963554319406697</v>
      </c>
      <c r="G118" s="46">
        <v>19.792661537102902</v>
      </c>
      <c r="H118" s="46">
        <v>45.835683787331398</v>
      </c>
      <c r="I118" s="46">
        <v>0.39209217064248902</v>
      </c>
      <c r="J118" s="46">
        <v>32.091967920351898</v>
      </c>
      <c r="K118" s="46">
        <v>18.952924455470502</v>
      </c>
      <c r="L118" s="46">
        <v>25.3090278408066</v>
      </c>
      <c r="M118" s="46">
        <v>29.833426733421099</v>
      </c>
      <c r="N118" s="46">
        <v>56.957845343267103</v>
      </c>
      <c r="O118" s="46">
        <v>71.988708493942397</v>
      </c>
      <c r="P118" s="30"/>
      <c r="Q118" s="30"/>
      <c r="R118" s="30"/>
      <c r="S118" s="30"/>
      <c r="T118" s="30"/>
    </row>
    <row r="119" spans="1:20" x14ac:dyDescent="0.25">
      <c r="A119" s="45">
        <v>1994</v>
      </c>
      <c r="B119" s="45" t="s">
        <v>79</v>
      </c>
      <c r="C119" s="45">
        <v>3</v>
      </c>
      <c r="D119" s="46">
        <v>47.993276497186301</v>
      </c>
      <c r="E119" s="46">
        <v>12.723875800922301</v>
      </c>
      <c r="F119" s="46">
        <v>73.622499148220598</v>
      </c>
      <c r="G119" s="46">
        <v>20.313729610703302</v>
      </c>
      <c r="H119" s="46">
        <v>46.657180428273001</v>
      </c>
      <c r="I119" s="46">
        <v>0.48025274601626899</v>
      </c>
      <c r="J119" s="46">
        <v>32.4543801298625</v>
      </c>
      <c r="K119" s="46">
        <v>19.081071560763402</v>
      </c>
      <c r="L119" s="46">
        <v>25.6126212902745</v>
      </c>
      <c r="M119" s="46">
        <v>29.8584395189167</v>
      </c>
      <c r="N119" s="46">
        <v>59.129627962560001</v>
      </c>
      <c r="O119" s="46">
        <v>72.0787351824833</v>
      </c>
      <c r="P119" s="30"/>
      <c r="Q119" s="30"/>
      <c r="R119" s="30"/>
      <c r="S119" s="30"/>
      <c r="T119" s="30"/>
    </row>
    <row r="120" spans="1:20" x14ac:dyDescent="0.25">
      <c r="A120" s="45">
        <v>1995</v>
      </c>
      <c r="B120" s="45" t="s">
        <v>79</v>
      </c>
      <c r="C120" s="45">
        <v>3</v>
      </c>
      <c r="D120" s="46">
        <v>48.278305133947804</v>
      </c>
      <c r="E120" s="46">
        <v>12.9127684239267</v>
      </c>
      <c r="F120" s="46">
        <v>75.175027165849002</v>
      </c>
      <c r="G120" s="46">
        <v>20.749686132152899</v>
      </c>
      <c r="H120" s="46">
        <v>47.0732129008518</v>
      </c>
      <c r="I120" s="46">
        <v>0.49968056286108398</v>
      </c>
      <c r="J120" s="46">
        <v>33.561674540278901</v>
      </c>
      <c r="K120" s="46">
        <v>19.385167394062599</v>
      </c>
      <c r="L120" s="46">
        <v>25.700040013093801</v>
      </c>
      <c r="M120" s="46">
        <v>29.8400608685454</v>
      </c>
      <c r="N120" s="46">
        <v>61.458258873749699</v>
      </c>
      <c r="O120" s="46">
        <v>72.357785632474702</v>
      </c>
      <c r="P120" s="30"/>
      <c r="Q120" s="30"/>
      <c r="R120" s="30"/>
      <c r="S120" s="30"/>
      <c r="T120" s="30"/>
    </row>
    <row r="121" spans="1:20" x14ac:dyDescent="0.25">
      <c r="A121" s="45">
        <v>1996</v>
      </c>
      <c r="B121" s="45" t="s">
        <v>79</v>
      </c>
      <c r="C121" s="45">
        <v>3</v>
      </c>
      <c r="D121" s="46">
        <v>48.699611203277001</v>
      </c>
      <c r="E121" s="46">
        <v>13.0248448162704</v>
      </c>
      <c r="F121" s="46">
        <v>77.332898674548602</v>
      </c>
      <c r="G121" s="46">
        <v>21.346066247660701</v>
      </c>
      <c r="H121" s="46">
        <v>47.617017090108099</v>
      </c>
      <c r="I121" s="46">
        <v>0.49989175087839699</v>
      </c>
      <c r="J121" s="46">
        <v>34.166782818841497</v>
      </c>
      <c r="K121" s="46">
        <v>19.4990330024408</v>
      </c>
      <c r="L121" s="46">
        <v>25.827309141121699</v>
      </c>
      <c r="M121" s="46">
        <v>29.8051339649897</v>
      </c>
      <c r="N121" s="46">
        <v>63.099850484771999</v>
      </c>
      <c r="O121" s="46">
        <v>73.1438912009326</v>
      </c>
      <c r="P121" s="30"/>
      <c r="Q121" s="30"/>
      <c r="R121" s="30"/>
      <c r="S121" s="30"/>
      <c r="T121" s="30"/>
    </row>
    <row r="122" spans="1:20" x14ac:dyDescent="0.25">
      <c r="A122" s="45">
        <v>1997</v>
      </c>
      <c r="B122" s="45" t="s">
        <v>79</v>
      </c>
      <c r="C122" s="45">
        <v>3</v>
      </c>
      <c r="D122" s="46">
        <v>49.034568215257401</v>
      </c>
      <c r="E122" s="46">
        <v>13.1060747515073</v>
      </c>
      <c r="F122" s="46">
        <v>79.351333379173397</v>
      </c>
      <c r="G122" s="46">
        <v>21.9659866450551</v>
      </c>
      <c r="H122" s="46">
        <v>48.538882569397003</v>
      </c>
      <c r="I122" s="46">
        <v>0.54022762793807899</v>
      </c>
      <c r="J122" s="46">
        <v>34.5241348658638</v>
      </c>
      <c r="K122" s="46">
        <v>19.7260743510986</v>
      </c>
      <c r="L122" s="46">
        <v>26.107787969707701</v>
      </c>
      <c r="M122" s="46">
        <v>29.898884080985699</v>
      </c>
      <c r="N122" s="46">
        <v>64.673455218940504</v>
      </c>
      <c r="O122" s="46">
        <v>74.425751218164393</v>
      </c>
      <c r="P122" s="30"/>
      <c r="Q122" s="30"/>
      <c r="R122" s="30"/>
      <c r="S122" s="30"/>
      <c r="T122" s="30"/>
    </row>
    <row r="123" spans="1:20" x14ac:dyDescent="0.25">
      <c r="A123" s="45">
        <v>1998</v>
      </c>
      <c r="B123" s="45" t="s">
        <v>79</v>
      </c>
      <c r="C123" s="45">
        <v>3</v>
      </c>
      <c r="D123" s="46">
        <v>49.359447644759499</v>
      </c>
      <c r="E123" s="46">
        <v>13.2787664347406</v>
      </c>
      <c r="F123" s="46">
        <v>81.146140762064505</v>
      </c>
      <c r="G123" s="46">
        <v>22.554376203749101</v>
      </c>
      <c r="H123" s="46">
        <v>49.600486368699698</v>
      </c>
      <c r="I123" s="46">
        <v>0.53824568758765101</v>
      </c>
      <c r="J123" s="46">
        <v>34.943346535902002</v>
      </c>
      <c r="K123" s="46">
        <v>19.8845266080233</v>
      </c>
      <c r="L123" s="46">
        <v>26.320975459306599</v>
      </c>
      <c r="M123" s="46">
        <v>30.447964075528301</v>
      </c>
      <c r="N123" s="46">
        <v>67.026851618190193</v>
      </c>
      <c r="O123" s="46">
        <v>75.3961854750345</v>
      </c>
      <c r="P123" s="30"/>
      <c r="Q123" s="30"/>
      <c r="R123" s="30"/>
      <c r="S123" s="30"/>
      <c r="T123" s="30"/>
    </row>
    <row r="124" spans="1:20" x14ac:dyDescent="0.25">
      <c r="A124" s="45">
        <v>1999</v>
      </c>
      <c r="B124" s="45" t="s">
        <v>79</v>
      </c>
      <c r="C124" s="45">
        <v>3</v>
      </c>
      <c r="D124" s="46">
        <v>49.762498431111403</v>
      </c>
      <c r="E124" s="46">
        <v>13.6139572414156</v>
      </c>
      <c r="F124" s="46">
        <v>82.630436364014301</v>
      </c>
      <c r="G124" s="46">
        <v>23.296095554493899</v>
      </c>
      <c r="H124" s="46">
        <v>52.183234382706502</v>
      </c>
      <c r="I124" s="46">
        <v>0.54116836711684602</v>
      </c>
      <c r="J124" s="46">
        <v>36.057013894251497</v>
      </c>
      <c r="K124" s="46">
        <v>20.109608675725699</v>
      </c>
      <c r="L124" s="46">
        <v>26.522778625772101</v>
      </c>
      <c r="M124" s="46">
        <v>30.993253683618299</v>
      </c>
      <c r="N124" s="46">
        <v>69.4922943073705</v>
      </c>
      <c r="O124" s="46">
        <v>77.994950169853496</v>
      </c>
      <c r="P124" s="30"/>
      <c r="Q124" s="30"/>
      <c r="R124" s="30"/>
      <c r="S124" s="30"/>
      <c r="T124" s="30"/>
    </row>
    <row r="125" spans="1:20" x14ac:dyDescent="0.25">
      <c r="A125" s="45">
        <v>2000</v>
      </c>
      <c r="B125" s="45" t="s">
        <v>79</v>
      </c>
      <c r="C125" s="45">
        <v>3</v>
      </c>
      <c r="D125" s="46">
        <v>50.172794041608803</v>
      </c>
      <c r="E125" s="46">
        <v>13.7568430359917</v>
      </c>
      <c r="F125" s="46">
        <v>84.491265289572695</v>
      </c>
      <c r="G125" s="46">
        <v>24.084141740188699</v>
      </c>
      <c r="H125" s="46">
        <v>54.485570577782298</v>
      </c>
      <c r="I125" s="46">
        <v>0.63186384914125904</v>
      </c>
      <c r="J125" s="46">
        <v>36.586056120434897</v>
      </c>
      <c r="K125" s="46">
        <v>20.243090901915799</v>
      </c>
      <c r="L125" s="46">
        <v>27.190973140580699</v>
      </c>
      <c r="M125" s="46">
        <v>31.9040263755032</v>
      </c>
      <c r="N125" s="46">
        <v>72.809227391103903</v>
      </c>
      <c r="O125" s="46">
        <v>83.156942905299402</v>
      </c>
      <c r="P125" s="30"/>
      <c r="Q125" s="30"/>
      <c r="R125" s="30"/>
      <c r="S125" s="30"/>
      <c r="T125" s="30"/>
    </row>
    <row r="126" spans="1:20" x14ac:dyDescent="0.25">
      <c r="A126" s="45">
        <v>2001</v>
      </c>
      <c r="B126" s="45" t="s">
        <v>79</v>
      </c>
      <c r="C126" s="45">
        <v>3</v>
      </c>
      <c r="D126" s="46">
        <v>50.509436210448499</v>
      </c>
      <c r="E126" s="46">
        <v>13.9503400244089</v>
      </c>
      <c r="F126" s="46">
        <v>86.821297878548194</v>
      </c>
      <c r="G126" s="46">
        <v>25.0836446242863</v>
      </c>
      <c r="H126" s="46">
        <v>57.473514605017101</v>
      </c>
      <c r="I126" s="46">
        <v>0.63898186673259105</v>
      </c>
      <c r="J126" s="46">
        <v>37.118721894100403</v>
      </c>
      <c r="K126" s="46">
        <v>20.442297949879599</v>
      </c>
      <c r="L126" s="46">
        <v>27.769127338805099</v>
      </c>
      <c r="M126" s="46">
        <v>32.621082075797702</v>
      </c>
      <c r="N126" s="46">
        <v>77.757161309085802</v>
      </c>
      <c r="O126" s="46">
        <v>86.861377282586105</v>
      </c>
      <c r="P126" s="30"/>
      <c r="Q126" s="30"/>
      <c r="R126" s="30"/>
      <c r="S126" s="30"/>
      <c r="T126" s="30"/>
    </row>
    <row r="127" spans="1:20" x14ac:dyDescent="0.25">
      <c r="A127" s="45">
        <v>2002</v>
      </c>
      <c r="B127" s="45" t="s">
        <v>79</v>
      </c>
      <c r="C127" s="45">
        <v>3</v>
      </c>
      <c r="D127" s="46">
        <v>50.9722998642536</v>
      </c>
      <c r="E127" s="46">
        <v>14.1261306382043</v>
      </c>
      <c r="F127" s="46">
        <v>89.203164578675199</v>
      </c>
      <c r="G127" s="46">
        <v>25.9994571903114</v>
      </c>
      <c r="H127" s="46">
        <v>59.816553383101102</v>
      </c>
      <c r="I127" s="46">
        <v>0.64700035947281198</v>
      </c>
      <c r="J127" s="46">
        <v>37.752369136535599</v>
      </c>
      <c r="K127" s="46">
        <v>21.018401318611399</v>
      </c>
      <c r="L127" s="46">
        <v>28.240810698054201</v>
      </c>
      <c r="M127" s="46">
        <v>34.042562874551201</v>
      </c>
      <c r="N127" s="46">
        <v>80.051737199489395</v>
      </c>
      <c r="O127" s="46">
        <v>89.768706870971201</v>
      </c>
      <c r="P127" s="30"/>
      <c r="Q127" s="30"/>
      <c r="R127" s="30"/>
      <c r="S127" s="30"/>
      <c r="T127" s="30"/>
    </row>
    <row r="128" spans="1:20" x14ac:dyDescent="0.25">
      <c r="A128" s="45">
        <v>2003</v>
      </c>
      <c r="B128" s="45" t="s">
        <v>79</v>
      </c>
      <c r="C128" s="45">
        <v>3</v>
      </c>
      <c r="D128" s="46">
        <v>51.323619076558103</v>
      </c>
      <c r="E128" s="46">
        <v>14.2676224005842</v>
      </c>
      <c r="F128" s="46">
        <v>90.370154222517698</v>
      </c>
      <c r="G128" s="46">
        <v>26.446124542490399</v>
      </c>
      <c r="H128" s="46">
        <v>60.912592295353598</v>
      </c>
      <c r="I128" s="46">
        <v>0.64502806228063103</v>
      </c>
      <c r="J128" s="46">
        <v>38.262099025115099</v>
      </c>
      <c r="K128" s="46">
        <v>21.220205894658999</v>
      </c>
      <c r="L128" s="46">
        <v>28.9479426885785</v>
      </c>
      <c r="M128" s="46">
        <v>35.798781535961901</v>
      </c>
      <c r="N128" s="46">
        <v>82.992418082648697</v>
      </c>
      <c r="O128" s="46">
        <v>93.237716902572501</v>
      </c>
      <c r="P128" s="30"/>
      <c r="Q128" s="30"/>
      <c r="R128" s="30"/>
      <c r="S128" s="30"/>
      <c r="T128" s="30"/>
    </row>
    <row r="129" spans="1:20" x14ac:dyDescent="0.25">
      <c r="A129" s="45">
        <v>2004</v>
      </c>
      <c r="B129" s="45" t="s">
        <v>79</v>
      </c>
      <c r="C129" s="45">
        <v>3</v>
      </c>
      <c r="D129" s="46">
        <v>51.6099329921501</v>
      </c>
      <c r="E129" s="46">
        <v>14.3602177234539</v>
      </c>
      <c r="F129" s="46">
        <v>91.697012903617093</v>
      </c>
      <c r="G129" s="46">
        <v>27.0979036422709</v>
      </c>
      <c r="H129" s="46">
        <v>63.138269342020699</v>
      </c>
      <c r="I129" s="46">
        <v>0.64305393250248899</v>
      </c>
      <c r="J129" s="46">
        <v>39.792343822185401</v>
      </c>
      <c r="K129" s="46">
        <v>21.458821092057601</v>
      </c>
      <c r="L129" s="46">
        <v>29.5771032262391</v>
      </c>
      <c r="M129" s="46">
        <v>36.888165978775497</v>
      </c>
      <c r="N129" s="46">
        <v>85.280772879144095</v>
      </c>
      <c r="O129" s="46">
        <v>95.100925846222097</v>
      </c>
      <c r="P129" s="30"/>
      <c r="Q129" s="30"/>
      <c r="R129" s="30"/>
      <c r="S129" s="30"/>
      <c r="T129" s="30"/>
    </row>
    <row r="130" spans="1:20" x14ac:dyDescent="0.25">
      <c r="A130" s="45">
        <v>2005</v>
      </c>
      <c r="B130" s="45" t="s">
        <v>79</v>
      </c>
      <c r="C130" s="45">
        <v>3</v>
      </c>
      <c r="D130" s="46">
        <v>51.889938472168403</v>
      </c>
      <c r="E130" s="46">
        <v>14.518356106327399</v>
      </c>
      <c r="F130" s="46">
        <v>94.474957504169495</v>
      </c>
      <c r="G130" s="46">
        <v>27.934399203055602</v>
      </c>
      <c r="H130" s="46">
        <v>64.324480391731896</v>
      </c>
      <c r="I130" s="46">
        <v>0.641075674266398</v>
      </c>
      <c r="J130" s="46">
        <v>41.176172508944198</v>
      </c>
      <c r="K130" s="46">
        <v>22.3239491668275</v>
      </c>
      <c r="L130" s="46">
        <v>29.820918064872298</v>
      </c>
      <c r="M130" s="46">
        <v>37.742803173926802</v>
      </c>
      <c r="N130" s="46">
        <v>87.979051415459395</v>
      </c>
      <c r="O130" s="46">
        <v>95.970543156821805</v>
      </c>
      <c r="P130" s="30"/>
      <c r="Q130" s="30"/>
      <c r="R130" s="30"/>
      <c r="S130" s="30"/>
      <c r="T130" s="30"/>
    </row>
    <row r="131" spans="1:20" x14ac:dyDescent="0.25">
      <c r="A131" s="45">
        <v>2006</v>
      </c>
      <c r="B131" s="45" t="s">
        <v>79</v>
      </c>
      <c r="C131" s="45">
        <v>3</v>
      </c>
      <c r="D131" s="46">
        <v>52.062508040024802</v>
      </c>
      <c r="E131" s="46">
        <v>14.5495815416347</v>
      </c>
      <c r="F131" s="46">
        <v>95.466586856078195</v>
      </c>
      <c r="G131" s="46">
        <v>28.296916394292001</v>
      </c>
      <c r="H131" s="46">
        <v>65.130331195275602</v>
      </c>
      <c r="I131" s="46">
        <v>0.63909077430560901</v>
      </c>
      <c r="J131" s="46">
        <v>42.7754802249029</v>
      </c>
      <c r="K131" s="46">
        <v>22.804922993973399</v>
      </c>
      <c r="L131" s="46">
        <v>30.0983229729807</v>
      </c>
      <c r="M131" s="46">
        <v>37.7167829600549</v>
      </c>
      <c r="N131" s="46">
        <v>89.108161456050595</v>
      </c>
      <c r="O131" s="46">
        <v>98.196632371122305</v>
      </c>
      <c r="P131" s="30"/>
      <c r="Q131" s="30"/>
      <c r="R131" s="30"/>
      <c r="S131" s="30"/>
      <c r="T131" s="30"/>
    </row>
    <row r="132" spans="1:20" x14ac:dyDescent="0.25">
      <c r="A132" s="45">
        <v>2007</v>
      </c>
      <c r="B132" s="45" t="s">
        <v>79</v>
      </c>
      <c r="C132" s="45">
        <v>3</v>
      </c>
      <c r="D132" s="46">
        <v>52.268590967372603</v>
      </c>
      <c r="E132" s="46">
        <v>14.6169341587066</v>
      </c>
      <c r="F132" s="46">
        <v>97.264799069943805</v>
      </c>
      <c r="G132" s="46">
        <v>28.809074990206501</v>
      </c>
      <c r="H132" s="46">
        <v>65.674703162911499</v>
      </c>
      <c r="I132" s="46">
        <v>0.63989369611893199</v>
      </c>
      <c r="J132" s="46">
        <v>43.807318032196797</v>
      </c>
      <c r="K132" s="46">
        <v>23.252144143875402</v>
      </c>
      <c r="L132" s="46">
        <v>30.7440598977003</v>
      </c>
      <c r="M132" s="46">
        <v>38.808100793498802</v>
      </c>
      <c r="N132" s="46">
        <v>90.990393169419605</v>
      </c>
      <c r="O132" s="46">
        <v>100.841952719753</v>
      </c>
      <c r="P132" s="30"/>
      <c r="Q132" s="30"/>
      <c r="R132" s="30"/>
      <c r="S132" s="30"/>
      <c r="T132" s="30"/>
    </row>
    <row r="133" spans="1:20" x14ac:dyDescent="0.25">
      <c r="A133" s="45">
        <v>2008</v>
      </c>
      <c r="B133" s="45" t="s">
        <v>79</v>
      </c>
      <c r="C133" s="45">
        <v>3</v>
      </c>
      <c r="D133" s="46">
        <v>52.424164867870402</v>
      </c>
      <c r="E133" s="46">
        <v>14.615496401556101</v>
      </c>
      <c r="F133" s="46">
        <v>98.166910458626404</v>
      </c>
      <c r="G133" s="46">
        <v>29.123398419465602</v>
      </c>
      <c r="H133" s="46">
        <v>66.297234260197897</v>
      </c>
      <c r="I133" s="46">
        <v>0.644481406306608</v>
      </c>
      <c r="J133" s="46">
        <v>44.702085888173997</v>
      </c>
      <c r="K133" s="46">
        <v>23.889255152066902</v>
      </c>
      <c r="L133" s="46">
        <v>31.209491991083201</v>
      </c>
      <c r="M133" s="46">
        <v>40.854861537413903</v>
      </c>
      <c r="N133" s="46">
        <v>92.042209760031795</v>
      </c>
      <c r="O133" s="46">
        <v>102.889553854238</v>
      </c>
      <c r="P133" s="30"/>
      <c r="Q133" s="30"/>
      <c r="R133" s="30"/>
      <c r="S133" s="30"/>
      <c r="T133" s="30"/>
    </row>
    <row r="134" spans="1:20" x14ac:dyDescent="0.25">
      <c r="A134" s="45">
        <v>2009</v>
      </c>
      <c r="B134" s="45" t="s">
        <v>79</v>
      </c>
      <c r="C134" s="45">
        <v>3</v>
      </c>
      <c r="D134" s="46">
        <v>52.563280797577598</v>
      </c>
      <c r="E134" s="46">
        <v>14.729026259036299</v>
      </c>
      <c r="F134" s="46">
        <v>98.435828996687604</v>
      </c>
      <c r="G134" s="46">
        <v>29.274310265186902</v>
      </c>
      <c r="H134" s="46">
        <v>66.816007038583606</v>
      </c>
      <c r="I134" s="46">
        <v>0.64245792895507903</v>
      </c>
      <c r="J134" s="46">
        <v>45.246723960915602</v>
      </c>
      <c r="K134" s="46">
        <v>24.174490298834499</v>
      </c>
      <c r="L134" s="46">
        <v>32.710177159687497</v>
      </c>
      <c r="M134" s="46">
        <v>41.557161880753497</v>
      </c>
      <c r="N134" s="46">
        <v>93.456654006775096</v>
      </c>
      <c r="O134" s="46">
        <v>105.48344240583199</v>
      </c>
      <c r="P134" s="30"/>
      <c r="Q134" s="30"/>
      <c r="R134" s="30"/>
      <c r="S134" s="30"/>
      <c r="T134" s="30"/>
    </row>
    <row r="135" spans="1:20" x14ac:dyDescent="0.25">
      <c r="A135" s="45">
        <v>2010</v>
      </c>
      <c r="B135" s="45" t="s">
        <v>79</v>
      </c>
      <c r="C135" s="45">
        <v>3</v>
      </c>
      <c r="D135" s="46">
        <v>52.612867103550798</v>
      </c>
      <c r="E135" s="46">
        <v>14.7653426633825</v>
      </c>
      <c r="F135" s="46">
        <v>98.572373275907296</v>
      </c>
      <c r="G135" s="46">
        <v>29.3307163139268</v>
      </c>
      <c r="H135" s="46">
        <v>66.9069152095108</v>
      </c>
      <c r="I135" s="46">
        <v>0.64041503102309605</v>
      </c>
      <c r="J135" s="46">
        <v>45.886985245712197</v>
      </c>
      <c r="K135" s="46">
        <v>24.954757150914901</v>
      </c>
      <c r="L135" s="46">
        <v>33.542274816950098</v>
      </c>
      <c r="M135" s="46">
        <v>41.682461006793403</v>
      </c>
      <c r="N135" s="46">
        <v>94.767144224081207</v>
      </c>
      <c r="O135" s="46">
        <v>105.655009322106</v>
      </c>
      <c r="P135" s="30"/>
      <c r="Q135" s="30"/>
      <c r="R135" s="30"/>
      <c r="S135" s="30"/>
      <c r="T135" s="30"/>
    </row>
    <row r="136" spans="1:20" x14ac:dyDescent="0.25">
      <c r="A136" s="45">
        <v>2011</v>
      </c>
      <c r="B136" s="45" t="s">
        <v>79</v>
      </c>
      <c r="C136" s="45">
        <v>3</v>
      </c>
      <c r="D136" s="46">
        <v>52.585139986796399</v>
      </c>
      <c r="E136" s="46">
        <v>14.7682046830282</v>
      </c>
      <c r="F136" s="46">
        <v>98.573924767916907</v>
      </c>
      <c r="G136" s="46">
        <v>29.335945345597899</v>
      </c>
      <c r="H136" s="46">
        <v>66.865817493529207</v>
      </c>
      <c r="I136" s="46">
        <v>0.63834876368984195</v>
      </c>
      <c r="J136" s="46">
        <v>46.328570082800198</v>
      </c>
      <c r="K136" s="46">
        <v>25.188933685724699</v>
      </c>
      <c r="L136" s="46">
        <v>33.669381174668999</v>
      </c>
      <c r="M136" s="46">
        <v>41.582352964018902</v>
      </c>
      <c r="N136" s="46">
        <v>95.754894654011295</v>
      </c>
      <c r="O136" s="46">
        <v>106.320836639297</v>
      </c>
      <c r="P136" s="30"/>
      <c r="Q136" s="30"/>
      <c r="R136" s="30"/>
      <c r="S136" s="30"/>
      <c r="T136" s="30"/>
    </row>
    <row r="137" spans="1:20" x14ac:dyDescent="0.25">
      <c r="A137" s="45">
        <v>2012</v>
      </c>
      <c r="B137" s="45" t="s">
        <v>79</v>
      </c>
      <c r="C137" s="45">
        <v>3</v>
      </c>
      <c r="D137" s="46">
        <v>52.614414075580498</v>
      </c>
      <c r="E137" s="46">
        <v>14.862838903776501</v>
      </c>
      <c r="F137" s="46">
        <v>98.699960583086394</v>
      </c>
      <c r="G137" s="46">
        <v>29.3652755787598</v>
      </c>
      <c r="H137" s="46">
        <v>66.791274272150602</v>
      </c>
      <c r="I137" s="46">
        <v>0.63625481592477995</v>
      </c>
      <c r="J137" s="46">
        <v>46.631146286495799</v>
      </c>
      <c r="K137" s="46">
        <v>25.877144350521998</v>
      </c>
      <c r="L137" s="46">
        <v>34.115220856204601</v>
      </c>
      <c r="M137" s="46">
        <v>41.942860159797704</v>
      </c>
      <c r="N137" s="46">
        <v>96.631117747437003</v>
      </c>
      <c r="O137" s="46">
        <v>106.371994593151</v>
      </c>
      <c r="P137" s="30"/>
      <c r="Q137" s="30"/>
      <c r="R137" s="30"/>
      <c r="S137" s="30"/>
      <c r="T137" s="30"/>
    </row>
    <row r="138" spans="1:20" x14ac:dyDescent="0.25">
      <c r="A138" s="45">
        <v>2013</v>
      </c>
      <c r="B138" s="45" t="s">
        <v>79</v>
      </c>
      <c r="C138" s="45">
        <v>3</v>
      </c>
      <c r="D138" s="46">
        <v>52.6311880922227</v>
      </c>
      <c r="E138" s="46">
        <v>14.9056749637842</v>
      </c>
      <c r="F138" s="46">
        <v>98.673469722974701</v>
      </c>
      <c r="G138" s="46">
        <v>29.3502491312728</v>
      </c>
      <c r="H138" s="46">
        <v>66.658238323528593</v>
      </c>
      <c r="I138" s="46">
        <v>0.63412848628859197</v>
      </c>
      <c r="J138" s="46">
        <v>47.309936641764502</v>
      </c>
      <c r="K138" s="46">
        <v>26.716832646098499</v>
      </c>
      <c r="L138" s="46">
        <v>35.482132503991302</v>
      </c>
      <c r="M138" s="46">
        <v>42.075023684779097</v>
      </c>
      <c r="N138" s="46">
        <v>98.181029993451801</v>
      </c>
      <c r="O138" s="46">
        <v>107.094118172034</v>
      </c>
      <c r="P138" s="30"/>
      <c r="Q138" s="30"/>
      <c r="R138" s="30"/>
      <c r="S138" s="30"/>
      <c r="T138" s="30"/>
    </row>
    <row r="139" spans="1:20" x14ac:dyDescent="0.25">
      <c r="A139" s="45">
        <v>2014</v>
      </c>
      <c r="B139" s="45" t="s">
        <v>79</v>
      </c>
      <c r="C139" s="45">
        <v>3</v>
      </c>
      <c r="D139" s="46">
        <v>52.647990694417999</v>
      </c>
      <c r="E139" s="46">
        <v>14.9004737106767</v>
      </c>
      <c r="F139" s="46">
        <v>99.082323193935807</v>
      </c>
      <c r="G139" s="46">
        <v>29.444022410019301</v>
      </c>
      <c r="H139" s="46">
        <v>66.572892655226099</v>
      </c>
      <c r="I139" s="46">
        <v>0.63196465400212398</v>
      </c>
      <c r="J139" s="46">
        <v>47.960004163377498</v>
      </c>
      <c r="K139" s="46">
        <v>26.768689304129101</v>
      </c>
      <c r="L139" s="46">
        <v>36.010313492751102</v>
      </c>
      <c r="M139" s="46">
        <v>42.726141932411998</v>
      </c>
      <c r="N139" s="46">
        <v>98.594679995336506</v>
      </c>
      <c r="O139" s="46">
        <v>107.28200782936599</v>
      </c>
      <c r="P139" s="30"/>
      <c r="Q139" s="30"/>
      <c r="R139" s="30"/>
      <c r="S139" s="30"/>
      <c r="T139" s="30"/>
    </row>
    <row r="140" spans="1:20" x14ac:dyDescent="0.25">
      <c r="A140" s="45">
        <v>2015</v>
      </c>
      <c r="B140" s="45" t="s">
        <v>79</v>
      </c>
      <c r="C140" s="45">
        <v>3</v>
      </c>
      <c r="D140" s="46">
        <v>52.964445215679604</v>
      </c>
      <c r="E140" s="46">
        <v>15.0680687728747</v>
      </c>
      <c r="F140" s="46">
        <v>100.895321530968</v>
      </c>
      <c r="G140" s="46">
        <v>30.088610680823599</v>
      </c>
      <c r="H140" s="46">
        <v>67.962203232615494</v>
      </c>
      <c r="I140" s="46">
        <v>0.63905396890601296</v>
      </c>
      <c r="J140" s="46">
        <v>48.798533402479798</v>
      </c>
      <c r="K140" s="46">
        <v>27.083852257193499</v>
      </c>
      <c r="L140" s="46">
        <v>36.612171329485101</v>
      </c>
      <c r="M140" s="46">
        <v>43.297138343231197</v>
      </c>
      <c r="N140" s="46">
        <v>100.636606598966</v>
      </c>
      <c r="O140" s="46">
        <v>108.98430946953199</v>
      </c>
      <c r="P140" s="30"/>
      <c r="Q140" s="30"/>
      <c r="R140" s="30"/>
      <c r="S140" s="30"/>
      <c r="T140" s="30"/>
    </row>
    <row r="141" spans="1:20" x14ac:dyDescent="0.25">
      <c r="A141" s="45">
        <v>2016</v>
      </c>
      <c r="B141" s="45" t="s">
        <v>79</v>
      </c>
      <c r="C141" s="45">
        <v>3</v>
      </c>
      <c r="D141" s="46">
        <v>53.319732818935101</v>
      </c>
      <c r="E141" s="46">
        <v>15.2351505351923</v>
      </c>
      <c r="F141" s="46">
        <v>102.781103405707</v>
      </c>
      <c r="G141" s="46">
        <v>30.762976036788501</v>
      </c>
      <c r="H141" s="46">
        <v>69.293005603898806</v>
      </c>
      <c r="I141" s="46">
        <v>0.64573769491701005</v>
      </c>
      <c r="J141" s="46">
        <v>49.645526086913101</v>
      </c>
      <c r="K141" s="46">
        <v>27.416323879366999</v>
      </c>
      <c r="L141" s="46">
        <v>37.245480472830401</v>
      </c>
      <c r="M141" s="46">
        <v>44.095421667540599</v>
      </c>
      <c r="N141" s="46">
        <v>102.70996113484</v>
      </c>
      <c r="O141" s="46">
        <v>111.16843842644499</v>
      </c>
      <c r="P141" s="30"/>
      <c r="Q141" s="30"/>
      <c r="R141" s="30"/>
      <c r="S141" s="30"/>
      <c r="T141" s="30"/>
    </row>
    <row r="142" spans="1:20" x14ac:dyDescent="0.25">
      <c r="A142" s="45">
        <v>2017</v>
      </c>
      <c r="B142" s="45" t="s">
        <v>79</v>
      </c>
      <c r="C142" s="45">
        <v>3</v>
      </c>
      <c r="D142" s="46">
        <v>53.711239870023299</v>
      </c>
      <c r="E142" s="46">
        <v>15.416988856761501</v>
      </c>
      <c r="F142" s="46">
        <v>104.72473552242199</v>
      </c>
      <c r="G142" s="46">
        <v>31.4547788957703</v>
      </c>
      <c r="H142" s="46">
        <v>70.667256545854499</v>
      </c>
      <c r="I142" s="46">
        <v>0.65466516929201202</v>
      </c>
      <c r="J142" s="46">
        <v>50.517406236458697</v>
      </c>
      <c r="K142" s="46">
        <v>27.745252923629302</v>
      </c>
      <c r="L142" s="46">
        <v>37.840948714611599</v>
      </c>
      <c r="M142" s="46">
        <v>44.902501194027899</v>
      </c>
      <c r="N142" s="46">
        <v>104.82660555608599</v>
      </c>
      <c r="O142" s="46">
        <v>113.655924864011</v>
      </c>
      <c r="P142" s="30"/>
      <c r="Q142" s="30"/>
      <c r="R142" s="30"/>
      <c r="S142" s="30"/>
      <c r="T142" s="30"/>
    </row>
    <row r="143" spans="1:20" x14ac:dyDescent="0.25">
      <c r="A143" s="45">
        <v>2018</v>
      </c>
      <c r="B143" s="45" t="s">
        <v>79</v>
      </c>
      <c r="C143" s="45">
        <v>3</v>
      </c>
      <c r="D143" s="46">
        <v>54.094999459669502</v>
      </c>
      <c r="E143" s="46">
        <v>15.5778678847359</v>
      </c>
      <c r="F143" s="46">
        <v>106.698817447705</v>
      </c>
      <c r="G143" s="46">
        <v>32.161380781286397</v>
      </c>
      <c r="H143" s="46">
        <v>71.765598703146594</v>
      </c>
      <c r="I143" s="46">
        <v>0.661651347366355</v>
      </c>
      <c r="J143" s="46">
        <v>51.4368308802337</v>
      </c>
      <c r="K143" s="46">
        <v>28.091936067179901</v>
      </c>
      <c r="L143" s="46">
        <v>38.433808020110902</v>
      </c>
      <c r="M143" s="46">
        <v>45.7130835292255</v>
      </c>
      <c r="N143" s="46">
        <v>107.088195071434</v>
      </c>
      <c r="O143" s="46">
        <v>116.070705448127</v>
      </c>
      <c r="P143" s="30"/>
      <c r="Q143" s="30"/>
      <c r="R143" s="30"/>
      <c r="S143" s="30"/>
      <c r="T143" s="30"/>
    </row>
    <row r="144" spans="1:20" x14ac:dyDescent="0.25">
      <c r="A144" s="45">
        <v>2019</v>
      </c>
      <c r="B144" s="45" t="s">
        <v>79</v>
      </c>
      <c r="C144" s="45">
        <v>3</v>
      </c>
      <c r="D144" s="46">
        <v>54.453546872215099</v>
      </c>
      <c r="E144" s="46">
        <v>15.734742013804899</v>
      </c>
      <c r="F144" s="46">
        <v>108.566428298484</v>
      </c>
      <c r="G144" s="46">
        <v>32.8237665768197</v>
      </c>
      <c r="H144" s="46">
        <v>72.948962742537901</v>
      </c>
      <c r="I144" s="46">
        <v>0.67013821108132499</v>
      </c>
      <c r="J144" s="46">
        <v>52.320815684847197</v>
      </c>
      <c r="K144" s="46">
        <v>28.4573577102637</v>
      </c>
      <c r="L144" s="46">
        <v>39.023694729272101</v>
      </c>
      <c r="M144" s="46">
        <v>46.6229205329333</v>
      </c>
      <c r="N144" s="46">
        <v>109.29162251543499</v>
      </c>
      <c r="O144" s="46">
        <v>118.34802171171501</v>
      </c>
      <c r="P144" s="30"/>
      <c r="Q144" s="30"/>
      <c r="R144" s="30"/>
      <c r="S144" s="30"/>
      <c r="T144" s="30"/>
    </row>
    <row r="145" spans="1:20" x14ac:dyDescent="0.25">
      <c r="A145" s="45">
        <v>2020</v>
      </c>
      <c r="B145" s="45" t="s">
        <v>79</v>
      </c>
      <c r="C145" s="45">
        <v>3</v>
      </c>
      <c r="D145" s="46">
        <v>54.747229017716698</v>
      </c>
      <c r="E145" s="46">
        <v>15.8744548468314</v>
      </c>
      <c r="F145" s="46">
        <v>110.217659187707</v>
      </c>
      <c r="G145" s="46">
        <v>33.409816096672799</v>
      </c>
      <c r="H145" s="46">
        <v>73.897472983217696</v>
      </c>
      <c r="I145" s="46">
        <v>0.67650680362556603</v>
      </c>
      <c r="J145" s="46">
        <v>53.198913698748598</v>
      </c>
      <c r="K145" s="46">
        <v>28.8320121490326</v>
      </c>
      <c r="L145" s="46">
        <v>39.610845050518897</v>
      </c>
      <c r="M145" s="46">
        <v>47.345520355949297</v>
      </c>
      <c r="N145" s="46">
        <v>111.459792303217</v>
      </c>
      <c r="O145" s="46">
        <v>120.142246039073</v>
      </c>
      <c r="P145" s="30"/>
      <c r="Q145" s="30"/>
      <c r="R145" s="30"/>
      <c r="S145" s="30"/>
      <c r="T145" s="30"/>
    </row>
    <row r="146" spans="1:20" x14ac:dyDescent="0.25">
      <c r="A146" s="45">
        <v>2021</v>
      </c>
      <c r="B146" s="45" t="s">
        <v>79</v>
      </c>
      <c r="C146" s="45">
        <v>3</v>
      </c>
      <c r="D146" s="46">
        <v>55.0235105473323</v>
      </c>
      <c r="E146" s="46">
        <v>16.003582753991999</v>
      </c>
      <c r="F146" s="46">
        <v>111.74917619623299</v>
      </c>
      <c r="G146" s="46">
        <v>33.951127006442199</v>
      </c>
      <c r="H146" s="46">
        <v>74.851771641469895</v>
      </c>
      <c r="I146" s="46">
        <v>0.68259982634615601</v>
      </c>
      <c r="J146" s="46">
        <v>54.092198871594597</v>
      </c>
      <c r="K146" s="46">
        <v>29.213094679428401</v>
      </c>
      <c r="L146" s="46">
        <v>40.195719375253901</v>
      </c>
      <c r="M146" s="46">
        <v>47.941458361772497</v>
      </c>
      <c r="N146" s="46">
        <v>113.586863302493</v>
      </c>
      <c r="O146" s="46">
        <v>121.742725941035</v>
      </c>
      <c r="P146" s="30"/>
      <c r="Q146" s="30"/>
      <c r="R146" s="30"/>
      <c r="S146" s="30"/>
      <c r="T146" s="30"/>
    </row>
    <row r="147" spans="1:20" x14ac:dyDescent="0.25">
      <c r="A147" s="45">
        <v>2022</v>
      </c>
      <c r="B147" s="45" t="s">
        <v>79</v>
      </c>
      <c r="C147" s="45">
        <v>3</v>
      </c>
      <c r="D147" s="46">
        <v>55.310722642020202</v>
      </c>
      <c r="E147" s="46">
        <v>16.1214746357774</v>
      </c>
      <c r="F147" s="46">
        <v>113.12577211849801</v>
      </c>
      <c r="G147" s="46">
        <v>34.4374701529877</v>
      </c>
      <c r="H147" s="46">
        <v>75.782308270852297</v>
      </c>
      <c r="I147" s="46">
        <v>0.68842193923756001</v>
      </c>
      <c r="J147" s="46">
        <v>55.000893075561002</v>
      </c>
      <c r="K147" s="46">
        <v>29.598452618733599</v>
      </c>
      <c r="L147" s="46">
        <v>40.779376731308503</v>
      </c>
      <c r="M147" s="46">
        <v>48.503210581505797</v>
      </c>
      <c r="N147" s="46">
        <v>115.597113423724</v>
      </c>
      <c r="O147" s="46">
        <v>123.298238936866</v>
      </c>
      <c r="P147" s="30"/>
      <c r="Q147" s="30"/>
      <c r="R147" s="30"/>
      <c r="S147" s="30"/>
      <c r="T147" s="30"/>
    </row>
    <row r="148" spans="1:20" x14ac:dyDescent="0.25">
      <c r="A148" s="45">
        <v>2023</v>
      </c>
      <c r="B148" s="45" t="s">
        <v>79</v>
      </c>
      <c r="C148" s="45">
        <v>3</v>
      </c>
      <c r="D148" s="46">
        <v>55.644870199607702</v>
      </c>
      <c r="E148" s="46">
        <v>16.234807616826298</v>
      </c>
      <c r="F148" s="46">
        <v>114.415930200818</v>
      </c>
      <c r="G148" s="46">
        <v>34.894175911121302</v>
      </c>
      <c r="H148" s="46">
        <v>76.657889494494896</v>
      </c>
      <c r="I148" s="46">
        <v>0.69403959936814197</v>
      </c>
      <c r="J148" s="46">
        <v>55.912561867941903</v>
      </c>
      <c r="K148" s="46">
        <v>29.987501353225099</v>
      </c>
      <c r="L148" s="46">
        <v>41.358720235674902</v>
      </c>
      <c r="M148" s="46">
        <v>49.071639331798899</v>
      </c>
      <c r="N148" s="46">
        <v>117.543952737531</v>
      </c>
      <c r="O148" s="46">
        <v>125.148618809634</v>
      </c>
      <c r="P148" s="30"/>
      <c r="Q148" s="30"/>
      <c r="R148" s="30"/>
      <c r="S148" s="30"/>
      <c r="T148" s="30"/>
    </row>
    <row r="149" spans="1:20" x14ac:dyDescent="0.25">
      <c r="A149" s="45">
        <v>2024</v>
      </c>
      <c r="B149" s="45" t="s">
        <v>79</v>
      </c>
      <c r="C149" s="45">
        <v>3</v>
      </c>
      <c r="D149" s="46">
        <v>56.008291384958603</v>
      </c>
      <c r="E149" s="46">
        <v>16.3492370279006</v>
      </c>
      <c r="F149" s="46">
        <v>115.725494140959</v>
      </c>
      <c r="G149" s="46">
        <v>35.357525791051401</v>
      </c>
      <c r="H149" s="46">
        <v>77.494562260088998</v>
      </c>
      <c r="I149" s="46">
        <v>0.699318279779375</v>
      </c>
      <c r="J149" s="46">
        <v>56.824344960209501</v>
      </c>
      <c r="K149" s="46">
        <v>30.3816647948764</v>
      </c>
      <c r="L149" s="46">
        <v>41.937082769952703</v>
      </c>
      <c r="M149" s="46">
        <v>49.623910589561099</v>
      </c>
      <c r="N149" s="46">
        <v>119.509130913774</v>
      </c>
      <c r="O149" s="46">
        <v>127.16056984115301</v>
      </c>
      <c r="P149" s="30"/>
      <c r="Q149" s="30"/>
      <c r="R149" s="30"/>
      <c r="S149" s="30"/>
      <c r="T149" s="30"/>
    </row>
    <row r="150" spans="1:20" x14ac:dyDescent="0.25">
      <c r="A150" s="45">
        <v>2025</v>
      </c>
      <c r="B150" s="45" t="s">
        <v>79</v>
      </c>
      <c r="C150" s="45">
        <v>3</v>
      </c>
      <c r="D150" s="46">
        <v>56.369328739022102</v>
      </c>
      <c r="E150" s="46">
        <v>16.4650049401322</v>
      </c>
      <c r="F150" s="46">
        <v>117.054927168936</v>
      </c>
      <c r="G150" s="46">
        <v>35.826968078463402</v>
      </c>
      <c r="H150" s="46">
        <v>78.324436060215305</v>
      </c>
      <c r="I150" s="46">
        <v>0.70448352945511505</v>
      </c>
      <c r="J150" s="46">
        <v>57.741750874174102</v>
      </c>
      <c r="K150" s="46">
        <v>30.778189994830299</v>
      </c>
      <c r="L150" s="46">
        <v>42.514917198673203</v>
      </c>
      <c r="M150" s="46">
        <v>50.161582024496703</v>
      </c>
      <c r="N150" s="46">
        <v>121.466587959108</v>
      </c>
      <c r="O150" s="46">
        <v>129.15559977986899</v>
      </c>
      <c r="P150" s="30"/>
      <c r="Q150" s="30"/>
      <c r="R150" s="30"/>
      <c r="S150" s="30"/>
      <c r="T150" s="30"/>
    </row>
    <row r="151" spans="1:20" x14ac:dyDescent="0.25">
      <c r="A151" s="45">
        <v>2026</v>
      </c>
      <c r="B151" s="45" t="s">
        <v>79</v>
      </c>
      <c r="C151" s="45">
        <v>3</v>
      </c>
      <c r="D151" s="46">
        <v>56.710323429855897</v>
      </c>
      <c r="E151" s="46">
        <v>16.578829136716699</v>
      </c>
      <c r="F151" s="46">
        <v>118.35949166257799</v>
      </c>
      <c r="G151" s="46">
        <v>36.287708941412497</v>
      </c>
      <c r="H151" s="46">
        <v>79.141407879792794</v>
      </c>
      <c r="I151" s="46">
        <v>0.70939760788412198</v>
      </c>
      <c r="J151" s="46">
        <v>58.665892797038197</v>
      </c>
      <c r="K151" s="46">
        <v>31.176783841017102</v>
      </c>
      <c r="L151" s="46">
        <v>43.092945662577698</v>
      </c>
      <c r="M151" s="46">
        <v>50.697126067662303</v>
      </c>
      <c r="N151" s="46">
        <v>123.405464173608</v>
      </c>
      <c r="O151" s="46">
        <v>131.03376198805699</v>
      </c>
      <c r="P151" s="30"/>
      <c r="Q151" s="30"/>
      <c r="R151" s="30"/>
      <c r="S151" s="30"/>
      <c r="T151" s="30"/>
    </row>
    <row r="152" spans="1:20" x14ac:dyDescent="0.25">
      <c r="A152" s="45">
        <v>2027</v>
      </c>
      <c r="B152" s="45" t="s">
        <v>79</v>
      </c>
      <c r="C152" s="45">
        <v>3</v>
      </c>
      <c r="D152" s="46">
        <v>57.045818047179097</v>
      </c>
      <c r="E152" s="46">
        <v>16.692102702065899</v>
      </c>
      <c r="F152" s="46">
        <v>119.64897262675299</v>
      </c>
      <c r="G152" s="46">
        <v>36.743119607348298</v>
      </c>
      <c r="H152" s="46">
        <v>79.953574722350197</v>
      </c>
      <c r="I152" s="46">
        <v>0.71427063559412896</v>
      </c>
      <c r="J152" s="46">
        <v>59.5978508681428</v>
      </c>
      <c r="K152" s="46">
        <v>31.577609762169502</v>
      </c>
      <c r="L152" s="46">
        <v>43.670883084888601</v>
      </c>
      <c r="M152" s="46">
        <v>51.239343892626401</v>
      </c>
      <c r="N152" s="46">
        <v>125.35175076343801</v>
      </c>
      <c r="O152" s="46">
        <v>132.87240540818701</v>
      </c>
      <c r="P152" s="30"/>
      <c r="Q152" s="30"/>
      <c r="R152" s="30"/>
      <c r="S152" s="30"/>
      <c r="T152" s="30"/>
    </row>
    <row r="153" spans="1:20" x14ac:dyDescent="0.25">
      <c r="A153" s="45">
        <v>2028</v>
      </c>
      <c r="B153" s="45" t="s">
        <v>79</v>
      </c>
      <c r="C153" s="45">
        <v>3</v>
      </c>
      <c r="D153" s="46">
        <v>57.388658588622498</v>
      </c>
      <c r="E153" s="46">
        <v>16.8056290653359</v>
      </c>
      <c r="F153" s="46">
        <v>120.94020508006</v>
      </c>
      <c r="G153" s="46">
        <v>37.199251524429499</v>
      </c>
      <c r="H153" s="46">
        <v>80.778853457097597</v>
      </c>
      <c r="I153" s="46">
        <v>0.71911155733045995</v>
      </c>
      <c r="J153" s="46">
        <v>60.542155433355497</v>
      </c>
      <c r="K153" s="46">
        <v>31.9813528595623</v>
      </c>
      <c r="L153" s="46">
        <v>44.253439926501002</v>
      </c>
      <c r="M153" s="46">
        <v>51.8021348188282</v>
      </c>
      <c r="N153" s="46">
        <v>127.32609154708901</v>
      </c>
      <c r="O153" s="46">
        <v>134.77295464999301</v>
      </c>
      <c r="P153" s="30"/>
      <c r="Q153" s="30"/>
      <c r="R153" s="30"/>
      <c r="S153" s="30"/>
      <c r="T153" s="30"/>
    </row>
    <row r="154" spans="1:20" x14ac:dyDescent="0.25">
      <c r="A154" s="45">
        <v>2029</v>
      </c>
      <c r="B154" s="45" t="s">
        <v>79</v>
      </c>
      <c r="C154" s="45">
        <v>3</v>
      </c>
      <c r="D154" s="46">
        <v>57.737107635544803</v>
      </c>
      <c r="E154" s="46">
        <v>16.921563201621101</v>
      </c>
      <c r="F154" s="46">
        <v>122.23819710577899</v>
      </c>
      <c r="G154" s="46">
        <v>37.657802371303298</v>
      </c>
      <c r="H154" s="46">
        <v>81.620808916111201</v>
      </c>
      <c r="I154" s="46">
        <v>0.72419890001746401</v>
      </c>
      <c r="J154" s="46">
        <v>61.495357925464397</v>
      </c>
      <c r="K154" s="46">
        <v>32.388650119257498</v>
      </c>
      <c r="L154" s="46">
        <v>44.835319524190403</v>
      </c>
      <c r="M154" s="46">
        <v>52.378883173452301</v>
      </c>
      <c r="N154" s="46">
        <v>129.31010894956501</v>
      </c>
      <c r="O154" s="46">
        <v>136.73176932035301</v>
      </c>
      <c r="P154" s="30"/>
      <c r="Q154" s="30"/>
      <c r="R154" s="30"/>
      <c r="S154" s="30"/>
      <c r="T154" s="30"/>
    </row>
    <row r="155" spans="1:20" x14ac:dyDescent="0.25">
      <c r="A155" s="45">
        <v>2030</v>
      </c>
      <c r="B155" s="45" t="s">
        <v>79</v>
      </c>
      <c r="C155" s="45">
        <v>3</v>
      </c>
      <c r="D155" s="46">
        <v>58.088837663753303</v>
      </c>
      <c r="E155" s="46">
        <v>17.038058341686099</v>
      </c>
      <c r="F155" s="46">
        <v>123.556929852064</v>
      </c>
      <c r="G155" s="46">
        <v>38.1244891780321</v>
      </c>
      <c r="H155" s="46">
        <v>82.460163179025301</v>
      </c>
      <c r="I155" s="46">
        <v>0.72924685375689502</v>
      </c>
      <c r="J155" s="46">
        <v>62.462672646301201</v>
      </c>
      <c r="K155" s="46">
        <v>32.803820114011302</v>
      </c>
      <c r="L155" s="46">
        <v>45.413799966103703</v>
      </c>
      <c r="M155" s="46">
        <v>52.962092202985502</v>
      </c>
      <c r="N155" s="46">
        <v>131.30977574773999</v>
      </c>
      <c r="O155" s="46">
        <v>138.72730875087299</v>
      </c>
      <c r="P155" s="30"/>
      <c r="Q155" s="30"/>
      <c r="R155" s="30"/>
      <c r="S155" s="30"/>
      <c r="T155" s="30"/>
    </row>
    <row r="156" spans="1:20" x14ac:dyDescent="0.25">
      <c r="A156" s="45">
        <v>1980</v>
      </c>
      <c r="B156" s="45" t="s">
        <v>80</v>
      </c>
      <c r="C156" s="45">
        <v>4</v>
      </c>
      <c r="D156" s="46">
        <v>18.689439357485043</v>
      </c>
      <c r="E156" s="46">
        <v>4.0902894555864098</v>
      </c>
      <c r="F156" s="46">
        <v>28.510876741001553</v>
      </c>
      <c r="G156" s="46">
        <v>5.7286421212606076</v>
      </c>
      <c r="H156" s="46">
        <v>12.626046360450633</v>
      </c>
      <c r="I156" s="46">
        <v>1.0022672714506902</v>
      </c>
      <c r="J156" s="46">
        <v>11.843326815181218</v>
      </c>
      <c r="K156" s="46">
        <v>7.4357353420143237</v>
      </c>
      <c r="L156" s="46">
        <v>6.931929848766103</v>
      </c>
      <c r="M156" s="46">
        <v>7.8466338474525692</v>
      </c>
      <c r="N156" s="46">
        <v>24.341014269291492</v>
      </c>
      <c r="O156" s="46">
        <v>17.980943156832083</v>
      </c>
      <c r="P156" s="30"/>
      <c r="Q156" s="30"/>
      <c r="R156" s="30"/>
      <c r="S156" s="30"/>
      <c r="T156" s="30"/>
    </row>
    <row r="157" spans="1:20" x14ac:dyDescent="0.25">
      <c r="A157" s="45">
        <v>1981</v>
      </c>
      <c r="B157" s="45" t="s">
        <v>80</v>
      </c>
      <c r="C157" s="45">
        <v>4</v>
      </c>
      <c r="D157" s="46">
        <v>19.100578204171541</v>
      </c>
      <c r="E157" s="46">
        <v>4.0954615662792673</v>
      </c>
      <c r="F157" s="46">
        <v>29.502737846016657</v>
      </c>
      <c r="G157" s="46">
        <v>5.9297529751030229</v>
      </c>
      <c r="H157" s="46">
        <v>14.823838650062299</v>
      </c>
      <c r="I157" s="46">
        <v>1.0409263540801237</v>
      </c>
      <c r="J157" s="46">
        <v>11.877124588334725</v>
      </c>
      <c r="K157" s="46">
        <v>7.4462781218875254</v>
      </c>
      <c r="L157" s="46">
        <v>7.4227066697580666</v>
      </c>
      <c r="M157" s="46">
        <v>7.8829182162684512</v>
      </c>
      <c r="N157" s="46">
        <v>24.707603786694992</v>
      </c>
      <c r="O157" s="46">
        <v>19.444812543883778</v>
      </c>
      <c r="P157" s="30"/>
      <c r="Q157" s="30"/>
      <c r="R157" s="30"/>
      <c r="S157" s="30"/>
      <c r="T157" s="30"/>
    </row>
    <row r="158" spans="1:20" x14ac:dyDescent="0.25">
      <c r="A158" s="45">
        <v>1982</v>
      </c>
      <c r="B158" s="45" t="s">
        <v>80</v>
      </c>
      <c r="C158" s="45">
        <v>4</v>
      </c>
      <c r="D158" s="46">
        <v>19.449162943085483</v>
      </c>
      <c r="E158" s="46">
        <v>4.1787357480002161</v>
      </c>
      <c r="F158" s="46">
        <v>29.889891759974667</v>
      </c>
      <c r="G158" s="46">
        <v>6.0292548764390892</v>
      </c>
      <c r="H158" s="46">
        <v>16.643766064683618</v>
      </c>
      <c r="I158" s="46">
        <v>1.0711087081063524</v>
      </c>
      <c r="J158" s="46">
        <v>12.033102007243448</v>
      </c>
      <c r="K158" s="46">
        <v>7.5012109509146114</v>
      </c>
      <c r="L158" s="46">
        <v>7.50393063983093</v>
      </c>
      <c r="M158" s="46">
        <v>7.9297619626400033</v>
      </c>
      <c r="N158" s="46">
        <v>25.400952401736937</v>
      </c>
      <c r="O158" s="46">
        <v>21.215721974271958</v>
      </c>
      <c r="P158" s="30"/>
      <c r="Q158" s="30"/>
      <c r="R158" s="30"/>
      <c r="S158" s="30"/>
      <c r="T158" s="30"/>
    </row>
    <row r="159" spans="1:20" x14ac:dyDescent="0.25">
      <c r="A159" s="45">
        <v>1983</v>
      </c>
      <c r="B159" s="45" t="s">
        <v>80</v>
      </c>
      <c r="C159" s="45">
        <v>4</v>
      </c>
      <c r="D159" s="46">
        <v>19.78539869543728</v>
      </c>
      <c r="E159" s="46">
        <v>4.2452062818024228</v>
      </c>
      <c r="F159" s="46">
        <v>30.243989599049765</v>
      </c>
      <c r="G159" s="46">
        <v>6.1122202428335921</v>
      </c>
      <c r="H159" s="46">
        <v>17.459612615113436</v>
      </c>
      <c r="I159" s="46">
        <v>1.0878747896237471</v>
      </c>
      <c r="J159" s="46">
        <v>12.160952942069342</v>
      </c>
      <c r="K159" s="46">
        <v>7.5295370837618121</v>
      </c>
      <c r="L159" s="46">
        <v>7.6325604007745955</v>
      </c>
      <c r="M159" s="46">
        <v>7.9459197891413247</v>
      </c>
      <c r="N159" s="46">
        <v>26.15542627787071</v>
      </c>
      <c r="O159" s="46">
        <v>22.440386765485155</v>
      </c>
      <c r="P159" s="30"/>
      <c r="Q159" s="30"/>
      <c r="R159" s="30"/>
      <c r="S159" s="30"/>
      <c r="T159" s="30"/>
    </row>
    <row r="160" spans="1:20" x14ac:dyDescent="0.25">
      <c r="A160" s="45">
        <v>1984</v>
      </c>
      <c r="B160" s="45" t="s">
        <v>80</v>
      </c>
      <c r="C160" s="45">
        <v>4</v>
      </c>
      <c r="D160" s="46">
        <v>20.016979529038647</v>
      </c>
      <c r="E160" s="46">
        <v>4.3374055362414996</v>
      </c>
      <c r="F160" s="46">
        <v>30.798580906638712</v>
      </c>
      <c r="G160" s="46">
        <v>6.2381643141390732</v>
      </c>
      <c r="H160" s="46">
        <v>18.641278815285006</v>
      </c>
      <c r="I160" s="46">
        <v>1.1097357140219313</v>
      </c>
      <c r="J160" s="46">
        <v>12.298445522133585</v>
      </c>
      <c r="K160" s="46">
        <v>7.6676689835679976</v>
      </c>
      <c r="L160" s="46">
        <v>7.9520643096259525</v>
      </c>
      <c r="M160" s="46">
        <v>7.9985963269398361</v>
      </c>
      <c r="N160" s="46">
        <v>26.611783342758677</v>
      </c>
      <c r="O160" s="46">
        <v>23.98931854163974</v>
      </c>
      <c r="P160" s="30"/>
      <c r="Q160" s="30"/>
      <c r="R160" s="30"/>
      <c r="S160" s="30"/>
      <c r="T160" s="30"/>
    </row>
    <row r="161" spans="1:20" x14ac:dyDescent="0.25">
      <c r="A161" s="45">
        <v>1985</v>
      </c>
      <c r="B161" s="45" t="s">
        <v>80</v>
      </c>
      <c r="C161" s="45">
        <v>4</v>
      </c>
      <c r="D161" s="46">
        <v>20.410680735042977</v>
      </c>
      <c r="E161" s="46">
        <v>4.4659934168453344</v>
      </c>
      <c r="F161" s="46">
        <v>31.697997527944999</v>
      </c>
      <c r="G161" s="46">
        <v>6.4463177003446468</v>
      </c>
      <c r="H161" s="46">
        <v>19.999069211394055</v>
      </c>
      <c r="I161" s="46">
        <v>1.151708024972887</v>
      </c>
      <c r="J161" s="46">
        <v>12.611334564839446</v>
      </c>
      <c r="K161" s="46">
        <v>7.7898237322686477</v>
      </c>
      <c r="L161" s="46">
        <v>8.2978390215282687</v>
      </c>
      <c r="M161" s="46">
        <v>8.2178100093137942</v>
      </c>
      <c r="N161" s="46">
        <v>27.753450034561769</v>
      </c>
      <c r="O161" s="46">
        <v>26.839380589721173</v>
      </c>
      <c r="P161" s="30"/>
      <c r="Q161" s="30"/>
      <c r="R161" s="30"/>
      <c r="S161" s="30"/>
      <c r="T161" s="30"/>
    </row>
    <row r="162" spans="1:20" x14ac:dyDescent="0.25">
      <c r="A162" s="45">
        <v>1986</v>
      </c>
      <c r="B162" s="45" t="s">
        <v>80</v>
      </c>
      <c r="C162" s="45">
        <v>4</v>
      </c>
      <c r="D162" s="46">
        <v>20.929159445250573</v>
      </c>
      <c r="E162" s="46">
        <v>4.7824933943392498</v>
      </c>
      <c r="F162" s="46">
        <v>33.096830529650738</v>
      </c>
      <c r="G162" s="46">
        <v>6.7732868361179897</v>
      </c>
      <c r="H162" s="46">
        <v>22.782549807665561</v>
      </c>
      <c r="I162" s="46">
        <v>1.223889529971028</v>
      </c>
      <c r="J162" s="46">
        <v>13.067306589308325</v>
      </c>
      <c r="K162" s="46">
        <v>7.9942857098090858</v>
      </c>
      <c r="L162" s="46">
        <v>9.0318455957723653</v>
      </c>
      <c r="M162" s="46">
        <v>8.9087971664054315</v>
      </c>
      <c r="N162" s="46">
        <v>29.573142071319275</v>
      </c>
      <c r="O162" s="46">
        <v>29.079028024720486</v>
      </c>
      <c r="P162" s="30"/>
      <c r="Q162" s="30"/>
      <c r="R162" s="30"/>
      <c r="S162" s="30"/>
      <c r="T162" s="30"/>
    </row>
    <row r="163" spans="1:20" x14ac:dyDescent="0.25">
      <c r="A163" s="45">
        <v>1987</v>
      </c>
      <c r="B163" s="45" t="s">
        <v>80</v>
      </c>
      <c r="C163" s="45">
        <v>4</v>
      </c>
      <c r="D163" s="46">
        <v>21.605390627633128</v>
      </c>
      <c r="E163" s="46">
        <v>5.0217929888562818</v>
      </c>
      <c r="F163" s="46">
        <v>34.751693749361756</v>
      </c>
      <c r="G163" s="46">
        <v>7.1516461053661651</v>
      </c>
      <c r="H163" s="46">
        <v>25.106702396843133</v>
      </c>
      <c r="I163" s="46">
        <v>1.299066962267807</v>
      </c>
      <c r="J163" s="46">
        <v>13.581536337500593</v>
      </c>
      <c r="K163" s="46">
        <v>8.2503481476378067</v>
      </c>
      <c r="L163" s="46">
        <v>9.6382136486059853</v>
      </c>
      <c r="M163" s="46">
        <v>9.5378214649601851</v>
      </c>
      <c r="N163" s="46">
        <v>32.701141773402114</v>
      </c>
      <c r="O163" s="46">
        <v>31.495565795720285</v>
      </c>
      <c r="P163" s="30"/>
      <c r="Q163" s="30"/>
      <c r="R163" s="30"/>
      <c r="S163" s="30"/>
      <c r="T163" s="30"/>
    </row>
    <row r="164" spans="1:20" x14ac:dyDescent="0.25">
      <c r="A164" s="45">
        <v>1988</v>
      </c>
      <c r="B164" s="45" t="s">
        <v>80</v>
      </c>
      <c r="C164" s="45">
        <v>4</v>
      </c>
      <c r="D164" s="46">
        <v>22.079481776666785</v>
      </c>
      <c r="E164" s="46">
        <v>5.2304310538745673</v>
      </c>
      <c r="F164" s="46">
        <v>36.70623396301098</v>
      </c>
      <c r="G164" s="46">
        <v>7.5818931134365437</v>
      </c>
      <c r="H164" s="46">
        <v>27.796849258018348</v>
      </c>
      <c r="I164" s="46">
        <v>1.3576725331505872</v>
      </c>
      <c r="J164" s="46">
        <v>13.994546480364871</v>
      </c>
      <c r="K164" s="46">
        <v>8.4324818859131749</v>
      </c>
      <c r="L164" s="46">
        <v>10.31879596879533</v>
      </c>
      <c r="M164" s="46">
        <v>10.367123647175426</v>
      </c>
      <c r="N164" s="46">
        <v>34.49424999722342</v>
      </c>
      <c r="O164" s="46">
        <v>33.552694900349294</v>
      </c>
      <c r="P164" s="30"/>
      <c r="Q164" s="30"/>
      <c r="R164" s="30"/>
      <c r="S164" s="30"/>
      <c r="T164" s="30"/>
    </row>
    <row r="165" spans="1:20" x14ac:dyDescent="0.25">
      <c r="A165" s="45">
        <v>1989</v>
      </c>
      <c r="B165" s="45" t="s">
        <v>80</v>
      </c>
      <c r="C165" s="45">
        <v>4</v>
      </c>
      <c r="D165" s="46">
        <v>22.555385801827754</v>
      </c>
      <c r="E165" s="46">
        <v>5.4093471052063373</v>
      </c>
      <c r="F165" s="46">
        <v>38.328051594318765</v>
      </c>
      <c r="G165" s="46">
        <v>7.9486540341752496</v>
      </c>
      <c r="H165" s="46">
        <v>29.5480953357776</v>
      </c>
      <c r="I165" s="46">
        <v>1.4157042320878435</v>
      </c>
      <c r="J165" s="46">
        <v>14.476034585729336</v>
      </c>
      <c r="K165" s="46">
        <v>8.7056772041165882</v>
      </c>
      <c r="L165" s="46">
        <v>10.861598543560902</v>
      </c>
      <c r="M165" s="46">
        <v>10.781866351887603</v>
      </c>
      <c r="N165" s="46">
        <v>35.99634081944145</v>
      </c>
      <c r="O165" s="46">
        <v>36.21620294622987</v>
      </c>
      <c r="P165" s="30"/>
      <c r="Q165" s="30"/>
      <c r="R165" s="30"/>
      <c r="S165" s="30"/>
      <c r="T165" s="30"/>
    </row>
    <row r="166" spans="1:20" x14ac:dyDescent="0.25">
      <c r="A166" s="45">
        <v>1990</v>
      </c>
      <c r="B166" s="45" t="s">
        <v>80</v>
      </c>
      <c r="C166" s="45">
        <v>4</v>
      </c>
      <c r="D166" s="46">
        <v>23.024839841121992</v>
      </c>
      <c r="E166" s="46">
        <v>5.6001181590801075</v>
      </c>
      <c r="F166" s="46">
        <v>40.700843881581093</v>
      </c>
      <c r="G166" s="46">
        <v>8.4661846801559957</v>
      </c>
      <c r="H166" s="46">
        <v>31.806646373638486</v>
      </c>
      <c r="I166" s="46">
        <v>1.4788569591526666</v>
      </c>
      <c r="J166" s="46">
        <v>15.171831119872174</v>
      </c>
      <c r="K166" s="46">
        <v>8.9023720848679666</v>
      </c>
      <c r="L166" s="46">
        <v>11.220138013847031</v>
      </c>
      <c r="M166" s="46">
        <v>11.337595144637204</v>
      </c>
      <c r="N166" s="46">
        <v>37.953574375193632</v>
      </c>
      <c r="O166" s="46">
        <v>39.618302532870594</v>
      </c>
      <c r="P166" s="30"/>
      <c r="Q166" s="30"/>
      <c r="R166" s="30"/>
      <c r="S166" s="30"/>
      <c r="T166" s="30"/>
    </row>
    <row r="167" spans="1:20" x14ac:dyDescent="0.25">
      <c r="A167" s="45">
        <v>1991</v>
      </c>
      <c r="B167" s="45" t="s">
        <v>80</v>
      </c>
      <c r="C167" s="45">
        <v>4</v>
      </c>
      <c r="D167" s="46">
        <v>23.615876296262719</v>
      </c>
      <c r="E167" s="46">
        <v>5.7653750616321826</v>
      </c>
      <c r="F167" s="46">
        <v>41.84572577790923</v>
      </c>
      <c r="G167" s="46">
        <v>8.7477248297605179</v>
      </c>
      <c r="H167" s="46">
        <v>33.461920289327388</v>
      </c>
      <c r="I167" s="46">
        <v>1.5511176577584562</v>
      </c>
      <c r="J167" s="46">
        <v>15.847321868982201</v>
      </c>
      <c r="K167" s="46">
        <v>9.1516459581636163</v>
      </c>
      <c r="L167" s="46">
        <v>11.899130220519575</v>
      </c>
      <c r="M167" s="46">
        <v>11.708796829327959</v>
      </c>
      <c r="N167" s="46">
        <v>39.133442555245459</v>
      </c>
      <c r="O167" s="46">
        <v>41.25763706069619</v>
      </c>
      <c r="P167" s="30"/>
      <c r="Q167" s="30"/>
      <c r="R167" s="30"/>
      <c r="S167" s="30"/>
      <c r="T167" s="30"/>
    </row>
    <row r="168" spans="1:20" x14ac:dyDescent="0.25">
      <c r="A168" s="45">
        <v>1992</v>
      </c>
      <c r="B168" s="45" t="s">
        <v>80</v>
      </c>
      <c r="C168" s="45">
        <v>4</v>
      </c>
      <c r="D168" s="46">
        <v>24.029709114051617</v>
      </c>
      <c r="E168" s="46">
        <v>5.9024152180883096</v>
      </c>
      <c r="F168" s="46">
        <v>42.835589053648505</v>
      </c>
      <c r="G168" s="46">
        <v>8.9918363767222331</v>
      </c>
      <c r="H168" s="46">
        <v>35.092614148612782</v>
      </c>
      <c r="I168" s="46">
        <v>1.60506751841978</v>
      </c>
      <c r="J168" s="46">
        <v>16.415978470795679</v>
      </c>
      <c r="K168" s="46">
        <v>9.3159390126855843</v>
      </c>
      <c r="L168" s="46">
        <v>12.189232676350825</v>
      </c>
      <c r="M168" s="46">
        <v>11.900281565266773</v>
      </c>
      <c r="N168" s="46">
        <v>40.450497832160828</v>
      </c>
      <c r="O168" s="46">
        <v>44.012736480006247</v>
      </c>
      <c r="P168" s="30"/>
      <c r="Q168" s="30"/>
      <c r="R168" s="30"/>
      <c r="S168" s="30"/>
      <c r="T168" s="30"/>
    </row>
    <row r="169" spans="1:20" x14ac:dyDescent="0.25">
      <c r="A169" s="45">
        <v>1993</v>
      </c>
      <c r="B169" s="45" t="s">
        <v>80</v>
      </c>
      <c r="C169" s="45">
        <v>4</v>
      </c>
      <c r="D169" s="46">
        <v>24.364542135978958</v>
      </c>
      <c r="E169" s="46">
        <v>6.0155214830753518</v>
      </c>
      <c r="F169" s="46">
        <v>43.76519876303577</v>
      </c>
      <c r="G169" s="46">
        <v>9.2055072085659386</v>
      </c>
      <c r="H169" s="46">
        <v>35.688667237418599</v>
      </c>
      <c r="I169" s="46">
        <v>1.6557687426847498</v>
      </c>
      <c r="J169" s="46">
        <v>16.828538097285481</v>
      </c>
      <c r="K169" s="46">
        <v>9.4571172626688771</v>
      </c>
      <c r="L169" s="46">
        <v>12.412426988448299</v>
      </c>
      <c r="M169" s="46">
        <v>11.918456503081881</v>
      </c>
      <c r="N169" s="46">
        <v>41.414123810764508</v>
      </c>
      <c r="O169" s="46">
        <v>45.651720716406331</v>
      </c>
      <c r="P169" s="30"/>
      <c r="Q169" s="30"/>
      <c r="R169" s="30"/>
      <c r="S169" s="30"/>
      <c r="T169" s="30"/>
    </row>
    <row r="170" spans="1:20" x14ac:dyDescent="0.25">
      <c r="A170" s="45">
        <v>1994</v>
      </c>
      <c r="B170" s="45" t="s">
        <v>80</v>
      </c>
      <c r="C170" s="45">
        <v>4</v>
      </c>
      <c r="D170" s="46">
        <v>24.666988957303101</v>
      </c>
      <c r="E170" s="46">
        <v>6.1148168170477959</v>
      </c>
      <c r="F170" s="46">
        <v>44.628553796362958</v>
      </c>
      <c r="G170" s="46">
        <v>9.4065851778116176</v>
      </c>
      <c r="H170" s="46">
        <v>36.468954903522494</v>
      </c>
      <c r="I170" s="46">
        <v>1.6993490524321988</v>
      </c>
      <c r="J170" s="46">
        <v>17.097304317540441</v>
      </c>
      <c r="K170" s="46">
        <v>9.574429203403394</v>
      </c>
      <c r="L170" s="46">
        <v>12.684127539559007</v>
      </c>
      <c r="M170" s="46">
        <v>11.927096228117623</v>
      </c>
      <c r="N170" s="46">
        <v>42.337981084664527</v>
      </c>
      <c r="O170" s="46">
        <v>46.286839283072005</v>
      </c>
      <c r="P170" s="30"/>
      <c r="Q170" s="30"/>
      <c r="R170" s="30"/>
      <c r="S170" s="30"/>
      <c r="T170" s="30"/>
    </row>
    <row r="171" spans="1:20" x14ac:dyDescent="0.25">
      <c r="A171" s="45">
        <v>1995</v>
      </c>
      <c r="B171" s="45" t="s">
        <v>80</v>
      </c>
      <c r="C171" s="45">
        <v>4</v>
      </c>
      <c r="D171" s="46">
        <v>24.902226356194262</v>
      </c>
      <c r="E171" s="46">
        <v>6.1581573271086212</v>
      </c>
      <c r="F171" s="46">
        <v>45.243773097393259</v>
      </c>
      <c r="G171" s="46">
        <v>9.5483666621350913</v>
      </c>
      <c r="H171" s="46">
        <v>36.783532632446914</v>
      </c>
      <c r="I171" s="46">
        <v>1.7243591267020015</v>
      </c>
      <c r="J171" s="46">
        <v>17.59124114069337</v>
      </c>
      <c r="K171" s="46">
        <v>9.6285239253338197</v>
      </c>
      <c r="L171" s="46">
        <v>13.491784291299592</v>
      </c>
      <c r="M171" s="46">
        <v>11.946077241111738</v>
      </c>
      <c r="N171" s="46">
        <v>43.476928158591754</v>
      </c>
      <c r="O171" s="46">
        <v>46.799561274763683</v>
      </c>
      <c r="P171" s="30"/>
      <c r="Q171" s="30"/>
      <c r="R171" s="30"/>
      <c r="S171" s="30"/>
      <c r="T171" s="30"/>
    </row>
    <row r="172" spans="1:20" x14ac:dyDescent="0.25">
      <c r="A172" s="45">
        <v>1996</v>
      </c>
      <c r="B172" s="45" t="s">
        <v>80</v>
      </c>
      <c r="C172" s="45">
        <v>4</v>
      </c>
      <c r="D172" s="46">
        <v>25.211789817048626</v>
      </c>
      <c r="E172" s="46">
        <v>6.2438646566507447</v>
      </c>
      <c r="F172" s="46">
        <v>45.887776869510127</v>
      </c>
      <c r="G172" s="46">
        <v>9.7082480409156862</v>
      </c>
      <c r="H172" s="46">
        <v>37.688177430163861</v>
      </c>
      <c r="I172" s="46">
        <v>1.7843313190157453</v>
      </c>
      <c r="J172" s="46">
        <v>17.860265961891592</v>
      </c>
      <c r="K172" s="46">
        <v>9.7584259759447054</v>
      </c>
      <c r="L172" s="46">
        <v>13.743443898200137</v>
      </c>
      <c r="M172" s="46">
        <v>12.052395411263706</v>
      </c>
      <c r="N172" s="46">
        <v>44.262488097697187</v>
      </c>
      <c r="O172" s="46">
        <v>47.63009434903671</v>
      </c>
      <c r="P172" s="30"/>
      <c r="Q172" s="30"/>
      <c r="R172" s="30"/>
      <c r="S172" s="30"/>
      <c r="T172" s="30"/>
    </row>
    <row r="173" spans="1:20" x14ac:dyDescent="0.25">
      <c r="A173" s="45">
        <v>1997</v>
      </c>
      <c r="B173" s="45" t="s">
        <v>80</v>
      </c>
      <c r="C173" s="45">
        <v>4</v>
      </c>
      <c r="D173" s="46">
        <v>25.421401120554929</v>
      </c>
      <c r="E173" s="46">
        <v>6.3309653131847003</v>
      </c>
      <c r="F173" s="46">
        <v>46.691931081158586</v>
      </c>
      <c r="G173" s="46">
        <v>9.8805328808545525</v>
      </c>
      <c r="H173" s="46">
        <v>37.969194498803269</v>
      </c>
      <c r="I173" s="46">
        <v>1.8078289342386018</v>
      </c>
      <c r="J173" s="46">
        <v>18.272883773785814</v>
      </c>
      <c r="K173" s="46">
        <v>9.8729924000835734</v>
      </c>
      <c r="L173" s="46">
        <v>13.884468213571967</v>
      </c>
      <c r="M173" s="46">
        <v>12.102374832590659</v>
      </c>
      <c r="N173" s="46">
        <v>44.900060335365566</v>
      </c>
      <c r="O173" s="46">
        <v>49.073787334598755</v>
      </c>
      <c r="P173" s="30"/>
      <c r="Q173" s="30"/>
      <c r="R173" s="30"/>
      <c r="S173" s="30"/>
      <c r="T173" s="30"/>
    </row>
    <row r="174" spans="1:20" x14ac:dyDescent="0.25">
      <c r="A174" s="45">
        <v>1998</v>
      </c>
      <c r="B174" s="45" t="s">
        <v>80</v>
      </c>
      <c r="C174" s="45">
        <v>4</v>
      </c>
      <c r="D174" s="46">
        <v>25.70775027658193</v>
      </c>
      <c r="E174" s="46">
        <v>6.4096837132894828</v>
      </c>
      <c r="F174" s="46">
        <v>47.409642832590798</v>
      </c>
      <c r="G174" s="46">
        <v>10.04803571253205</v>
      </c>
      <c r="H174" s="46">
        <v>38.54445458930924</v>
      </c>
      <c r="I174" s="46">
        <v>1.8387643138609955</v>
      </c>
      <c r="J174" s="46">
        <v>18.830151355542391</v>
      </c>
      <c r="K174" s="46">
        <v>9.9581191761671146</v>
      </c>
      <c r="L174" s="46">
        <v>15.476587079367837</v>
      </c>
      <c r="M174" s="46">
        <v>12.353673966427111</v>
      </c>
      <c r="N174" s="46">
        <v>46.035000049031439</v>
      </c>
      <c r="O174" s="46">
        <v>50.522030823839245</v>
      </c>
      <c r="P174" s="30"/>
      <c r="Q174" s="30"/>
      <c r="R174" s="30"/>
      <c r="S174" s="30"/>
      <c r="T174" s="30"/>
    </row>
    <row r="175" spans="1:20" x14ac:dyDescent="0.25">
      <c r="A175" s="45">
        <v>1999</v>
      </c>
      <c r="B175" s="45" t="s">
        <v>80</v>
      </c>
      <c r="C175" s="45">
        <v>4</v>
      </c>
      <c r="D175" s="46">
        <v>26.04240956508588</v>
      </c>
      <c r="E175" s="46">
        <v>6.4625632949937515</v>
      </c>
      <c r="F175" s="46">
        <v>48.490484230540048</v>
      </c>
      <c r="G175" s="46">
        <v>10.276248509311344</v>
      </c>
      <c r="H175" s="46">
        <v>38.946731144799813</v>
      </c>
      <c r="I175" s="46">
        <v>1.8746968327519431</v>
      </c>
      <c r="J175" s="46">
        <v>19.215779804479471</v>
      </c>
      <c r="K175" s="46">
        <v>10.002053722848583</v>
      </c>
      <c r="L175" s="46">
        <v>15.724763749439903</v>
      </c>
      <c r="M175" s="46">
        <v>12.939373202064985</v>
      </c>
      <c r="N175" s="46">
        <v>48.274505970316092</v>
      </c>
      <c r="O175" s="46">
        <v>53.259313680800759</v>
      </c>
      <c r="P175" s="30"/>
      <c r="Q175" s="30"/>
      <c r="R175" s="30"/>
      <c r="S175" s="30"/>
      <c r="T175" s="30"/>
    </row>
    <row r="176" spans="1:20" x14ac:dyDescent="0.25">
      <c r="A176" s="45">
        <v>2000</v>
      </c>
      <c r="B176" s="45" t="s">
        <v>80</v>
      </c>
      <c r="C176" s="45">
        <v>4</v>
      </c>
      <c r="D176" s="46">
        <v>26.274892171751521</v>
      </c>
      <c r="E176" s="46">
        <v>6.6343557663021899</v>
      </c>
      <c r="F176" s="46">
        <v>49.692006169928995</v>
      </c>
      <c r="G176" s="46">
        <v>10.529418573839976</v>
      </c>
      <c r="H176" s="46">
        <v>39.93410586387612</v>
      </c>
      <c r="I176" s="46">
        <v>1.9457233873738469</v>
      </c>
      <c r="J176" s="46">
        <v>19.406141829395388</v>
      </c>
      <c r="K176" s="46">
        <v>10.111292738115644</v>
      </c>
      <c r="L176" s="46">
        <v>15.835788629435758</v>
      </c>
      <c r="M176" s="46">
        <v>13.067634737283186</v>
      </c>
      <c r="N176" s="46">
        <v>49.260444258317563</v>
      </c>
      <c r="O176" s="46">
        <v>56.27056296147417</v>
      </c>
      <c r="P176" s="30"/>
      <c r="Q176" s="30"/>
      <c r="R176" s="30"/>
      <c r="S176" s="30"/>
      <c r="T176" s="30"/>
    </row>
    <row r="177" spans="1:20" x14ac:dyDescent="0.25">
      <c r="A177" s="45">
        <v>2001</v>
      </c>
      <c r="B177" s="45" t="s">
        <v>80</v>
      </c>
      <c r="C177" s="45">
        <v>4</v>
      </c>
      <c r="D177" s="46">
        <v>26.708589733142084</v>
      </c>
      <c r="E177" s="46">
        <v>6.8199966447099349</v>
      </c>
      <c r="F177" s="46">
        <v>51.691524671311399</v>
      </c>
      <c r="G177" s="46">
        <v>10.984792289716539</v>
      </c>
      <c r="H177" s="46">
        <v>41.807271958414262</v>
      </c>
      <c r="I177" s="46">
        <v>2.0439740589641335</v>
      </c>
      <c r="J177" s="46">
        <v>20.197594610554223</v>
      </c>
      <c r="K177" s="46">
        <v>10.36337995442716</v>
      </c>
      <c r="L177" s="46">
        <v>16.120987830984681</v>
      </c>
      <c r="M177" s="46">
        <v>13.684918872013775</v>
      </c>
      <c r="N177" s="46">
        <v>50.762494851091233</v>
      </c>
      <c r="O177" s="46">
        <v>58.366512863644921</v>
      </c>
      <c r="P177" s="30"/>
      <c r="Q177" s="30"/>
      <c r="R177" s="30"/>
      <c r="S177" s="30"/>
      <c r="T177" s="30"/>
    </row>
    <row r="178" spans="1:20" x14ac:dyDescent="0.25">
      <c r="A178" s="45">
        <v>2002</v>
      </c>
      <c r="B178" s="45" t="s">
        <v>80</v>
      </c>
      <c r="C178" s="45">
        <v>4</v>
      </c>
      <c r="D178" s="46">
        <v>27.257468517425988</v>
      </c>
      <c r="E178" s="46">
        <v>6.9970459104475582</v>
      </c>
      <c r="F178" s="46">
        <v>53.183808855440788</v>
      </c>
      <c r="G178" s="46">
        <v>11.35166494082816</v>
      </c>
      <c r="H178" s="46">
        <v>43.322584842529977</v>
      </c>
      <c r="I178" s="46">
        <v>2.1200018001657668</v>
      </c>
      <c r="J178" s="46">
        <v>21.127186256023634</v>
      </c>
      <c r="K178" s="46">
        <v>10.598261761800561</v>
      </c>
      <c r="L178" s="46">
        <v>16.545835697342294</v>
      </c>
      <c r="M178" s="46">
        <v>14.463609646515685</v>
      </c>
      <c r="N178" s="46">
        <v>52.395062787247909</v>
      </c>
      <c r="O178" s="46">
        <v>61.847414025608018</v>
      </c>
      <c r="P178" s="30"/>
      <c r="Q178" s="30"/>
      <c r="R178" s="30"/>
      <c r="S178" s="30"/>
      <c r="T178" s="30"/>
    </row>
    <row r="179" spans="1:20" x14ac:dyDescent="0.25">
      <c r="A179" s="45">
        <v>2003</v>
      </c>
      <c r="B179" s="45" t="s">
        <v>80</v>
      </c>
      <c r="C179" s="45">
        <v>4</v>
      </c>
      <c r="D179" s="46">
        <v>27.626602137941923</v>
      </c>
      <c r="E179" s="46">
        <v>7.1780810217754141</v>
      </c>
      <c r="F179" s="46">
        <v>54.472580968742498</v>
      </c>
      <c r="G179" s="46">
        <v>11.653535495894818</v>
      </c>
      <c r="H179" s="46">
        <v>44.657289991157811</v>
      </c>
      <c r="I179" s="46">
        <v>2.168273681933782</v>
      </c>
      <c r="J179" s="46">
        <v>21.844280415148347</v>
      </c>
      <c r="K179" s="46">
        <v>10.837822720950767</v>
      </c>
      <c r="L179" s="46">
        <v>16.949803788028746</v>
      </c>
      <c r="M179" s="46">
        <v>14.779942606994226</v>
      </c>
      <c r="N179" s="46">
        <v>53.767722991365957</v>
      </c>
      <c r="O179" s="46">
        <v>65.323115284326889</v>
      </c>
      <c r="P179" s="30"/>
      <c r="Q179" s="30"/>
      <c r="R179" s="30"/>
      <c r="S179" s="30"/>
      <c r="T179" s="30"/>
    </row>
    <row r="180" spans="1:20" x14ac:dyDescent="0.25">
      <c r="A180" s="45">
        <v>2004</v>
      </c>
      <c r="B180" s="45" t="s">
        <v>80</v>
      </c>
      <c r="C180" s="45">
        <v>4</v>
      </c>
      <c r="D180" s="46">
        <v>28.005839286983203</v>
      </c>
      <c r="E180" s="46">
        <v>7.3486209308846231</v>
      </c>
      <c r="F180" s="46">
        <v>56.31238242099456</v>
      </c>
      <c r="G180" s="46">
        <v>12.059170142747094</v>
      </c>
      <c r="H180" s="46">
        <v>46.038029358704165</v>
      </c>
      <c r="I180" s="46">
        <v>2.2905277964598976</v>
      </c>
      <c r="J180" s="46">
        <v>22.793289495955328</v>
      </c>
      <c r="K180" s="46">
        <v>10.984543763152139</v>
      </c>
      <c r="L180" s="46">
        <v>17.442424460649761</v>
      </c>
      <c r="M180" s="46">
        <v>15.042417710572987</v>
      </c>
      <c r="N180" s="46">
        <v>55.214651833179047</v>
      </c>
      <c r="O180" s="46">
        <v>66.339761419143386</v>
      </c>
      <c r="P180" s="30"/>
      <c r="Q180" s="30"/>
      <c r="R180" s="30"/>
      <c r="S180" s="30"/>
      <c r="T180" s="30"/>
    </row>
    <row r="181" spans="1:20" x14ac:dyDescent="0.25">
      <c r="A181" s="45">
        <v>2005</v>
      </c>
      <c r="B181" s="45" t="s">
        <v>80</v>
      </c>
      <c r="C181" s="45">
        <v>4</v>
      </c>
      <c r="D181" s="46">
        <v>28.436728921915556</v>
      </c>
      <c r="E181" s="46">
        <v>7.5334129713341866</v>
      </c>
      <c r="F181" s="46">
        <v>57.649067724260362</v>
      </c>
      <c r="G181" s="46">
        <v>12.361823181892829</v>
      </c>
      <c r="H181" s="46">
        <v>47.201432849292601</v>
      </c>
      <c r="I181" s="46">
        <v>2.3438806690400789</v>
      </c>
      <c r="J181" s="46">
        <v>23.952212065266281</v>
      </c>
      <c r="K181" s="46">
        <v>11.368659971484039</v>
      </c>
      <c r="L181" s="46">
        <v>17.730348284731562</v>
      </c>
      <c r="M181" s="46">
        <v>15.214380279744926</v>
      </c>
      <c r="N181" s="46">
        <v>56.121082507356277</v>
      </c>
      <c r="O181" s="46">
        <v>69.129568769189191</v>
      </c>
      <c r="P181" s="30"/>
      <c r="Q181" s="30"/>
      <c r="R181" s="30"/>
      <c r="S181" s="30"/>
      <c r="T181" s="30"/>
    </row>
    <row r="182" spans="1:20" x14ac:dyDescent="0.25">
      <c r="A182" s="45">
        <v>2006</v>
      </c>
      <c r="B182" s="45" t="s">
        <v>80</v>
      </c>
      <c r="C182" s="45">
        <v>4</v>
      </c>
      <c r="D182" s="46">
        <v>28.713918200281217</v>
      </c>
      <c r="E182" s="46">
        <v>7.5903018764589509</v>
      </c>
      <c r="F182" s="46">
        <v>58.785029740556809</v>
      </c>
      <c r="G182" s="46">
        <v>12.606387003121142</v>
      </c>
      <c r="H182" s="46">
        <v>47.70410316817896</v>
      </c>
      <c r="I182" s="46">
        <v>2.3566867178115203</v>
      </c>
      <c r="J182" s="46">
        <v>24.62936722911622</v>
      </c>
      <c r="K182" s="46">
        <v>11.530347038053005</v>
      </c>
      <c r="L182" s="46">
        <v>17.891464078861112</v>
      </c>
      <c r="M182" s="46">
        <v>15.434899551122504</v>
      </c>
      <c r="N182" s="46">
        <v>56.737324841442039</v>
      </c>
      <c r="O182" s="46">
        <v>69.718106344733982</v>
      </c>
      <c r="P182" s="30"/>
      <c r="Q182" s="30"/>
      <c r="R182" s="30"/>
      <c r="S182" s="30"/>
      <c r="T182" s="30"/>
    </row>
    <row r="183" spans="1:20" x14ac:dyDescent="0.25">
      <c r="A183" s="45">
        <v>2007</v>
      </c>
      <c r="B183" s="45" t="s">
        <v>80</v>
      </c>
      <c r="C183" s="45">
        <v>4</v>
      </c>
      <c r="D183" s="46">
        <v>28.993139473338069</v>
      </c>
      <c r="E183" s="46">
        <v>7.6405957045384696</v>
      </c>
      <c r="F183" s="46">
        <v>60.375657133272853</v>
      </c>
      <c r="G183" s="46">
        <v>12.939248380838869</v>
      </c>
      <c r="H183" s="46">
        <v>48.319607581364721</v>
      </c>
      <c r="I183" s="46">
        <v>2.3773260904777516</v>
      </c>
      <c r="J183" s="46">
        <v>25.294385205204915</v>
      </c>
      <c r="K183" s="46">
        <v>11.842089138517878</v>
      </c>
      <c r="L183" s="46">
        <v>18.655145233682074</v>
      </c>
      <c r="M183" s="46">
        <v>15.989871047916097</v>
      </c>
      <c r="N183" s="46">
        <v>57.302090230893064</v>
      </c>
      <c r="O183" s="46">
        <v>70.775775727694679</v>
      </c>
      <c r="P183" s="30"/>
      <c r="Q183" s="30"/>
      <c r="R183" s="30"/>
      <c r="S183" s="30"/>
      <c r="T183" s="30"/>
    </row>
    <row r="184" spans="1:20" x14ac:dyDescent="0.25">
      <c r="A184" s="45">
        <v>2008</v>
      </c>
      <c r="B184" s="45" t="s">
        <v>80</v>
      </c>
      <c r="C184" s="45">
        <v>4</v>
      </c>
      <c r="D184" s="46">
        <v>29.220678757368209</v>
      </c>
      <c r="E184" s="46">
        <v>7.6521638355646138</v>
      </c>
      <c r="F184" s="46">
        <v>61.146911550631899</v>
      </c>
      <c r="G184" s="46">
        <v>13.098052752122918</v>
      </c>
      <c r="H184" s="46">
        <v>48.459214664615374</v>
      </c>
      <c r="I184" s="46">
        <v>2.3763642420791364</v>
      </c>
      <c r="J184" s="46">
        <v>25.949443966415245</v>
      </c>
      <c r="K184" s="46">
        <v>12.1264216616105</v>
      </c>
      <c r="L184" s="46">
        <v>18.964431562894955</v>
      </c>
      <c r="M184" s="46">
        <v>16.179557453267488</v>
      </c>
      <c r="N184" s="46">
        <v>57.722308672376499</v>
      </c>
      <c r="O184" s="46">
        <v>71.494857669074989</v>
      </c>
      <c r="P184" s="30"/>
      <c r="Q184" s="30"/>
      <c r="R184" s="30"/>
      <c r="S184" s="30"/>
      <c r="T184" s="30"/>
    </row>
    <row r="185" spans="1:20" x14ac:dyDescent="0.25">
      <c r="A185" s="45">
        <v>2009</v>
      </c>
      <c r="B185" s="45" t="s">
        <v>80</v>
      </c>
      <c r="C185" s="45">
        <v>4</v>
      </c>
      <c r="D185" s="46">
        <v>29.460840425811561</v>
      </c>
      <c r="E185" s="46">
        <v>7.6775505289181636</v>
      </c>
      <c r="F185" s="46">
        <v>62.854175319940289</v>
      </c>
      <c r="G185" s="46">
        <v>13.449197324283999</v>
      </c>
      <c r="H185" s="46">
        <v>48.798391154303616</v>
      </c>
      <c r="I185" s="46">
        <v>2.386898850193341</v>
      </c>
      <c r="J185" s="46">
        <v>26.529226850072753</v>
      </c>
      <c r="K185" s="46">
        <v>12.228468579919724</v>
      </c>
      <c r="L185" s="46">
        <v>19.519229967276832</v>
      </c>
      <c r="M185" s="46">
        <v>16.317797290814553</v>
      </c>
      <c r="N185" s="46">
        <v>58.469700488829069</v>
      </c>
      <c r="O185" s="46">
        <v>73.521882324394468</v>
      </c>
      <c r="P185" s="30"/>
      <c r="Q185" s="30"/>
      <c r="R185" s="30"/>
      <c r="S185" s="30"/>
      <c r="T185" s="30"/>
    </row>
    <row r="186" spans="1:20" x14ac:dyDescent="0.25">
      <c r="A186" s="45">
        <v>2010</v>
      </c>
      <c r="B186" s="45" t="s">
        <v>80</v>
      </c>
      <c r="C186" s="45">
        <v>4</v>
      </c>
      <c r="D186" s="46">
        <v>29.584159526352586</v>
      </c>
      <c r="E186" s="46">
        <v>7.6789546800519242</v>
      </c>
      <c r="F186" s="46">
        <v>63.419126780404412</v>
      </c>
      <c r="G186" s="46">
        <v>13.578294032565168</v>
      </c>
      <c r="H186" s="46">
        <v>49.040687555818977</v>
      </c>
      <c r="I186" s="46">
        <v>2.4107293290157719</v>
      </c>
      <c r="J186" s="46">
        <v>26.807632500009912</v>
      </c>
      <c r="K186" s="46">
        <v>12.456770963647003</v>
      </c>
      <c r="L186" s="46">
        <v>19.804836499149847</v>
      </c>
      <c r="M186" s="46">
        <v>16.385119050701196</v>
      </c>
      <c r="N186" s="46">
        <v>59.123932060697939</v>
      </c>
      <c r="O186" s="46">
        <v>74.224391207055149</v>
      </c>
      <c r="P186" s="30"/>
      <c r="Q186" s="30"/>
      <c r="R186" s="30"/>
      <c r="S186" s="30"/>
      <c r="T186" s="30"/>
    </row>
    <row r="187" spans="1:20" x14ac:dyDescent="0.25">
      <c r="A187" s="45">
        <v>2011</v>
      </c>
      <c r="B187" s="45" t="s">
        <v>80</v>
      </c>
      <c r="C187" s="45">
        <v>4</v>
      </c>
      <c r="D187" s="46">
        <v>29.495848792077815</v>
      </c>
      <c r="E187" s="46">
        <v>7.6417958757462676</v>
      </c>
      <c r="F187" s="46">
        <v>63.243827306251553</v>
      </c>
      <c r="G187" s="46">
        <v>13.534991086986901</v>
      </c>
      <c r="H187" s="46">
        <v>48.899927102305213</v>
      </c>
      <c r="I187" s="46">
        <v>2.4303906015819785</v>
      </c>
      <c r="J187" s="46">
        <v>26.812767473113503</v>
      </c>
      <c r="K187" s="46">
        <v>12.497439202367254</v>
      </c>
      <c r="L187" s="46">
        <v>19.859774231996788</v>
      </c>
      <c r="M187" s="46">
        <v>16.282483256333659</v>
      </c>
      <c r="N187" s="46">
        <v>59.51377230186376</v>
      </c>
      <c r="O187" s="46">
        <v>74.27179312088694</v>
      </c>
      <c r="P187" s="30"/>
      <c r="Q187" s="30"/>
      <c r="R187" s="30"/>
      <c r="S187" s="30"/>
      <c r="T187" s="30"/>
    </row>
    <row r="188" spans="1:20" x14ac:dyDescent="0.25">
      <c r="A188" s="45">
        <v>2012</v>
      </c>
      <c r="B188" s="45" t="s">
        <v>80</v>
      </c>
      <c r="C188" s="45">
        <v>4</v>
      </c>
      <c r="D188" s="46">
        <v>29.512388757155971</v>
      </c>
      <c r="E188" s="46">
        <v>7.6093806042185159</v>
      </c>
      <c r="F188" s="46">
        <v>62.988647628972387</v>
      </c>
      <c r="G188" s="46">
        <v>13.479320869078695</v>
      </c>
      <c r="H188" s="46">
        <v>48.769135162058312</v>
      </c>
      <c r="I188" s="46">
        <v>2.4198220512286661</v>
      </c>
      <c r="J188" s="46">
        <v>26.822493342145595</v>
      </c>
      <c r="K188" s="46">
        <v>12.591646221116687</v>
      </c>
      <c r="L188" s="46">
        <v>20.563328710103484</v>
      </c>
      <c r="M188" s="46">
        <v>16.197710403136266</v>
      </c>
      <c r="N188" s="46">
        <v>59.447172445952035</v>
      </c>
      <c r="O188" s="46">
        <v>73.959348825808817</v>
      </c>
      <c r="P188" s="30"/>
      <c r="Q188" s="30"/>
      <c r="R188" s="30"/>
      <c r="S188" s="30"/>
      <c r="T188" s="30"/>
    </row>
    <row r="189" spans="1:20" x14ac:dyDescent="0.25">
      <c r="A189" s="45">
        <v>2013</v>
      </c>
      <c r="B189" s="45" t="s">
        <v>80</v>
      </c>
      <c r="C189" s="45">
        <v>4</v>
      </c>
      <c r="D189" s="46">
        <v>29.481498491217909</v>
      </c>
      <c r="E189" s="46">
        <v>7.5897682298830045</v>
      </c>
      <c r="F189" s="46">
        <v>63.021223901328355</v>
      </c>
      <c r="G189" s="46">
        <v>13.492343169037371</v>
      </c>
      <c r="H189" s="46">
        <v>48.663219908627518</v>
      </c>
      <c r="I189" s="46">
        <v>2.4211369478896123</v>
      </c>
      <c r="J189" s="46">
        <v>26.882298620800682</v>
      </c>
      <c r="K189" s="46">
        <v>12.649031885267661</v>
      </c>
      <c r="L189" s="46">
        <v>20.828463890874666</v>
      </c>
      <c r="M189" s="46">
        <v>16.160981255602444</v>
      </c>
      <c r="N189" s="46">
        <v>59.687102235817065</v>
      </c>
      <c r="O189" s="46">
        <v>74.040298874870814</v>
      </c>
      <c r="P189" s="30"/>
      <c r="Q189" s="30"/>
      <c r="R189" s="30"/>
      <c r="S189" s="30"/>
      <c r="T189" s="30"/>
    </row>
    <row r="190" spans="1:20" x14ac:dyDescent="0.25">
      <c r="A190" s="45">
        <v>2014</v>
      </c>
      <c r="B190" s="45" t="s">
        <v>80</v>
      </c>
      <c r="C190" s="45">
        <v>4</v>
      </c>
      <c r="D190" s="46">
        <v>29.463134235566439</v>
      </c>
      <c r="E190" s="46">
        <v>7.5654975961676847</v>
      </c>
      <c r="F190" s="46">
        <v>63.134072320446066</v>
      </c>
      <c r="G190" s="46">
        <v>13.520200735359943</v>
      </c>
      <c r="H190" s="46">
        <v>48.489615168056261</v>
      </c>
      <c r="I190" s="46">
        <v>2.4165625897260106</v>
      </c>
      <c r="J190" s="46">
        <v>26.93913432312236</v>
      </c>
      <c r="K190" s="46">
        <v>12.702231174785583</v>
      </c>
      <c r="L190" s="46">
        <v>20.943383860613636</v>
      </c>
      <c r="M190" s="46">
        <v>16.127315192322644</v>
      </c>
      <c r="N190" s="46">
        <v>59.71476905097871</v>
      </c>
      <c r="O190" s="46">
        <v>74.113652627146863</v>
      </c>
      <c r="P190" s="30"/>
      <c r="Q190" s="30"/>
      <c r="R190" s="30"/>
      <c r="S190" s="30"/>
      <c r="T190" s="30"/>
    </row>
    <row r="191" spans="1:20" x14ac:dyDescent="0.25">
      <c r="A191" s="45">
        <v>2015</v>
      </c>
      <c r="B191" s="45" t="s">
        <v>80</v>
      </c>
      <c r="C191" s="45">
        <v>4</v>
      </c>
      <c r="D191" s="46">
        <v>29.705718539390251</v>
      </c>
      <c r="E191" s="46">
        <v>7.6349474158260886</v>
      </c>
      <c r="F191" s="46">
        <v>63.964940221009648</v>
      </c>
      <c r="G191" s="46">
        <v>13.696092032262175</v>
      </c>
      <c r="H191" s="46">
        <v>49.001059982536724</v>
      </c>
      <c r="I191" s="46">
        <v>2.4406749800146486</v>
      </c>
      <c r="J191" s="46">
        <v>27.384264304584747</v>
      </c>
      <c r="K191" s="46">
        <v>12.81163082910931</v>
      </c>
      <c r="L191" s="46">
        <v>21.205975829023998</v>
      </c>
      <c r="M191" s="46">
        <v>16.213095972091711</v>
      </c>
      <c r="N191" s="46">
        <v>60.347203343473609</v>
      </c>
      <c r="O191" s="46">
        <v>75.129587323802099</v>
      </c>
      <c r="P191" s="30"/>
      <c r="Q191" s="30"/>
      <c r="R191" s="30"/>
      <c r="S191" s="30"/>
      <c r="T191" s="30"/>
    </row>
    <row r="192" spans="1:20" x14ac:dyDescent="0.25">
      <c r="A192" s="45">
        <v>2016</v>
      </c>
      <c r="B192" s="45" t="s">
        <v>80</v>
      </c>
      <c r="C192" s="45">
        <v>4</v>
      </c>
      <c r="D192" s="46">
        <v>30.05811710799405</v>
      </c>
      <c r="E192" s="46">
        <v>7.7310110460049613</v>
      </c>
      <c r="F192" s="46">
        <v>65.076976127480492</v>
      </c>
      <c r="G192" s="46">
        <v>13.941315644048629</v>
      </c>
      <c r="H192" s="46">
        <v>49.663839014310724</v>
      </c>
      <c r="I192" s="46">
        <v>2.4800852901771053</v>
      </c>
      <c r="J192" s="46">
        <v>27.916813048266821</v>
      </c>
      <c r="K192" s="46">
        <v>12.968875273124194</v>
      </c>
      <c r="L192" s="46">
        <v>21.556443144201573</v>
      </c>
      <c r="M192" s="46">
        <v>16.482433216616485</v>
      </c>
      <c r="N192" s="46">
        <v>61.238828629762594</v>
      </c>
      <c r="O192" s="46">
        <v>76.766657507752569</v>
      </c>
      <c r="P192" s="30"/>
      <c r="Q192" s="30"/>
      <c r="R192" s="30"/>
      <c r="S192" s="30"/>
      <c r="T192" s="30"/>
    </row>
    <row r="193" spans="1:20" x14ac:dyDescent="0.25">
      <c r="A193" s="45">
        <v>2017</v>
      </c>
      <c r="B193" s="45" t="s">
        <v>80</v>
      </c>
      <c r="C193" s="45">
        <v>4</v>
      </c>
      <c r="D193" s="46">
        <v>30.418211498145734</v>
      </c>
      <c r="E193" s="46">
        <v>7.8402491172008117</v>
      </c>
      <c r="F193" s="46">
        <v>66.218132451893339</v>
      </c>
      <c r="G193" s="46">
        <v>14.194620495878992</v>
      </c>
      <c r="H193" s="46">
        <v>50.578484697630138</v>
      </c>
      <c r="I193" s="46">
        <v>2.5275160532769299</v>
      </c>
      <c r="J193" s="46">
        <v>28.481722626057987</v>
      </c>
      <c r="K193" s="46">
        <v>13.132486634533453</v>
      </c>
      <c r="L193" s="46">
        <v>21.890565113151034</v>
      </c>
      <c r="M193" s="46">
        <v>16.767684013329308</v>
      </c>
      <c r="N193" s="46">
        <v>62.198936444271915</v>
      </c>
      <c r="O193" s="46">
        <v>78.52701175260583</v>
      </c>
      <c r="P193" s="30"/>
      <c r="Q193" s="30"/>
      <c r="R193" s="30"/>
      <c r="S193" s="30"/>
      <c r="T193" s="30"/>
    </row>
    <row r="194" spans="1:20" x14ac:dyDescent="0.25">
      <c r="A194" s="45">
        <v>2018</v>
      </c>
      <c r="B194" s="45" t="s">
        <v>80</v>
      </c>
      <c r="C194" s="45">
        <v>4</v>
      </c>
      <c r="D194" s="46">
        <v>30.736771695559671</v>
      </c>
      <c r="E194" s="46">
        <v>7.9292588683632159</v>
      </c>
      <c r="F194" s="46">
        <v>67.346677220740006</v>
      </c>
      <c r="G194" s="46">
        <v>14.446480002240392</v>
      </c>
      <c r="H194" s="46">
        <v>51.445994587767508</v>
      </c>
      <c r="I194" s="46">
        <v>2.5691392000509312</v>
      </c>
      <c r="J194" s="46">
        <v>29.072470556833977</v>
      </c>
      <c r="K194" s="46">
        <v>13.296535570333564</v>
      </c>
      <c r="L194" s="46">
        <v>22.216750320831302</v>
      </c>
      <c r="M194" s="46">
        <v>17.049684329185169</v>
      </c>
      <c r="N194" s="46">
        <v>63.276880315029132</v>
      </c>
      <c r="O194" s="46">
        <v>80.118179239833736</v>
      </c>
      <c r="P194" s="30"/>
      <c r="Q194" s="30"/>
      <c r="R194" s="30"/>
      <c r="S194" s="30"/>
      <c r="T194" s="30"/>
    </row>
    <row r="195" spans="1:20" x14ac:dyDescent="0.25">
      <c r="A195" s="45">
        <v>2019</v>
      </c>
      <c r="B195" s="45" t="s">
        <v>80</v>
      </c>
      <c r="C195" s="45">
        <v>4</v>
      </c>
      <c r="D195" s="46">
        <v>31.043081419992586</v>
      </c>
      <c r="E195" s="46">
        <v>8.0185636038934618</v>
      </c>
      <c r="F195" s="46">
        <v>68.428800601510218</v>
      </c>
      <c r="G195" s="46">
        <v>14.685445516703691</v>
      </c>
      <c r="H195" s="46">
        <v>52.421271008148068</v>
      </c>
      <c r="I195" s="46">
        <v>2.6154215765032407</v>
      </c>
      <c r="J195" s="46">
        <v>29.634777473964952</v>
      </c>
      <c r="K195" s="46">
        <v>13.454882527921203</v>
      </c>
      <c r="L195" s="46">
        <v>22.540524721900802</v>
      </c>
      <c r="M195" s="46">
        <v>17.370831160147574</v>
      </c>
      <c r="N195" s="46">
        <v>64.325995769866196</v>
      </c>
      <c r="O195" s="46">
        <v>81.614511360540121</v>
      </c>
      <c r="P195" s="30"/>
      <c r="Q195" s="30"/>
      <c r="R195" s="30"/>
      <c r="S195" s="30"/>
      <c r="T195" s="30"/>
    </row>
    <row r="196" spans="1:20" x14ac:dyDescent="0.25">
      <c r="A196" s="45">
        <v>2020</v>
      </c>
      <c r="B196" s="45" t="s">
        <v>80</v>
      </c>
      <c r="C196" s="45">
        <v>4</v>
      </c>
      <c r="D196" s="46">
        <v>31.330543217717661</v>
      </c>
      <c r="E196" s="46">
        <v>8.1013583866224543</v>
      </c>
      <c r="F196" s="46">
        <v>69.430161978399937</v>
      </c>
      <c r="G196" s="46">
        <v>14.907819792131157</v>
      </c>
      <c r="H196" s="46">
        <v>53.30628236585359</v>
      </c>
      <c r="I196" s="46">
        <v>2.658532007031547</v>
      </c>
      <c r="J196" s="46">
        <v>30.206318981301635</v>
      </c>
      <c r="K196" s="46">
        <v>13.618258577000791</v>
      </c>
      <c r="L196" s="46">
        <v>22.869805675906864</v>
      </c>
      <c r="M196" s="46">
        <v>17.63220643264258</v>
      </c>
      <c r="N196" s="46">
        <v>65.366080729217416</v>
      </c>
      <c r="O196" s="46">
        <v>82.991538675670142</v>
      </c>
      <c r="P196" s="30"/>
      <c r="Q196" s="30"/>
      <c r="R196" s="30"/>
      <c r="S196" s="30"/>
      <c r="T196" s="30"/>
    </row>
    <row r="197" spans="1:20" x14ac:dyDescent="0.25">
      <c r="A197" s="45">
        <v>2021</v>
      </c>
      <c r="B197" s="45" t="s">
        <v>80</v>
      </c>
      <c r="C197" s="45">
        <v>4</v>
      </c>
      <c r="D197" s="46">
        <v>31.612182651590338</v>
      </c>
      <c r="E197" s="46">
        <v>8.1800906539752205</v>
      </c>
      <c r="F197" s="46">
        <v>70.399309944589518</v>
      </c>
      <c r="G197" s="46">
        <v>15.123012714811667</v>
      </c>
      <c r="H197" s="46">
        <v>54.223915626032323</v>
      </c>
      <c r="I197" s="46">
        <v>2.702374803304477</v>
      </c>
      <c r="J197" s="46">
        <v>30.795110004661666</v>
      </c>
      <c r="K197" s="46">
        <v>13.789463909544956</v>
      </c>
      <c r="L197" s="46">
        <v>23.202526576011302</v>
      </c>
      <c r="M197" s="46">
        <v>17.859781525862068</v>
      </c>
      <c r="N197" s="46">
        <v>66.410305418680437</v>
      </c>
      <c r="O197" s="46">
        <v>84.289837082098529</v>
      </c>
      <c r="P197" s="30"/>
      <c r="Q197" s="30"/>
      <c r="R197" s="30"/>
      <c r="S197" s="30"/>
      <c r="T197" s="30"/>
    </row>
    <row r="198" spans="1:20" x14ac:dyDescent="0.25">
      <c r="A198" s="45">
        <v>2022</v>
      </c>
      <c r="B198" s="45" t="s">
        <v>80</v>
      </c>
      <c r="C198" s="45">
        <v>4</v>
      </c>
      <c r="D198" s="46">
        <v>31.898633206667959</v>
      </c>
      <c r="E198" s="46">
        <v>8.2537372814124836</v>
      </c>
      <c r="F198" s="46">
        <v>71.3017770407521</v>
      </c>
      <c r="G198" s="46">
        <v>15.324236607950375</v>
      </c>
      <c r="H198" s="46">
        <v>55.142538838171774</v>
      </c>
      <c r="I198" s="46">
        <v>2.7467004847471532</v>
      </c>
      <c r="J198" s="46">
        <v>31.396761979521351</v>
      </c>
      <c r="K198" s="46">
        <v>13.964818285009473</v>
      </c>
      <c r="L198" s="46">
        <v>23.536403022325633</v>
      </c>
      <c r="M198" s="46">
        <v>18.083809635151844</v>
      </c>
      <c r="N198" s="46">
        <v>67.394441660062398</v>
      </c>
      <c r="O198" s="46">
        <v>85.568139942800869</v>
      </c>
      <c r="P198" s="30"/>
      <c r="Q198" s="30"/>
      <c r="R198" s="30"/>
      <c r="S198" s="30"/>
      <c r="T198" s="30"/>
    </row>
    <row r="199" spans="1:20" x14ac:dyDescent="0.25">
      <c r="A199" s="45">
        <v>2023</v>
      </c>
      <c r="B199" s="45" t="s">
        <v>80</v>
      </c>
      <c r="C199" s="45">
        <v>4</v>
      </c>
      <c r="D199" s="46">
        <v>32.205393548520078</v>
      </c>
      <c r="E199" s="46">
        <v>8.325488252396708</v>
      </c>
      <c r="F199" s="46">
        <v>72.171405088157996</v>
      </c>
      <c r="G199" s="46">
        <v>15.518844695354705</v>
      </c>
      <c r="H199" s="46">
        <v>56.049448138439409</v>
      </c>
      <c r="I199" s="46">
        <v>2.7910793176141326</v>
      </c>
      <c r="J199" s="46">
        <v>32.004101449638888</v>
      </c>
      <c r="K199" s="46">
        <v>14.142087848290448</v>
      </c>
      <c r="L199" s="46">
        <v>23.870605493853674</v>
      </c>
      <c r="M199" s="46">
        <v>18.316431196658918</v>
      </c>
      <c r="N199" s="46">
        <v>68.361086154367896</v>
      </c>
      <c r="O199" s="46">
        <v>86.974005215215513</v>
      </c>
      <c r="P199" s="30"/>
      <c r="Q199" s="30"/>
      <c r="R199" s="30"/>
      <c r="S199" s="30"/>
      <c r="T199" s="30"/>
    </row>
    <row r="200" spans="1:20" x14ac:dyDescent="0.25">
      <c r="A200" s="45">
        <v>2024</v>
      </c>
      <c r="B200" s="45" t="s">
        <v>80</v>
      </c>
      <c r="C200" s="45">
        <v>4</v>
      </c>
      <c r="D200" s="46">
        <v>32.52833838779457</v>
      </c>
      <c r="E200" s="46">
        <v>8.4004421066104982</v>
      </c>
      <c r="F200" s="46">
        <v>73.070282957034848</v>
      </c>
      <c r="G200" s="46">
        <v>15.719918703869485</v>
      </c>
      <c r="H200" s="46">
        <v>56.963039468018408</v>
      </c>
      <c r="I200" s="46">
        <v>2.8361244557827385</v>
      </c>
      <c r="J200" s="46">
        <v>32.614970493941243</v>
      </c>
      <c r="K200" s="46">
        <v>14.323530927857822</v>
      </c>
      <c r="L200" s="46">
        <v>24.206608152558292</v>
      </c>
      <c r="M200" s="46">
        <v>18.552055775051176</v>
      </c>
      <c r="N200" s="46">
        <v>69.354623539131367</v>
      </c>
      <c r="O200" s="46">
        <v>88.466000894987545</v>
      </c>
      <c r="P200" s="30"/>
      <c r="Q200" s="30"/>
      <c r="R200" s="30"/>
      <c r="S200" s="30"/>
      <c r="T200" s="30"/>
    </row>
    <row r="201" spans="1:20" x14ac:dyDescent="0.25">
      <c r="A201" s="45">
        <v>2025</v>
      </c>
      <c r="B201" s="45" t="s">
        <v>80</v>
      </c>
      <c r="C201" s="45">
        <v>4</v>
      </c>
      <c r="D201" s="46">
        <v>32.849844303120463</v>
      </c>
      <c r="E201" s="46">
        <v>8.4764149908846829</v>
      </c>
      <c r="F201" s="46">
        <v>73.989006836117724</v>
      </c>
      <c r="G201" s="46">
        <v>15.924913978493239</v>
      </c>
      <c r="H201" s="46">
        <v>57.880947659579654</v>
      </c>
      <c r="I201" s="46">
        <v>2.881071109865954</v>
      </c>
      <c r="J201" s="46">
        <v>33.231776928340096</v>
      </c>
      <c r="K201" s="46">
        <v>14.506752512062043</v>
      </c>
      <c r="L201" s="46">
        <v>24.540929467487331</v>
      </c>
      <c r="M201" s="46">
        <v>18.785689448472674</v>
      </c>
      <c r="N201" s="46">
        <v>70.349633156825689</v>
      </c>
      <c r="O201" s="46">
        <v>89.96171780690014</v>
      </c>
      <c r="P201" s="30"/>
      <c r="Q201" s="30"/>
      <c r="R201" s="30"/>
      <c r="S201" s="30"/>
      <c r="T201" s="30"/>
    </row>
    <row r="202" spans="1:20" x14ac:dyDescent="0.25">
      <c r="A202" s="45">
        <v>2026</v>
      </c>
      <c r="B202" s="45" t="s">
        <v>80</v>
      </c>
      <c r="C202" s="45">
        <v>4</v>
      </c>
      <c r="D202" s="46">
        <v>33.161638215750649</v>
      </c>
      <c r="E202" s="46">
        <v>8.5510129897865585</v>
      </c>
      <c r="F202" s="46">
        <v>74.900533799060923</v>
      </c>
      <c r="G202" s="46">
        <v>16.12796547171066</v>
      </c>
      <c r="H202" s="46">
        <v>58.798948730578971</v>
      </c>
      <c r="I202" s="46">
        <v>2.9255683438631568</v>
      </c>
      <c r="J202" s="46">
        <v>33.850642405801551</v>
      </c>
      <c r="K202" s="46">
        <v>14.690072677168748</v>
      </c>
      <c r="L202" s="46">
        <v>24.873112237268632</v>
      </c>
      <c r="M202" s="46">
        <v>19.021085533229616</v>
      </c>
      <c r="N202" s="46">
        <v>71.338500489177548</v>
      </c>
      <c r="O202" s="46">
        <v>91.419275657942734</v>
      </c>
      <c r="P202" s="30"/>
      <c r="Q202" s="30"/>
      <c r="R202" s="30"/>
      <c r="S202" s="30"/>
      <c r="T202" s="30"/>
    </row>
    <row r="203" spans="1:20" x14ac:dyDescent="0.25">
      <c r="A203" s="45">
        <v>2027</v>
      </c>
      <c r="B203" s="45" t="s">
        <v>80</v>
      </c>
      <c r="C203" s="45">
        <v>4</v>
      </c>
      <c r="D203" s="46">
        <v>33.46934340390645</v>
      </c>
      <c r="E203" s="46">
        <v>8.6247394956256827</v>
      </c>
      <c r="F203" s="46">
        <v>75.799887483789831</v>
      </c>
      <c r="G203" s="46">
        <v>16.328000676042755</v>
      </c>
      <c r="H203" s="46">
        <v>59.715013642661482</v>
      </c>
      <c r="I203" s="46">
        <v>2.9696950183975526</v>
      </c>
      <c r="J203" s="46">
        <v>34.473748646674132</v>
      </c>
      <c r="K203" s="46">
        <v>14.870973900503039</v>
      </c>
      <c r="L203" s="46">
        <v>25.203459218145561</v>
      </c>
      <c r="M203" s="46">
        <v>19.257321780233937</v>
      </c>
      <c r="N203" s="46">
        <v>72.328453898593239</v>
      </c>
      <c r="O203" s="46">
        <v>92.86195892307083</v>
      </c>
      <c r="P203" s="30"/>
      <c r="Q203" s="30"/>
      <c r="R203" s="30"/>
      <c r="S203" s="30"/>
      <c r="T203" s="30"/>
    </row>
    <row r="204" spans="1:20" x14ac:dyDescent="0.25">
      <c r="A204" s="45">
        <v>2028</v>
      </c>
      <c r="B204" s="45" t="s">
        <v>80</v>
      </c>
      <c r="C204" s="45">
        <v>4</v>
      </c>
      <c r="D204" s="46">
        <v>33.779307107408385</v>
      </c>
      <c r="E204" s="46">
        <v>8.6985411658226486</v>
      </c>
      <c r="F204" s="46">
        <v>76.699197911858874</v>
      </c>
      <c r="G204" s="46">
        <v>16.527897383318027</v>
      </c>
      <c r="H204" s="46">
        <v>60.637869111718523</v>
      </c>
      <c r="I204" s="46">
        <v>3.013791747121993</v>
      </c>
      <c r="J204" s="46">
        <v>35.105548519836596</v>
      </c>
      <c r="K204" s="46">
        <v>15.049924744315195</v>
      </c>
      <c r="L204" s="46">
        <v>25.534756951496096</v>
      </c>
      <c r="M204" s="46">
        <v>19.498099403990324</v>
      </c>
      <c r="N204" s="46">
        <v>73.328902602525773</v>
      </c>
      <c r="O204" s="46">
        <v>94.325439707278292</v>
      </c>
      <c r="P204" s="30"/>
      <c r="Q204" s="30"/>
      <c r="R204" s="30"/>
      <c r="S204" s="30"/>
      <c r="T204" s="30"/>
    </row>
    <row r="205" spans="1:20" x14ac:dyDescent="0.25">
      <c r="A205" s="45">
        <v>2029</v>
      </c>
      <c r="B205" s="45" t="s">
        <v>80</v>
      </c>
      <c r="C205" s="45">
        <v>4</v>
      </c>
      <c r="D205" s="46">
        <v>34.091924379774362</v>
      </c>
      <c r="E205" s="46">
        <v>8.7733688902940088</v>
      </c>
      <c r="F205" s="46">
        <v>77.603193158309566</v>
      </c>
      <c r="G205" s="46">
        <v>16.728786384364536</v>
      </c>
      <c r="H205" s="46">
        <v>61.575567608818432</v>
      </c>
      <c r="I205" s="46">
        <v>3.057983476589123</v>
      </c>
      <c r="J205" s="46">
        <v>35.746906642570536</v>
      </c>
      <c r="K205" s="46">
        <v>15.226628738953227</v>
      </c>
      <c r="L205" s="46">
        <v>25.867350391496075</v>
      </c>
      <c r="M205" s="46">
        <v>19.74479406981132</v>
      </c>
      <c r="N205" s="46">
        <v>74.341261242485984</v>
      </c>
      <c r="O205" s="46">
        <v>95.821606064873293</v>
      </c>
      <c r="P205" s="30"/>
      <c r="Q205" s="30"/>
      <c r="R205" s="30"/>
      <c r="S205" s="30"/>
      <c r="T205" s="30"/>
    </row>
    <row r="206" spans="1:20" x14ac:dyDescent="0.25">
      <c r="A206" s="45">
        <v>2030</v>
      </c>
      <c r="B206" s="45" t="s">
        <v>80</v>
      </c>
      <c r="C206" s="45">
        <v>4</v>
      </c>
      <c r="D206" s="46">
        <v>34.407481106699571</v>
      </c>
      <c r="E206" s="46">
        <v>8.8492951474258099</v>
      </c>
      <c r="F206" s="46">
        <v>78.515641152578965</v>
      </c>
      <c r="G206" s="46">
        <v>16.93145393801834</v>
      </c>
      <c r="H206" s="46">
        <v>62.527708244696939</v>
      </c>
      <c r="I206" s="46">
        <v>3.1023384836803443</v>
      </c>
      <c r="J206" s="46">
        <v>36.397502408299182</v>
      </c>
      <c r="K206" s="46">
        <v>15.401310489188525</v>
      </c>
      <c r="L206" s="46">
        <v>26.199998616041665</v>
      </c>
      <c r="M206" s="46">
        <v>19.996460261048025</v>
      </c>
      <c r="N206" s="46">
        <v>75.36929653609667</v>
      </c>
      <c r="O206" s="46">
        <v>97.348454230784824</v>
      </c>
      <c r="P206" s="30"/>
      <c r="Q206" s="30"/>
      <c r="R206" s="30"/>
      <c r="S206" s="30"/>
      <c r="T206" s="30"/>
    </row>
    <row r="207" spans="1:20" x14ac:dyDescent="0.25">
      <c r="A207" s="45">
        <v>1980</v>
      </c>
      <c r="B207" s="45" t="s">
        <v>81</v>
      </c>
      <c r="C207" s="45">
        <v>5</v>
      </c>
      <c r="D207" s="46">
        <v>24.922083144009392</v>
      </c>
      <c r="E207" s="46">
        <v>12.77178873979415</v>
      </c>
      <c r="F207" s="46">
        <v>64.049893250096702</v>
      </c>
      <c r="G207" s="46">
        <v>17.27146844979081</v>
      </c>
      <c r="H207" s="46">
        <v>69.489077052515597</v>
      </c>
      <c r="I207" s="46">
        <v>3.2589382767252797</v>
      </c>
      <c r="J207" s="46">
        <v>41.010242597100799</v>
      </c>
      <c r="K207" s="46">
        <v>37.542901516038597</v>
      </c>
      <c r="L207" s="46">
        <v>22.522056117176991</v>
      </c>
      <c r="M207" s="46">
        <v>21.679275397426849</v>
      </c>
      <c r="N207" s="46">
        <v>69.820322173938393</v>
      </c>
      <c r="O207" s="46">
        <v>123.6367120186992</v>
      </c>
      <c r="P207" s="30"/>
      <c r="Q207" s="30"/>
      <c r="R207" s="30"/>
      <c r="S207" s="30"/>
      <c r="T207" s="30"/>
    </row>
    <row r="208" spans="1:20" x14ac:dyDescent="0.25">
      <c r="A208" s="45">
        <v>1981</v>
      </c>
      <c r="B208" s="45" t="s">
        <v>81</v>
      </c>
      <c r="C208" s="45">
        <v>5</v>
      </c>
      <c r="D208" s="46">
        <v>25.354501604955772</v>
      </c>
      <c r="E208" s="46">
        <v>13.420913574204089</v>
      </c>
      <c r="F208" s="46">
        <v>66.744169237444297</v>
      </c>
      <c r="G208" s="46">
        <v>17.829263906034122</v>
      </c>
      <c r="H208" s="46">
        <v>73.106963575078197</v>
      </c>
      <c r="I208" s="46">
        <v>3.3052513319995303</v>
      </c>
      <c r="J208" s="46">
        <v>40.9761337233844</v>
      </c>
      <c r="K208" s="46">
        <v>37.847448435389204</v>
      </c>
      <c r="L208" s="46">
        <v>23.01254977849494</v>
      </c>
      <c r="M208" s="46">
        <v>22.28687263456905</v>
      </c>
      <c r="N208" s="46">
        <v>71.807346904631501</v>
      </c>
      <c r="O208" s="46">
        <v>127.67516145362499</v>
      </c>
      <c r="P208" s="30"/>
      <c r="Q208" s="30"/>
      <c r="R208" s="30"/>
      <c r="S208" s="30"/>
      <c r="T208" s="30"/>
    </row>
    <row r="209" spans="1:20" x14ac:dyDescent="0.25">
      <c r="A209" s="45">
        <v>1982</v>
      </c>
      <c r="B209" s="45" t="s">
        <v>81</v>
      </c>
      <c r="C209" s="45">
        <v>5</v>
      </c>
      <c r="D209" s="46">
        <v>25.790999999999997</v>
      </c>
      <c r="E209" s="46">
        <v>14</v>
      </c>
      <c r="F209" s="46">
        <v>69</v>
      </c>
      <c r="G209" s="46">
        <v>18.3</v>
      </c>
      <c r="H209" s="46">
        <v>76</v>
      </c>
      <c r="I209" s="46">
        <v>3.3</v>
      </c>
      <c r="J209" s="46">
        <v>41</v>
      </c>
      <c r="K209" s="46">
        <v>38</v>
      </c>
      <c r="L209" s="46">
        <v>23.7</v>
      </c>
      <c r="M209" s="46">
        <v>22.706000000000003</v>
      </c>
      <c r="N209" s="46">
        <v>73.8</v>
      </c>
      <c r="O209" s="46">
        <v>133.578</v>
      </c>
      <c r="P209" s="30"/>
      <c r="Q209" s="30"/>
      <c r="R209" s="30"/>
      <c r="S209" s="30"/>
      <c r="T209" s="30"/>
    </row>
    <row r="210" spans="1:20" x14ac:dyDescent="0.25">
      <c r="A210" s="45">
        <v>1983</v>
      </c>
      <c r="B210" s="45" t="s">
        <v>81</v>
      </c>
      <c r="C210" s="45">
        <v>5</v>
      </c>
      <c r="D210" s="46">
        <v>26.098173163508999</v>
      </c>
      <c r="E210" s="46">
        <v>14.406257715866509</v>
      </c>
      <c r="F210" s="46">
        <v>70.389679147858999</v>
      </c>
      <c r="G210" s="46">
        <v>18.583226040922071</v>
      </c>
      <c r="H210" s="46">
        <v>77.830191940303706</v>
      </c>
      <c r="I210" s="46">
        <v>3.3130714964066899</v>
      </c>
      <c r="J210" s="46">
        <v>41.0071512135181</v>
      </c>
      <c r="K210" s="46">
        <v>38.054329474249698</v>
      </c>
      <c r="L210" s="46">
        <v>24.562538878467912</v>
      </c>
      <c r="M210" s="46">
        <v>23.281074208908237</v>
      </c>
      <c r="N210" s="46">
        <v>75.546040930669605</v>
      </c>
      <c r="O210" s="46">
        <v>138.62036334022619</v>
      </c>
      <c r="P210" s="30"/>
      <c r="Q210" s="30"/>
      <c r="R210" s="30"/>
      <c r="S210" s="30"/>
      <c r="T210" s="30"/>
    </row>
    <row r="211" spans="1:20" x14ac:dyDescent="0.25">
      <c r="A211" s="45">
        <v>1984</v>
      </c>
      <c r="B211" s="45" t="s">
        <v>81</v>
      </c>
      <c r="C211" s="45">
        <v>5</v>
      </c>
      <c r="D211" s="46">
        <v>26.333142323583502</v>
      </c>
      <c r="E211" s="46">
        <v>14.67746381036366</v>
      </c>
      <c r="F211" s="46">
        <v>71.0686598194075</v>
      </c>
      <c r="G211" s="46">
        <v>18.729840482479602</v>
      </c>
      <c r="H211" s="46">
        <v>78.371179425102397</v>
      </c>
      <c r="I211" s="46">
        <v>3.3776787993914699</v>
      </c>
      <c r="J211" s="46">
        <v>40.957943688437297</v>
      </c>
      <c r="K211" s="46">
        <v>38.042404537108801</v>
      </c>
      <c r="L211" s="46">
        <v>25.058030587235098</v>
      </c>
      <c r="M211" s="46">
        <v>23.78441444410743</v>
      </c>
      <c r="N211" s="46">
        <v>76.743284230579803</v>
      </c>
      <c r="O211" s="46">
        <v>145.60732308090229</v>
      </c>
      <c r="P211" s="30"/>
      <c r="Q211" s="30"/>
      <c r="R211" s="30"/>
      <c r="S211" s="30"/>
      <c r="T211" s="30"/>
    </row>
    <row r="212" spans="1:20" x14ac:dyDescent="0.25">
      <c r="A212" s="45">
        <v>1985</v>
      </c>
      <c r="B212" s="45" t="s">
        <v>81</v>
      </c>
      <c r="C212" s="45">
        <v>5</v>
      </c>
      <c r="D212" s="46">
        <v>26.528690349756801</v>
      </c>
      <c r="E212" s="46">
        <v>14.949747863711369</v>
      </c>
      <c r="F212" s="46">
        <v>72.814626950314903</v>
      </c>
      <c r="G212" s="46">
        <v>19.147469801806398</v>
      </c>
      <c r="H212" s="46">
        <v>79.265710193405795</v>
      </c>
      <c r="I212" s="46">
        <v>3.3987848104640999</v>
      </c>
      <c r="J212" s="46">
        <v>40.874993081906197</v>
      </c>
      <c r="K212" s="46">
        <v>38.023682830461198</v>
      </c>
      <c r="L212" s="46">
        <v>25.969005926197198</v>
      </c>
      <c r="M212" s="46">
        <v>25.399409548646702</v>
      </c>
      <c r="N212" s="46">
        <v>78.355499423611903</v>
      </c>
      <c r="O212" s="46">
        <v>150.39888185828198</v>
      </c>
      <c r="P212" s="30"/>
      <c r="Q212" s="30"/>
      <c r="R212" s="30"/>
      <c r="S212" s="30"/>
      <c r="T212" s="30"/>
    </row>
    <row r="213" spans="1:20" x14ac:dyDescent="0.25">
      <c r="A213" s="45">
        <v>1986</v>
      </c>
      <c r="B213" s="45" t="s">
        <v>81</v>
      </c>
      <c r="C213" s="45">
        <v>5</v>
      </c>
      <c r="D213" s="46">
        <v>26.8266189958951</v>
      </c>
      <c r="E213" s="46">
        <v>15.326711374652049</v>
      </c>
      <c r="F213" s="46">
        <v>75.329109890182906</v>
      </c>
      <c r="G213" s="46">
        <v>19.760449686514221</v>
      </c>
      <c r="H213" s="46">
        <v>80.414010716096811</v>
      </c>
      <c r="I213" s="46">
        <v>3.3944873988698601</v>
      </c>
      <c r="J213" s="46">
        <v>40.818781565717202</v>
      </c>
      <c r="K213" s="46">
        <v>38.0099822963154</v>
      </c>
      <c r="L213" s="46">
        <v>26.602177720423001</v>
      </c>
      <c r="M213" s="46">
        <v>26.0825192613711</v>
      </c>
      <c r="N213" s="46">
        <v>79.922873241586004</v>
      </c>
      <c r="O213" s="46">
        <v>156.30090278310701</v>
      </c>
      <c r="P213" s="30"/>
      <c r="Q213" s="30"/>
      <c r="R213" s="30"/>
      <c r="S213" s="30"/>
      <c r="T213" s="30"/>
    </row>
    <row r="214" spans="1:20" x14ac:dyDescent="0.25">
      <c r="A214" s="45">
        <v>1987</v>
      </c>
      <c r="B214" s="45" t="s">
        <v>81</v>
      </c>
      <c r="C214" s="45">
        <v>5</v>
      </c>
      <c r="D214" s="46">
        <v>27.246352988158801</v>
      </c>
      <c r="E214" s="46">
        <v>15.850053641390289</v>
      </c>
      <c r="F214" s="46">
        <v>78.1876502401377</v>
      </c>
      <c r="G214" s="46">
        <v>20.40579198463443</v>
      </c>
      <c r="H214" s="46">
        <v>83.010212439081599</v>
      </c>
      <c r="I214" s="46">
        <v>3.3874293276333995</v>
      </c>
      <c r="J214" s="46">
        <v>40.8079617678004</v>
      </c>
      <c r="K214" s="46">
        <v>38.171029579388303</v>
      </c>
      <c r="L214" s="46">
        <v>27.323822196052401</v>
      </c>
      <c r="M214" s="46">
        <v>27.146103237745798</v>
      </c>
      <c r="N214" s="46">
        <v>82.206202580563797</v>
      </c>
      <c r="O214" s="46">
        <v>164.3319128005289</v>
      </c>
      <c r="P214" s="30"/>
      <c r="Q214" s="30"/>
      <c r="R214" s="30"/>
      <c r="S214" s="30"/>
      <c r="T214" s="30"/>
    </row>
    <row r="215" spans="1:20" x14ac:dyDescent="0.25">
      <c r="A215" s="45">
        <v>1988</v>
      </c>
      <c r="B215" s="45" t="s">
        <v>81</v>
      </c>
      <c r="C215" s="45">
        <v>5</v>
      </c>
      <c r="D215" s="46">
        <v>27.581844319907301</v>
      </c>
      <c r="E215" s="46">
        <v>16.30773127137515</v>
      </c>
      <c r="F215" s="46">
        <v>80.947885016885095</v>
      </c>
      <c r="G215" s="46">
        <v>21.047943791634282</v>
      </c>
      <c r="H215" s="46">
        <v>85.056122052365708</v>
      </c>
      <c r="I215" s="46">
        <v>3.4261456938011001</v>
      </c>
      <c r="J215" s="46">
        <v>40.872324834673499</v>
      </c>
      <c r="K215" s="46">
        <v>38.297159650062596</v>
      </c>
      <c r="L215" s="46">
        <v>28.112988561500799</v>
      </c>
      <c r="M215" s="46">
        <v>28.3838733246155</v>
      </c>
      <c r="N215" s="46">
        <v>84.907431077976</v>
      </c>
      <c r="O215" s="46">
        <v>169.83507450362339</v>
      </c>
      <c r="P215" s="30"/>
      <c r="Q215" s="30"/>
      <c r="R215" s="30"/>
      <c r="S215" s="30"/>
      <c r="T215" s="30"/>
    </row>
    <row r="216" spans="1:20" x14ac:dyDescent="0.25">
      <c r="A216" s="45">
        <v>1989</v>
      </c>
      <c r="B216" s="45" t="s">
        <v>81</v>
      </c>
      <c r="C216" s="45">
        <v>5</v>
      </c>
      <c r="D216" s="46">
        <v>27.931286898278003</v>
      </c>
      <c r="E216" s="46">
        <v>16.87822618320784</v>
      </c>
      <c r="F216" s="46">
        <v>84.143184076205813</v>
      </c>
      <c r="G216" s="46">
        <v>21.76319867633444</v>
      </c>
      <c r="H216" s="46">
        <v>88.152106452846098</v>
      </c>
      <c r="I216" s="46">
        <v>3.4333010876098005</v>
      </c>
      <c r="J216" s="46">
        <v>41.014350031171197</v>
      </c>
      <c r="K216" s="46">
        <v>38.569266554249502</v>
      </c>
      <c r="L216" s="46">
        <v>28.927074408825099</v>
      </c>
      <c r="M216" s="46">
        <v>30.287026164084502</v>
      </c>
      <c r="N216" s="46">
        <v>88.542681633489494</v>
      </c>
      <c r="O216" s="46">
        <v>175.1399180563846</v>
      </c>
      <c r="P216" s="30"/>
      <c r="Q216" s="30"/>
      <c r="R216" s="30"/>
      <c r="S216" s="30"/>
      <c r="T216" s="30"/>
    </row>
    <row r="217" spans="1:20" x14ac:dyDescent="0.25">
      <c r="A217" s="45">
        <v>1990</v>
      </c>
      <c r="B217" s="45" t="s">
        <v>81</v>
      </c>
      <c r="C217" s="45">
        <v>5</v>
      </c>
      <c r="D217" s="46">
        <v>28.3395846603526</v>
      </c>
      <c r="E217" s="46">
        <v>17.52047787514163</v>
      </c>
      <c r="F217" s="46">
        <v>86.642447375961197</v>
      </c>
      <c r="G217" s="46">
        <v>22.281559069423167</v>
      </c>
      <c r="H217" s="46">
        <v>91.507412076059097</v>
      </c>
      <c r="I217" s="46">
        <v>3.4472406740700698</v>
      </c>
      <c r="J217" s="46">
        <v>41.416939845692994</v>
      </c>
      <c r="K217" s="46">
        <v>38.984506311058297</v>
      </c>
      <c r="L217" s="46">
        <v>30.055557965763601</v>
      </c>
      <c r="M217" s="46">
        <v>31.1037348764409</v>
      </c>
      <c r="N217" s="46">
        <v>91.010004853106892</v>
      </c>
      <c r="O217" s="46">
        <v>179.74397465569609</v>
      </c>
      <c r="P217" s="30"/>
      <c r="Q217" s="30"/>
      <c r="R217" s="30"/>
      <c r="S217" s="30"/>
      <c r="T217" s="30"/>
    </row>
    <row r="218" spans="1:20" x14ac:dyDescent="0.25">
      <c r="A218" s="45">
        <v>1991</v>
      </c>
      <c r="B218" s="45" t="s">
        <v>81</v>
      </c>
      <c r="C218" s="45">
        <v>5</v>
      </c>
      <c r="D218" s="46">
        <v>28.711245327553598</v>
      </c>
      <c r="E218" s="46">
        <v>17.995820387390992</v>
      </c>
      <c r="F218" s="46">
        <v>89.842132086759193</v>
      </c>
      <c r="G218" s="46">
        <v>23.028540336872702</v>
      </c>
      <c r="H218" s="46">
        <v>93.874542401161307</v>
      </c>
      <c r="I218" s="46">
        <v>3.4471535976170697</v>
      </c>
      <c r="J218" s="46">
        <v>41.754134107054902</v>
      </c>
      <c r="K218" s="46">
        <v>39.236268819765897</v>
      </c>
      <c r="L218" s="46">
        <v>30.924141578667101</v>
      </c>
      <c r="M218" s="46">
        <v>32.085744645339901</v>
      </c>
      <c r="N218" s="46">
        <v>93.236919450977695</v>
      </c>
      <c r="O218" s="46">
        <v>185.99611227792599</v>
      </c>
      <c r="P218" s="30"/>
      <c r="Q218" s="30"/>
      <c r="R218" s="30"/>
      <c r="S218" s="30"/>
      <c r="T218" s="30"/>
    </row>
    <row r="219" spans="1:20" x14ac:dyDescent="0.25">
      <c r="A219" s="45">
        <v>1992</v>
      </c>
      <c r="B219" s="45" t="s">
        <v>81</v>
      </c>
      <c r="C219" s="45">
        <v>5</v>
      </c>
      <c r="D219" s="46">
        <v>29.066068582898801</v>
      </c>
      <c r="E219" s="46">
        <v>18.50632835689305</v>
      </c>
      <c r="F219" s="46">
        <v>91.9232454052935</v>
      </c>
      <c r="G219" s="46">
        <v>23.464755538135499</v>
      </c>
      <c r="H219" s="46">
        <v>96.516013530790303</v>
      </c>
      <c r="I219" s="46">
        <v>3.5038759844985297</v>
      </c>
      <c r="J219" s="46">
        <v>42.099838255341894</v>
      </c>
      <c r="K219" s="46">
        <v>39.412696474260898</v>
      </c>
      <c r="L219" s="46">
        <v>31.7912472461934</v>
      </c>
      <c r="M219" s="46">
        <v>33.011781086705298</v>
      </c>
      <c r="N219" s="46">
        <v>95.494615810276997</v>
      </c>
      <c r="O219" s="46">
        <v>191.03290403585748</v>
      </c>
      <c r="P219" s="30"/>
      <c r="Q219" s="30"/>
      <c r="R219" s="30"/>
      <c r="S219" s="30"/>
      <c r="T219" s="30"/>
    </row>
    <row r="220" spans="1:20" x14ac:dyDescent="0.25">
      <c r="A220" s="45">
        <v>1993</v>
      </c>
      <c r="B220" s="45" t="s">
        <v>81</v>
      </c>
      <c r="C220" s="45">
        <v>5</v>
      </c>
      <c r="D220" s="46">
        <v>29.361939525830699</v>
      </c>
      <c r="E220" s="46">
        <v>18.761125953474412</v>
      </c>
      <c r="F220" s="46">
        <v>93.755078744216604</v>
      </c>
      <c r="G220" s="46">
        <v>23.894575797925597</v>
      </c>
      <c r="H220" s="46">
        <v>97.703367241200795</v>
      </c>
      <c r="I220" s="46">
        <v>3.6284706192313498</v>
      </c>
      <c r="J220" s="46">
        <v>42.311446572481003</v>
      </c>
      <c r="K220" s="46">
        <v>39.727549776932605</v>
      </c>
      <c r="L220" s="46">
        <v>32.326315123328001</v>
      </c>
      <c r="M220" s="46">
        <v>33.154823342105104</v>
      </c>
      <c r="N220" s="46">
        <v>98.595832003911994</v>
      </c>
      <c r="O220" s="46">
        <v>191.66630968839428</v>
      </c>
      <c r="P220" s="30"/>
      <c r="Q220" s="30"/>
      <c r="R220" s="30"/>
      <c r="S220" s="30"/>
      <c r="T220" s="30"/>
    </row>
    <row r="221" spans="1:20" x14ac:dyDescent="0.25">
      <c r="A221" s="45">
        <v>1994</v>
      </c>
      <c r="B221" s="45" t="s">
        <v>81</v>
      </c>
      <c r="C221" s="45">
        <v>5</v>
      </c>
      <c r="D221" s="46">
        <v>29.584903959863901</v>
      </c>
      <c r="E221" s="46">
        <v>18.931941217709458</v>
      </c>
      <c r="F221" s="46">
        <v>95.187214598837997</v>
      </c>
      <c r="G221" s="46">
        <v>24.252737012511702</v>
      </c>
      <c r="H221" s="46">
        <v>98.039664642239302</v>
      </c>
      <c r="I221" s="46">
        <v>3.7142918488000198</v>
      </c>
      <c r="J221" s="46">
        <v>42.423477386864498</v>
      </c>
      <c r="K221" s="46">
        <v>39.8653217349325</v>
      </c>
      <c r="L221" s="46">
        <v>33.0245944387229</v>
      </c>
      <c r="M221" s="46">
        <v>33.152646818793897</v>
      </c>
      <c r="N221" s="46">
        <v>100.91044223848809</v>
      </c>
      <c r="O221" s="46">
        <v>192.1915453491911</v>
      </c>
      <c r="P221" s="30"/>
      <c r="Q221" s="30"/>
      <c r="R221" s="30"/>
      <c r="S221" s="30"/>
      <c r="T221" s="30"/>
    </row>
    <row r="222" spans="1:20" x14ac:dyDescent="0.25">
      <c r="A222" s="45">
        <v>1995</v>
      </c>
      <c r="B222" s="45" t="s">
        <v>81</v>
      </c>
      <c r="C222" s="45">
        <v>5</v>
      </c>
      <c r="D222" s="46">
        <v>29.764162414933899</v>
      </c>
      <c r="E222" s="46">
        <v>19.066034164813402</v>
      </c>
      <c r="F222" s="46">
        <v>96.125281998182302</v>
      </c>
      <c r="G222" s="46">
        <v>24.486619733392999</v>
      </c>
      <c r="H222" s="46">
        <v>98.184940857170702</v>
      </c>
      <c r="I222" s="46">
        <v>3.8234466463838999</v>
      </c>
      <c r="J222" s="46">
        <v>42.739080660907099</v>
      </c>
      <c r="K222" s="46">
        <v>39.858397414707397</v>
      </c>
      <c r="L222" s="46">
        <v>33.327623596260096</v>
      </c>
      <c r="M222" s="46">
        <v>33.169703194617</v>
      </c>
      <c r="N222" s="46">
        <v>101.8777922041688</v>
      </c>
      <c r="O222" s="46">
        <v>192.63867254314118</v>
      </c>
      <c r="P222" s="30"/>
      <c r="Q222" s="30"/>
      <c r="R222" s="30"/>
      <c r="S222" s="30"/>
      <c r="T222" s="30"/>
    </row>
    <row r="223" spans="1:20" x14ac:dyDescent="0.25">
      <c r="A223" s="45">
        <v>1996</v>
      </c>
      <c r="B223" s="45" t="s">
        <v>81</v>
      </c>
      <c r="C223" s="45">
        <v>5</v>
      </c>
      <c r="D223" s="46">
        <v>30.034389966648199</v>
      </c>
      <c r="E223" s="46">
        <v>19.283480008214902</v>
      </c>
      <c r="F223" s="46">
        <v>97.020778477637293</v>
      </c>
      <c r="G223" s="46">
        <v>24.6984005433597</v>
      </c>
      <c r="H223" s="46">
        <v>98.591410307136499</v>
      </c>
      <c r="I223" s="46">
        <v>3.8509825417191101</v>
      </c>
      <c r="J223" s="46">
        <v>42.886021237679699</v>
      </c>
      <c r="K223" s="46">
        <v>39.938180341705603</v>
      </c>
      <c r="L223" s="46">
        <v>33.463849959055196</v>
      </c>
      <c r="M223" s="46">
        <v>33.197213226341404</v>
      </c>
      <c r="N223" s="46">
        <v>102.9715807631416</v>
      </c>
      <c r="O223" s="46">
        <v>192.93882273814091</v>
      </c>
      <c r="P223" s="30"/>
      <c r="Q223" s="30"/>
      <c r="R223" s="30"/>
      <c r="S223" s="30"/>
      <c r="T223" s="30"/>
    </row>
    <row r="224" spans="1:20" x14ac:dyDescent="0.25">
      <c r="A224" s="45">
        <v>1997</v>
      </c>
      <c r="B224" s="45" t="s">
        <v>81</v>
      </c>
      <c r="C224" s="45">
        <v>5</v>
      </c>
      <c r="D224" s="46">
        <v>30.1647816936878</v>
      </c>
      <c r="E224" s="46">
        <v>19.478382105338859</v>
      </c>
      <c r="F224" s="46">
        <v>98.196275970464299</v>
      </c>
      <c r="G224" s="46">
        <v>24.979314767604201</v>
      </c>
      <c r="H224" s="46">
        <v>99.142091705609204</v>
      </c>
      <c r="I224" s="46">
        <v>3.8512760163294599</v>
      </c>
      <c r="J224" s="46">
        <v>42.968370308419999</v>
      </c>
      <c r="K224" s="46">
        <v>39.996378679777699</v>
      </c>
      <c r="L224" s="46">
        <v>33.721831460707399</v>
      </c>
      <c r="M224" s="46">
        <v>33.173441108525601</v>
      </c>
      <c r="N224" s="46">
        <v>104.29691035991689</v>
      </c>
      <c r="O224" s="46">
        <v>193.02471468629309</v>
      </c>
      <c r="P224" s="30"/>
      <c r="Q224" s="30"/>
      <c r="R224" s="30"/>
      <c r="S224" s="30"/>
      <c r="T224" s="30"/>
    </row>
    <row r="225" spans="1:20" x14ac:dyDescent="0.25">
      <c r="A225" s="45">
        <v>1998</v>
      </c>
      <c r="B225" s="45" t="s">
        <v>81</v>
      </c>
      <c r="C225" s="45">
        <v>5</v>
      </c>
      <c r="D225" s="46">
        <v>30.353175982488601</v>
      </c>
      <c r="E225" s="46">
        <v>19.72206115600796</v>
      </c>
      <c r="F225" s="46">
        <v>99.432607138241707</v>
      </c>
      <c r="G225" s="46">
        <v>25.2753757504838</v>
      </c>
      <c r="H225" s="46">
        <v>99.723302507364707</v>
      </c>
      <c r="I225" s="46">
        <v>3.8802182548748103</v>
      </c>
      <c r="J225" s="46">
        <v>43.042793819681904</v>
      </c>
      <c r="K225" s="46">
        <v>40.097093144190495</v>
      </c>
      <c r="L225" s="46">
        <v>34.055227993472897</v>
      </c>
      <c r="M225" s="46">
        <v>33.349845897952896</v>
      </c>
      <c r="N225" s="46">
        <v>105.8438900102914</v>
      </c>
      <c r="O225" s="46">
        <v>193.41769517506941</v>
      </c>
      <c r="P225" s="30"/>
      <c r="Q225" s="30"/>
      <c r="R225" s="30"/>
      <c r="S225" s="30"/>
      <c r="T225" s="30"/>
    </row>
    <row r="226" spans="1:20" x14ac:dyDescent="0.25">
      <c r="A226" s="45">
        <v>1999</v>
      </c>
      <c r="B226" s="45" t="s">
        <v>81</v>
      </c>
      <c r="C226" s="45">
        <v>5</v>
      </c>
      <c r="D226" s="46">
        <v>30.575186028829702</v>
      </c>
      <c r="E226" s="46">
        <v>19.95586970457785</v>
      </c>
      <c r="F226" s="46">
        <v>100.59647560446399</v>
      </c>
      <c r="G226" s="46">
        <v>25.543651213559698</v>
      </c>
      <c r="H226" s="46">
        <v>100.5095829800826</v>
      </c>
      <c r="I226" s="46">
        <v>3.9083573860089702</v>
      </c>
      <c r="J226" s="46">
        <v>43.356313512837005</v>
      </c>
      <c r="K226" s="46">
        <v>40.2213884099599</v>
      </c>
      <c r="L226" s="46">
        <v>34.333865355870202</v>
      </c>
      <c r="M226" s="46">
        <v>33.751746164541103</v>
      </c>
      <c r="N226" s="46">
        <v>106.9773641298094</v>
      </c>
      <c r="O226" s="46">
        <v>194.3221035640957</v>
      </c>
      <c r="P226" s="30"/>
      <c r="Q226" s="30"/>
      <c r="R226" s="30"/>
      <c r="S226" s="30"/>
      <c r="T226" s="30"/>
    </row>
    <row r="227" spans="1:20" x14ac:dyDescent="0.25">
      <c r="A227" s="45">
        <v>2000</v>
      </c>
      <c r="B227" s="45" t="s">
        <v>81</v>
      </c>
      <c r="C227" s="45">
        <v>5</v>
      </c>
      <c r="D227" s="46">
        <v>30.814116336745599</v>
      </c>
      <c r="E227" s="46">
        <v>20.374866644277922</v>
      </c>
      <c r="F227" s="46">
        <v>102.49217041765399</v>
      </c>
      <c r="G227" s="46">
        <v>25.951459216803599</v>
      </c>
      <c r="H227" s="46">
        <v>102.6619431552768</v>
      </c>
      <c r="I227" s="46">
        <v>3.8981381610015804</v>
      </c>
      <c r="J227" s="46">
        <v>43.510702645539595</v>
      </c>
      <c r="K227" s="46">
        <v>40.298786057464199</v>
      </c>
      <c r="L227" s="46">
        <v>34.655133865707</v>
      </c>
      <c r="M227" s="46">
        <v>34.109580470427204</v>
      </c>
      <c r="N227" s="46">
        <v>109.3190074208609</v>
      </c>
      <c r="O227" s="46">
        <v>196.22347326481531</v>
      </c>
      <c r="P227" s="30"/>
      <c r="Q227" s="30"/>
      <c r="R227" s="30"/>
      <c r="S227" s="30"/>
      <c r="T227" s="30"/>
    </row>
    <row r="228" spans="1:20" x14ac:dyDescent="0.25">
      <c r="A228" s="45">
        <v>2001</v>
      </c>
      <c r="B228" s="45" t="s">
        <v>81</v>
      </c>
      <c r="C228" s="45">
        <v>5</v>
      </c>
      <c r="D228" s="46">
        <v>31.088743088389798</v>
      </c>
      <c r="E228" s="46">
        <v>20.7989838316191</v>
      </c>
      <c r="F228" s="46">
        <v>104.2589517679732</v>
      </c>
      <c r="G228" s="46">
        <v>26.326519114714102</v>
      </c>
      <c r="H228" s="46">
        <v>104.775862467434</v>
      </c>
      <c r="I228" s="46">
        <v>4.0220741419167503</v>
      </c>
      <c r="J228" s="46">
        <v>43.827298746155606</v>
      </c>
      <c r="K228" s="46">
        <v>40.630676059528497</v>
      </c>
      <c r="L228" s="46">
        <v>35.122725257370604</v>
      </c>
      <c r="M228" s="46">
        <v>34.328216783101198</v>
      </c>
      <c r="N228" s="46">
        <v>111.19411340517789</v>
      </c>
      <c r="O228" s="46">
        <v>197.70981901092</v>
      </c>
      <c r="P228" s="30"/>
      <c r="Q228" s="30"/>
      <c r="R228" s="30"/>
      <c r="S228" s="30"/>
      <c r="T228" s="30"/>
    </row>
    <row r="229" spans="1:20" x14ac:dyDescent="0.25">
      <c r="A229" s="45">
        <v>2002</v>
      </c>
      <c r="B229" s="45" t="s">
        <v>81</v>
      </c>
      <c r="C229" s="45">
        <v>5</v>
      </c>
      <c r="D229" s="46">
        <v>31.3935926779845</v>
      </c>
      <c r="E229" s="46">
        <v>21.338109625795802</v>
      </c>
      <c r="F229" s="46">
        <v>106.08678127642631</v>
      </c>
      <c r="G229" s="46">
        <v>26.696955222004</v>
      </c>
      <c r="H229" s="46">
        <v>107.39654564270489</v>
      </c>
      <c r="I229" s="46">
        <v>4.0118833056398699</v>
      </c>
      <c r="J229" s="46">
        <v>44.184443602829305</v>
      </c>
      <c r="K229" s="46">
        <v>40.880595315029495</v>
      </c>
      <c r="L229" s="46">
        <v>35.7875568100092</v>
      </c>
      <c r="M229" s="46">
        <v>34.414938305391303</v>
      </c>
      <c r="N229" s="46">
        <v>112.99480105171941</v>
      </c>
      <c r="O229" s="46">
        <v>198.9127713860376</v>
      </c>
      <c r="P229" s="30"/>
      <c r="Q229" s="30"/>
      <c r="R229" s="30"/>
      <c r="S229" s="30"/>
      <c r="T229" s="30"/>
    </row>
    <row r="230" spans="1:20" x14ac:dyDescent="0.25">
      <c r="A230" s="45">
        <v>2003</v>
      </c>
      <c r="B230" s="45" t="s">
        <v>81</v>
      </c>
      <c r="C230" s="45">
        <v>5</v>
      </c>
      <c r="D230" s="46">
        <v>31.645460411161601</v>
      </c>
      <c r="E230" s="46">
        <v>21.756424996177898</v>
      </c>
      <c r="F230" s="46">
        <v>108.1245036411197</v>
      </c>
      <c r="G230" s="46">
        <v>27.151186340279402</v>
      </c>
      <c r="H230" s="46">
        <v>109.35439490569391</v>
      </c>
      <c r="I230" s="46">
        <v>4.0523483315099202</v>
      </c>
      <c r="J230" s="46">
        <v>44.525509628144199</v>
      </c>
      <c r="K230" s="46">
        <v>41.137323424000101</v>
      </c>
      <c r="L230" s="46">
        <v>36.702034387549503</v>
      </c>
      <c r="M230" s="46">
        <v>34.633306724914505</v>
      </c>
      <c r="N230" s="46">
        <v>114.52000928617539</v>
      </c>
      <c r="O230" s="46">
        <v>200.84026960510931</v>
      </c>
      <c r="P230" s="30"/>
      <c r="Q230" s="30"/>
      <c r="R230" s="30"/>
      <c r="S230" s="30"/>
      <c r="T230" s="30"/>
    </row>
    <row r="231" spans="1:20" x14ac:dyDescent="0.25">
      <c r="A231" s="45">
        <v>2004</v>
      </c>
      <c r="B231" s="45" t="s">
        <v>81</v>
      </c>
      <c r="C231" s="45">
        <v>5</v>
      </c>
      <c r="D231" s="46">
        <v>31.858646726536001</v>
      </c>
      <c r="E231" s="46">
        <v>22.104614678514899</v>
      </c>
      <c r="F231" s="46">
        <v>109.16133538295711</v>
      </c>
      <c r="G231" s="46">
        <v>27.3468118766909</v>
      </c>
      <c r="H231" s="46">
        <v>111.0861256138041</v>
      </c>
      <c r="I231" s="46">
        <v>4.1647627514837602</v>
      </c>
      <c r="J231" s="46">
        <v>45.084226796485801</v>
      </c>
      <c r="K231" s="46">
        <v>41.191715973361994</v>
      </c>
      <c r="L231" s="46">
        <v>37.585720973933903</v>
      </c>
      <c r="M231" s="46">
        <v>34.609906699872198</v>
      </c>
      <c r="N231" s="46">
        <v>116.10050740826941</v>
      </c>
      <c r="O231" s="46">
        <v>201.75073557787999</v>
      </c>
      <c r="P231" s="30"/>
      <c r="Q231" s="30"/>
      <c r="R231" s="30"/>
      <c r="S231" s="30"/>
      <c r="T231" s="30"/>
    </row>
    <row r="232" spans="1:20" x14ac:dyDescent="0.25">
      <c r="A232" s="45">
        <v>2005</v>
      </c>
      <c r="B232" s="45" t="s">
        <v>81</v>
      </c>
      <c r="C232" s="45">
        <v>5</v>
      </c>
      <c r="D232" s="46">
        <v>32.035860311654901</v>
      </c>
      <c r="E232" s="46">
        <v>22.364565398934801</v>
      </c>
      <c r="F232" s="46">
        <v>110.3538951359498</v>
      </c>
      <c r="G232" s="46">
        <v>27.5981903059768</v>
      </c>
      <c r="H232" s="46">
        <v>112.4816875461031</v>
      </c>
      <c r="I232" s="46">
        <v>4.1754697802591698</v>
      </c>
      <c r="J232" s="46">
        <v>46.2137067654878</v>
      </c>
      <c r="K232" s="46">
        <v>41.306226388619699</v>
      </c>
      <c r="L232" s="46">
        <v>38.256287098795198</v>
      </c>
      <c r="M232" s="46">
        <v>34.593401345733902</v>
      </c>
      <c r="N232" s="46">
        <v>117.0847078603359</v>
      </c>
      <c r="O232" s="46">
        <v>202.2222655716069</v>
      </c>
      <c r="P232" s="30"/>
      <c r="Q232" s="30"/>
      <c r="R232" s="30"/>
      <c r="S232" s="30"/>
      <c r="T232" s="30"/>
    </row>
    <row r="233" spans="1:20" x14ac:dyDescent="0.25">
      <c r="A233" s="45">
        <v>2006</v>
      </c>
      <c r="B233" s="45" t="s">
        <v>81</v>
      </c>
      <c r="C233" s="45">
        <v>5</v>
      </c>
      <c r="D233" s="46">
        <v>32.204952026766499</v>
      </c>
      <c r="E233" s="46">
        <v>22.6369445008323</v>
      </c>
      <c r="F233" s="46">
        <v>111.3409873260409</v>
      </c>
      <c r="G233" s="46">
        <v>27.7983752539756</v>
      </c>
      <c r="H233" s="46">
        <v>113.7871924085822</v>
      </c>
      <c r="I233" s="46">
        <v>4.1881951453054098</v>
      </c>
      <c r="J233" s="46">
        <v>47.221826635676194</v>
      </c>
      <c r="K233" s="46">
        <v>41.503353711972402</v>
      </c>
      <c r="L233" s="46">
        <v>39.546524324268098</v>
      </c>
      <c r="M233" s="46">
        <v>34.710177262623901</v>
      </c>
      <c r="N233" s="46">
        <v>118.2381098756502</v>
      </c>
      <c r="O233" s="46">
        <v>202.93540230080299</v>
      </c>
      <c r="P233" s="30"/>
      <c r="Q233" s="30"/>
      <c r="R233" s="30"/>
      <c r="S233" s="30"/>
      <c r="T233" s="30"/>
    </row>
    <row r="234" spans="1:20" x14ac:dyDescent="0.25">
      <c r="A234" s="45">
        <v>2007</v>
      </c>
      <c r="B234" s="45" t="s">
        <v>81</v>
      </c>
      <c r="C234" s="45">
        <v>5</v>
      </c>
      <c r="D234" s="46">
        <v>32.358126095609002</v>
      </c>
      <c r="E234" s="46">
        <v>22.862084285793202</v>
      </c>
      <c r="F234" s="46">
        <v>112.66971390949161</v>
      </c>
      <c r="G234" s="46">
        <v>28.099419706894299</v>
      </c>
      <c r="H234" s="46">
        <v>114.8696278330728</v>
      </c>
      <c r="I234" s="46">
        <v>4.18230080397311</v>
      </c>
      <c r="J234" s="46">
        <v>47.865126276124997</v>
      </c>
      <c r="K234" s="46">
        <v>41.706264328463902</v>
      </c>
      <c r="L234" s="46">
        <v>39.746854630982497</v>
      </c>
      <c r="M234" s="46">
        <v>34.736019167752701</v>
      </c>
      <c r="N234" s="46">
        <v>119.5021092004219</v>
      </c>
      <c r="O234" s="46">
        <v>203.73914374416779</v>
      </c>
      <c r="P234" s="30"/>
      <c r="Q234" s="30"/>
      <c r="R234" s="30"/>
      <c r="S234" s="30"/>
      <c r="T234" s="30"/>
    </row>
    <row r="235" spans="1:20" x14ac:dyDescent="0.25">
      <c r="A235" s="45">
        <v>2008</v>
      </c>
      <c r="B235" s="45" t="s">
        <v>81</v>
      </c>
      <c r="C235" s="45">
        <v>5</v>
      </c>
      <c r="D235" s="46">
        <v>32.4956919713809</v>
      </c>
      <c r="E235" s="46">
        <v>23.007575988825501</v>
      </c>
      <c r="F235" s="46">
        <v>113.8176340074543</v>
      </c>
      <c r="G235" s="46">
        <v>28.377813072573097</v>
      </c>
      <c r="H235" s="46">
        <v>115.33240735312839</v>
      </c>
      <c r="I235" s="46">
        <v>4.1715512226111997</v>
      </c>
      <c r="J235" s="46">
        <v>48.576290453141795</v>
      </c>
      <c r="K235" s="46">
        <v>42.0126604554697</v>
      </c>
      <c r="L235" s="46">
        <v>40.6403503617748</v>
      </c>
      <c r="M235" s="46">
        <v>35.324309439413597</v>
      </c>
      <c r="N235" s="46">
        <v>120.74803033227001</v>
      </c>
      <c r="O235" s="46">
        <v>204.31336425453128</v>
      </c>
      <c r="P235" s="30"/>
      <c r="Q235" s="30"/>
      <c r="R235" s="30"/>
      <c r="S235" s="30"/>
      <c r="T235" s="30"/>
    </row>
    <row r="236" spans="1:20" x14ac:dyDescent="0.25">
      <c r="A236" s="45">
        <v>2009</v>
      </c>
      <c r="B236" s="45" t="s">
        <v>81</v>
      </c>
      <c r="C236" s="45">
        <v>5</v>
      </c>
      <c r="D236" s="46">
        <v>32.569439829483997</v>
      </c>
      <c r="E236" s="46">
        <v>23.104519471529898</v>
      </c>
      <c r="F236" s="46">
        <v>114.71996843739049</v>
      </c>
      <c r="G236" s="46">
        <v>28.5977600865744</v>
      </c>
      <c r="H236" s="46">
        <v>115.6184519045064</v>
      </c>
      <c r="I236" s="46">
        <v>4.1616004795553003</v>
      </c>
      <c r="J236" s="46">
        <v>49.092191503703901</v>
      </c>
      <c r="K236" s="46">
        <v>42.442960042779504</v>
      </c>
      <c r="L236" s="46">
        <v>41.142217212673003</v>
      </c>
      <c r="M236" s="46">
        <v>35.896117588788201</v>
      </c>
      <c r="N236" s="46">
        <v>121.8622263283051</v>
      </c>
      <c r="O236" s="46">
        <v>205.2162785094408</v>
      </c>
      <c r="P236" s="30"/>
      <c r="Q236" s="30"/>
      <c r="R236" s="30"/>
      <c r="S236" s="30"/>
      <c r="T236" s="30"/>
    </row>
    <row r="237" spans="1:20" x14ac:dyDescent="0.25">
      <c r="A237" s="45">
        <v>2010</v>
      </c>
      <c r="B237" s="45" t="s">
        <v>81</v>
      </c>
      <c r="C237" s="45">
        <v>5</v>
      </c>
      <c r="D237" s="46">
        <v>32.602606169755397</v>
      </c>
      <c r="E237" s="46">
        <v>23.183758479625197</v>
      </c>
      <c r="F237" s="46">
        <v>115.2700366451717</v>
      </c>
      <c r="G237" s="46">
        <v>28.719969885118402</v>
      </c>
      <c r="H237" s="46">
        <v>115.98936633341421</v>
      </c>
      <c r="I237" s="46">
        <v>4.1646872348966397</v>
      </c>
      <c r="J237" s="46">
        <v>49.923833815300895</v>
      </c>
      <c r="K237" s="46">
        <v>42.739020606497803</v>
      </c>
      <c r="L237" s="46">
        <v>41.497423459730001</v>
      </c>
      <c r="M237" s="46">
        <v>35.847216418913902</v>
      </c>
      <c r="N237" s="46">
        <v>122.7351787021728</v>
      </c>
      <c r="O237" s="46">
        <v>205.26332945802642</v>
      </c>
      <c r="P237" s="30"/>
      <c r="Q237" s="30"/>
      <c r="R237" s="30"/>
      <c r="S237" s="30"/>
      <c r="T237" s="30"/>
    </row>
    <row r="238" spans="1:20" x14ac:dyDescent="0.25">
      <c r="A238" s="45">
        <v>2011</v>
      </c>
      <c r="B238" s="45" t="s">
        <v>81</v>
      </c>
      <c r="C238" s="45">
        <v>5</v>
      </c>
      <c r="D238" s="46">
        <v>32.610407403134005</v>
      </c>
      <c r="E238" s="46">
        <v>23.2016121013964</v>
      </c>
      <c r="F238" s="46">
        <v>115.4275007131057</v>
      </c>
      <c r="G238" s="46">
        <v>28.7540694992902</v>
      </c>
      <c r="H238" s="46">
        <v>115.9518722879297</v>
      </c>
      <c r="I238" s="46">
        <v>4.15349611523125</v>
      </c>
      <c r="J238" s="46">
        <v>50.775786714641697</v>
      </c>
      <c r="K238" s="46">
        <v>42.810558200484095</v>
      </c>
      <c r="L238" s="46">
        <v>41.579573952535696</v>
      </c>
      <c r="M238" s="46">
        <v>35.790756871407702</v>
      </c>
      <c r="N238" s="46">
        <v>123.4192334776311</v>
      </c>
      <c r="O238" s="46">
        <v>205.07569937294829</v>
      </c>
      <c r="P238" s="30"/>
      <c r="Q238" s="30"/>
      <c r="R238" s="30"/>
      <c r="S238" s="30"/>
      <c r="T238" s="30"/>
    </row>
    <row r="239" spans="1:20" x14ac:dyDescent="0.25">
      <c r="A239" s="45">
        <v>2012</v>
      </c>
      <c r="B239" s="45" t="s">
        <v>81</v>
      </c>
      <c r="C239" s="45">
        <v>5</v>
      </c>
      <c r="D239" s="46">
        <v>32.594452387170399</v>
      </c>
      <c r="E239" s="46">
        <v>23.212704646231202</v>
      </c>
      <c r="F239" s="46">
        <v>115.5628461993856</v>
      </c>
      <c r="G239" s="46">
        <v>28.788483442601397</v>
      </c>
      <c r="H239" s="46">
        <v>115.7662731399945</v>
      </c>
      <c r="I239" s="46">
        <v>4.1421163813764004</v>
      </c>
      <c r="J239" s="46">
        <v>51.441021170489599</v>
      </c>
      <c r="K239" s="46">
        <v>43.0672520542835</v>
      </c>
      <c r="L239" s="46">
        <v>42.0490896396892</v>
      </c>
      <c r="M239" s="46">
        <v>35.743177694676803</v>
      </c>
      <c r="N239" s="46">
        <v>124.0145883506282</v>
      </c>
      <c r="O239" s="46">
        <v>204.85376870046531</v>
      </c>
      <c r="P239" s="30"/>
      <c r="Q239" s="30"/>
      <c r="R239" s="30"/>
      <c r="S239" s="30"/>
      <c r="T239" s="30"/>
    </row>
    <row r="240" spans="1:20" x14ac:dyDescent="0.25">
      <c r="A240" s="45">
        <v>2013</v>
      </c>
      <c r="B240" s="45" t="s">
        <v>81</v>
      </c>
      <c r="C240" s="45">
        <v>5</v>
      </c>
      <c r="D240" s="46">
        <v>32.5590565853174</v>
      </c>
      <c r="E240" s="46">
        <v>23.229617294152803</v>
      </c>
      <c r="F240" s="46">
        <v>115.61406069759809</v>
      </c>
      <c r="G240" s="46">
        <v>28.7942447054475</v>
      </c>
      <c r="H240" s="46">
        <v>115.7309831998911</v>
      </c>
      <c r="I240" s="46">
        <v>4.1305531337126498</v>
      </c>
      <c r="J240" s="46">
        <v>51.587941048782398</v>
      </c>
      <c r="K240" s="46">
        <v>43.118786418793903</v>
      </c>
      <c r="L240" s="46">
        <v>42.306739851871001</v>
      </c>
      <c r="M240" s="46">
        <v>35.7650877353664</v>
      </c>
      <c r="N240" s="46">
        <v>124.0354122461636</v>
      </c>
      <c r="O240" s="46">
        <v>204.80916961534689</v>
      </c>
      <c r="P240" s="30"/>
      <c r="Q240" s="30"/>
      <c r="R240" s="30"/>
      <c r="S240" s="30"/>
      <c r="T240" s="30"/>
    </row>
    <row r="241" spans="1:20" x14ac:dyDescent="0.25">
      <c r="A241" s="45">
        <v>2014</v>
      </c>
      <c r="B241" s="45" t="s">
        <v>81</v>
      </c>
      <c r="C241" s="45">
        <v>5</v>
      </c>
      <c r="D241" s="46">
        <v>32.546349519200099</v>
      </c>
      <c r="E241" s="46">
        <v>23.251251230098099</v>
      </c>
      <c r="F241" s="46">
        <v>115.86758342474499</v>
      </c>
      <c r="G241" s="46">
        <v>28.851293256955103</v>
      </c>
      <c r="H241" s="46">
        <v>115.76788781247259</v>
      </c>
      <c r="I241" s="46">
        <v>4.11877198294754</v>
      </c>
      <c r="J241" s="46">
        <v>51.6825815627097</v>
      </c>
      <c r="K241" s="46">
        <v>43.117444387179503</v>
      </c>
      <c r="L241" s="46">
        <v>42.574658781356199</v>
      </c>
      <c r="M241" s="46">
        <v>35.951120470686497</v>
      </c>
      <c r="N241" s="46">
        <v>124.26020442920131</v>
      </c>
      <c r="O241" s="46">
        <v>204.58390867487822</v>
      </c>
      <c r="P241" s="30"/>
      <c r="Q241" s="30"/>
      <c r="R241" s="30"/>
      <c r="S241" s="30"/>
      <c r="T241" s="30"/>
    </row>
    <row r="242" spans="1:20" x14ac:dyDescent="0.25">
      <c r="A242" s="45">
        <v>2015</v>
      </c>
      <c r="B242" s="45" t="s">
        <v>81</v>
      </c>
      <c r="C242" s="45">
        <v>5</v>
      </c>
      <c r="D242" s="46">
        <v>32.772583220753603</v>
      </c>
      <c r="E242" s="46">
        <v>23.663651475362499</v>
      </c>
      <c r="F242" s="46">
        <v>117.82854988580709</v>
      </c>
      <c r="G242" s="46">
        <v>29.291594275142401</v>
      </c>
      <c r="H242" s="46">
        <v>117.4744078501385</v>
      </c>
      <c r="I242" s="46">
        <v>4.1460878945464898</v>
      </c>
      <c r="J242" s="46">
        <v>52.162719625795205</v>
      </c>
      <c r="K242" s="46">
        <v>43.3101637008103</v>
      </c>
      <c r="L242" s="46">
        <v>43.248917423555497</v>
      </c>
      <c r="M242" s="46">
        <v>36.359094816774999</v>
      </c>
      <c r="N242" s="46">
        <v>126.1509207593373</v>
      </c>
      <c r="O242" s="46">
        <v>206.82617782997698</v>
      </c>
      <c r="P242" s="30"/>
      <c r="Q242" s="30"/>
      <c r="R242" s="30"/>
      <c r="S242" s="30"/>
      <c r="T242" s="30"/>
    </row>
    <row r="243" spans="1:20" x14ac:dyDescent="0.25">
      <c r="A243" s="45">
        <v>2016</v>
      </c>
      <c r="B243" s="45" t="s">
        <v>81</v>
      </c>
      <c r="C243" s="45">
        <v>5</v>
      </c>
      <c r="D243" s="46">
        <v>33.035515242044298</v>
      </c>
      <c r="E243" s="46">
        <v>24.077414306142302</v>
      </c>
      <c r="F243" s="46">
        <v>119.81758568373499</v>
      </c>
      <c r="G243" s="46">
        <v>29.738392911487299</v>
      </c>
      <c r="H243" s="46">
        <v>119.2898249633087</v>
      </c>
      <c r="I243" s="46">
        <v>4.1729670520844007</v>
      </c>
      <c r="J243" s="46">
        <v>52.646257706556497</v>
      </c>
      <c r="K243" s="46">
        <v>43.508016387132102</v>
      </c>
      <c r="L243" s="46">
        <v>43.949162777484801</v>
      </c>
      <c r="M243" s="46">
        <v>36.953647858786098</v>
      </c>
      <c r="N243" s="46">
        <v>127.92614612599971</v>
      </c>
      <c r="O243" s="46">
        <v>210.023291078542</v>
      </c>
      <c r="P243" s="30"/>
      <c r="Q243" s="30"/>
      <c r="R243" s="30"/>
      <c r="S243" s="30"/>
      <c r="T243" s="30"/>
    </row>
    <row r="244" spans="1:20" x14ac:dyDescent="0.25">
      <c r="A244" s="45">
        <v>2017</v>
      </c>
      <c r="B244" s="45" t="s">
        <v>81</v>
      </c>
      <c r="C244" s="45">
        <v>5</v>
      </c>
      <c r="D244" s="46">
        <v>33.318082343313101</v>
      </c>
      <c r="E244" s="46">
        <v>24.5131930694494</v>
      </c>
      <c r="F244" s="46">
        <v>121.82093163148241</v>
      </c>
      <c r="G244" s="46">
        <v>30.187888392116598</v>
      </c>
      <c r="H244" s="46">
        <v>121.05042383067061</v>
      </c>
      <c r="I244" s="46">
        <v>4.2024478521706303</v>
      </c>
      <c r="J244" s="46">
        <v>53.139606560177995</v>
      </c>
      <c r="K244" s="46">
        <v>43.699187274539398</v>
      </c>
      <c r="L244" s="46">
        <v>44.620944832605204</v>
      </c>
      <c r="M244" s="46">
        <v>37.549055071368201</v>
      </c>
      <c r="N244" s="46">
        <v>129.8110487336989</v>
      </c>
      <c r="O244" s="46">
        <v>213.59347232889098</v>
      </c>
      <c r="P244" s="30"/>
      <c r="Q244" s="30"/>
      <c r="R244" s="30"/>
      <c r="S244" s="30"/>
      <c r="T244" s="30"/>
    </row>
    <row r="245" spans="1:20" x14ac:dyDescent="0.25">
      <c r="A245" s="45">
        <v>2018</v>
      </c>
      <c r="B245" s="45" t="s">
        <v>81</v>
      </c>
      <c r="C245" s="45">
        <v>5</v>
      </c>
      <c r="D245" s="46">
        <v>33.595126781943399</v>
      </c>
      <c r="E245" s="46">
        <v>24.922970018428998</v>
      </c>
      <c r="F245" s="46">
        <v>123.8753036924669</v>
      </c>
      <c r="G245" s="46">
        <v>30.651100074915501</v>
      </c>
      <c r="H245" s="46">
        <v>122.6905244633122</v>
      </c>
      <c r="I245" s="46">
        <v>4.2288248063527707</v>
      </c>
      <c r="J245" s="46">
        <v>53.665598356097</v>
      </c>
      <c r="K245" s="46">
        <v>43.898701673746601</v>
      </c>
      <c r="L245" s="46">
        <v>45.292361335757697</v>
      </c>
      <c r="M245" s="46">
        <v>38.138609751285898</v>
      </c>
      <c r="N245" s="46">
        <v>131.81585095989951</v>
      </c>
      <c r="O245" s="46">
        <v>217.12305891109901</v>
      </c>
      <c r="P245" s="30"/>
      <c r="Q245" s="30"/>
      <c r="R245" s="30"/>
      <c r="S245" s="30"/>
      <c r="T245" s="30"/>
    </row>
    <row r="246" spans="1:20" x14ac:dyDescent="0.25">
      <c r="A246" s="45">
        <v>2019</v>
      </c>
      <c r="B246" s="45" t="s">
        <v>81</v>
      </c>
      <c r="C246" s="45">
        <v>5</v>
      </c>
      <c r="D246" s="46">
        <v>33.862496563960697</v>
      </c>
      <c r="E246" s="46">
        <v>25.336490319315303</v>
      </c>
      <c r="F246" s="46">
        <v>125.9197115073129</v>
      </c>
      <c r="G246" s="46">
        <v>31.108689516154399</v>
      </c>
      <c r="H246" s="46">
        <v>124.29491864397799</v>
      </c>
      <c r="I246" s="46">
        <v>4.2577102491983503</v>
      </c>
      <c r="J246" s="46">
        <v>54.171709131001599</v>
      </c>
      <c r="K246" s="46">
        <v>44.097545103361398</v>
      </c>
      <c r="L246" s="46">
        <v>45.962115566833397</v>
      </c>
      <c r="M246" s="46">
        <v>38.769850922398199</v>
      </c>
      <c r="N246" s="46">
        <v>133.79151604381508</v>
      </c>
      <c r="O246" s="46">
        <v>220.47073889949701</v>
      </c>
      <c r="P246" s="30"/>
      <c r="Q246" s="30"/>
      <c r="R246" s="30"/>
      <c r="S246" s="30"/>
      <c r="T246" s="30"/>
    </row>
    <row r="247" spans="1:20" x14ac:dyDescent="0.25">
      <c r="A247" s="45">
        <v>2020</v>
      </c>
      <c r="B247" s="45" t="s">
        <v>81</v>
      </c>
      <c r="C247" s="45">
        <v>5</v>
      </c>
      <c r="D247" s="46">
        <v>34.102708480007003</v>
      </c>
      <c r="E247" s="46">
        <v>25.7233949067694</v>
      </c>
      <c r="F247" s="46">
        <v>127.8100125216252</v>
      </c>
      <c r="G247" s="46">
        <v>31.532059288750297</v>
      </c>
      <c r="H247" s="46">
        <v>125.8215910685885</v>
      </c>
      <c r="I247" s="46">
        <v>4.28365147212895</v>
      </c>
      <c r="J247" s="46">
        <v>54.678133995886498</v>
      </c>
      <c r="K247" s="46">
        <v>44.299124148579295</v>
      </c>
      <c r="L247" s="46">
        <v>46.6311669441655</v>
      </c>
      <c r="M247" s="46">
        <v>39.304931022371498</v>
      </c>
      <c r="N247" s="46">
        <v>135.7280986409279</v>
      </c>
      <c r="O247" s="46">
        <v>223.35716265958399</v>
      </c>
      <c r="P247" s="30"/>
      <c r="Q247" s="30"/>
      <c r="R247" s="30"/>
      <c r="S247" s="30"/>
      <c r="T247" s="30"/>
    </row>
    <row r="248" spans="1:20" x14ac:dyDescent="0.25">
      <c r="A248" s="45">
        <v>2021</v>
      </c>
      <c r="B248" s="45" t="s">
        <v>81</v>
      </c>
      <c r="C248" s="45">
        <v>5</v>
      </c>
      <c r="D248" s="46">
        <v>34.332253502436302</v>
      </c>
      <c r="E248" s="46">
        <v>26.0933343350715</v>
      </c>
      <c r="F248" s="46">
        <v>129.6038639222196</v>
      </c>
      <c r="G248" s="46">
        <v>31.932798804592199</v>
      </c>
      <c r="H248" s="46">
        <v>127.3600050739645</v>
      </c>
      <c r="I248" s="46">
        <v>4.3094903846811299</v>
      </c>
      <c r="J248" s="46">
        <v>55.197293631239305</v>
      </c>
      <c r="K248" s="46">
        <v>44.506462552889502</v>
      </c>
      <c r="L248" s="46">
        <v>47.299695302856101</v>
      </c>
      <c r="M248" s="46">
        <v>39.7754126841646</v>
      </c>
      <c r="N248" s="46">
        <v>137.63600194087059</v>
      </c>
      <c r="O248" s="46">
        <v>225.99060990392201</v>
      </c>
      <c r="P248" s="30"/>
      <c r="Q248" s="30"/>
      <c r="R248" s="30"/>
      <c r="S248" s="30"/>
      <c r="T248" s="30"/>
    </row>
    <row r="249" spans="1:20" x14ac:dyDescent="0.25">
      <c r="A249" s="45">
        <v>2022</v>
      </c>
      <c r="B249" s="45" t="s">
        <v>81</v>
      </c>
      <c r="C249" s="45">
        <v>5</v>
      </c>
      <c r="D249" s="46">
        <v>34.562897716419201</v>
      </c>
      <c r="E249" s="46">
        <v>26.445718154159401</v>
      </c>
      <c r="F249" s="46">
        <v>131.27774202330278</v>
      </c>
      <c r="G249" s="46">
        <v>32.306795386854702</v>
      </c>
      <c r="H249" s="46">
        <v>128.8551726706952</v>
      </c>
      <c r="I249" s="46">
        <v>4.3351175282577294</v>
      </c>
      <c r="J249" s="46">
        <v>55.730474516100102</v>
      </c>
      <c r="K249" s="46">
        <v>44.713436089292301</v>
      </c>
      <c r="L249" s="46">
        <v>47.967882883305094</v>
      </c>
      <c r="M249" s="46">
        <v>40.230744690393195</v>
      </c>
      <c r="N249" s="46">
        <v>139.4600648726971</v>
      </c>
      <c r="O249" s="46">
        <v>228.525145349345</v>
      </c>
      <c r="P249" s="30"/>
      <c r="Q249" s="30"/>
      <c r="R249" s="30"/>
      <c r="S249" s="30"/>
      <c r="T249" s="30"/>
    </row>
    <row r="250" spans="1:20" x14ac:dyDescent="0.25">
      <c r="A250" s="45">
        <v>2023</v>
      </c>
      <c r="B250" s="45" t="s">
        <v>81</v>
      </c>
      <c r="C250" s="45">
        <v>5</v>
      </c>
      <c r="D250" s="46">
        <v>34.812291275950003</v>
      </c>
      <c r="E250" s="46">
        <v>26.791792379179</v>
      </c>
      <c r="F250" s="46">
        <v>132.8906825314281</v>
      </c>
      <c r="G250" s="46">
        <v>32.667697436621602</v>
      </c>
      <c r="H250" s="46">
        <v>130.29714315206331</v>
      </c>
      <c r="I250" s="46">
        <v>4.3606445640777096</v>
      </c>
      <c r="J250" s="46">
        <v>56.270796867736401</v>
      </c>
      <c r="K250" s="46">
        <v>44.920837597100302</v>
      </c>
      <c r="L250" s="46">
        <v>48.636191591773901</v>
      </c>
      <c r="M250" s="46">
        <v>40.700503195677797</v>
      </c>
      <c r="N250" s="46">
        <v>141.25324469992609</v>
      </c>
      <c r="O250" s="46">
        <v>231.351564870435</v>
      </c>
      <c r="P250" s="30"/>
      <c r="Q250" s="30"/>
      <c r="R250" s="30"/>
      <c r="S250" s="30"/>
      <c r="T250" s="30"/>
    </row>
    <row r="251" spans="1:20" x14ac:dyDescent="0.25">
      <c r="A251" s="45">
        <v>2024</v>
      </c>
      <c r="B251" s="45" t="s">
        <v>81</v>
      </c>
      <c r="C251" s="45">
        <v>5</v>
      </c>
      <c r="D251" s="46">
        <v>35.074782597282798</v>
      </c>
      <c r="E251" s="46">
        <v>27.142577465334799</v>
      </c>
      <c r="F251" s="46">
        <v>134.5237630937136</v>
      </c>
      <c r="G251" s="46">
        <v>33.0330858835678</v>
      </c>
      <c r="H251" s="46">
        <v>131.72321276654429</v>
      </c>
      <c r="I251" s="46">
        <v>4.3861340626715704</v>
      </c>
      <c r="J251" s="46">
        <v>56.8138285093994</v>
      </c>
      <c r="K251" s="46">
        <v>45.131919837399501</v>
      </c>
      <c r="L251" s="46">
        <v>49.304712902435298</v>
      </c>
      <c r="M251" s="46">
        <v>41.173533597003598</v>
      </c>
      <c r="N251" s="46">
        <v>143.06750468663671</v>
      </c>
      <c r="O251" s="46">
        <v>234.36951850370201</v>
      </c>
      <c r="P251" s="30"/>
      <c r="Q251" s="30"/>
      <c r="R251" s="30"/>
      <c r="S251" s="30"/>
      <c r="T251" s="30"/>
    </row>
    <row r="252" spans="1:20" x14ac:dyDescent="0.25">
      <c r="A252" s="45">
        <v>2025</v>
      </c>
      <c r="B252" s="45" t="s">
        <v>81</v>
      </c>
      <c r="C252" s="45">
        <v>5</v>
      </c>
      <c r="D252" s="46">
        <v>35.336344876318499</v>
      </c>
      <c r="E252" s="46">
        <v>27.4971518336976</v>
      </c>
      <c r="F252" s="46">
        <v>136.1858883261699</v>
      </c>
      <c r="G252" s="46">
        <v>33.404804939394296</v>
      </c>
      <c r="H252" s="46">
        <v>133.15976116015008</v>
      </c>
      <c r="I252" s="46">
        <v>4.4116128379277004</v>
      </c>
      <c r="J252" s="46">
        <v>57.364674200263501</v>
      </c>
      <c r="K252" s="46">
        <v>45.345731281052998</v>
      </c>
      <c r="L252" s="46">
        <v>49.971801911084597</v>
      </c>
      <c r="M252" s="46">
        <v>41.643800862633398</v>
      </c>
      <c r="N252" s="46">
        <v>144.88828392804001</v>
      </c>
      <c r="O252" s="46">
        <v>237.39523192981599</v>
      </c>
      <c r="P252" s="30"/>
      <c r="Q252" s="30"/>
      <c r="R252" s="30"/>
      <c r="S252" s="30"/>
      <c r="T252" s="30"/>
    </row>
    <row r="253" spans="1:20" x14ac:dyDescent="0.25">
      <c r="A253" s="45">
        <v>2026</v>
      </c>
      <c r="B253" s="45" t="s">
        <v>81</v>
      </c>
      <c r="C253" s="45">
        <v>5</v>
      </c>
      <c r="D253" s="46">
        <v>35.589030416664002</v>
      </c>
      <c r="E253" s="46">
        <v>27.8500322615869</v>
      </c>
      <c r="F253" s="46">
        <v>137.84891262744969</v>
      </c>
      <c r="G253" s="46">
        <v>33.776784684869796</v>
      </c>
      <c r="H253" s="46">
        <v>134.5955572056798</v>
      </c>
      <c r="I253" s="46">
        <v>4.4369650096167703</v>
      </c>
      <c r="J253" s="46">
        <v>57.921379182953402</v>
      </c>
      <c r="K253" s="46">
        <v>45.561925143721901</v>
      </c>
      <c r="L253" s="46">
        <v>50.637821104783697</v>
      </c>
      <c r="M253" s="46">
        <v>42.118655250803002</v>
      </c>
      <c r="N253" s="46">
        <v>146.70656512201731</v>
      </c>
      <c r="O253" s="46">
        <v>240.30506113440899</v>
      </c>
      <c r="P253" s="30"/>
      <c r="Q253" s="30"/>
      <c r="R253" s="30"/>
      <c r="S253" s="30"/>
      <c r="T253" s="30"/>
    </row>
    <row r="254" spans="1:20" x14ac:dyDescent="0.25">
      <c r="A254" s="45">
        <v>2027</v>
      </c>
      <c r="B254" s="45" t="s">
        <v>81</v>
      </c>
      <c r="C254" s="45">
        <v>5</v>
      </c>
      <c r="D254" s="46">
        <v>35.8377521808141</v>
      </c>
      <c r="E254" s="46">
        <v>28.201782544613401</v>
      </c>
      <c r="F254" s="46">
        <v>139.50282458896649</v>
      </c>
      <c r="G254" s="46">
        <v>34.146618078440397</v>
      </c>
      <c r="H254" s="46">
        <v>136.01816516500151</v>
      </c>
      <c r="I254" s="46">
        <v>4.4622350207171699</v>
      </c>
      <c r="J254" s="46">
        <v>58.483945168710001</v>
      </c>
      <c r="K254" s="46">
        <v>45.781960210073905</v>
      </c>
      <c r="L254" s="46">
        <v>51.302322116640596</v>
      </c>
      <c r="M254" s="46">
        <v>42.595833253219595</v>
      </c>
      <c r="N254" s="46">
        <v>148.52477919364452</v>
      </c>
      <c r="O254" s="46">
        <v>243.147109362544</v>
      </c>
      <c r="P254" s="30"/>
      <c r="Q254" s="30"/>
      <c r="R254" s="30"/>
      <c r="S254" s="30"/>
      <c r="T254" s="30"/>
    </row>
    <row r="255" spans="1:20" x14ac:dyDescent="0.25">
      <c r="A255" s="45">
        <v>2028</v>
      </c>
      <c r="B255" s="45" t="s">
        <v>81</v>
      </c>
      <c r="C255" s="45">
        <v>5</v>
      </c>
      <c r="D255" s="46">
        <v>36.087305330964803</v>
      </c>
      <c r="E255" s="46">
        <v>28.552590175004301</v>
      </c>
      <c r="F255" s="46">
        <v>141.15170636599981</v>
      </c>
      <c r="G255" s="46">
        <v>34.5152886940662</v>
      </c>
      <c r="H255" s="46">
        <v>137.4313780076123</v>
      </c>
      <c r="I255" s="46">
        <v>4.48721784330115</v>
      </c>
      <c r="J255" s="46">
        <v>59.052849508235894</v>
      </c>
      <c r="K255" s="46">
        <v>46.005870541945697</v>
      </c>
      <c r="L255" s="46">
        <v>51.967389254163201</v>
      </c>
      <c r="M255" s="46">
        <v>43.075536932018494</v>
      </c>
      <c r="N255" s="46">
        <v>150.34982708806132</v>
      </c>
      <c r="O255" s="46">
        <v>245.99619883864</v>
      </c>
      <c r="P255" s="30"/>
      <c r="Q255" s="30"/>
      <c r="R255" s="30"/>
      <c r="S255" s="30"/>
      <c r="T255" s="30"/>
    </row>
    <row r="256" spans="1:20" x14ac:dyDescent="0.25">
      <c r="A256" s="45">
        <v>2029</v>
      </c>
      <c r="B256" s="45" t="s">
        <v>81</v>
      </c>
      <c r="C256" s="45">
        <v>5</v>
      </c>
      <c r="D256" s="46">
        <v>36.338149579760696</v>
      </c>
      <c r="E256" s="46">
        <v>28.904537458524999</v>
      </c>
      <c r="F256" s="46">
        <v>142.79866683466128</v>
      </c>
      <c r="G256" s="46">
        <v>34.883458210457903</v>
      </c>
      <c r="H256" s="46">
        <v>138.8464855380428</v>
      </c>
      <c r="I256" s="46">
        <v>4.51215442101224</v>
      </c>
      <c r="J256" s="46">
        <v>59.630032442000797</v>
      </c>
      <c r="K256" s="46">
        <v>46.232868983177397</v>
      </c>
      <c r="L256" s="46">
        <v>52.633320732376703</v>
      </c>
      <c r="M256" s="46">
        <v>43.559620109463694</v>
      </c>
      <c r="N256" s="46">
        <v>152.178818806983</v>
      </c>
      <c r="O256" s="46">
        <v>248.87537225779198</v>
      </c>
      <c r="P256" s="30"/>
      <c r="Q256" s="30"/>
      <c r="R256" s="30"/>
      <c r="S256" s="30"/>
      <c r="T256" s="30"/>
    </row>
    <row r="257" spans="1:20" x14ac:dyDescent="0.25">
      <c r="A257" s="45">
        <v>2030</v>
      </c>
      <c r="B257" s="45" t="s">
        <v>81</v>
      </c>
      <c r="C257" s="45">
        <v>5</v>
      </c>
      <c r="D257" s="46">
        <v>36.590007968958901</v>
      </c>
      <c r="E257" s="46">
        <v>29.257617904482601</v>
      </c>
      <c r="F257" s="46">
        <v>144.44875750593451</v>
      </c>
      <c r="G257" s="46">
        <v>35.252441197122806</v>
      </c>
      <c r="H257" s="46">
        <v>140.2604513267294</v>
      </c>
      <c r="I257" s="46">
        <v>4.5370135568200602</v>
      </c>
      <c r="J257" s="46">
        <v>60.216037167281698</v>
      </c>
      <c r="K257" s="46">
        <v>46.466263307899794</v>
      </c>
      <c r="L257" s="46">
        <v>53.297663294874901</v>
      </c>
      <c r="M257" s="46">
        <v>44.0440216015961</v>
      </c>
      <c r="N257" s="46">
        <v>154.01217057784081</v>
      </c>
      <c r="O257" s="46">
        <v>251.776184390157</v>
      </c>
      <c r="P257" s="30"/>
      <c r="Q257" s="30"/>
      <c r="R257" s="30"/>
      <c r="S257" s="30"/>
      <c r="T257" s="30"/>
    </row>
    <row r="258" spans="1:20" x14ac:dyDescent="0.25">
      <c r="A258" s="45">
        <v>1980</v>
      </c>
      <c r="B258" s="45" t="s">
        <v>82</v>
      </c>
      <c r="C258" s="45">
        <v>6</v>
      </c>
      <c r="D258" s="46">
        <v>2.0661050264277199</v>
      </c>
      <c r="E258" s="46">
        <v>1.2967375339947</v>
      </c>
      <c r="F258" s="46">
        <v>8.0195161738544503</v>
      </c>
      <c r="G258" s="46">
        <v>1.8509663158412299</v>
      </c>
      <c r="H258" s="46">
        <v>2.4464318981175399</v>
      </c>
      <c r="I258" s="46">
        <v>3.2560981113843701E-2</v>
      </c>
      <c r="J258" s="46">
        <v>1.41272949317816</v>
      </c>
      <c r="K258" s="46">
        <v>4.0575946415461299</v>
      </c>
      <c r="L258" s="46">
        <v>2.26888279251129</v>
      </c>
      <c r="M258" s="46">
        <v>0.88310256676849697</v>
      </c>
      <c r="N258" s="46">
        <v>9.3005252922057906</v>
      </c>
      <c r="O258" s="46">
        <v>17.5548419955397</v>
      </c>
      <c r="P258" s="30"/>
      <c r="Q258" s="30"/>
      <c r="R258" s="30"/>
      <c r="S258" s="30"/>
      <c r="T258" s="30"/>
    </row>
    <row r="259" spans="1:20" x14ac:dyDescent="0.25">
      <c r="A259" s="45">
        <v>1981</v>
      </c>
      <c r="B259" s="45" t="s">
        <v>82</v>
      </c>
      <c r="C259" s="45">
        <v>6</v>
      </c>
      <c r="D259" s="46">
        <v>2.11531192595971</v>
      </c>
      <c r="E259" s="46">
        <v>1.3260327453974801</v>
      </c>
      <c r="F259" s="46">
        <v>8.1920841998468905</v>
      </c>
      <c r="G259" s="46">
        <v>1.89721345494385</v>
      </c>
      <c r="H259" s="46">
        <v>2.6989711938742502</v>
      </c>
      <c r="I259" s="46">
        <v>3.69031774984089E-2</v>
      </c>
      <c r="J259" s="46">
        <v>1.4133820963009101</v>
      </c>
      <c r="K259" s="46">
        <v>4.06419290050707</v>
      </c>
      <c r="L259" s="46">
        <v>2.28428797616148</v>
      </c>
      <c r="M259" s="46">
        <v>0.93022307136494797</v>
      </c>
      <c r="N259" s="46">
        <v>9.4961680453541604</v>
      </c>
      <c r="O259" s="46">
        <v>17.785203697242299</v>
      </c>
      <c r="P259" s="30"/>
      <c r="Q259" s="30"/>
      <c r="R259" s="30"/>
      <c r="S259" s="30"/>
      <c r="T259" s="30"/>
    </row>
    <row r="260" spans="1:20" x14ac:dyDescent="0.25">
      <c r="A260" s="45">
        <v>1982</v>
      </c>
      <c r="B260" s="45" t="s">
        <v>82</v>
      </c>
      <c r="C260" s="45">
        <v>6</v>
      </c>
      <c r="D260" s="46">
        <v>2.16147001143427</v>
      </c>
      <c r="E260" s="46">
        <v>1.35337646258695</v>
      </c>
      <c r="F260" s="46">
        <v>8.3345706899362106</v>
      </c>
      <c r="G260" s="46">
        <v>1.93536111090522</v>
      </c>
      <c r="H260" s="46">
        <v>2.9033693604165598</v>
      </c>
      <c r="I260" s="46">
        <v>3.7357122696104701E-2</v>
      </c>
      <c r="J260" s="46">
        <v>1.4195706624519799</v>
      </c>
      <c r="K260" s="46">
        <v>4.0627509402307602</v>
      </c>
      <c r="L260" s="46">
        <v>2.31810777151092</v>
      </c>
      <c r="M260" s="46">
        <v>0.96342053268901695</v>
      </c>
      <c r="N260" s="46">
        <v>9.6800824951134601</v>
      </c>
      <c r="O260" s="46">
        <v>18.164081675834101</v>
      </c>
      <c r="P260" s="30"/>
      <c r="Q260" s="30"/>
      <c r="R260" s="30"/>
      <c r="S260" s="30"/>
      <c r="T260" s="30"/>
    </row>
    <row r="261" spans="1:20" x14ac:dyDescent="0.25">
      <c r="A261" s="45">
        <v>1983</v>
      </c>
      <c r="B261" s="45" t="s">
        <v>82</v>
      </c>
      <c r="C261" s="45">
        <v>6</v>
      </c>
      <c r="D261" s="46">
        <v>2.1920717546375501</v>
      </c>
      <c r="E261" s="46">
        <v>1.3720990525863901</v>
      </c>
      <c r="F261" s="46">
        <v>8.4129726849728197</v>
      </c>
      <c r="G261" s="46">
        <v>1.9569199427598201</v>
      </c>
      <c r="H261" s="46">
        <v>3.0339433383116501</v>
      </c>
      <c r="I261" s="46">
        <v>3.9192353503639601E-2</v>
      </c>
      <c r="J261" s="46">
        <v>1.4261519450420701</v>
      </c>
      <c r="K261" s="46">
        <v>4.0588407487425</v>
      </c>
      <c r="L261" s="46">
        <v>2.3695014512560202</v>
      </c>
      <c r="M261" s="46">
        <v>1.0084364165025299</v>
      </c>
      <c r="N261" s="46">
        <v>9.8242861794349903</v>
      </c>
      <c r="O261" s="46">
        <v>18.482417900687899</v>
      </c>
      <c r="P261" s="30"/>
      <c r="Q261" s="30"/>
      <c r="R261" s="30"/>
      <c r="S261" s="30"/>
      <c r="T261" s="30"/>
    </row>
    <row r="262" spans="1:20" x14ac:dyDescent="0.25">
      <c r="A262" s="45">
        <v>1984</v>
      </c>
      <c r="B262" s="45" t="s">
        <v>82</v>
      </c>
      <c r="C262" s="45">
        <v>6</v>
      </c>
      <c r="D262" s="46">
        <v>2.2103048686128299</v>
      </c>
      <c r="E262" s="46">
        <v>1.38590691672497</v>
      </c>
      <c r="F262" s="46">
        <v>8.4397503127963809</v>
      </c>
      <c r="G262" s="46">
        <v>1.96441876491944</v>
      </c>
      <c r="H262" s="46">
        <v>3.0749194272318001</v>
      </c>
      <c r="I262" s="46">
        <v>4.48865427448467E-2</v>
      </c>
      <c r="J262" s="46">
        <v>1.4303996967536501</v>
      </c>
      <c r="K262" s="46">
        <v>4.0559295224068004</v>
      </c>
      <c r="L262" s="46">
        <v>2.3979310864299301</v>
      </c>
      <c r="M262" s="46">
        <v>1.04765992048732</v>
      </c>
      <c r="N262" s="46">
        <v>9.9009156284778008</v>
      </c>
      <c r="O262" s="46">
        <v>18.949998375792301</v>
      </c>
      <c r="P262" s="30"/>
      <c r="Q262" s="30"/>
      <c r="R262" s="30"/>
      <c r="S262" s="30"/>
      <c r="T262" s="30"/>
    </row>
    <row r="263" spans="1:20" x14ac:dyDescent="0.25">
      <c r="A263" s="45">
        <v>1985</v>
      </c>
      <c r="B263" s="45" t="s">
        <v>82</v>
      </c>
      <c r="C263" s="45">
        <v>6</v>
      </c>
      <c r="D263" s="46">
        <v>2.22720614260757</v>
      </c>
      <c r="E263" s="46">
        <v>1.39822971565762</v>
      </c>
      <c r="F263" s="46">
        <v>8.5473701873482799</v>
      </c>
      <c r="G263" s="46">
        <v>1.9912391691971001</v>
      </c>
      <c r="H263" s="46">
        <v>3.139735491673</v>
      </c>
      <c r="I263" s="46">
        <v>4.7281833119596897E-2</v>
      </c>
      <c r="J263" s="46">
        <v>1.43147587655552</v>
      </c>
      <c r="K263" s="46">
        <v>4.0507576104372696</v>
      </c>
      <c r="L263" s="46">
        <v>2.45571563200415</v>
      </c>
      <c r="M263" s="46">
        <v>1.1698977805192401</v>
      </c>
      <c r="N263" s="46">
        <v>10.0150335463941</v>
      </c>
      <c r="O263" s="46">
        <v>19.2486659460311</v>
      </c>
      <c r="P263" s="30"/>
      <c r="Q263" s="30"/>
      <c r="R263" s="30"/>
      <c r="S263" s="30"/>
      <c r="T263" s="30"/>
    </row>
    <row r="264" spans="1:20" x14ac:dyDescent="0.25">
      <c r="A264" s="45">
        <v>1986</v>
      </c>
      <c r="B264" s="45" t="s">
        <v>82</v>
      </c>
      <c r="C264" s="45">
        <v>6</v>
      </c>
      <c r="D264" s="46">
        <v>2.2528365183056702</v>
      </c>
      <c r="E264" s="46">
        <v>1.41714831439984</v>
      </c>
      <c r="F264" s="46">
        <v>8.7118059417546103</v>
      </c>
      <c r="G264" s="46">
        <v>2.03163333465743</v>
      </c>
      <c r="H264" s="46">
        <v>3.2210922309521801</v>
      </c>
      <c r="I264" s="46">
        <v>4.7762748684621603E-2</v>
      </c>
      <c r="J264" s="46">
        <v>1.43397819964393</v>
      </c>
      <c r="K264" s="46">
        <v>4.0446927236837897</v>
      </c>
      <c r="L264" s="46">
        <v>2.4915383206905801</v>
      </c>
      <c r="M264" s="46">
        <v>1.22182674318974</v>
      </c>
      <c r="N264" s="46">
        <v>10.129478384312399</v>
      </c>
      <c r="O264" s="46">
        <v>19.625763197371199</v>
      </c>
      <c r="P264" s="30"/>
      <c r="Q264" s="30"/>
      <c r="R264" s="30"/>
      <c r="S264" s="30"/>
      <c r="T264" s="30"/>
    </row>
    <row r="265" spans="1:20" x14ac:dyDescent="0.25">
      <c r="A265" s="45">
        <v>1987</v>
      </c>
      <c r="B265" s="45" t="s">
        <v>82</v>
      </c>
      <c r="C265" s="45">
        <v>6</v>
      </c>
      <c r="D265" s="46">
        <v>2.2950357499809599</v>
      </c>
      <c r="E265" s="46">
        <v>1.44100844076158</v>
      </c>
      <c r="F265" s="46">
        <v>8.8983149034657991</v>
      </c>
      <c r="G265" s="46">
        <v>2.0794243752342498</v>
      </c>
      <c r="H265" s="46">
        <v>3.4007975120038001</v>
      </c>
      <c r="I265" s="46">
        <v>4.80349225482508E-2</v>
      </c>
      <c r="J265" s="46">
        <v>1.4375359888070001</v>
      </c>
      <c r="K265" s="46">
        <v>4.0448190699498001</v>
      </c>
      <c r="L265" s="46">
        <v>2.5283627143443699</v>
      </c>
      <c r="M265" s="46">
        <v>1.3021166818341301</v>
      </c>
      <c r="N265" s="46">
        <v>10.325023175068999</v>
      </c>
      <c r="O265" s="46">
        <v>20.156023207888499</v>
      </c>
      <c r="P265" s="30"/>
      <c r="Q265" s="30"/>
      <c r="R265" s="30"/>
      <c r="S265" s="30"/>
      <c r="T265" s="30"/>
    </row>
    <row r="266" spans="1:20" x14ac:dyDescent="0.25">
      <c r="A266" s="45">
        <v>1988</v>
      </c>
      <c r="B266" s="45" t="s">
        <v>82</v>
      </c>
      <c r="C266" s="45">
        <v>6</v>
      </c>
      <c r="D266" s="46">
        <v>2.3286902510495699</v>
      </c>
      <c r="E266" s="46">
        <v>1.46264230657512</v>
      </c>
      <c r="F266" s="46">
        <v>9.0787439776005598</v>
      </c>
      <c r="G266" s="46">
        <v>2.1249851793274801</v>
      </c>
      <c r="H266" s="46">
        <v>3.5451608142835198</v>
      </c>
      <c r="I266" s="46">
        <v>5.1755567005152797E-2</v>
      </c>
      <c r="J266" s="46">
        <v>1.4476673977147101</v>
      </c>
      <c r="K266" s="46">
        <v>4.0449577797494101</v>
      </c>
      <c r="L266" s="46">
        <v>2.5731058744179598</v>
      </c>
      <c r="M266" s="46">
        <v>1.3966823223487901</v>
      </c>
      <c r="N266" s="46">
        <v>10.5449040847852</v>
      </c>
      <c r="O266" s="46">
        <v>20.5066107109717</v>
      </c>
      <c r="P266" s="30"/>
      <c r="Q266" s="30"/>
      <c r="R266" s="30"/>
      <c r="S266" s="30"/>
      <c r="T266" s="30"/>
    </row>
    <row r="267" spans="1:20" x14ac:dyDescent="0.25">
      <c r="A267" s="45">
        <v>1989</v>
      </c>
      <c r="B267" s="45" t="s">
        <v>82</v>
      </c>
      <c r="C267" s="45">
        <v>6</v>
      </c>
      <c r="D267" s="46">
        <v>2.3703194983838398</v>
      </c>
      <c r="E267" s="46">
        <v>1.4892989035345101</v>
      </c>
      <c r="F267" s="46">
        <v>9.3001737144923702</v>
      </c>
      <c r="G267" s="46">
        <v>2.18188732400872</v>
      </c>
      <c r="H267" s="46">
        <v>3.7683722599084</v>
      </c>
      <c r="I267" s="46">
        <v>5.3131572809414898E-2</v>
      </c>
      <c r="J267" s="46">
        <v>1.4623778969566299</v>
      </c>
      <c r="K267" s="46">
        <v>4.0514947000796599</v>
      </c>
      <c r="L267" s="46">
        <v>2.6170678420807101</v>
      </c>
      <c r="M267" s="46">
        <v>1.54581778661481</v>
      </c>
      <c r="N267" s="46">
        <v>10.8660453581823</v>
      </c>
      <c r="O267" s="46">
        <v>20.8500499224807</v>
      </c>
      <c r="P267" s="30"/>
      <c r="Q267" s="30"/>
      <c r="R267" s="30"/>
      <c r="S267" s="30"/>
      <c r="T267" s="30"/>
    </row>
    <row r="268" spans="1:20" x14ac:dyDescent="0.25">
      <c r="A268" s="45">
        <v>1990</v>
      </c>
      <c r="B268" s="45" t="s">
        <v>82</v>
      </c>
      <c r="C268" s="45">
        <v>6</v>
      </c>
      <c r="D268" s="46">
        <v>2.4168991413291399</v>
      </c>
      <c r="E268" s="46">
        <v>1.52069680154386</v>
      </c>
      <c r="F268" s="46">
        <v>9.4668487040804798</v>
      </c>
      <c r="G268" s="46">
        <v>2.2265406935655099</v>
      </c>
      <c r="H268" s="46">
        <v>4.0118073980448896</v>
      </c>
      <c r="I268" s="46">
        <v>5.5042713509012998E-2</v>
      </c>
      <c r="J268" s="46">
        <v>1.4971061881972401</v>
      </c>
      <c r="K268" s="46">
        <v>4.0680072083566801</v>
      </c>
      <c r="L268" s="46">
        <v>2.68498788280667</v>
      </c>
      <c r="M268" s="46">
        <v>1.61105017755877</v>
      </c>
      <c r="N268" s="46">
        <v>11.1036021801537</v>
      </c>
      <c r="O268" s="46">
        <v>21.140889394845299</v>
      </c>
      <c r="P268" s="30"/>
      <c r="Q268" s="30"/>
      <c r="R268" s="30"/>
      <c r="S268" s="30"/>
      <c r="T268" s="30"/>
    </row>
    <row r="269" spans="1:20" x14ac:dyDescent="0.25">
      <c r="A269" s="45">
        <v>1991</v>
      </c>
      <c r="B269" s="45" t="s">
        <v>82</v>
      </c>
      <c r="C269" s="45">
        <v>6</v>
      </c>
      <c r="D269" s="46">
        <v>2.4569667286986601</v>
      </c>
      <c r="E269" s="46">
        <v>1.54352456581008</v>
      </c>
      <c r="F269" s="46">
        <v>9.6950065236262493</v>
      </c>
      <c r="G269" s="46">
        <v>2.2838631336306001</v>
      </c>
      <c r="H269" s="46">
        <v>4.1857445843403402</v>
      </c>
      <c r="I269" s="46">
        <v>5.5637882905289801E-2</v>
      </c>
      <c r="J269" s="46">
        <v>1.52851702150271</v>
      </c>
      <c r="K269" s="46">
        <v>4.0766053596308396</v>
      </c>
      <c r="L269" s="46">
        <v>2.7355674202103599</v>
      </c>
      <c r="M269" s="46">
        <v>1.68971550007543</v>
      </c>
      <c r="N269" s="46">
        <v>11.3041621566634</v>
      </c>
      <c r="O269" s="46">
        <v>21.5684918010807</v>
      </c>
      <c r="P269" s="30"/>
      <c r="Q269" s="30"/>
      <c r="R269" s="30"/>
      <c r="S269" s="30"/>
      <c r="T269" s="30"/>
    </row>
    <row r="270" spans="1:20" x14ac:dyDescent="0.25">
      <c r="A270" s="45">
        <v>1992</v>
      </c>
      <c r="B270" s="45" t="s">
        <v>82</v>
      </c>
      <c r="C270" s="45">
        <v>6</v>
      </c>
      <c r="D270" s="46">
        <v>2.4970891313833801</v>
      </c>
      <c r="E270" s="46">
        <v>1.5678678059681601</v>
      </c>
      <c r="F270" s="46">
        <v>9.8313249363705193</v>
      </c>
      <c r="G270" s="46">
        <v>2.3203020360628299</v>
      </c>
      <c r="H270" s="46">
        <v>4.3788932849888598</v>
      </c>
      <c r="I270" s="46">
        <v>6.0642677376491802E-2</v>
      </c>
      <c r="J270" s="46">
        <v>1.5599930044544199</v>
      </c>
      <c r="K270" s="46">
        <v>4.0778303443560997</v>
      </c>
      <c r="L270" s="46">
        <v>2.78626312134964</v>
      </c>
      <c r="M270" s="46">
        <v>1.7637986498864799</v>
      </c>
      <c r="N270" s="46">
        <v>11.512268777124399</v>
      </c>
      <c r="O270" s="46">
        <v>21.8985459243302</v>
      </c>
      <c r="P270" s="30"/>
      <c r="Q270" s="30"/>
      <c r="R270" s="30"/>
      <c r="S270" s="30"/>
      <c r="T270" s="30"/>
    </row>
    <row r="271" spans="1:20" x14ac:dyDescent="0.25">
      <c r="A271" s="45">
        <v>1993</v>
      </c>
      <c r="B271" s="45" t="s">
        <v>82</v>
      </c>
      <c r="C271" s="45">
        <v>6</v>
      </c>
      <c r="D271" s="46">
        <v>2.5247003670422399</v>
      </c>
      <c r="E271" s="46">
        <v>1.5785156566091401</v>
      </c>
      <c r="F271" s="46">
        <v>9.9527691747565807</v>
      </c>
      <c r="G271" s="46">
        <v>2.3508784652345001</v>
      </c>
      <c r="H271" s="46">
        <v>4.4678944146133004</v>
      </c>
      <c r="I271" s="46">
        <v>7.1254277653730894E-2</v>
      </c>
      <c r="J271" s="46">
        <v>1.5833503745965101</v>
      </c>
      <c r="K271" s="46">
        <v>4.0970800759858301</v>
      </c>
      <c r="L271" s="46">
        <v>2.8169520203926699</v>
      </c>
      <c r="M271" s="46">
        <v>1.77632208613524</v>
      </c>
      <c r="N271" s="46">
        <v>11.756629831359801</v>
      </c>
      <c r="O271" s="46">
        <v>21.889157146700999</v>
      </c>
      <c r="P271" s="30"/>
      <c r="Q271" s="30"/>
      <c r="R271" s="30"/>
      <c r="S271" s="30"/>
      <c r="T271" s="30"/>
    </row>
    <row r="272" spans="1:20" x14ac:dyDescent="0.25">
      <c r="A272" s="45">
        <v>1994</v>
      </c>
      <c r="B272" s="45" t="s">
        <v>82</v>
      </c>
      <c r="C272" s="45">
        <v>6</v>
      </c>
      <c r="D272" s="46">
        <v>2.5422505693754101</v>
      </c>
      <c r="E272" s="46">
        <v>1.58646222603151</v>
      </c>
      <c r="F272" s="46">
        <v>10.046485089373199</v>
      </c>
      <c r="G272" s="46">
        <v>2.3736105331766599</v>
      </c>
      <c r="H272" s="46">
        <v>4.4961451093160401</v>
      </c>
      <c r="I272" s="46">
        <v>7.8906592239990497E-2</v>
      </c>
      <c r="J272" s="46">
        <v>1.60049211492775</v>
      </c>
      <c r="K272" s="46">
        <v>4.1067478283751804</v>
      </c>
      <c r="L272" s="46">
        <v>2.8647806464082501</v>
      </c>
      <c r="M272" s="46">
        <v>1.7774399570044499</v>
      </c>
      <c r="N272" s="46">
        <v>11.925677396345099</v>
      </c>
      <c r="O272" s="46">
        <v>21.876049878095401</v>
      </c>
      <c r="P272" s="30"/>
      <c r="Q272" s="30"/>
      <c r="R272" s="30"/>
      <c r="S272" s="30"/>
      <c r="T272" s="30"/>
    </row>
    <row r="273" spans="1:20" x14ac:dyDescent="0.25">
      <c r="A273" s="45">
        <v>1995</v>
      </c>
      <c r="B273" s="45" t="s">
        <v>82</v>
      </c>
      <c r="C273" s="45">
        <v>6</v>
      </c>
      <c r="D273" s="46">
        <v>2.5554731799286201</v>
      </c>
      <c r="E273" s="46">
        <v>1.5924520403070399</v>
      </c>
      <c r="F273" s="46">
        <v>10.1013086458711</v>
      </c>
      <c r="G273" s="46">
        <v>2.3869923804050002</v>
      </c>
      <c r="H273" s="46">
        <v>4.5106584817260096</v>
      </c>
      <c r="I273" s="46">
        <v>8.8519554085705499E-2</v>
      </c>
      <c r="J273" s="46">
        <v>1.6345336712898</v>
      </c>
      <c r="K273" s="46">
        <v>4.1058245404658997</v>
      </c>
      <c r="L273" s="46">
        <v>2.8821422066598901</v>
      </c>
      <c r="M273" s="46">
        <v>1.78013334307469</v>
      </c>
      <c r="N273" s="46">
        <v>11.9838854608743</v>
      </c>
      <c r="O273" s="46">
        <v>21.858383480609501</v>
      </c>
      <c r="P273" s="30"/>
      <c r="Q273" s="30"/>
      <c r="R273" s="30"/>
      <c r="S273" s="30"/>
      <c r="T273" s="30"/>
    </row>
    <row r="274" spans="1:20" x14ac:dyDescent="0.25">
      <c r="A274" s="45">
        <v>1996</v>
      </c>
      <c r="B274" s="45" t="s">
        <v>82</v>
      </c>
      <c r="C274" s="45">
        <v>6</v>
      </c>
      <c r="D274" s="46">
        <v>2.5775085051673599</v>
      </c>
      <c r="E274" s="46">
        <v>1.6040132217822101</v>
      </c>
      <c r="F274" s="46">
        <v>10.151840490403901</v>
      </c>
      <c r="G274" s="46">
        <v>2.3998201910524499</v>
      </c>
      <c r="H274" s="46">
        <v>4.5443885239599897</v>
      </c>
      <c r="I274" s="46">
        <v>9.15405914417671E-2</v>
      </c>
      <c r="J274" s="46">
        <v>1.65444604382049</v>
      </c>
      <c r="K274" s="46">
        <v>4.1105175149577304</v>
      </c>
      <c r="L274" s="46">
        <v>2.88468121245283</v>
      </c>
      <c r="M274" s="46">
        <v>1.7836548107364301</v>
      </c>
      <c r="N274" s="46">
        <v>12.057594578703601</v>
      </c>
      <c r="O274" s="46">
        <v>21.827906062411</v>
      </c>
      <c r="P274" s="30"/>
      <c r="Q274" s="30"/>
      <c r="R274" s="30"/>
      <c r="S274" s="30"/>
      <c r="T274" s="30"/>
    </row>
    <row r="275" spans="1:20" x14ac:dyDescent="0.25">
      <c r="A275" s="45">
        <v>1997</v>
      </c>
      <c r="B275" s="45" t="s">
        <v>82</v>
      </c>
      <c r="C275" s="45">
        <v>6</v>
      </c>
      <c r="D275" s="46">
        <v>2.5889875156666702</v>
      </c>
      <c r="E275" s="46">
        <v>1.61299797882713</v>
      </c>
      <c r="F275" s="46">
        <v>10.224926915020299</v>
      </c>
      <c r="G275" s="46">
        <v>2.4181249043739799</v>
      </c>
      <c r="H275" s="46">
        <v>4.5885508762154101</v>
      </c>
      <c r="I275" s="46">
        <v>9.2352197137266806E-2</v>
      </c>
      <c r="J275" s="46">
        <v>1.6687625271072</v>
      </c>
      <c r="K275" s="46">
        <v>4.1126378970333901</v>
      </c>
      <c r="L275" s="46">
        <v>2.8966638725969598</v>
      </c>
      <c r="M275" s="46">
        <v>1.78300796805825</v>
      </c>
      <c r="N275" s="46">
        <v>12.1535491505525</v>
      </c>
      <c r="O275" s="46">
        <v>21.779607948847001</v>
      </c>
      <c r="P275" s="30"/>
      <c r="Q275" s="30"/>
      <c r="R275" s="30"/>
      <c r="S275" s="30"/>
      <c r="T275" s="30"/>
    </row>
    <row r="276" spans="1:20" x14ac:dyDescent="0.25">
      <c r="A276" s="45">
        <v>1998</v>
      </c>
      <c r="B276" s="45" t="s">
        <v>82</v>
      </c>
      <c r="C276" s="45">
        <v>6</v>
      </c>
      <c r="D276" s="46">
        <v>2.60523493591969</v>
      </c>
      <c r="E276" s="46">
        <v>1.62580257308323</v>
      </c>
      <c r="F276" s="46">
        <v>10.302771660454701</v>
      </c>
      <c r="G276" s="46">
        <v>2.4375807278919002</v>
      </c>
      <c r="H276" s="46">
        <v>4.6347793345044996</v>
      </c>
      <c r="I276" s="46">
        <v>9.5456087685409405E-2</v>
      </c>
      <c r="J276" s="46">
        <v>1.68226799266933</v>
      </c>
      <c r="K276" s="46">
        <v>4.1179242180392102</v>
      </c>
      <c r="L276" s="46">
        <v>2.91453420975748</v>
      </c>
      <c r="M276" s="46">
        <v>1.7982241441829201</v>
      </c>
      <c r="N276" s="46">
        <v>12.267695117979899</v>
      </c>
      <c r="O276" s="46">
        <v>21.755992307773202</v>
      </c>
      <c r="P276" s="30"/>
      <c r="Q276" s="30"/>
      <c r="R276" s="30"/>
      <c r="S276" s="30"/>
      <c r="T276" s="30"/>
    </row>
    <row r="277" spans="1:20" x14ac:dyDescent="0.25">
      <c r="A277" s="45">
        <v>1999</v>
      </c>
      <c r="B277" s="45" t="s">
        <v>82</v>
      </c>
      <c r="C277" s="45">
        <v>6</v>
      </c>
      <c r="D277" s="46">
        <v>2.6246722506314799</v>
      </c>
      <c r="E277" s="46">
        <v>1.6368086555699799</v>
      </c>
      <c r="F277" s="46">
        <v>10.373489198047</v>
      </c>
      <c r="G277" s="46">
        <v>2.4557163332879699</v>
      </c>
      <c r="H277" s="46">
        <v>4.6955609752937297</v>
      </c>
      <c r="I277" s="46">
        <v>9.84736622776234E-2</v>
      </c>
      <c r="J277" s="46">
        <v>1.71436975750566</v>
      </c>
      <c r="K277" s="46">
        <v>4.1239318747442404</v>
      </c>
      <c r="L277" s="46">
        <v>2.9270430729268302</v>
      </c>
      <c r="M277" s="46">
        <v>1.83154207801785</v>
      </c>
      <c r="N277" s="46">
        <v>12.351841858015399</v>
      </c>
      <c r="O277" s="46">
        <v>21.7722909712659</v>
      </c>
      <c r="P277" s="30"/>
      <c r="Q277" s="30"/>
      <c r="R277" s="30"/>
      <c r="S277" s="30"/>
      <c r="T277" s="30"/>
    </row>
    <row r="278" spans="1:20" x14ac:dyDescent="0.25">
      <c r="A278" s="45">
        <v>2000</v>
      </c>
      <c r="B278" s="45" t="s">
        <v>82</v>
      </c>
      <c r="C278" s="45">
        <v>6</v>
      </c>
      <c r="D278" s="46">
        <v>2.6534231644663699</v>
      </c>
      <c r="E278" s="46">
        <v>1.6565188120447401</v>
      </c>
      <c r="F278" s="46">
        <v>10.4996458403422</v>
      </c>
      <c r="G278" s="46">
        <v>2.4890238894513499</v>
      </c>
      <c r="H278" s="46">
        <v>4.8558643911609396</v>
      </c>
      <c r="I278" s="46">
        <v>9.8422127580466104E-2</v>
      </c>
      <c r="J278" s="46">
        <v>1.73130875096565</v>
      </c>
      <c r="K278" s="46">
        <v>4.1192764497637997</v>
      </c>
      <c r="L278" s="46">
        <v>2.9361643233642098</v>
      </c>
      <c r="M278" s="46">
        <v>1.8612908246122499</v>
      </c>
      <c r="N278" s="46">
        <v>12.561072850650399</v>
      </c>
      <c r="O278" s="46">
        <v>21.862168536409499</v>
      </c>
      <c r="P278" s="30"/>
      <c r="Q278" s="30"/>
      <c r="R278" s="30"/>
      <c r="S278" s="30"/>
      <c r="T278" s="30"/>
    </row>
    <row r="279" spans="1:20" x14ac:dyDescent="0.25">
      <c r="A279" s="45">
        <v>2001</v>
      </c>
      <c r="B279" s="45" t="s">
        <v>82</v>
      </c>
      <c r="C279" s="45">
        <v>6</v>
      </c>
      <c r="D279" s="46">
        <v>2.6845880908852302</v>
      </c>
      <c r="E279" s="46">
        <v>1.6767518870434901</v>
      </c>
      <c r="F279" s="46">
        <v>10.6124900148205</v>
      </c>
      <c r="G279" s="46">
        <v>2.5191641985133399</v>
      </c>
      <c r="H279" s="46">
        <v>5.0129471016043698</v>
      </c>
      <c r="I279" s="46">
        <v>0.109058537732594</v>
      </c>
      <c r="J279" s="46">
        <v>1.7606631924745599</v>
      </c>
      <c r="K279" s="46">
        <v>4.1350217649020404</v>
      </c>
      <c r="L279" s="46">
        <v>2.9576810284918502</v>
      </c>
      <c r="M279" s="46">
        <v>1.87987110243455</v>
      </c>
      <c r="N279" s="46">
        <v>12.731894833850699</v>
      </c>
      <c r="O279" s="46">
        <v>21.919084312915</v>
      </c>
      <c r="P279" s="30"/>
      <c r="Q279" s="30"/>
      <c r="R279" s="30"/>
      <c r="S279" s="30"/>
      <c r="T279" s="30"/>
    </row>
    <row r="280" spans="1:20" x14ac:dyDescent="0.25">
      <c r="A280" s="45">
        <v>2002</v>
      </c>
      <c r="B280" s="45" t="s">
        <v>82</v>
      </c>
      <c r="C280" s="45">
        <v>6</v>
      </c>
      <c r="D280" s="46">
        <v>2.7205869375290499</v>
      </c>
      <c r="E280" s="46">
        <v>1.7037947686796699</v>
      </c>
      <c r="F280" s="46">
        <v>10.731295254346501</v>
      </c>
      <c r="G280" s="46">
        <v>2.55151172524487</v>
      </c>
      <c r="H280" s="46">
        <v>5.2057071199729599</v>
      </c>
      <c r="I280" s="46">
        <v>0.108997202261801</v>
      </c>
      <c r="J280" s="46">
        <v>1.7927757370055699</v>
      </c>
      <c r="K280" s="46">
        <v>4.1416312569092799</v>
      </c>
      <c r="L280" s="46">
        <v>2.9932369459278898</v>
      </c>
      <c r="M280" s="46">
        <v>1.88792285619769</v>
      </c>
      <c r="N280" s="46">
        <v>12.902702554533199</v>
      </c>
      <c r="O280" s="46">
        <v>21.9501872035069</v>
      </c>
      <c r="P280" s="30"/>
      <c r="Q280" s="30"/>
      <c r="R280" s="30"/>
      <c r="S280" s="30"/>
      <c r="T280" s="30"/>
    </row>
    <row r="281" spans="1:20" x14ac:dyDescent="0.25">
      <c r="A281" s="45">
        <v>2003</v>
      </c>
      <c r="B281" s="45" t="s">
        <v>82</v>
      </c>
      <c r="C281" s="45">
        <v>6</v>
      </c>
      <c r="D281" s="46">
        <v>2.7492856417529401</v>
      </c>
      <c r="E281" s="46">
        <v>1.7242541729932599</v>
      </c>
      <c r="F281" s="46">
        <v>10.8698598743196</v>
      </c>
      <c r="G281" s="46">
        <v>2.58736084164331</v>
      </c>
      <c r="H281" s="46">
        <v>5.35151165368194</v>
      </c>
      <c r="I281" s="46">
        <v>0.112967421791986</v>
      </c>
      <c r="J281" s="46">
        <v>1.82394887514378</v>
      </c>
      <c r="K281" s="46">
        <v>4.1510569285561498</v>
      </c>
      <c r="L281" s="46">
        <v>3.05146652864638</v>
      </c>
      <c r="M281" s="46">
        <v>1.9064549736410501</v>
      </c>
      <c r="N281" s="46">
        <v>13.042764858795501</v>
      </c>
      <c r="O281" s="46">
        <v>22.042401988975801</v>
      </c>
      <c r="P281" s="30"/>
      <c r="Q281" s="30"/>
      <c r="R281" s="30"/>
      <c r="S281" s="30"/>
      <c r="T281" s="30"/>
    </row>
    <row r="282" spans="1:20" x14ac:dyDescent="0.25">
      <c r="A282" s="45">
        <v>2004</v>
      </c>
      <c r="B282" s="45" t="s">
        <v>82</v>
      </c>
      <c r="C282" s="45">
        <v>6</v>
      </c>
      <c r="D282" s="46">
        <v>2.7734754757069902</v>
      </c>
      <c r="E282" s="46">
        <v>1.74008025462706</v>
      </c>
      <c r="F282" s="46">
        <v>10.9270714918644</v>
      </c>
      <c r="G282" s="46">
        <v>2.60393170203653</v>
      </c>
      <c r="H282" s="46">
        <v>5.4806206312720098</v>
      </c>
      <c r="I282" s="46">
        <v>0.122655598978375</v>
      </c>
      <c r="J282" s="46">
        <v>1.8734120805662999</v>
      </c>
      <c r="K282" s="46">
        <v>4.1463539535248701</v>
      </c>
      <c r="L282" s="46">
        <v>3.1080928234583101</v>
      </c>
      <c r="M282" s="46">
        <v>1.9056900839895401</v>
      </c>
      <c r="N282" s="46">
        <v>13.1822682089006</v>
      </c>
      <c r="O282" s="46">
        <v>22.055721569717999</v>
      </c>
      <c r="P282" s="30"/>
      <c r="Q282" s="30"/>
      <c r="R282" s="30"/>
      <c r="S282" s="30"/>
      <c r="T282" s="30"/>
    </row>
    <row r="283" spans="1:20" x14ac:dyDescent="0.25">
      <c r="A283" s="45">
        <v>2005</v>
      </c>
      <c r="B283" s="45" t="s">
        <v>82</v>
      </c>
      <c r="C283" s="45">
        <v>6</v>
      </c>
      <c r="D283" s="46">
        <v>2.79289894440838</v>
      </c>
      <c r="E283" s="46">
        <v>1.7502637382467401</v>
      </c>
      <c r="F283" s="46">
        <v>10.997707699204801</v>
      </c>
      <c r="G283" s="46">
        <v>2.6230387526052201</v>
      </c>
      <c r="H283" s="46">
        <v>5.5846502749602696</v>
      </c>
      <c r="I283" s="46">
        <v>0.124227406341665</v>
      </c>
      <c r="J283" s="46">
        <v>1.96824977822827</v>
      </c>
      <c r="K283" s="46">
        <v>4.14797998450201</v>
      </c>
      <c r="L283" s="46">
        <v>3.1488538165062798</v>
      </c>
      <c r="M283" s="46">
        <v>1.905438985195</v>
      </c>
      <c r="N283" s="46">
        <v>13.2669052833468</v>
      </c>
      <c r="O283" s="46">
        <v>22.035503251570798</v>
      </c>
      <c r="P283" s="30"/>
      <c r="Q283" s="30"/>
      <c r="R283" s="30"/>
      <c r="S283" s="30"/>
      <c r="T283" s="30"/>
    </row>
    <row r="284" spans="1:20" x14ac:dyDescent="0.25">
      <c r="A284" s="45">
        <v>2006</v>
      </c>
      <c r="B284" s="45" t="s">
        <v>82</v>
      </c>
      <c r="C284" s="45">
        <v>6</v>
      </c>
      <c r="D284" s="46">
        <v>2.8109845910636202</v>
      </c>
      <c r="E284" s="46">
        <v>1.76173354012531</v>
      </c>
      <c r="F284" s="46">
        <v>11.051653470087601</v>
      </c>
      <c r="G284" s="46">
        <v>2.6381073214973099</v>
      </c>
      <c r="H284" s="46">
        <v>5.6817000307375798</v>
      </c>
      <c r="I284" s="46">
        <v>0.12594515082364099</v>
      </c>
      <c r="J284" s="46">
        <v>2.0531751727922298</v>
      </c>
      <c r="K284" s="46">
        <v>4.1564435417277696</v>
      </c>
      <c r="L284" s="46">
        <v>3.2386257939194301</v>
      </c>
      <c r="M284" s="46">
        <v>1.9156679994247701</v>
      </c>
      <c r="N284" s="46">
        <v>13.362687610814101</v>
      </c>
      <c r="O284" s="46">
        <v>22.0347303544916</v>
      </c>
      <c r="P284" s="30"/>
      <c r="Q284" s="30"/>
      <c r="R284" s="30"/>
      <c r="S284" s="30"/>
      <c r="T284" s="30"/>
    </row>
    <row r="285" spans="1:20" x14ac:dyDescent="0.25">
      <c r="A285" s="45">
        <v>2007</v>
      </c>
      <c r="B285" s="45" t="s">
        <v>82</v>
      </c>
      <c r="C285" s="45">
        <v>6</v>
      </c>
      <c r="D285" s="46">
        <v>2.8264486964610098</v>
      </c>
      <c r="E285" s="46">
        <v>1.77029335056917</v>
      </c>
      <c r="F285" s="46">
        <v>11.133427089854401</v>
      </c>
      <c r="G285" s="46">
        <v>2.6592394108506801</v>
      </c>
      <c r="H285" s="46">
        <v>5.7615779820956297</v>
      </c>
      <c r="I285" s="46">
        <v>0.12618581995813899</v>
      </c>
      <c r="J285" s="46">
        <v>2.1092677842357599</v>
      </c>
      <c r="K285" s="46">
        <v>4.1662752560059397</v>
      </c>
      <c r="L285" s="46">
        <v>3.2432691887142902</v>
      </c>
      <c r="M285" s="46">
        <v>1.91866980487804</v>
      </c>
      <c r="N285" s="46">
        <v>13.4614630057092</v>
      </c>
      <c r="O285" s="46">
        <v>22.041821169196801</v>
      </c>
      <c r="P285" s="30"/>
      <c r="Q285" s="30"/>
      <c r="R285" s="30"/>
      <c r="S285" s="30"/>
      <c r="T285" s="30"/>
    </row>
    <row r="286" spans="1:20" x14ac:dyDescent="0.25">
      <c r="A286" s="45">
        <v>2008</v>
      </c>
      <c r="B286" s="45" t="s">
        <v>82</v>
      </c>
      <c r="C286" s="45">
        <v>6</v>
      </c>
      <c r="D286" s="46">
        <v>2.83731517700557</v>
      </c>
      <c r="E286" s="46">
        <v>1.7752879175260201</v>
      </c>
      <c r="F286" s="46">
        <v>11.202345715909701</v>
      </c>
      <c r="G286" s="46">
        <v>2.67636847688423</v>
      </c>
      <c r="H286" s="46">
        <v>5.7974728738000803</v>
      </c>
      <c r="I286" s="46">
        <v>0.12603856344867001</v>
      </c>
      <c r="J286" s="46">
        <v>2.1713765236209599</v>
      </c>
      <c r="K286" s="46">
        <v>4.1870647127585103</v>
      </c>
      <c r="L286" s="46">
        <v>3.3036807153049002</v>
      </c>
      <c r="M286" s="46">
        <v>1.9655559535664</v>
      </c>
      <c r="N286" s="46">
        <v>13.5462438526061</v>
      </c>
      <c r="O286" s="46">
        <v>22.0336148268084</v>
      </c>
      <c r="P286" s="30"/>
      <c r="Q286" s="30"/>
      <c r="R286" s="30"/>
      <c r="S286" s="30"/>
      <c r="T286" s="30"/>
    </row>
    <row r="287" spans="1:20" x14ac:dyDescent="0.25">
      <c r="A287" s="45">
        <v>2009</v>
      </c>
      <c r="B287" s="45" t="s">
        <v>82</v>
      </c>
      <c r="C287" s="45">
        <v>6</v>
      </c>
      <c r="D287" s="46">
        <v>2.8421837278754798</v>
      </c>
      <c r="E287" s="46">
        <v>1.77718897085654</v>
      </c>
      <c r="F287" s="46">
        <v>11.2520556236547</v>
      </c>
      <c r="G287" s="46">
        <v>2.6887408970539699</v>
      </c>
      <c r="H287" s="46">
        <v>5.8206149014519797</v>
      </c>
      <c r="I287" s="46">
        <v>0.125947138465824</v>
      </c>
      <c r="J287" s="46">
        <v>2.2182520921471198</v>
      </c>
      <c r="K287" s="46">
        <v>4.2181655822421504</v>
      </c>
      <c r="L287" s="46">
        <v>3.3348690691101699</v>
      </c>
      <c r="M287" s="46">
        <v>2.0109641002896299</v>
      </c>
      <c r="N287" s="46">
        <v>13.6169975325934</v>
      </c>
      <c r="O287" s="46">
        <v>22.051730116964801</v>
      </c>
      <c r="P287" s="30"/>
      <c r="Q287" s="30"/>
      <c r="R287" s="30"/>
      <c r="S287" s="30"/>
      <c r="T287" s="30"/>
    </row>
    <row r="288" spans="1:20" x14ac:dyDescent="0.25">
      <c r="A288" s="45">
        <v>2010</v>
      </c>
      <c r="B288" s="45" t="s">
        <v>82</v>
      </c>
      <c r="C288" s="45">
        <v>6</v>
      </c>
      <c r="D288" s="46">
        <v>2.8443630047320401</v>
      </c>
      <c r="E288" s="46">
        <v>1.77730259680257</v>
      </c>
      <c r="F288" s="46">
        <v>11.2734558652565</v>
      </c>
      <c r="G288" s="46">
        <v>2.6946779596653601</v>
      </c>
      <c r="H288" s="46">
        <v>5.8498090292664804</v>
      </c>
      <c r="I288" s="46">
        <v>0.12686629952372</v>
      </c>
      <c r="J288" s="46">
        <v>2.2895571224067699</v>
      </c>
      <c r="K288" s="46">
        <v>4.2383486932302299</v>
      </c>
      <c r="L288" s="46">
        <v>3.3542790456102498</v>
      </c>
      <c r="M288" s="46">
        <v>2.0080532178240902</v>
      </c>
      <c r="N288" s="46">
        <v>13.6699935710164</v>
      </c>
      <c r="O288" s="46">
        <v>22.003129990722801</v>
      </c>
      <c r="P288" s="30"/>
      <c r="Q288" s="30"/>
      <c r="R288" s="30"/>
      <c r="S288" s="30"/>
      <c r="T288" s="30"/>
    </row>
    <row r="289" spans="1:26" x14ac:dyDescent="0.25">
      <c r="A289" s="45">
        <v>2011</v>
      </c>
      <c r="B289" s="45" t="s">
        <v>82</v>
      </c>
      <c r="C289" s="45">
        <v>6</v>
      </c>
      <c r="D289" s="46">
        <v>2.8423244043258702</v>
      </c>
      <c r="E289" s="46">
        <v>1.7743357802389601</v>
      </c>
      <c r="F289" s="46">
        <v>11.2647423508692</v>
      </c>
      <c r="G289" s="46">
        <v>2.6929477558216099</v>
      </c>
      <c r="H289" s="46">
        <v>5.8498776130436898</v>
      </c>
      <c r="I289" s="46">
        <v>0.126666003604958</v>
      </c>
      <c r="J289" s="46">
        <v>2.3627450138431199</v>
      </c>
      <c r="K289" s="46">
        <v>4.2428813883878203</v>
      </c>
      <c r="L289" s="46">
        <v>3.3520406121586199</v>
      </c>
      <c r="M289" s="46">
        <v>2.00453349555197</v>
      </c>
      <c r="N289" s="46">
        <v>13.7007911832769</v>
      </c>
      <c r="O289" s="46">
        <v>21.938191319323099</v>
      </c>
      <c r="P289" s="30"/>
      <c r="Q289" s="30"/>
      <c r="R289" s="30"/>
      <c r="S289" s="30"/>
      <c r="T289" s="30"/>
    </row>
    <row r="290" spans="1:26" x14ac:dyDescent="0.25">
      <c r="A290" s="45">
        <v>2012</v>
      </c>
      <c r="B290" s="45" t="s">
        <v>82</v>
      </c>
      <c r="C290" s="45">
        <v>6</v>
      </c>
      <c r="D290" s="46">
        <v>2.8376375333197701</v>
      </c>
      <c r="E290" s="46">
        <v>1.7714187916289801</v>
      </c>
      <c r="F290" s="46">
        <v>11.254855063117599</v>
      </c>
      <c r="G290" s="46">
        <v>2.6907001949629201</v>
      </c>
      <c r="H290" s="46">
        <v>5.8394170726418002</v>
      </c>
      <c r="I290" s="46">
        <v>0.126445012495985</v>
      </c>
      <c r="J290" s="46">
        <v>2.42156103430397</v>
      </c>
      <c r="K290" s="46">
        <v>4.2624083328333402</v>
      </c>
      <c r="L290" s="46">
        <v>3.3823617036454401</v>
      </c>
      <c r="M290" s="46">
        <v>2.00168941022618</v>
      </c>
      <c r="N290" s="46">
        <v>13.721819777710399</v>
      </c>
      <c r="O290" s="46">
        <v>21.871456309828101</v>
      </c>
      <c r="P290" s="30"/>
      <c r="Q290" s="30"/>
      <c r="R290" s="30"/>
      <c r="S290" s="30"/>
      <c r="T290" s="30"/>
    </row>
    <row r="291" spans="1:26" x14ac:dyDescent="0.25">
      <c r="A291" s="45">
        <v>2013</v>
      </c>
      <c r="B291" s="45" t="s">
        <v>82</v>
      </c>
      <c r="C291" s="45">
        <v>6</v>
      </c>
      <c r="D291" s="46">
        <v>2.8322459461099299</v>
      </c>
      <c r="E291" s="46">
        <v>1.76822975060697</v>
      </c>
      <c r="F291" s="46">
        <v>11.2378400358826</v>
      </c>
      <c r="G291" s="46">
        <v>2.6870414739169401</v>
      </c>
      <c r="H291" s="46">
        <v>5.8395754819867696</v>
      </c>
      <c r="I291" s="46">
        <v>0.12620446711556699</v>
      </c>
      <c r="J291" s="46">
        <v>2.4397494821311501</v>
      </c>
      <c r="K291" s="46">
        <v>4.2651595645178801</v>
      </c>
      <c r="L291" s="46">
        <v>3.3955285136675499</v>
      </c>
      <c r="M291" s="46">
        <v>2.0042286099892399</v>
      </c>
      <c r="N291" s="46">
        <v>13.7012792165203</v>
      </c>
      <c r="O291" s="46">
        <v>21.818052585828099</v>
      </c>
      <c r="P291" s="30"/>
      <c r="Q291" s="30"/>
      <c r="R291" s="30"/>
      <c r="S291" s="30"/>
      <c r="T291" s="30"/>
    </row>
    <row r="292" spans="1:26" x14ac:dyDescent="0.25">
      <c r="A292" s="45">
        <v>2014</v>
      </c>
      <c r="B292" s="45" t="s">
        <v>82</v>
      </c>
      <c r="C292" s="45">
        <v>6</v>
      </c>
      <c r="D292" s="46">
        <v>2.8289891298493401</v>
      </c>
      <c r="E292" s="46">
        <v>1.76500462052809</v>
      </c>
      <c r="F292" s="46">
        <v>11.236837062780699</v>
      </c>
      <c r="G292" s="46">
        <v>2.68721498336821</v>
      </c>
      <c r="H292" s="46">
        <v>5.8447329406746498</v>
      </c>
      <c r="I292" s="46">
        <v>0.12594158535184699</v>
      </c>
      <c r="J292" s="46">
        <v>2.4536286047759601</v>
      </c>
      <c r="K292" s="46">
        <v>4.2633361841628501</v>
      </c>
      <c r="L292" s="46">
        <v>3.4091009924209801</v>
      </c>
      <c r="M292" s="46">
        <v>2.0195012022990699</v>
      </c>
      <c r="N292" s="46">
        <v>13.6981171544547</v>
      </c>
      <c r="O292" s="46">
        <v>21.750522895857198</v>
      </c>
      <c r="P292" s="30"/>
      <c r="Q292" s="30"/>
      <c r="R292" s="30"/>
      <c r="S292" s="30"/>
      <c r="T292" s="30"/>
    </row>
    <row r="293" spans="1:26" x14ac:dyDescent="0.25">
      <c r="A293" s="45">
        <v>2015</v>
      </c>
      <c r="B293" s="45" t="s">
        <v>82</v>
      </c>
      <c r="C293" s="45">
        <v>6</v>
      </c>
      <c r="D293" s="46">
        <v>2.8496789205239299</v>
      </c>
      <c r="E293" s="46">
        <v>1.78400851635409</v>
      </c>
      <c r="F293" s="46">
        <v>11.352677681887601</v>
      </c>
      <c r="G293" s="46">
        <v>2.7171395406114902</v>
      </c>
      <c r="H293" s="46">
        <v>5.9593734294598697</v>
      </c>
      <c r="I293" s="46">
        <v>0.12875754005510301</v>
      </c>
      <c r="J293" s="46">
        <v>2.49608100003584</v>
      </c>
      <c r="K293" s="46">
        <v>4.2707770130648299</v>
      </c>
      <c r="L293" s="46">
        <v>3.4481730400006501</v>
      </c>
      <c r="M293" s="46">
        <v>2.0478795614240601</v>
      </c>
      <c r="N293" s="46">
        <v>13.8441183836366</v>
      </c>
      <c r="O293" s="46">
        <v>21.831802123047801</v>
      </c>
      <c r="P293" s="25"/>
      <c r="Q293" s="25"/>
      <c r="R293" s="25"/>
      <c r="S293" s="25"/>
      <c r="T293" s="25"/>
    </row>
    <row r="294" spans="1:26" x14ac:dyDescent="0.25">
      <c r="A294" s="45">
        <v>2016</v>
      </c>
      <c r="B294" s="45" t="s">
        <v>82</v>
      </c>
      <c r="C294" s="45">
        <v>6</v>
      </c>
      <c r="D294" s="46">
        <v>2.8746021091831802</v>
      </c>
      <c r="E294" s="46">
        <v>1.80307503922987</v>
      </c>
      <c r="F294" s="46">
        <v>11.471826617369199</v>
      </c>
      <c r="G294" s="46">
        <v>2.7480235287288699</v>
      </c>
      <c r="H294" s="46">
        <v>6.0808420391968303</v>
      </c>
      <c r="I294" s="46">
        <v>0.13147038132205599</v>
      </c>
      <c r="J294" s="46">
        <v>2.5396614858338502</v>
      </c>
      <c r="K294" s="46">
        <v>4.27884834494819</v>
      </c>
      <c r="L294" s="46">
        <v>3.48900667060636</v>
      </c>
      <c r="M294" s="46">
        <v>2.09035181264306</v>
      </c>
      <c r="N294" s="46">
        <v>13.979083745843999</v>
      </c>
      <c r="O294" s="46">
        <v>21.9907616079708</v>
      </c>
      <c r="P294" s="26"/>
      <c r="Q294" s="26"/>
      <c r="R294" s="26"/>
      <c r="S294" s="26"/>
      <c r="T294" s="26"/>
      <c r="U294" s="26"/>
      <c r="V294" s="26"/>
      <c r="W294" s="26"/>
      <c r="X294" s="26"/>
      <c r="Y294" s="26"/>
      <c r="Z294" s="26"/>
    </row>
    <row r="295" spans="1:26" x14ac:dyDescent="0.25">
      <c r="A295" s="45">
        <v>2017</v>
      </c>
      <c r="B295" s="45" t="s">
        <v>82</v>
      </c>
      <c r="C295" s="45">
        <v>6</v>
      </c>
      <c r="D295" s="46">
        <v>2.9025472460407098</v>
      </c>
      <c r="E295" s="46">
        <v>1.8237541727906399</v>
      </c>
      <c r="F295" s="46">
        <v>11.5975377760067</v>
      </c>
      <c r="G295" s="46">
        <v>2.7804746154372699</v>
      </c>
      <c r="H295" s="46">
        <v>6.2026837186306203</v>
      </c>
      <c r="I295" s="46">
        <v>0.134481073728173</v>
      </c>
      <c r="J295" s="46">
        <v>2.5840288818232899</v>
      </c>
      <c r="K295" s="46">
        <v>4.2864157981113102</v>
      </c>
      <c r="L295" s="46">
        <v>3.5279015951932902</v>
      </c>
      <c r="M295" s="46">
        <v>2.1349411219299999</v>
      </c>
      <c r="N295" s="46">
        <v>14.1298640820886</v>
      </c>
      <c r="O295" s="46">
        <v>22.188122252653901</v>
      </c>
      <c r="P295" s="30"/>
      <c r="Q295" s="30"/>
      <c r="R295" s="30"/>
      <c r="S295" s="30"/>
      <c r="T295" s="30"/>
    </row>
    <row r="296" spans="1:26" x14ac:dyDescent="0.25">
      <c r="A296" s="45">
        <v>2018</v>
      </c>
      <c r="B296" s="45" t="s">
        <v>82</v>
      </c>
      <c r="C296" s="45">
        <v>6</v>
      </c>
      <c r="D296" s="46">
        <v>2.9299306524179398</v>
      </c>
      <c r="E296" s="46">
        <v>1.8430645738373099</v>
      </c>
      <c r="F296" s="46">
        <v>11.7265395736299</v>
      </c>
      <c r="G296" s="46">
        <v>2.8139176873734</v>
      </c>
      <c r="H296" s="46">
        <v>6.3164104796511102</v>
      </c>
      <c r="I296" s="46">
        <v>0.137264923381753</v>
      </c>
      <c r="J296" s="46">
        <v>2.6307919486071598</v>
      </c>
      <c r="K296" s="46">
        <v>4.2946007735051701</v>
      </c>
      <c r="L296" s="46">
        <v>3.5667683501402698</v>
      </c>
      <c r="M296" s="46">
        <v>2.1791085645939199</v>
      </c>
      <c r="N296" s="46">
        <v>14.291625832105099</v>
      </c>
      <c r="O296" s="46">
        <v>22.382604134777001</v>
      </c>
      <c r="P296" s="30"/>
      <c r="Q296" s="30"/>
      <c r="R296" s="30"/>
      <c r="S296" s="30"/>
      <c r="T296" s="30"/>
    </row>
    <row r="297" spans="1:26" x14ac:dyDescent="0.25">
      <c r="A297" s="45">
        <v>2019</v>
      </c>
      <c r="B297" s="45" t="s">
        <v>82</v>
      </c>
      <c r="C297" s="45">
        <v>6</v>
      </c>
      <c r="D297" s="46">
        <v>2.95610804548215</v>
      </c>
      <c r="E297" s="46">
        <v>1.8625090496932999</v>
      </c>
      <c r="F297" s="46">
        <v>11.854538976058</v>
      </c>
      <c r="G297" s="46">
        <v>2.8468521364563402</v>
      </c>
      <c r="H297" s="46">
        <v>6.42745636134243</v>
      </c>
      <c r="I297" s="46">
        <v>0.14022999491145299</v>
      </c>
      <c r="J297" s="46">
        <v>2.6760510026192801</v>
      </c>
      <c r="K297" s="46">
        <v>4.3027314447697202</v>
      </c>
      <c r="L297" s="46">
        <v>3.6055197922328199</v>
      </c>
      <c r="M297" s="46">
        <v>2.2263665287893102</v>
      </c>
      <c r="N297" s="46">
        <v>14.4506336776249</v>
      </c>
      <c r="O297" s="46">
        <v>22.563112643625601</v>
      </c>
      <c r="P297" s="30"/>
      <c r="Q297" s="30"/>
      <c r="R297" s="30"/>
      <c r="S297" s="30"/>
      <c r="T297" s="30"/>
    </row>
    <row r="298" spans="1:26" x14ac:dyDescent="0.25">
      <c r="A298" s="45">
        <v>2020</v>
      </c>
      <c r="B298" s="45" t="s">
        <v>82</v>
      </c>
      <c r="C298" s="45">
        <v>6</v>
      </c>
      <c r="D298" s="46">
        <v>2.9792013644584299</v>
      </c>
      <c r="E298" s="46">
        <v>1.88049457272301</v>
      </c>
      <c r="F298" s="46">
        <v>11.9716154886684</v>
      </c>
      <c r="G298" s="46">
        <v>2.8770751080480399</v>
      </c>
      <c r="H298" s="46">
        <v>6.5335670466598703</v>
      </c>
      <c r="I298" s="46">
        <v>0.142980361769349</v>
      </c>
      <c r="J298" s="46">
        <v>2.7212925068681799</v>
      </c>
      <c r="K298" s="46">
        <v>4.31106218404679</v>
      </c>
      <c r="L298" s="46">
        <v>3.6442209128243199</v>
      </c>
      <c r="M298" s="46">
        <v>2.2665893915549602</v>
      </c>
      <c r="N298" s="46">
        <v>14.606386795775</v>
      </c>
      <c r="O298" s="46">
        <v>22.7093119620008</v>
      </c>
      <c r="P298" s="30"/>
      <c r="Q298" s="30"/>
      <c r="R298" s="30"/>
      <c r="S298" s="30"/>
      <c r="T298" s="30"/>
      <c r="U298" s="27"/>
      <c r="V298" s="27"/>
      <c r="W298" s="27"/>
      <c r="X298" s="27"/>
      <c r="Y298" s="27"/>
      <c r="Z298" s="27"/>
    </row>
    <row r="299" spans="1:26" x14ac:dyDescent="0.25">
      <c r="A299" s="45">
        <v>2021</v>
      </c>
      <c r="B299" s="45" t="s">
        <v>82</v>
      </c>
      <c r="C299" s="45">
        <v>6</v>
      </c>
      <c r="D299" s="46">
        <v>3.0010537822366201</v>
      </c>
      <c r="E299" s="46">
        <v>1.8974964277949999</v>
      </c>
      <c r="F299" s="46">
        <v>12.081326514000301</v>
      </c>
      <c r="G299" s="46">
        <v>2.9053704834665699</v>
      </c>
      <c r="H299" s="46">
        <v>6.6405175021299998</v>
      </c>
      <c r="I299" s="46">
        <v>0.145722537658344</v>
      </c>
      <c r="J299" s="46">
        <v>2.76752562611675</v>
      </c>
      <c r="K299" s="46">
        <v>4.3198170381418199</v>
      </c>
      <c r="L299" s="46">
        <v>3.6828843533473798</v>
      </c>
      <c r="M299" s="46">
        <v>2.3018908582303399</v>
      </c>
      <c r="N299" s="46">
        <v>14.7593421204671</v>
      </c>
      <c r="O299" s="46">
        <v>22.8361813339116</v>
      </c>
      <c r="P299" s="30"/>
      <c r="Q299" s="30"/>
      <c r="R299" s="30"/>
      <c r="S299" s="30"/>
      <c r="T299" s="30"/>
    </row>
    <row r="300" spans="1:26" x14ac:dyDescent="0.25">
      <c r="A300" s="45">
        <v>2022</v>
      </c>
      <c r="B300" s="45" t="s">
        <v>82</v>
      </c>
      <c r="C300" s="45">
        <v>6</v>
      </c>
      <c r="D300" s="46">
        <v>3.02304073807437</v>
      </c>
      <c r="E300" s="46">
        <v>1.9134862408732101</v>
      </c>
      <c r="F300" s="46">
        <v>12.181923550654901</v>
      </c>
      <c r="G300" s="46">
        <v>2.9313983374258301</v>
      </c>
      <c r="H300" s="46">
        <v>6.7444447085845702</v>
      </c>
      <c r="I300" s="46">
        <v>0.14844873299101199</v>
      </c>
      <c r="J300" s="46">
        <v>2.8148352630444502</v>
      </c>
      <c r="K300" s="46">
        <v>4.3285372675188096</v>
      </c>
      <c r="L300" s="46">
        <v>3.7215219395282699</v>
      </c>
      <c r="M300" s="46">
        <v>2.3360481332866598</v>
      </c>
      <c r="N300" s="46">
        <v>14.904200319626399</v>
      </c>
      <c r="O300" s="46">
        <v>22.955566971396099</v>
      </c>
      <c r="P300" s="25"/>
      <c r="Q300" s="25"/>
      <c r="R300" s="25"/>
      <c r="S300" s="25"/>
      <c r="T300" s="25"/>
    </row>
    <row r="301" spans="1:26" x14ac:dyDescent="0.25">
      <c r="A301" s="45">
        <v>2023</v>
      </c>
      <c r="B301" s="45" t="s">
        <v>82</v>
      </c>
      <c r="C301" s="45">
        <v>6</v>
      </c>
      <c r="D301" s="46">
        <v>3.0472092019817301</v>
      </c>
      <c r="E301" s="46">
        <v>1.92911101260027</v>
      </c>
      <c r="F301" s="46">
        <v>12.277883641657199</v>
      </c>
      <c r="G301" s="46">
        <v>2.9563139914469301</v>
      </c>
      <c r="H301" s="46">
        <v>6.8446240555651601</v>
      </c>
      <c r="I301" s="46">
        <v>0.151166977008446</v>
      </c>
      <c r="J301" s="46">
        <v>2.8626930446436001</v>
      </c>
      <c r="K301" s="46">
        <v>4.3372855338829996</v>
      </c>
      <c r="L301" s="46">
        <v>3.7601657620682198</v>
      </c>
      <c r="M301" s="46">
        <v>2.3713015871155601</v>
      </c>
      <c r="N301" s="46">
        <v>15.046048472925699</v>
      </c>
      <c r="O301" s="46">
        <v>23.097332843120402</v>
      </c>
      <c r="P301" s="30"/>
      <c r="Q301" s="30"/>
      <c r="R301" s="30"/>
      <c r="S301" s="30"/>
      <c r="T301" s="30"/>
    </row>
    <row r="302" spans="1:26" x14ac:dyDescent="0.25">
      <c r="A302" s="45">
        <v>2024</v>
      </c>
      <c r="B302" s="45" t="s">
        <v>82</v>
      </c>
      <c r="C302" s="45">
        <v>6</v>
      </c>
      <c r="D302" s="46">
        <v>3.07289274532148</v>
      </c>
      <c r="E302" s="46">
        <v>1.9450046285754901</v>
      </c>
      <c r="F302" s="46">
        <v>12.3753702628475</v>
      </c>
      <c r="G302" s="46">
        <v>2.9816089398682499</v>
      </c>
      <c r="H302" s="46">
        <v>6.9436648090465498</v>
      </c>
      <c r="I302" s="46">
        <v>0.15388194284204501</v>
      </c>
      <c r="J302" s="46">
        <v>2.9107814164116199</v>
      </c>
      <c r="K302" s="46">
        <v>4.3462998095608203</v>
      </c>
      <c r="L302" s="46">
        <v>3.7988215716433702</v>
      </c>
      <c r="M302" s="46">
        <v>2.4067940535171202</v>
      </c>
      <c r="N302" s="46">
        <v>15.1898759156186</v>
      </c>
      <c r="O302" s="46">
        <v>23.2536545642951</v>
      </c>
      <c r="P302" s="30"/>
      <c r="Q302" s="30"/>
      <c r="R302" s="30"/>
      <c r="S302" s="30"/>
      <c r="T302" s="30"/>
    </row>
    <row r="303" spans="1:26" x14ac:dyDescent="0.25">
      <c r="A303" s="45">
        <v>2025</v>
      </c>
      <c r="B303" s="45" t="s">
        <v>82</v>
      </c>
      <c r="C303" s="45">
        <v>6</v>
      </c>
      <c r="D303" s="46">
        <v>3.0984637954712899</v>
      </c>
      <c r="E303" s="46">
        <v>1.9611124046245501</v>
      </c>
      <c r="F303" s="46">
        <v>12.475043199673999</v>
      </c>
      <c r="G303" s="46">
        <v>3.0074351564025399</v>
      </c>
      <c r="H303" s="46">
        <v>7.0434431619004698</v>
      </c>
      <c r="I303" s="46">
        <v>0.156595467353705</v>
      </c>
      <c r="J303" s="46">
        <v>2.9594859623074901</v>
      </c>
      <c r="K303" s="46">
        <v>4.35550669656467</v>
      </c>
      <c r="L303" s="46">
        <v>3.83737950471268</v>
      </c>
      <c r="M303" s="46">
        <v>2.4420734652285399</v>
      </c>
      <c r="N303" s="46">
        <v>15.3343205368908</v>
      </c>
      <c r="O303" s="46">
        <v>23.410489458128101</v>
      </c>
      <c r="P303" s="30"/>
      <c r="Q303" s="30"/>
      <c r="R303" s="30"/>
      <c r="S303" s="30"/>
      <c r="T303" s="30"/>
    </row>
    <row r="304" spans="1:26" x14ac:dyDescent="0.25">
      <c r="A304" s="45">
        <v>2026</v>
      </c>
      <c r="B304" s="45" t="s">
        <v>82</v>
      </c>
      <c r="C304" s="45">
        <v>6</v>
      </c>
      <c r="D304" s="46">
        <v>3.1230046431799598</v>
      </c>
      <c r="E304" s="46">
        <v>1.9771264039127601</v>
      </c>
      <c r="F304" s="46">
        <v>12.5747496963548</v>
      </c>
      <c r="G304" s="46">
        <v>3.0332742510925601</v>
      </c>
      <c r="H304" s="46">
        <v>7.1432014617421498</v>
      </c>
      <c r="I304" s="46">
        <v>0.159299430947061</v>
      </c>
      <c r="J304" s="46">
        <v>3.0086526526972102</v>
      </c>
      <c r="K304" s="46">
        <v>4.3648857300586403</v>
      </c>
      <c r="L304" s="46">
        <v>3.8758641064560702</v>
      </c>
      <c r="M304" s="46">
        <v>2.477706557921</v>
      </c>
      <c r="N304" s="46">
        <v>15.4784945726757</v>
      </c>
      <c r="O304" s="46">
        <v>23.558407947348101</v>
      </c>
      <c r="P304" s="30"/>
      <c r="Q304" s="30"/>
      <c r="R304" s="30"/>
      <c r="S304" s="30"/>
      <c r="T304" s="30"/>
      <c r="U304" s="30"/>
      <c r="V304" s="30"/>
      <c r="W304" s="30"/>
      <c r="X304" s="30"/>
      <c r="Y304" s="30"/>
      <c r="Z304" s="30"/>
    </row>
    <row r="305" spans="1:26" x14ac:dyDescent="0.25">
      <c r="A305" s="45">
        <v>2027</v>
      </c>
      <c r="B305" s="45" t="s">
        <v>82</v>
      </c>
      <c r="C305" s="45">
        <v>6</v>
      </c>
      <c r="D305" s="46">
        <v>3.1470872684785101</v>
      </c>
      <c r="E305" s="46">
        <v>1.9930768807516299</v>
      </c>
      <c r="F305" s="46">
        <v>12.673767084621</v>
      </c>
      <c r="G305" s="46">
        <v>3.0589332833600298</v>
      </c>
      <c r="H305" s="46">
        <v>7.2420880789957396</v>
      </c>
      <c r="I305" s="46">
        <v>0.16199699833265799</v>
      </c>
      <c r="J305" s="46">
        <v>3.0582973854826401</v>
      </c>
      <c r="K305" s="46">
        <v>4.3745425710622197</v>
      </c>
      <c r="L305" s="46">
        <v>3.9142451596346102</v>
      </c>
      <c r="M305" s="46">
        <v>2.5135330641296498</v>
      </c>
      <c r="N305" s="46">
        <v>15.6226808194396</v>
      </c>
      <c r="O305" s="46">
        <v>23.701188408503199</v>
      </c>
      <c r="P305" s="30"/>
      <c r="Q305" s="30"/>
      <c r="R305" s="30"/>
      <c r="S305" s="30"/>
      <c r="T305" s="30"/>
      <c r="U305" s="30"/>
      <c r="V305" s="30"/>
      <c r="W305" s="30"/>
      <c r="X305" s="30"/>
      <c r="Y305" s="30"/>
      <c r="Z305" s="30"/>
    </row>
    <row r="306" spans="1:26" x14ac:dyDescent="0.25">
      <c r="A306" s="45">
        <v>2028</v>
      </c>
      <c r="B306" s="45" t="s">
        <v>82</v>
      </c>
      <c r="C306" s="45">
        <v>6</v>
      </c>
      <c r="D306" s="46">
        <v>3.1712578147901298</v>
      </c>
      <c r="E306" s="46">
        <v>2.0089788485915299</v>
      </c>
      <c r="F306" s="46">
        <v>12.7724526387853</v>
      </c>
      <c r="G306" s="46">
        <v>3.0845067311769201</v>
      </c>
      <c r="H306" s="46">
        <v>7.3402791799951803</v>
      </c>
      <c r="I306" s="46">
        <v>0.1646735285276</v>
      </c>
      <c r="J306" s="46">
        <v>3.10843118207094</v>
      </c>
      <c r="K306" s="46">
        <v>4.3844777529404499</v>
      </c>
      <c r="L306" s="46">
        <v>3.952638267128</v>
      </c>
      <c r="M306" s="46">
        <v>2.5495388736399298</v>
      </c>
      <c r="N306" s="46">
        <v>15.7674022689101</v>
      </c>
      <c r="O306" s="46">
        <v>23.844375327681799</v>
      </c>
      <c r="P306" s="30"/>
      <c r="Q306" s="30"/>
      <c r="R306" s="30"/>
      <c r="S306" s="30"/>
      <c r="T306" s="30"/>
      <c r="U306" s="30"/>
      <c r="V306" s="30"/>
      <c r="W306" s="30"/>
      <c r="X306" s="30"/>
      <c r="Y306" s="30"/>
      <c r="Z306" s="30"/>
    </row>
    <row r="307" spans="1:26" x14ac:dyDescent="0.25">
      <c r="A307" s="45">
        <v>2029</v>
      </c>
      <c r="B307" s="45" t="s">
        <v>82</v>
      </c>
      <c r="C307" s="45">
        <v>6</v>
      </c>
      <c r="D307" s="46">
        <v>3.1954419519120498</v>
      </c>
      <c r="E307" s="46">
        <v>2.0248906719702999</v>
      </c>
      <c r="F307" s="46">
        <v>12.8710064941222</v>
      </c>
      <c r="G307" s="46">
        <v>3.1100413322934499</v>
      </c>
      <c r="H307" s="46">
        <v>7.4375465309985396</v>
      </c>
      <c r="I307" s="46">
        <v>0.16734366122267699</v>
      </c>
      <c r="J307" s="46">
        <v>3.1590579069787998</v>
      </c>
      <c r="K307" s="46">
        <v>4.3946334517256602</v>
      </c>
      <c r="L307" s="46">
        <v>3.9908064912572199</v>
      </c>
      <c r="M307" s="46">
        <v>2.58547616160878</v>
      </c>
      <c r="N307" s="46">
        <v>15.9113460275218</v>
      </c>
      <c r="O307" s="46">
        <v>23.9876470309894</v>
      </c>
      <c r="P307" s="25"/>
      <c r="Q307" s="25"/>
      <c r="R307" s="25"/>
      <c r="S307" s="25"/>
      <c r="T307" s="25"/>
    </row>
    <row r="308" spans="1:26" x14ac:dyDescent="0.25">
      <c r="A308" s="45">
        <v>2030</v>
      </c>
      <c r="B308" s="45" t="s">
        <v>82</v>
      </c>
      <c r="C308" s="45">
        <v>6</v>
      </c>
      <c r="D308" s="46">
        <v>3.2200302483762702</v>
      </c>
      <c r="E308" s="46">
        <v>2.0408067966627601</v>
      </c>
      <c r="F308" s="46">
        <v>12.9693058735342</v>
      </c>
      <c r="G308" s="46">
        <v>3.1355090187189099</v>
      </c>
      <c r="H308" s="46">
        <v>7.5377006710750596</v>
      </c>
      <c r="I308" s="46">
        <v>0.169979491365539</v>
      </c>
      <c r="J308" s="46">
        <v>3.2110646800700602</v>
      </c>
      <c r="K308" s="46">
        <v>4.4052494509414197</v>
      </c>
      <c r="L308" s="46">
        <v>4.0301521920468604</v>
      </c>
      <c r="M308" s="46">
        <v>2.6227971536108701</v>
      </c>
      <c r="N308" s="46">
        <v>16.060807657198499</v>
      </c>
      <c r="O308" s="46">
        <v>24.137957540825301</v>
      </c>
      <c r="P308" s="25"/>
      <c r="Q308" s="25"/>
      <c r="R308" s="25"/>
      <c r="S308" s="25"/>
      <c r="T308" s="25"/>
    </row>
    <row r="309" spans="1:26" x14ac:dyDescent="0.25">
      <c r="A309" s="45">
        <v>1980</v>
      </c>
      <c r="B309" s="45" t="s">
        <v>83</v>
      </c>
      <c r="C309" s="45">
        <v>7</v>
      </c>
      <c r="D309" s="46">
        <v>4.1255905709724798</v>
      </c>
      <c r="E309" s="46">
        <v>0.59387290999291797</v>
      </c>
      <c r="F309" s="46">
        <v>4.0701718809351499</v>
      </c>
      <c r="G309" s="46">
        <v>1.62806875237406</v>
      </c>
      <c r="H309" s="46">
        <v>5.7588493327669799</v>
      </c>
      <c r="I309" s="46">
        <v>0.19767957536137401</v>
      </c>
      <c r="J309" s="46">
        <v>1.5000568821071201</v>
      </c>
      <c r="K309" s="46">
        <v>0.260818812140578</v>
      </c>
      <c r="L309" s="46">
        <v>0.78207526094839697</v>
      </c>
      <c r="M309" s="46">
        <v>2.1367039234126599</v>
      </c>
      <c r="N309" s="46">
        <v>4.0341134183410103</v>
      </c>
      <c r="O309" s="46">
        <v>2.1545080731441102</v>
      </c>
      <c r="P309" s="30"/>
      <c r="Q309" s="30"/>
      <c r="R309" s="30"/>
      <c r="S309" s="30"/>
      <c r="T309" s="30"/>
      <c r="U309" s="30"/>
      <c r="V309" s="30"/>
      <c r="W309" s="30"/>
      <c r="X309" s="30"/>
      <c r="Y309" s="30"/>
      <c r="Z309" s="30"/>
    </row>
    <row r="310" spans="1:26" x14ac:dyDescent="0.25">
      <c r="A310" s="45">
        <v>1981</v>
      </c>
      <c r="B310" s="45" t="s">
        <v>83</v>
      </c>
      <c r="C310" s="45">
        <v>7</v>
      </c>
      <c r="D310" s="46">
        <v>4.2060946648140298</v>
      </c>
      <c r="E310" s="46">
        <v>0.59533178137022902</v>
      </c>
      <c r="F310" s="46">
        <v>4.1593626972884996</v>
      </c>
      <c r="G310" s="46">
        <v>1.6637450789154</v>
      </c>
      <c r="H310" s="46">
        <v>5.9865150424511704</v>
      </c>
      <c r="I310" s="46">
        <v>0.200543501571219</v>
      </c>
      <c r="J310" s="46">
        <v>1.4974772117109301</v>
      </c>
      <c r="K310" s="46">
        <v>0.26114683989816501</v>
      </c>
      <c r="L310" s="46">
        <v>0.79275187268036695</v>
      </c>
      <c r="M310" s="46">
        <v>2.1440776355719402</v>
      </c>
      <c r="N310" s="46">
        <v>4.0991021123164604</v>
      </c>
      <c r="O310" s="46">
        <v>2.1853634001331801</v>
      </c>
      <c r="P310" s="25"/>
      <c r="Q310" s="25"/>
      <c r="R310" s="25"/>
      <c r="S310" s="30"/>
      <c r="T310" s="30"/>
      <c r="U310" s="30"/>
      <c r="V310" s="30"/>
      <c r="W310" s="30"/>
      <c r="X310" s="30"/>
      <c r="Y310" s="30"/>
      <c r="Z310" s="30"/>
    </row>
    <row r="311" spans="1:26" x14ac:dyDescent="0.25">
      <c r="A311" s="45">
        <v>1982</v>
      </c>
      <c r="B311" s="45" t="s">
        <v>83</v>
      </c>
      <c r="C311" s="45">
        <v>7</v>
      </c>
      <c r="D311" s="46">
        <v>4.3</v>
      </c>
      <c r="E311" s="46">
        <v>0.6</v>
      </c>
      <c r="F311" s="46">
        <v>4.25</v>
      </c>
      <c r="G311" s="46">
        <v>1.7</v>
      </c>
      <c r="H311" s="46">
        <v>6.1</v>
      </c>
      <c r="I311" s="46">
        <v>0.2</v>
      </c>
      <c r="J311" s="46">
        <v>1.5</v>
      </c>
      <c r="K311" s="46">
        <v>0.27500000000000002</v>
      </c>
      <c r="L311" s="46">
        <v>0.8</v>
      </c>
      <c r="M311" s="46">
        <v>2.149</v>
      </c>
      <c r="N311" s="46">
        <v>4.1890000000000001</v>
      </c>
      <c r="O311" s="46">
        <v>2.2000000000000002</v>
      </c>
      <c r="P311" s="25"/>
      <c r="Q311" s="25"/>
      <c r="R311" s="25"/>
      <c r="S311" s="25"/>
      <c r="T311" s="25"/>
      <c r="V311" s="27"/>
      <c r="W311" s="27"/>
      <c r="X311" s="27"/>
      <c r="Y311" s="27"/>
      <c r="Z311" s="27"/>
    </row>
    <row r="312" spans="1:26" x14ac:dyDescent="0.25">
      <c r="A312" s="45">
        <v>1983</v>
      </c>
      <c r="B312" s="45" t="s">
        <v>83</v>
      </c>
      <c r="C312" s="45">
        <v>7</v>
      </c>
      <c r="D312" s="46">
        <v>4.3699307008777604</v>
      </c>
      <c r="E312" s="46">
        <v>0.61894698238277701</v>
      </c>
      <c r="F312" s="46">
        <v>4.3982540480969998</v>
      </c>
      <c r="G312" s="46">
        <v>1.7593016192388</v>
      </c>
      <c r="H312" s="46">
        <v>6.2347719218454296</v>
      </c>
      <c r="I312" s="46">
        <v>0.199975181365144</v>
      </c>
      <c r="J312" s="46">
        <v>1.51941770573249</v>
      </c>
      <c r="K312" s="46">
        <v>0.27927600940055702</v>
      </c>
      <c r="L312" s="46">
        <v>0.80919464014081299</v>
      </c>
      <c r="M312" s="46">
        <v>2.16784178054453</v>
      </c>
      <c r="N312" s="46">
        <v>4.2561726377500504</v>
      </c>
      <c r="O312" s="46">
        <v>2.28664882978449</v>
      </c>
      <c r="P312" s="25"/>
      <c r="Q312" s="25"/>
      <c r="R312" s="25"/>
      <c r="S312" s="25"/>
      <c r="T312" s="25"/>
      <c r="Y312" s="27"/>
      <c r="Z312" s="27"/>
    </row>
    <row r="313" spans="1:26" x14ac:dyDescent="0.25">
      <c r="A313" s="45">
        <v>1984</v>
      </c>
      <c r="B313" s="45" t="s">
        <v>83</v>
      </c>
      <c r="C313" s="45">
        <v>7</v>
      </c>
      <c r="D313" s="46">
        <v>4.3839476559959003</v>
      </c>
      <c r="E313" s="46">
        <v>0.62972007848575395</v>
      </c>
      <c r="F313" s="46">
        <v>4.4614580190762796</v>
      </c>
      <c r="G313" s="46">
        <v>1.7845832076305099</v>
      </c>
      <c r="H313" s="46">
        <v>6.2778140465650498</v>
      </c>
      <c r="I313" s="46">
        <v>0.199637187790872</v>
      </c>
      <c r="J313" s="46">
        <v>1.53000069836896</v>
      </c>
      <c r="K313" s="46">
        <v>0.27959954432241901</v>
      </c>
      <c r="L313" s="46">
        <v>0.82145391658468503</v>
      </c>
      <c r="M313" s="46">
        <v>2.1793226723269501</v>
      </c>
      <c r="N313" s="46">
        <v>4.3083054340450602</v>
      </c>
      <c r="O313" s="46">
        <v>2.29654175359232</v>
      </c>
      <c r="P313" s="30"/>
      <c r="Q313" s="30"/>
      <c r="R313" s="30"/>
      <c r="S313" s="30"/>
      <c r="T313" s="30"/>
      <c r="U313" s="30"/>
      <c r="V313" s="30"/>
      <c r="W313" s="30"/>
      <c r="X313" s="30"/>
      <c r="Y313" s="30"/>
      <c r="Z313" s="30"/>
    </row>
    <row r="314" spans="1:26" x14ac:dyDescent="0.25">
      <c r="A314" s="45">
        <v>1985</v>
      </c>
      <c r="B314" s="45" t="s">
        <v>83</v>
      </c>
      <c r="C314" s="45">
        <v>7</v>
      </c>
      <c r="D314" s="46">
        <v>4.4033366502313003</v>
      </c>
      <c r="E314" s="46">
        <v>0.63500717946602003</v>
      </c>
      <c r="F314" s="46">
        <v>4.5136620897665098</v>
      </c>
      <c r="G314" s="46">
        <v>1.8054648359065999</v>
      </c>
      <c r="H314" s="46">
        <v>6.3698716574033103</v>
      </c>
      <c r="I314" s="46">
        <v>0.212646942157905</v>
      </c>
      <c r="J314" s="46">
        <v>1.53247404197618</v>
      </c>
      <c r="K314" s="46">
        <v>0.279795596566349</v>
      </c>
      <c r="L314" s="46">
        <v>0.84985511244601997</v>
      </c>
      <c r="M314" s="46">
        <v>2.2388085293758002</v>
      </c>
      <c r="N314" s="46">
        <v>4.3836401736603401</v>
      </c>
      <c r="O314" s="46">
        <v>2.4348055989519701</v>
      </c>
      <c r="P314" s="30"/>
      <c r="Q314" s="30"/>
      <c r="R314" s="30"/>
      <c r="S314" s="30"/>
      <c r="T314" s="30"/>
      <c r="U314" s="30"/>
      <c r="V314" s="30"/>
      <c r="W314" s="30"/>
      <c r="X314" s="30"/>
      <c r="Y314" s="30"/>
      <c r="Z314" s="30"/>
    </row>
    <row r="315" spans="1:26" x14ac:dyDescent="0.25">
      <c r="A315" s="45">
        <v>1986</v>
      </c>
      <c r="B315" s="45" t="s">
        <v>83</v>
      </c>
      <c r="C315" s="45">
        <v>7</v>
      </c>
      <c r="D315" s="46">
        <v>4.4534746580235902</v>
      </c>
      <c r="E315" s="46">
        <v>0.652009134468024</v>
      </c>
      <c r="F315" s="46">
        <v>4.6236359631547801</v>
      </c>
      <c r="G315" s="46">
        <v>1.8494543852619101</v>
      </c>
      <c r="H315" s="46">
        <v>6.4781617381894003</v>
      </c>
      <c r="I315" s="46">
        <v>0.21696284674788599</v>
      </c>
      <c r="J315" s="46">
        <v>1.5444864250602599</v>
      </c>
      <c r="K315" s="46">
        <v>0.28053642349288299</v>
      </c>
      <c r="L315" s="46">
        <v>0.86097438949649596</v>
      </c>
      <c r="M315" s="46">
        <v>2.3230887440130799</v>
      </c>
      <c r="N315" s="46">
        <v>4.50553244637132</v>
      </c>
      <c r="O315" s="46">
        <v>2.4631517787549</v>
      </c>
      <c r="P315" s="30"/>
      <c r="Q315" s="30"/>
      <c r="R315" s="30"/>
      <c r="S315" s="30"/>
      <c r="T315" s="30"/>
      <c r="U315" s="30"/>
      <c r="V315" s="30"/>
      <c r="W315" s="30"/>
      <c r="X315" s="30"/>
      <c r="Y315" s="30"/>
      <c r="Z315" s="30"/>
    </row>
    <row r="316" spans="1:26" x14ac:dyDescent="0.25">
      <c r="A316" s="45">
        <v>1987</v>
      </c>
      <c r="B316" s="45" t="s">
        <v>83</v>
      </c>
      <c r="C316" s="45">
        <v>7</v>
      </c>
      <c r="D316" s="46">
        <v>4.50549624584702</v>
      </c>
      <c r="E316" s="46">
        <v>0.65967435911363304</v>
      </c>
      <c r="F316" s="46">
        <v>4.67459871037798</v>
      </c>
      <c r="G316" s="46">
        <v>1.8698394841511901</v>
      </c>
      <c r="H316" s="46">
        <v>6.6633425194296398</v>
      </c>
      <c r="I316" s="46">
        <v>0.21679071738201799</v>
      </c>
      <c r="J316" s="46">
        <v>1.5699705017024299</v>
      </c>
      <c r="K316" s="46">
        <v>0.28501629235727399</v>
      </c>
      <c r="L316" s="46">
        <v>0.93855159841875002</v>
      </c>
      <c r="M316" s="46">
        <v>2.4152750230993201</v>
      </c>
      <c r="N316" s="46">
        <v>4.5795701085260596</v>
      </c>
      <c r="O316" s="46">
        <v>2.4908362728477802</v>
      </c>
      <c r="P316" s="25"/>
      <c r="Q316" s="25"/>
      <c r="R316" s="25"/>
      <c r="S316" s="30"/>
      <c r="T316" s="30"/>
      <c r="U316" s="30"/>
      <c r="V316" s="30"/>
      <c r="W316" s="30"/>
      <c r="X316" s="30"/>
      <c r="Y316" s="30"/>
      <c r="Z316" s="30"/>
    </row>
    <row r="317" spans="1:26" x14ac:dyDescent="0.25">
      <c r="A317" s="45">
        <v>1988</v>
      </c>
      <c r="B317" s="45" t="s">
        <v>83</v>
      </c>
      <c r="C317" s="45">
        <v>7</v>
      </c>
      <c r="D317" s="46">
        <v>4.5408657485532098</v>
      </c>
      <c r="E317" s="46">
        <v>0.66979994281329802</v>
      </c>
      <c r="F317" s="46">
        <v>4.7651942439777404</v>
      </c>
      <c r="G317" s="46">
        <v>1.9060776975911</v>
      </c>
      <c r="H317" s="46">
        <v>6.7815111578981302</v>
      </c>
      <c r="I317" s="46">
        <v>0.220566873359375</v>
      </c>
      <c r="J317" s="46">
        <v>1.6093363479460701</v>
      </c>
      <c r="K317" s="46">
        <v>0.30378244543045502</v>
      </c>
      <c r="L317" s="46">
        <v>0.97814922614234301</v>
      </c>
      <c r="M317" s="46">
        <v>2.5786020061932602</v>
      </c>
      <c r="N317" s="46">
        <v>4.7117573909448396</v>
      </c>
      <c r="O317" s="46">
        <v>2.56848436921348</v>
      </c>
      <c r="P317" s="25"/>
      <c r="Q317" s="25"/>
      <c r="R317" s="25"/>
      <c r="S317" s="29"/>
      <c r="T317" s="25"/>
      <c r="V317" s="27"/>
      <c r="W317" s="27"/>
      <c r="X317" s="27"/>
      <c r="Y317" s="27"/>
      <c r="Z317" s="27"/>
    </row>
    <row r="318" spans="1:26" x14ac:dyDescent="0.25">
      <c r="A318" s="45">
        <v>1989</v>
      </c>
      <c r="B318" s="45" t="s">
        <v>83</v>
      </c>
      <c r="C318" s="45">
        <v>7</v>
      </c>
      <c r="D318" s="46">
        <v>4.5890508757013704</v>
      </c>
      <c r="E318" s="46">
        <v>0.674491167213355</v>
      </c>
      <c r="F318" s="46">
        <v>4.8763868868337497</v>
      </c>
      <c r="G318" s="46">
        <v>1.9505547547335</v>
      </c>
      <c r="H318" s="46">
        <v>7.0264716798491298</v>
      </c>
      <c r="I318" s="46">
        <v>0.21998096750304499</v>
      </c>
      <c r="J318" s="46">
        <v>1.65796301480807</v>
      </c>
      <c r="K318" s="46">
        <v>0.30549142232030801</v>
      </c>
      <c r="L318" s="46">
        <v>1.0609096007391401</v>
      </c>
      <c r="M318" s="46">
        <v>2.6935832091585299</v>
      </c>
      <c r="N318" s="46">
        <v>4.8721376514893002</v>
      </c>
      <c r="O318" s="46">
        <v>2.63514931544533</v>
      </c>
      <c r="P318" s="25"/>
      <c r="Q318" s="25"/>
      <c r="R318" s="25"/>
      <c r="S318" s="25"/>
      <c r="T318" s="25"/>
      <c r="Y318" s="27"/>
      <c r="Z318" s="27"/>
    </row>
    <row r="319" spans="1:26" x14ac:dyDescent="0.25">
      <c r="A319" s="45">
        <v>1990</v>
      </c>
      <c r="B319" s="45" t="s">
        <v>83</v>
      </c>
      <c r="C319" s="45">
        <v>7</v>
      </c>
      <c r="D319" s="46">
        <v>4.6625853134501298</v>
      </c>
      <c r="E319" s="46">
        <v>0.67974349568011905</v>
      </c>
      <c r="F319" s="46">
        <v>5.0002842580926297</v>
      </c>
      <c r="G319" s="46">
        <v>2.0001137032370502</v>
      </c>
      <c r="H319" s="46">
        <v>7.2949192996881598</v>
      </c>
      <c r="I319" s="46">
        <v>0.21926596588146099</v>
      </c>
      <c r="J319" s="46">
        <v>1.75297240135932</v>
      </c>
      <c r="K319" s="46">
        <v>0.30928181549788702</v>
      </c>
      <c r="L319" s="46">
        <v>1.0828704157707001</v>
      </c>
      <c r="M319" s="46">
        <v>2.7349301494349998</v>
      </c>
      <c r="N319" s="46">
        <v>4.97308781714385</v>
      </c>
      <c r="O319" s="46">
        <v>2.7065734225907101</v>
      </c>
      <c r="P319" s="32"/>
      <c r="Q319" s="32"/>
      <c r="R319" s="32"/>
      <c r="S319" s="32"/>
      <c r="T319" s="32"/>
      <c r="U319" s="32"/>
      <c r="V319" s="32"/>
      <c r="W319" s="32"/>
      <c r="X319" s="32"/>
      <c r="Y319" s="32"/>
      <c r="Z319" s="32"/>
    </row>
    <row r="320" spans="1:26" x14ac:dyDescent="0.25">
      <c r="A320" s="45">
        <v>1991</v>
      </c>
      <c r="B320" s="45" t="s">
        <v>83</v>
      </c>
      <c r="C320" s="45">
        <v>7</v>
      </c>
      <c r="D320" s="46">
        <v>4.7748927683021796</v>
      </c>
      <c r="E320" s="46">
        <v>0.68893950832121797</v>
      </c>
      <c r="F320" s="46">
        <v>5.3069227936247501</v>
      </c>
      <c r="G320" s="46">
        <v>2.1227691174498999</v>
      </c>
      <c r="H320" s="46">
        <v>7.7519077604819202</v>
      </c>
      <c r="I320" s="46">
        <v>0.22003634536366601</v>
      </c>
      <c r="J320" s="46">
        <v>1.82678899709023</v>
      </c>
      <c r="K320" s="46">
        <v>0.32041869590340799</v>
      </c>
      <c r="L320" s="46">
        <v>1.1214473513429799</v>
      </c>
      <c r="M320" s="46">
        <v>2.8080604802370801</v>
      </c>
      <c r="N320" s="46">
        <v>5.1918135596511501</v>
      </c>
      <c r="O320" s="46">
        <v>2.78754292405231</v>
      </c>
      <c r="P320" s="32"/>
      <c r="Q320" s="32"/>
      <c r="R320" s="32"/>
      <c r="S320" s="32"/>
      <c r="T320" s="32"/>
      <c r="U320" s="32"/>
      <c r="V320" s="32"/>
      <c r="W320" s="32"/>
      <c r="X320" s="32"/>
      <c r="Y320" s="32"/>
      <c r="Z320" s="32"/>
    </row>
    <row r="321" spans="1:26" x14ac:dyDescent="0.25">
      <c r="A321" s="45">
        <v>1992</v>
      </c>
      <c r="B321" s="45" t="s">
        <v>83</v>
      </c>
      <c r="C321" s="45">
        <v>7</v>
      </c>
      <c r="D321" s="46">
        <v>4.8971403644651899</v>
      </c>
      <c r="E321" s="46">
        <v>0.71630903631942999</v>
      </c>
      <c r="F321" s="46">
        <v>5.4686140664698204</v>
      </c>
      <c r="G321" s="46">
        <v>2.1874456265879298</v>
      </c>
      <c r="H321" s="46">
        <v>8.0473504133545202</v>
      </c>
      <c r="I321" s="46">
        <v>0.219324283066231</v>
      </c>
      <c r="J321" s="46">
        <v>1.8951056637103101</v>
      </c>
      <c r="K321" s="46">
        <v>0.376392428004032</v>
      </c>
      <c r="L321" s="46">
        <v>1.14948421321035</v>
      </c>
      <c r="M321" s="46">
        <v>2.8040879538230401</v>
      </c>
      <c r="N321" s="46">
        <v>5.9157619953642104</v>
      </c>
      <c r="O321" s="46">
        <v>2.8406588006433098</v>
      </c>
      <c r="P321" s="32"/>
      <c r="Q321" s="32"/>
      <c r="R321" s="32"/>
      <c r="S321" s="32"/>
      <c r="T321" s="32"/>
      <c r="U321" s="32"/>
      <c r="V321" s="32"/>
      <c r="W321" s="32"/>
      <c r="X321" s="32"/>
      <c r="Y321" s="32"/>
      <c r="Z321" s="32"/>
    </row>
    <row r="322" spans="1:26" x14ac:dyDescent="0.25">
      <c r="A322" s="45">
        <v>1993</v>
      </c>
      <c r="B322" s="45" t="s">
        <v>83</v>
      </c>
      <c r="C322" s="45">
        <v>7</v>
      </c>
      <c r="D322" s="46">
        <v>4.9489367221779004</v>
      </c>
      <c r="E322" s="46">
        <v>0.726545772396753</v>
      </c>
      <c r="F322" s="46">
        <v>6.0248023412226299</v>
      </c>
      <c r="G322" s="46">
        <v>2.4099209364890499</v>
      </c>
      <c r="H322" s="46">
        <v>8.2117857651028707</v>
      </c>
      <c r="I322" s="46">
        <v>0.219348592590935</v>
      </c>
      <c r="J322" s="46">
        <v>2.0081020231888398</v>
      </c>
      <c r="K322" s="46">
        <v>0.37880758152830302</v>
      </c>
      <c r="L322" s="46">
        <v>1.18469591608572</v>
      </c>
      <c r="M322" s="46">
        <v>2.8164464266475302</v>
      </c>
      <c r="N322" s="46">
        <v>6.10266227087806</v>
      </c>
      <c r="O322" s="46">
        <v>2.85723177810591</v>
      </c>
      <c r="P322" s="31"/>
      <c r="Q322" s="31"/>
      <c r="R322" s="31"/>
      <c r="S322" s="31"/>
      <c r="T322" s="31"/>
      <c r="U322" s="31"/>
      <c r="V322" s="31"/>
      <c r="W322" s="31"/>
      <c r="X322" s="31"/>
      <c r="Y322" s="31"/>
      <c r="Z322" s="31"/>
    </row>
    <row r="323" spans="1:26" x14ac:dyDescent="0.25">
      <c r="A323" s="45">
        <v>1994</v>
      </c>
      <c r="B323" s="45" t="s">
        <v>83</v>
      </c>
      <c r="C323" s="45">
        <v>7</v>
      </c>
      <c r="D323" s="46">
        <v>4.9787743313656803</v>
      </c>
      <c r="E323" s="46">
        <v>0.74346266224205004</v>
      </c>
      <c r="F323" s="46">
        <v>6.2027272107670299</v>
      </c>
      <c r="G323" s="46">
        <v>2.48109088430681</v>
      </c>
      <c r="H323" s="46">
        <v>8.3209545581105804</v>
      </c>
      <c r="I323" s="46">
        <v>0.218616561169998</v>
      </c>
      <c r="J323" s="46">
        <v>2.0822041148447301</v>
      </c>
      <c r="K323" s="46">
        <v>0.58934412678158399</v>
      </c>
      <c r="L323" s="46">
        <v>1.19177466991672</v>
      </c>
      <c r="M323" s="46">
        <v>2.8268954205155801</v>
      </c>
      <c r="N323" s="46">
        <v>6.9976389613047196</v>
      </c>
      <c r="O323" s="46">
        <v>2.8614883280051902</v>
      </c>
      <c r="P323" s="32"/>
      <c r="Q323" s="32"/>
      <c r="R323" s="32"/>
      <c r="S323" s="32"/>
      <c r="T323" s="32"/>
      <c r="U323" s="32"/>
      <c r="V323" s="32"/>
      <c r="W323" s="32"/>
      <c r="X323" s="32"/>
      <c r="Y323" s="32"/>
      <c r="Z323" s="32"/>
    </row>
    <row r="324" spans="1:26" x14ac:dyDescent="0.25">
      <c r="A324" s="45">
        <v>1995</v>
      </c>
      <c r="B324" s="45" t="s">
        <v>83</v>
      </c>
      <c r="C324" s="45">
        <v>7</v>
      </c>
      <c r="D324" s="46">
        <v>5.0244750676213901</v>
      </c>
      <c r="E324" s="46">
        <v>0.76365208182068101</v>
      </c>
      <c r="F324" s="46">
        <v>6.2696028015445098</v>
      </c>
      <c r="G324" s="46">
        <v>2.5078411206178002</v>
      </c>
      <c r="H324" s="46">
        <v>8.3778562673207198</v>
      </c>
      <c r="I324" s="46">
        <v>0.30630736884780801</v>
      </c>
      <c r="J324" s="46">
        <v>2.1260317602769998</v>
      </c>
      <c r="K324" s="46">
        <v>0.66156577088315605</v>
      </c>
      <c r="L324" s="46">
        <v>1.2444865111500101</v>
      </c>
      <c r="M324" s="46">
        <v>2.8366119522005402</v>
      </c>
      <c r="N324" s="46">
        <v>7.1405976443096701</v>
      </c>
      <c r="O324" s="46">
        <v>2.88725897446233</v>
      </c>
      <c r="P324" s="32"/>
      <c r="Q324" s="32"/>
      <c r="R324" s="32"/>
      <c r="S324" s="32"/>
      <c r="T324" s="32"/>
      <c r="U324" s="32"/>
      <c r="V324" s="32"/>
      <c r="W324" s="32"/>
      <c r="X324" s="32"/>
      <c r="Y324" s="32"/>
      <c r="Z324" s="32"/>
    </row>
    <row r="325" spans="1:26" x14ac:dyDescent="0.25">
      <c r="A325" s="45">
        <v>1996</v>
      </c>
      <c r="B325" s="45" t="s">
        <v>83</v>
      </c>
      <c r="C325" s="45">
        <v>7</v>
      </c>
      <c r="D325" s="46">
        <v>5.0555994358583796</v>
      </c>
      <c r="E325" s="46">
        <v>0.76839317772109506</v>
      </c>
      <c r="F325" s="46">
        <v>6.3567550409289399</v>
      </c>
      <c r="G325" s="46">
        <v>2.5427020163715799</v>
      </c>
      <c r="H325" s="46">
        <v>8.4026893823869795</v>
      </c>
      <c r="I325" s="46">
        <v>0.31903535866337501</v>
      </c>
      <c r="J325" s="46">
        <v>2.4416313386072899</v>
      </c>
      <c r="K325" s="46">
        <v>0.66897622534280099</v>
      </c>
      <c r="L325" s="46">
        <v>1.2513644140478</v>
      </c>
      <c r="M325" s="46">
        <v>2.8679359985505002</v>
      </c>
      <c r="N325" s="46">
        <v>7.2066480802169801</v>
      </c>
      <c r="O325" s="46">
        <v>2.8961835649399599</v>
      </c>
      <c r="P325" s="32"/>
      <c r="Q325" s="32"/>
      <c r="R325" s="32"/>
      <c r="S325" s="32"/>
      <c r="T325" s="32"/>
      <c r="U325" s="32"/>
      <c r="V325" s="32"/>
      <c r="W325" s="32"/>
      <c r="X325" s="32"/>
      <c r="Y325" s="32"/>
      <c r="Z325" s="32"/>
    </row>
    <row r="326" spans="1:26" x14ac:dyDescent="0.25">
      <c r="A326" s="45">
        <v>1997</v>
      </c>
      <c r="B326" s="45" t="s">
        <v>83</v>
      </c>
      <c r="C326" s="45">
        <v>7</v>
      </c>
      <c r="D326" s="46">
        <v>5.0828288079018096</v>
      </c>
      <c r="E326" s="46">
        <v>0.77935450505519499</v>
      </c>
      <c r="F326" s="46">
        <v>6.4005626923683403</v>
      </c>
      <c r="G326" s="46">
        <v>2.56022507694734</v>
      </c>
      <c r="H326" s="46">
        <v>8.4901356218569806</v>
      </c>
      <c r="I326" s="46">
        <v>0.34555652184871299</v>
      </c>
      <c r="J326" s="46">
        <v>2.54926738273487</v>
      </c>
      <c r="K326" s="46">
        <v>0.66886748808538599</v>
      </c>
      <c r="L326" s="46">
        <v>1.3192607714629401</v>
      </c>
      <c r="M326" s="46">
        <v>2.8602673000843999</v>
      </c>
      <c r="N326" s="46">
        <v>7.2793656007705803</v>
      </c>
      <c r="O326" s="46">
        <v>2.9154419545931098</v>
      </c>
      <c r="P326" s="32"/>
      <c r="Q326" s="32"/>
      <c r="R326" s="32"/>
      <c r="S326" s="32"/>
      <c r="T326" s="32"/>
      <c r="U326" s="32"/>
      <c r="V326" s="32"/>
      <c r="W326" s="32"/>
      <c r="X326" s="32"/>
      <c r="Y326" s="32"/>
      <c r="Z326" s="32"/>
    </row>
    <row r="327" spans="1:26" x14ac:dyDescent="0.25">
      <c r="A327" s="45">
        <v>1998</v>
      </c>
      <c r="B327" s="45" t="s">
        <v>83</v>
      </c>
      <c r="C327" s="45">
        <v>7</v>
      </c>
      <c r="D327" s="46">
        <v>5.1417264314309801</v>
      </c>
      <c r="E327" s="46">
        <v>0.787595775896481</v>
      </c>
      <c r="F327" s="46">
        <v>6.4621639823552801</v>
      </c>
      <c r="G327" s="46">
        <v>2.5848655929421098</v>
      </c>
      <c r="H327" s="46">
        <v>8.6019334576697002</v>
      </c>
      <c r="I327" s="46">
        <v>0.34479893422597302</v>
      </c>
      <c r="J327" s="46">
        <v>2.5863120642076001</v>
      </c>
      <c r="K327" s="46">
        <v>0.66833690377740795</v>
      </c>
      <c r="L327" s="46">
        <v>1.3964599181313699</v>
      </c>
      <c r="M327" s="46">
        <v>2.8554939626147999</v>
      </c>
      <c r="N327" s="46">
        <v>7.3962618948107703</v>
      </c>
      <c r="O327" s="46">
        <v>2.92625741334597</v>
      </c>
      <c r="P327" s="32"/>
      <c r="Q327" s="32"/>
      <c r="R327" s="32"/>
      <c r="S327" s="32"/>
      <c r="T327" s="32"/>
      <c r="U327" s="32"/>
      <c r="V327" s="32"/>
      <c r="W327" s="32"/>
      <c r="X327" s="32"/>
      <c r="Y327" s="32"/>
      <c r="Z327" s="32"/>
    </row>
    <row r="328" spans="1:26" x14ac:dyDescent="0.25">
      <c r="A328" s="45">
        <v>1999</v>
      </c>
      <c r="B328" s="45" t="s">
        <v>83</v>
      </c>
      <c r="C328" s="45">
        <v>7</v>
      </c>
      <c r="D328" s="46">
        <v>5.2511856388472999</v>
      </c>
      <c r="E328" s="46">
        <v>0.82689774062719201</v>
      </c>
      <c r="F328" s="46">
        <v>6.5460266109293199</v>
      </c>
      <c r="G328" s="46">
        <v>2.6184106443717301</v>
      </c>
      <c r="H328" s="46">
        <v>8.8693147949423405</v>
      </c>
      <c r="I328" s="46">
        <v>0.34405113543705002</v>
      </c>
      <c r="J328" s="46">
        <v>2.6904859393437399</v>
      </c>
      <c r="K328" s="46">
        <v>0.672593914974985</v>
      </c>
      <c r="L328" s="46">
        <v>1.4061676177931499</v>
      </c>
      <c r="M328" s="46">
        <v>2.8807081036534901</v>
      </c>
      <c r="N328" s="46">
        <v>7.4949828733667099</v>
      </c>
      <c r="O328" s="46">
        <v>2.93291904276921</v>
      </c>
      <c r="P328" s="33"/>
      <c r="Q328" s="33"/>
      <c r="R328" s="33"/>
      <c r="S328" s="33"/>
      <c r="T328" s="33"/>
      <c r="U328" s="33"/>
      <c r="V328" s="33"/>
      <c r="W328" s="33"/>
      <c r="X328" s="33"/>
      <c r="Y328" s="33"/>
      <c r="Z328" s="33"/>
    </row>
    <row r="329" spans="1:26" x14ac:dyDescent="0.25">
      <c r="A329" s="45">
        <v>2000</v>
      </c>
      <c r="B329" s="45" t="s">
        <v>83</v>
      </c>
      <c r="C329" s="45">
        <v>7</v>
      </c>
      <c r="D329" s="46">
        <v>5.3106227362341301</v>
      </c>
      <c r="E329" s="46">
        <v>0.83644589744709696</v>
      </c>
      <c r="F329" s="46">
        <v>6.6644333460864198</v>
      </c>
      <c r="G329" s="46">
        <v>2.6657733384345699</v>
      </c>
      <c r="H329" s="46">
        <v>9.0722263531096203</v>
      </c>
      <c r="I329" s="46">
        <v>0.37583244011102301</v>
      </c>
      <c r="J329" s="46">
        <v>2.8090717944567398</v>
      </c>
      <c r="K329" s="46">
        <v>0.68381711635001696</v>
      </c>
      <c r="L329" s="46">
        <v>1.4683746496214101</v>
      </c>
      <c r="M329" s="46">
        <v>2.9133482928064902</v>
      </c>
      <c r="N329" s="46">
        <v>7.6847581233487201</v>
      </c>
      <c r="O329" s="46">
        <v>2.9626188179439898</v>
      </c>
      <c r="P329" s="34"/>
      <c r="Q329" s="34"/>
      <c r="R329" s="34"/>
      <c r="S329" s="34"/>
      <c r="T329" s="34"/>
      <c r="U329" s="34"/>
      <c r="V329" s="34"/>
      <c r="W329" s="34"/>
      <c r="X329" s="34"/>
      <c r="Y329" s="34"/>
      <c r="Z329" s="34"/>
    </row>
    <row r="330" spans="1:26" x14ac:dyDescent="0.25">
      <c r="A330" s="45">
        <v>2001</v>
      </c>
      <c r="B330" s="45" t="s">
        <v>83</v>
      </c>
      <c r="C330" s="45">
        <v>7</v>
      </c>
      <c r="D330" s="46">
        <v>5.45137754050997</v>
      </c>
      <c r="E330" s="46">
        <v>0.84567293934154897</v>
      </c>
      <c r="F330" s="46">
        <v>6.70260536961404</v>
      </c>
      <c r="G330" s="46">
        <v>2.6810421478456199</v>
      </c>
      <c r="H330" s="46">
        <v>9.5660266240691705</v>
      </c>
      <c r="I330" s="46">
        <v>0.387676456140717</v>
      </c>
      <c r="J330" s="46">
        <v>2.8380987954248602</v>
      </c>
      <c r="K330" s="46">
        <v>0.69507274771239702</v>
      </c>
      <c r="L330" s="46">
        <v>1.47789868488863</v>
      </c>
      <c r="M330" s="46">
        <v>2.9142937671561802</v>
      </c>
      <c r="N330" s="46">
        <v>7.9024826953915301</v>
      </c>
      <c r="O330" s="46">
        <v>2.99517709321354</v>
      </c>
      <c r="P330" s="34"/>
      <c r="Q330" s="34"/>
      <c r="R330" s="34"/>
      <c r="S330" s="34"/>
      <c r="T330" s="34"/>
      <c r="U330" s="34"/>
      <c r="V330" s="34"/>
      <c r="W330" s="34"/>
      <c r="X330" s="34"/>
      <c r="Y330" s="34"/>
      <c r="Z330" s="34"/>
    </row>
    <row r="331" spans="1:26" x14ac:dyDescent="0.25">
      <c r="A331" s="45">
        <v>2002</v>
      </c>
      <c r="B331" s="45" t="s">
        <v>83</v>
      </c>
      <c r="C331" s="45">
        <v>7</v>
      </c>
      <c r="D331" s="46">
        <v>5.62841090335868</v>
      </c>
      <c r="E331" s="46">
        <v>0.856242680178397</v>
      </c>
      <c r="F331" s="46">
        <v>6.79829559992673</v>
      </c>
      <c r="G331" s="46">
        <v>2.7193182399706899</v>
      </c>
      <c r="H331" s="46">
        <v>10.365658199875799</v>
      </c>
      <c r="I331" s="46">
        <v>0.38695267704500502</v>
      </c>
      <c r="J331" s="46">
        <v>2.9189953526013399</v>
      </c>
      <c r="K331" s="46">
        <v>0.70969643918992498</v>
      </c>
      <c r="L331" s="46">
        <v>1.5794599805568501</v>
      </c>
      <c r="M331" s="46">
        <v>3.0021328694001701</v>
      </c>
      <c r="N331" s="46">
        <v>8.0497881918274601</v>
      </c>
      <c r="O331" s="46">
        <v>3.0810901375812301</v>
      </c>
      <c r="P331" s="34"/>
      <c r="Q331" s="34"/>
      <c r="R331" s="34"/>
      <c r="S331" s="34"/>
      <c r="T331" s="34"/>
      <c r="U331" s="34"/>
      <c r="V331" s="34"/>
      <c r="W331" s="34"/>
      <c r="X331" s="34"/>
      <c r="Y331" s="34"/>
      <c r="Z331" s="34"/>
    </row>
    <row r="332" spans="1:26" x14ac:dyDescent="0.25">
      <c r="A332" s="45">
        <v>2003</v>
      </c>
      <c r="B332" s="45" t="s">
        <v>83</v>
      </c>
      <c r="C332" s="45">
        <v>7</v>
      </c>
      <c r="D332" s="46">
        <v>5.70912039543584</v>
      </c>
      <c r="E332" s="46">
        <v>0.87068520021670603</v>
      </c>
      <c r="F332" s="46">
        <v>6.9824011122887697</v>
      </c>
      <c r="G332" s="46">
        <v>2.7929604449155101</v>
      </c>
      <c r="H332" s="46">
        <v>10.516100332585101</v>
      </c>
      <c r="I332" s="46">
        <v>0.392146951782952</v>
      </c>
      <c r="J332" s="46">
        <v>3.0721262919973702</v>
      </c>
      <c r="K332" s="46">
        <v>0.70911418401603799</v>
      </c>
      <c r="L332" s="46">
        <v>1.6057811077748501</v>
      </c>
      <c r="M332" s="46">
        <v>3.0902026185707099</v>
      </c>
      <c r="N332" s="46">
        <v>8.4639161274933592</v>
      </c>
      <c r="O332" s="46">
        <v>3.21917092208689</v>
      </c>
      <c r="P332" s="31"/>
      <c r="Q332" s="31"/>
      <c r="R332" s="31"/>
      <c r="S332" s="31"/>
      <c r="T332" s="31"/>
      <c r="U332" s="31"/>
      <c r="V332" s="31"/>
      <c r="W332" s="31"/>
      <c r="X332" s="31"/>
      <c r="Y332" s="31"/>
      <c r="Z332" s="31"/>
    </row>
    <row r="333" spans="1:26" x14ac:dyDescent="0.25">
      <c r="A333" s="45">
        <v>2004</v>
      </c>
      <c r="B333" s="45" t="s">
        <v>83</v>
      </c>
      <c r="C333" s="45">
        <v>7</v>
      </c>
      <c r="D333" s="46">
        <v>5.8135131285917003</v>
      </c>
      <c r="E333" s="46">
        <v>0.91432246636869197</v>
      </c>
      <c r="F333" s="46">
        <v>7.1843717219500398</v>
      </c>
      <c r="G333" s="46">
        <v>2.8737486887800201</v>
      </c>
      <c r="H333" s="46">
        <v>10.866438036430701</v>
      </c>
      <c r="I333" s="46">
        <v>0.39904626860076498</v>
      </c>
      <c r="J333" s="46">
        <v>3.3024622337896599</v>
      </c>
      <c r="K333" s="46">
        <v>0.72046709987879198</v>
      </c>
      <c r="L333" s="46">
        <v>1.6443795174215099</v>
      </c>
      <c r="M333" s="46">
        <v>3.1718597998962599</v>
      </c>
      <c r="N333" s="46">
        <v>8.5854475779674395</v>
      </c>
      <c r="O333" s="46">
        <v>3.3517183473964498</v>
      </c>
      <c r="P333" s="33"/>
      <c r="Q333" s="33"/>
      <c r="R333" s="33"/>
      <c r="S333" s="33"/>
      <c r="T333" s="33"/>
      <c r="U333" s="33"/>
      <c r="V333" s="33"/>
      <c r="W333" s="33"/>
      <c r="X333" s="33"/>
      <c r="Y333" s="33"/>
      <c r="Z333" s="33"/>
    </row>
    <row r="334" spans="1:26" x14ac:dyDescent="0.25">
      <c r="A334" s="45">
        <v>2005</v>
      </c>
      <c r="B334" s="45" t="s">
        <v>83</v>
      </c>
      <c r="C334" s="45">
        <v>7</v>
      </c>
      <c r="D334" s="46">
        <v>5.9237534577567104</v>
      </c>
      <c r="E334" s="46">
        <v>0.97521425458370703</v>
      </c>
      <c r="F334" s="46">
        <v>8.0422263720991296</v>
      </c>
      <c r="G334" s="46">
        <v>3.21689054883965</v>
      </c>
      <c r="H334" s="46">
        <v>11.257955304572899</v>
      </c>
      <c r="I334" s="46">
        <v>0.42046802273007899</v>
      </c>
      <c r="J334" s="46">
        <v>3.5178608587464799</v>
      </c>
      <c r="K334" s="46">
        <v>0.74730920310568605</v>
      </c>
      <c r="L334" s="46">
        <v>1.6852894334450601</v>
      </c>
      <c r="M334" s="46">
        <v>3.2282970800109401</v>
      </c>
      <c r="N334" s="46">
        <v>8.7841254384396397</v>
      </c>
      <c r="O334" s="46">
        <v>3.42915177773585</v>
      </c>
      <c r="P334" s="34"/>
      <c r="Q334" s="34"/>
      <c r="R334" s="34"/>
      <c r="S334" s="34"/>
      <c r="T334" s="34"/>
      <c r="U334" s="34"/>
      <c r="V334" s="34"/>
      <c r="W334" s="34"/>
      <c r="X334" s="34"/>
      <c r="Y334" s="34"/>
      <c r="Z334" s="34"/>
    </row>
    <row r="335" spans="1:26" x14ac:dyDescent="0.25">
      <c r="A335" s="45">
        <v>2006</v>
      </c>
      <c r="B335" s="45" t="s">
        <v>83</v>
      </c>
      <c r="C335" s="45">
        <v>7</v>
      </c>
      <c r="D335" s="46">
        <v>5.95324186477586</v>
      </c>
      <c r="E335" s="46">
        <v>0.98949256135998598</v>
      </c>
      <c r="F335" s="46">
        <v>8.5869773691697198</v>
      </c>
      <c r="G335" s="46">
        <v>3.4347909476678899</v>
      </c>
      <c r="H335" s="46">
        <v>11.3839135490957</v>
      </c>
      <c r="I335" s="46">
        <v>0.41997820907178302</v>
      </c>
      <c r="J335" s="46">
        <v>3.6644452865871302</v>
      </c>
      <c r="K335" s="46">
        <v>0.74867826802120097</v>
      </c>
      <c r="L335" s="46">
        <v>1.70488696327739</v>
      </c>
      <c r="M335" s="46">
        <v>3.2809881392581599</v>
      </c>
      <c r="N335" s="46">
        <v>8.8950864896068502</v>
      </c>
      <c r="O335" s="46">
        <v>3.4544144629553402</v>
      </c>
      <c r="P335" s="34"/>
      <c r="Q335" s="34"/>
      <c r="R335" s="34"/>
      <c r="S335" s="34"/>
      <c r="T335" s="34"/>
      <c r="U335" s="34"/>
      <c r="V335" s="34"/>
      <c r="W335" s="34"/>
      <c r="X335" s="34"/>
      <c r="Y335" s="34"/>
      <c r="Z335" s="34"/>
    </row>
    <row r="336" spans="1:26" x14ac:dyDescent="0.25">
      <c r="A336" s="45">
        <v>2007</v>
      </c>
      <c r="B336" s="45" t="s">
        <v>83</v>
      </c>
      <c r="C336" s="45">
        <v>7</v>
      </c>
      <c r="D336" s="46">
        <v>6.0703063547751199</v>
      </c>
      <c r="E336" s="46">
        <v>1.0188946987608201</v>
      </c>
      <c r="F336" s="46">
        <v>8.7899307931612203</v>
      </c>
      <c r="G336" s="46">
        <v>3.5159723172644899</v>
      </c>
      <c r="H336" s="46">
        <v>12.004180416873</v>
      </c>
      <c r="I336" s="46">
        <v>0.42066203208393599</v>
      </c>
      <c r="J336" s="46">
        <v>3.9805842287906499</v>
      </c>
      <c r="K336" s="46">
        <v>0.76973796372893499</v>
      </c>
      <c r="L336" s="46">
        <v>1.74094471350196</v>
      </c>
      <c r="M336" s="46">
        <v>3.2882343399182901</v>
      </c>
      <c r="N336" s="46">
        <v>9.1444388564926804</v>
      </c>
      <c r="O336" s="46">
        <v>3.6011904657629099</v>
      </c>
      <c r="P336" s="31"/>
      <c r="Q336" s="31"/>
      <c r="R336" s="31"/>
      <c r="S336" s="31"/>
      <c r="T336" s="31"/>
      <c r="U336" s="31"/>
      <c r="V336" s="31"/>
      <c r="W336" s="31"/>
      <c r="X336" s="31"/>
      <c r="Y336" s="31"/>
      <c r="Z336" s="31"/>
    </row>
    <row r="337" spans="1:31" x14ac:dyDescent="0.25">
      <c r="A337" s="45">
        <v>2008</v>
      </c>
      <c r="B337" s="45" t="s">
        <v>83</v>
      </c>
      <c r="C337" s="45">
        <v>7</v>
      </c>
      <c r="D337" s="46">
        <v>6.1040465276481601</v>
      </c>
      <c r="E337" s="46">
        <v>1.0277240946498301</v>
      </c>
      <c r="F337" s="46">
        <v>9.3916226965765404</v>
      </c>
      <c r="G337" s="46">
        <v>3.7566490786306099</v>
      </c>
      <c r="H337" s="46">
        <v>12.1750417919292</v>
      </c>
      <c r="I337" s="46">
        <v>0.41977735267507499</v>
      </c>
      <c r="J337" s="46">
        <v>4.2872230132509701</v>
      </c>
      <c r="K337" s="46">
        <v>0.78887418577803903</v>
      </c>
      <c r="L337" s="46">
        <v>1.7560500636374301</v>
      </c>
      <c r="M337" s="46">
        <v>3.4387431196273202</v>
      </c>
      <c r="N337" s="46">
        <v>9.2432700892585107</v>
      </c>
      <c r="O337" s="46">
        <v>3.6660989924605998</v>
      </c>
      <c r="P337" s="25"/>
      <c r="Q337" s="25"/>
      <c r="R337" s="25"/>
      <c r="S337" s="25"/>
      <c r="T337" s="25"/>
    </row>
    <row r="338" spans="1:31" x14ac:dyDescent="0.25">
      <c r="A338" s="45">
        <v>2009</v>
      </c>
      <c r="B338" s="45" t="s">
        <v>83</v>
      </c>
      <c r="C338" s="45">
        <v>7</v>
      </c>
      <c r="D338" s="46">
        <v>6.16906741961236</v>
      </c>
      <c r="E338" s="46">
        <v>1.0323715407634899</v>
      </c>
      <c r="F338" s="46">
        <v>9.7358846012430895</v>
      </c>
      <c r="G338" s="46">
        <v>3.8943538404972302</v>
      </c>
      <c r="H338" s="46">
        <v>12.5566338398165</v>
      </c>
      <c r="I338" s="46">
        <v>0.418890377945008</v>
      </c>
      <c r="J338" s="46">
        <v>4.3967064064674197</v>
      </c>
      <c r="K338" s="46">
        <v>0.87222718787751796</v>
      </c>
      <c r="L338" s="46">
        <v>1.8096966528524401</v>
      </c>
      <c r="M338" s="46">
        <v>3.4501092316288999</v>
      </c>
      <c r="N338" s="46">
        <v>9.2746583658355206</v>
      </c>
      <c r="O338" s="46">
        <v>3.85398433403362</v>
      </c>
      <c r="P338" s="25"/>
      <c r="Q338" s="25"/>
      <c r="R338" s="25"/>
      <c r="S338" s="25"/>
      <c r="T338" s="25"/>
    </row>
    <row r="339" spans="1:31" x14ac:dyDescent="0.25">
      <c r="A339" s="45">
        <v>2010</v>
      </c>
      <c r="B339" s="45" t="s">
        <v>83</v>
      </c>
      <c r="C339" s="45">
        <v>7</v>
      </c>
      <c r="D339" s="46">
        <v>6.20170167532918</v>
      </c>
      <c r="E339" s="46">
        <v>1.03350129304647</v>
      </c>
      <c r="F339" s="46">
        <v>9.7447980556143001</v>
      </c>
      <c r="G339" s="46">
        <v>3.89791922224572</v>
      </c>
      <c r="H339" s="46">
        <v>12.785835140215401</v>
      </c>
      <c r="I339" s="46">
        <v>0.417962105661424</v>
      </c>
      <c r="J339" s="46">
        <v>4.4837994386492097</v>
      </c>
      <c r="K339" s="46">
        <v>0.87866509392494196</v>
      </c>
      <c r="L339" s="46">
        <v>1.8308138579661899</v>
      </c>
      <c r="M339" s="46">
        <v>3.4647528334781001</v>
      </c>
      <c r="N339" s="46">
        <v>9.3901562355885204</v>
      </c>
      <c r="O339" s="46">
        <v>3.8513631572809399</v>
      </c>
      <c r="P339" s="25"/>
      <c r="Q339" s="25"/>
      <c r="R339" s="25"/>
      <c r="S339" s="25"/>
      <c r="T339" s="25"/>
    </row>
    <row r="340" spans="1:31" x14ac:dyDescent="0.25">
      <c r="A340" s="45">
        <v>2011</v>
      </c>
      <c r="B340" s="45" t="s">
        <v>83</v>
      </c>
      <c r="C340" s="45">
        <v>7</v>
      </c>
      <c r="D340" s="46">
        <v>6.2337785571410302</v>
      </c>
      <c r="E340" s="46">
        <v>1.0352135371195901</v>
      </c>
      <c r="F340" s="46">
        <v>9.7288178754588408</v>
      </c>
      <c r="G340" s="46">
        <v>3.8915271501835398</v>
      </c>
      <c r="H340" s="46">
        <v>12.9295451002943</v>
      </c>
      <c r="I340" s="46">
        <v>0.41699630815744099</v>
      </c>
      <c r="J340" s="46">
        <v>4.5898439793109098</v>
      </c>
      <c r="K340" s="46">
        <v>0.89231649480984498</v>
      </c>
      <c r="L340" s="46">
        <v>1.91112664506327</v>
      </c>
      <c r="M340" s="46">
        <v>3.4543483195516398</v>
      </c>
      <c r="N340" s="46">
        <v>9.3932285718522106</v>
      </c>
      <c r="O340" s="46">
        <v>3.84413443152097</v>
      </c>
      <c r="P340" s="25"/>
      <c r="Q340" s="25"/>
      <c r="R340" s="25"/>
      <c r="S340" s="25"/>
      <c r="T340" s="25"/>
    </row>
    <row r="341" spans="1:31" x14ac:dyDescent="0.25">
      <c r="A341" s="45">
        <v>2012</v>
      </c>
      <c r="B341" s="45" t="s">
        <v>83</v>
      </c>
      <c r="C341" s="45">
        <v>7</v>
      </c>
      <c r="D341" s="46">
        <v>6.2248525262877203</v>
      </c>
      <c r="E341" s="46">
        <v>1.0339270445454101</v>
      </c>
      <c r="F341" s="46">
        <v>9.7729637936815195</v>
      </c>
      <c r="G341" s="46">
        <v>3.90918551747261</v>
      </c>
      <c r="H341" s="46">
        <v>12.900704135324901</v>
      </c>
      <c r="I341" s="46">
        <v>0.41598111597684101</v>
      </c>
      <c r="J341" s="46">
        <v>4.63003079441203</v>
      </c>
      <c r="K341" s="46">
        <v>0.89653868179542595</v>
      </c>
      <c r="L341" s="46">
        <v>1.9398762303525801</v>
      </c>
      <c r="M341" s="46">
        <v>3.4541243841799698</v>
      </c>
      <c r="N341" s="46">
        <v>9.4380015378261692</v>
      </c>
      <c r="O341" s="46">
        <v>3.8521978442474798</v>
      </c>
      <c r="P341" s="25"/>
      <c r="Q341" s="25"/>
      <c r="R341" s="25"/>
      <c r="S341" s="25"/>
      <c r="T341" s="25"/>
    </row>
    <row r="342" spans="1:31" x14ac:dyDescent="0.25">
      <c r="A342" s="45">
        <v>2013</v>
      </c>
      <c r="B342" s="45" t="s">
        <v>83</v>
      </c>
      <c r="C342" s="45">
        <v>7</v>
      </c>
      <c r="D342" s="46">
        <v>6.2228696136432102</v>
      </c>
      <c r="E342" s="46">
        <v>1.03830811731743</v>
      </c>
      <c r="F342" s="46">
        <v>9.7842289969746208</v>
      </c>
      <c r="G342" s="46">
        <v>3.9136915987898502</v>
      </c>
      <c r="H342" s="46">
        <v>12.9290950883547</v>
      </c>
      <c r="I342" s="46">
        <v>0.41493609115873198</v>
      </c>
      <c r="J342" s="46">
        <v>4.6434582390164199</v>
      </c>
      <c r="K342" s="46">
        <v>0.90850458288895397</v>
      </c>
      <c r="L342" s="46">
        <v>1.96025974197786</v>
      </c>
      <c r="M342" s="46">
        <v>3.44577377154345</v>
      </c>
      <c r="N342" s="46">
        <v>9.4615307948675405</v>
      </c>
      <c r="O342" s="46">
        <v>3.8506694554687502</v>
      </c>
      <c r="P342" s="25"/>
      <c r="Q342" s="25"/>
      <c r="R342" s="25"/>
      <c r="S342" s="25"/>
      <c r="T342" s="25"/>
    </row>
    <row r="343" spans="1:31" x14ac:dyDescent="0.25">
      <c r="A343" s="45">
        <v>2014</v>
      </c>
      <c r="B343" s="45" t="s">
        <v>83</v>
      </c>
      <c r="C343" s="45">
        <v>7</v>
      </c>
      <c r="D343" s="46">
        <v>6.2174112370271999</v>
      </c>
      <c r="E343" s="46">
        <v>1.03902336657553</v>
      </c>
      <c r="F343" s="46">
        <v>9.7944999805067194</v>
      </c>
      <c r="G343" s="46">
        <v>3.9177999922026898</v>
      </c>
      <c r="H343" s="46">
        <v>12.979499091593601</v>
      </c>
      <c r="I343" s="46">
        <v>0.41385402682911798</v>
      </c>
      <c r="J343" s="46">
        <v>4.6740795927122702</v>
      </c>
      <c r="K343" s="46">
        <v>0.97748934953366096</v>
      </c>
      <c r="L343" s="46">
        <v>1.9567721055349301</v>
      </c>
      <c r="M343" s="46">
        <v>3.45489772638726</v>
      </c>
      <c r="N343" s="46">
        <v>9.4563003745801009</v>
      </c>
      <c r="O343" s="46">
        <v>3.8473132632502098</v>
      </c>
      <c r="P343" s="25"/>
      <c r="Q343" s="25"/>
      <c r="R343" s="25"/>
      <c r="S343" s="25"/>
      <c r="T343" s="25"/>
    </row>
    <row r="344" spans="1:31" x14ac:dyDescent="0.25">
      <c r="A344" s="45">
        <v>2015</v>
      </c>
      <c r="B344" s="45" t="s">
        <v>83</v>
      </c>
      <c r="C344" s="45">
        <v>7</v>
      </c>
      <c r="D344" s="46">
        <v>6.2505144419828698</v>
      </c>
      <c r="E344" s="46">
        <v>1.05325071636527</v>
      </c>
      <c r="F344" s="46">
        <v>9.9289456753460907</v>
      </c>
      <c r="G344" s="46">
        <v>3.9706437190437902</v>
      </c>
      <c r="H344" s="46">
        <v>13.102375457870099</v>
      </c>
      <c r="I344" s="46">
        <v>0.41826336409020498</v>
      </c>
      <c r="J344" s="46">
        <v>4.79403510542598</v>
      </c>
      <c r="K344" s="46">
        <v>1.00599046335961</v>
      </c>
      <c r="L344" s="46">
        <v>1.99102898676295</v>
      </c>
      <c r="M344" s="46">
        <v>3.4723369284266798</v>
      </c>
      <c r="N344" s="46">
        <v>9.5433534127967601</v>
      </c>
      <c r="O344" s="46">
        <v>3.8664376731362502</v>
      </c>
      <c r="P344" s="25"/>
      <c r="Q344" s="25"/>
      <c r="R344" s="25"/>
      <c r="S344" s="25"/>
      <c r="T344" s="25"/>
    </row>
    <row r="345" spans="1:31" x14ac:dyDescent="0.25">
      <c r="A345" s="45">
        <v>2016</v>
      </c>
      <c r="B345" s="45" t="s">
        <v>83</v>
      </c>
      <c r="C345" s="45">
        <v>7</v>
      </c>
      <c r="D345" s="46">
        <v>6.29235294319344</v>
      </c>
      <c r="E345" s="46">
        <v>1.06813189449672</v>
      </c>
      <c r="F345" s="46">
        <v>10.0919481959727</v>
      </c>
      <c r="G345" s="46">
        <v>4.0361795191087397</v>
      </c>
      <c r="H345" s="46">
        <v>13.2322501872911</v>
      </c>
      <c r="I345" s="46">
        <v>0.42250619362177899</v>
      </c>
      <c r="J345" s="46">
        <v>4.9276050331748502</v>
      </c>
      <c r="K345" s="46">
        <v>1.0335946319640099</v>
      </c>
      <c r="L345" s="46">
        <v>2.0275305301302802</v>
      </c>
      <c r="M345" s="46">
        <v>3.5040706380098898</v>
      </c>
      <c r="N345" s="46">
        <v>9.6797332698718197</v>
      </c>
      <c r="O345" s="46">
        <v>3.9019121356303099</v>
      </c>
      <c r="P345" s="33"/>
      <c r="Q345" s="33"/>
      <c r="R345" s="33"/>
      <c r="S345" s="33"/>
      <c r="T345" s="33"/>
      <c r="U345" s="33"/>
      <c r="V345" s="33"/>
      <c r="W345" s="33"/>
      <c r="X345" s="33"/>
      <c r="Y345" s="33"/>
      <c r="Z345" s="33"/>
    </row>
    <row r="346" spans="1:31" x14ac:dyDescent="0.25">
      <c r="A346" s="45">
        <v>2017</v>
      </c>
      <c r="B346" s="45" t="s">
        <v>83</v>
      </c>
      <c r="C346" s="45">
        <v>7</v>
      </c>
      <c r="D346" s="46">
        <v>6.3461763680818999</v>
      </c>
      <c r="E346" s="46">
        <v>1.08509676511291</v>
      </c>
      <c r="F346" s="46">
        <v>10.298147944484899</v>
      </c>
      <c r="G346" s="46">
        <v>4.1192750250730796</v>
      </c>
      <c r="H346" s="46">
        <v>13.4329435755788</v>
      </c>
      <c r="I346" s="46">
        <v>0.42974457530592203</v>
      </c>
      <c r="J346" s="46">
        <v>5.0641405041894796</v>
      </c>
      <c r="K346" s="46">
        <v>1.0600397904077601</v>
      </c>
      <c r="L346" s="46">
        <v>2.0620662890205299</v>
      </c>
      <c r="M346" s="46">
        <v>3.54842149915673</v>
      </c>
      <c r="N346" s="46">
        <v>9.8502819426713994</v>
      </c>
      <c r="O346" s="46">
        <v>3.9575233453855998</v>
      </c>
      <c r="P346" s="34"/>
      <c r="Q346" s="34"/>
      <c r="R346" s="34"/>
      <c r="S346" s="34"/>
      <c r="T346" s="34"/>
      <c r="U346" s="34"/>
      <c r="V346" s="34"/>
      <c r="W346" s="34"/>
      <c r="X346" s="34"/>
      <c r="Y346" s="34"/>
      <c r="Z346" s="34"/>
    </row>
    <row r="347" spans="1:31" x14ac:dyDescent="0.25">
      <c r="A347" s="45">
        <v>2018</v>
      </c>
      <c r="B347" s="45" t="s">
        <v>83</v>
      </c>
      <c r="C347" s="45">
        <v>7</v>
      </c>
      <c r="D347" s="46">
        <v>6.3991907582453402</v>
      </c>
      <c r="E347" s="46">
        <v>1.10096981295484</v>
      </c>
      <c r="F347" s="46">
        <v>10.519518658231799</v>
      </c>
      <c r="G347" s="46">
        <v>4.2084660717510998</v>
      </c>
      <c r="H347" s="46">
        <v>13.6492769457323</v>
      </c>
      <c r="I347" s="46">
        <v>0.436339723949004</v>
      </c>
      <c r="J347" s="46">
        <v>5.2109913198271203</v>
      </c>
      <c r="K347" s="46">
        <v>1.0888648169217701</v>
      </c>
      <c r="L347" s="46">
        <v>2.0967329751819301</v>
      </c>
      <c r="M347" s="46">
        <v>3.5937849666361998</v>
      </c>
      <c r="N347" s="46">
        <v>10.0648532357925</v>
      </c>
      <c r="O347" s="46">
        <v>4.0117930311787404</v>
      </c>
      <c r="P347" s="25"/>
      <c r="Q347" s="25"/>
      <c r="R347" s="25"/>
      <c r="S347" s="25"/>
      <c r="T347" s="25"/>
    </row>
    <row r="348" spans="1:31" x14ac:dyDescent="0.25">
      <c r="A348" s="45">
        <v>2019</v>
      </c>
      <c r="B348" s="45" t="s">
        <v>83</v>
      </c>
      <c r="C348" s="45">
        <v>7</v>
      </c>
      <c r="D348" s="46">
        <v>6.4532959110483299</v>
      </c>
      <c r="E348" s="46">
        <v>1.11672949637532</v>
      </c>
      <c r="F348" s="46">
        <v>10.7417225314326</v>
      </c>
      <c r="G348" s="46">
        <v>4.2968344483108902</v>
      </c>
      <c r="H348" s="46">
        <v>13.8858894510259</v>
      </c>
      <c r="I348" s="46">
        <v>0.44406882052694102</v>
      </c>
      <c r="J348" s="46">
        <v>5.3538320472701999</v>
      </c>
      <c r="K348" s="46">
        <v>1.1171434710446799</v>
      </c>
      <c r="L348" s="46">
        <v>2.1315955622460199</v>
      </c>
      <c r="M348" s="46">
        <v>3.64314098210922</v>
      </c>
      <c r="N348" s="46">
        <v>10.2761715601787</v>
      </c>
      <c r="O348" s="46">
        <v>4.0674068704176598</v>
      </c>
      <c r="P348" s="25"/>
      <c r="Q348" s="25"/>
      <c r="R348" s="25"/>
      <c r="S348" s="25"/>
      <c r="T348" s="25"/>
    </row>
    <row r="349" spans="1:31" x14ac:dyDescent="0.25">
      <c r="A349" s="45">
        <v>2020</v>
      </c>
      <c r="B349" s="45" t="s">
        <v>83</v>
      </c>
      <c r="C349" s="45">
        <v>7</v>
      </c>
      <c r="D349" s="46">
        <v>6.49910503216734</v>
      </c>
      <c r="E349" s="46">
        <v>1.1303940247837501</v>
      </c>
      <c r="F349" s="46">
        <v>10.915692833429301</v>
      </c>
      <c r="G349" s="46">
        <v>4.36648530331217</v>
      </c>
      <c r="H349" s="46">
        <v>14.0935867067986</v>
      </c>
      <c r="I349" s="46">
        <v>0.45095286430965398</v>
      </c>
      <c r="J349" s="46">
        <v>5.4973920894510897</v>
      </c>
      <c r="K349" s="46">
        <v>1.1446130874095599</v>
      </c>
      <c r="L349" s="46">
        <v>2.1665270124526099</v>
      </c>
      <c r="M349" s="46">
        <v>3.6863442683168399</v>
      </c>
      <c r="N349" s="46">
        <v>10.4790448362413</v>
      </c>
      <c r="O349" s="46">
        <v>4.1154037145784299</v>
      </c>
      <c r="P349" s="25"/>
      <c r="Q349" s="25"/>
      <c r="R349" s="25"/>
      <c r="S349" s="25"/>
      <c r="T349" s="25"/>
    </row>
    <row r="350" spans="1:31" x14ac:dyDescent="0.25">
      <c r="A350" s="45">
        <v>2021</v>
      </c>
      <c r="B350" s="45" t="s">
        <v>83</v>
      </c>
      <c r="C350" s="45">
        <v>7</v>
      </c>
      <c r="D350" s="46">
        <v>6.5439563914388899</v>
      </c>
      <c r="E350" s="46">
        <v>1.14324459017734</v>
      </c>
      <c r="F350" s="46">
        <v>11.074581926642299</v>
      </c>
      <c r="G350" s="46">
        <v>4.4299925674669201</v>
      </c>
      <c r="H350" s="46">
        <v>14.3021648823602</v>
      </c>
      <c r="I350" s="46">
        <v>0.45793222472925199</v>
      </c>
      <c r="J350" s="46">
        <v>5.6448932805306704</v>
      </c>
      <c r="K350" s="46">
        <v>1.173601504247</v>
      </c>
      <c r="L350" s="46">
        <v>2.2014572633659002</v>
      </c>
      <c r="M350" s="46">
        <v>3.7270759116434098</v>
      </c>
      <c r="N350" s="46">
        <v>10.6821217781789</v>
      </c>
      <c r="O350" s="46">
        <v>4.1611126129498599</v>
      </c>
      <c r="P350" s="25"/>
      <c r="Q350" s="25"/>
      <c r="R350" s="25"/>
      <c r="S350" s="25"/>
      <c r="T350" s="25"/>
    </row>
    <row r="351" spans="1:31" x14ac:dyDescent="0.25">
      <c r="A351" s="45">
        <v>2022</v>
      </c>
      <c r="B351" s="45" t="s">
        <v>83</v>
      </c>
      <c r="C351" s="45">
        <v>7</v>
      </c>
      <c r="D351" s="46">
        <v>6.5902694835871802</v>
      </c>
      <c r="E351" s="46">
        <v>1.1553547426195001</v>
      </c>
      <c r="F351" s="46">
        <v>11.217875760187299</v>
      </c>
      <c r="G351" s="46">
        <v>4.4874262248385399</v>
      </c>
      <c r="H351" s="46">
        <v>14.510511756308301</v>
      </c>
      <c r="I351" s="46">
        <v>0.46500452344195597</v>
      </c>
      <c r="J351" s="46">
        <v>5.7966281145189704</v>
      </c>
      <c r="K351" s="46">
        <v>1.2040096843783501</v>
      </c>
      <c r="L351" s="46">
        <v>2.2362410198348499</v>
      </c>
      <c r="M351" s="46">
        <v>3.7676838500027299</v>
      </c>
      <c r="N351" s="46">
        <v>10.8723647988857</v>
      </c>
      <c r="O351" s="46">
        <v>4.2067249230329997</v>
      </c>
      <c r="P351" s="33"/>
      <c r="Q351" s="33"/>
      <c r="R351" s="33"/>
      <c r="S351" s="33"/>
      <c r="T351" s="33"/>
      <c r="U351" s="33"/>
      <c r="V351" s="33"/>
      <c r="W351" s="33"/>
      <c r="X351" s="33"/>
      <c r="Y351" s="33"/>
      <c r="Z351" s="33"/>
      <c r="AA351" s="26"/>
      <c r="AB351" s="26"/>
      <c r="AC351" s="26"/>
      <c r="AD351" s="26"/>
      <c r="AE351" s="26"/>
    </row>
    <row r="352" spans="1:31" x14ac:dyDescent="0.25">
      <c r="A352" s="45">
        <v>2023</v>
      </c>
      <c r="B352" s="45" t="s">
        <v>83</v>
      </c>
      <c r="C352" s="45">
        <v>7</v>
      </c>
      <c r="D352" s="46">
        <v>6.6396141976617598</v>
      </c>
      <c r="E352" s="46">
        <v>1.1671546894656999</v>
      </c>
      <c r="F352" s="46">
        <v>11.353397377274099</v>
      </c>
      <c r="G352" s="46">
        <v>4.5419903294896402</v>
      </c>
      <c r="H352" s="46">
        <v>14.7120531114504</v>
      </c>
      <c r="I352" s="46">
        <v>0.47203986060458097</v>
      </c>
      <c r="J352" s="46">
        <v>5.9501126409461698</v>
      </c>
      <c r="K352" s="46">
        <v>1.2357276047686601</v>
      </c>
      <c r="L352" s="46">
        <v>2.27075605156974</v>
      </c>
      <c r="M352" s="46">
        <v>3.8086845917109402</v>
      </c>
      <c r="N352" s="46">
        <v>11.0561544778302</v>
      </c>
      <c r="O352" s="46">
        <v>4.25528892931783</v>
      </c>
      <c r="P352" s="34"/>
      <c r="Q352" s="34"/>
      <c r="R352" s="34"/>
      <c r="S352" s="34"/>
      <c r="T352" s="34"/>
      <c r="U352" s="34"/>
      <c r="V352" s="34"/>
      <c r="W352" s="34"/>
      <c r="X352" s="34"/>
      <c r="Y352" s="34"/>
      <c r="Z352" s="34"/>
    </row>
    <row r="353" spans="1:29" x14ac:dyDescent="0.25">
      <c r="A353" s="45">
        <v>2024</v>
      </c>
      <c r="B353" s="45" t="s">
        <v>83</v>
      </c>
      <c r="C353" s="45">
        <v>7</v>
      </c>
      <c r="D353" s="46">
        <v>6.6906034918303803</v>
      </c>
      <c r="E353" s="46">
        <v>1.17910380854091</v>
      </c>
      <c r="F353" s="46">
        <v>11.493383524803701</v>
      </c>
      <c r="G353" s="46">
        <v>4.5982285572889703</v>
      </c>
      <c r="H353" s="46">
        <v>14.906486044113301</v>
      </c>
      <c r="I353" s="46">
        <v>0.47894652895058198</v>
      </c>
      <c r="J353" s="46">
        <v>6.1041087753247902</v>
      </c>
      <c r="K353" s="46">
        <v>1.2673224316330001</v>
      </c>
      <c r="L353" s="46">
        <v>2.3050071100840399</v>
      </c>
      <c r="M353" s="46">
        <v>3.8488245720181</v>
      </c>
      <c r="N353" s="46">
        <v>11.2413878212915</v>
      </c>
      <c r="O353" s="46">
        <v>4.3048779515908198</v>
      </c>
      <c r="P353" s="30"/>
      <c r="Q353" s="30"/>
      <c r="R353" s="30"/>
      <c r="S353" s="30"/>
      <c r="T353" s="30"/>
      <c r="U353" s="30"/>
      <c r="V353" s="30"/>
      <c r="W353" s="30"/>
      <c r="X353" s="30"/>
      <c r="Y353" s="30"/>
      <c r="Z353" s="30"/>
    </row>
    <row r="354" spans="1:29" x14ac:dyDescent="0.25">
      <c r="A354" s="45">
        <v>2025</v>
      </c>
      <c r="B354" s="45" t="s">
        <v>83</v>
      </c>
      <c r="C354" s="45">
        <v>7</v>
      </c>
      <c r="D354" s="46">
        <v>6.7411367044589801</v>
      </c>
      <c r="E354" s="46">
        <v>1.1910225471882601</v>
      </c>
      <c r="F354" s="46">
        <v>11.635390656915201</v>
      </c>
      <c r="G354" s="46">
        <v>4.6550830592349</v>
      </c>
      <c r="H354" s="46">
        <v>15.0966734518687</v>
      </c>
      <c r="I354" s="46">
        <v>0.48565743272431899</v>
      </c>
      <c r="J354" s="46">
        <v>6.2600442290321698</v>
      </c>
      <c r="K354" s="46">
        <v>1.29882790287115</v>
      </c>
      <c r="L354" s="46">
        <v>2.3392135208714202</v>
      </c>
      <c r="M354" s="46">
        <v>3.8880018679239599</v>
      </c>
      <c r="N354" s="46">
        <v>11.425464894801401</v>
      </c>
      <c r="O354" s="46">
        <v>4.3534970284092402</v>
      </c>
      <c r="P354" s="30"/>
      <c r="Q354" s="30"/>
      <c r="R354" s="30"/>
      <c r="S354" s="30"/>
      <c r="T354" s="30"/>
      <c r="U354" s="30"/>
      <c r="V354" s="30"/>
      <c r="W354" s="30"/>
      <c r="X354" s="30"/>
      <c r="Y354" s="30"/>
      <c r="Z354" s="30"/>
      <c r="AA354" s="25"/>
      <c r="AB354" s="25"/>
      <c r="AC354" s="25"/>
    </row>
    <row r="355" spans="1:29" x14ac:dyDescent="0.25">
      <c r="A355" s="45">
        <v>2026</v>
      </c>
      <c r="B355" s="45" t="s">
        <v>83</v>
      </c>
      <c r="C355" s="45">
        <v>7</v>
      </c>
      <c r="D355" s="46">
        <v>6.7901450632208196</v>
      </c>
      <c r="E355" s="46">
        <v>1.20272341148731</v>
      </c>
      <c r="F355" s="46">
        <v>11.771712879035601</v>
      </c>
      <c r="G355" s="46">
        <v>4.7096283432936401</v>
      </c>
      <c r="H355" s="46">
        <v>15.283616795966701</v>
      </c>
      <c r="I355" s="46">
        <v>0.49221876349739102</v>
      </c>
      <c r="J355" s="46">
        <v>6.4176474503864203</v>
      </c>
      <c r="K355" s="46">
        <v>1.3287212446352299</v>
      </c>
      <c r="L355" s="46">
        <v>2.3733894916884801</v>
      </c>
      <c r="M355" s="46">
        <v>3.9265328280171898</v>
      </c>
      <c r="N355" s="46">
        <v>11.606151654491899</v>
      </c>
      <c r="O355" s="46">
        <v>4.4006447998203004</v>
      </c>
      <c r="P355" s="30"/>
      <c r="Q355" s="30"/>
      <c r="R355" s="30"/>
      <c r="S355" s="30"/>
      <c r="T355" s="30"/>
      <c r="U355" s="30"/>
      <c r="V355" s="30"/>
      <c r="W355" s="30"/>
      <c r="X355" s="30"/>
      <c r="Y355" s="30"/>
      <c r="Z355" s="30"/>
      <c r="AA355" s="25"/>
      <c r="AB355" s="25"/>
      <c r="AC355" s="25"/>
    </row>
    <row r="356" spans="1:29" x14ac:dyDescent="0.25">
      <c r="A356" s="45">
        <v>2027</v>
      </c>
      <c r="B356" s="45" t="s">
        <v>83</v>
      </c>
      <c r="C356" s="45">
        <v>7</v>
      </c>
      <c r="D356" s="46">
        <v>6.8383949333996199</v>
      </c>
      <c r="E356" s="46">
        <v>1.21424739519237</v>
      </c>
      <c r="F356" s="46">
        <v>11.903144636961001</v>
      </c>
      <c r="G356" s="46">
        <v>4.7622728766207798</v>
      </c>
      <c r="H356" s="46">
        <v>15.4675593169043</v>
      </c>
      <c r="I356" s="46">
        <v>0.49863956166059598</v>
      </c>
      <c r="J356" s="46">
        <v>6.5774310942807501</v>
      </c>
      <c r="K356" s="46">
        <v>1.3576475014690199</v>
      </c>
      <c r="L356" s="46">
        <v>2.4075124969518402</v>
      </c>
      <c r="M356" s="46">
        <v>3.9646684903195299</v>
      </c>
      <c r="N356" s="46">
        <v>11.787190390254899</v>
      </c>
      <c r="O356" s="46">
        <v>4.4471050889599004</v>
      </c>
      <c r="P356" s="30"/>
      <c r="Q356" s="30"/>
      <c r="R356" s="30"/>
      <c r="S356" s="30"/>
      <c r="T356" s="30"/>
      <c r="U356" s="30"/>
      <c r="V356" s="30"/>
      <c r="W356" s="30"/>
      <c r="X356" s="30"/>
      <c r="Y356" s="30"/>
      <c r="Z356" s="30"/>
      <c r="AA356" s="30"/>
      <c r="AB356" s="30"/>
      <c r="AC356" s="30"/>
    </row>
    <row r="357" spans="1:29" x14ac:dyDescent="0.25">
      <c r="A357" s="45">
        <v>2028</v>
      </c>
      <c r="B357" s="45" t="s">
        <v>83</v>
      </c>
      <c r="C357" s="45">
        <v>7</v>
      </c>
      <c r="D357" s="46">
        <v>6.8869125991102402</v>
      </c>
      <c r="E357" s="46">
        <v>1.22575007498647</v>
      </c>
      <c r="F357" s="46">
        <v>12.0341874948436</v>
      </c>
      <c r="G357" s="46">
        <v>4.8147630481621801</v>
      </c>
      <c r="H357" s="46">
        <v>15.651036674040199</v>
      </c>
      <c r="I357" s="46">
        <v>0.50501379134230695</v>
      </c>
      <c r="J357" s="46">
        <v>6.7415254109194498</v>
      </c>
      <c r="K357" s="46">
        <v>1.38693525710195</v>
      </c>
      <c r="L357" s="46">
        <v>2.44167651448877</v>
      </c>
      <c r="M357" s="46">
        <v>4.0030300488922599</v>
      </c>
      <c r="N357" s="46">
        <v>11.9709517390356</v>
      </c>
      <c r="O357" s="46">
        <v>4.4940951553332402</v>
      </c>
      <c r="P357" s="30"/>
      <c r="Q357" s="30"/>
      <c r="R357" s="30"/>
      <c r="S357" s="30"/>
      <c r="T357" s="30"/>
      <c r="U357" s="30"/>
      <c r="V357" s="30"/>
      <c r="W357" s="30"/>
      <c r="X357" s="30"/>
      <c r="Y357" s="30"/>
      <c r="Z357" s="30"/>
      <c r="AA357" s="27"/>
      <c r="AB357" s="27"/>
      <c r="AC357" s="27"/>
    </row>
    <row r="358" spans="1:29" x14ac:dyDescent="0.25">
      <c r="A358" s="45">
        <v>2029</v>
      </c>
      <c r="B358" s="45" t="s">
        <v>83</v>
      </c>
      <c r="C358" s="45">
        <v>7</v>
      </c>
      <c r="D358" s="46">
        <v>6.9358532893952196</v>
      </c>
      <c r="E358" s="46">
        <v>1.23733278468667</v>
      </c>
      <c r="F358" s="46">
        <v>12.165359305636199</v>
      </c>
      <c r="G358" s="46">
        <v>4.8672926981512497</v>
      </c>
      <c r="H358" s="46">
        <v>15.8354671860628</v>
      </c>
      <c r="I358" s="46">
        <v>0.51139302953244903</v>
      </c>
      <c r="J358" s="46">
        <v>6.9080954532702901</v>
      </c>
      <c r="K358" s="46">
        <v>1.4151257017082699</v>
      </c>
      <c r="L358" s="46">
        <v>2.4759258220178801</v>
      </c>
      <c r="M358" s="46">
        <v>4.0417157334635698</v>
      </c>
      <c r="N358" s="46">
        <v>12.1577067629787</v>
      </c>
      <c r="O358" s="46">
        <v>4.5417593587876697</v>
      </c>
      <c r="P358" s="30"/>
      <c r="Q358" s="30"/>
      <c r="R358" s="30"/>
      <c r="S358" s="30"/>
      <c r="T358" s="30"/>
      <c r="U358" s="30"/>
      <c r="V358" s="30"/>
      <c r="W358" s="30"/>
      <c r="X358" s="30"/>
      <c r="Y358" s="30"/>
      <c r="Z358" s="30"/>
      <c r="AA358" s="27"/>
      <c r="AB358" s="27"/>
      <c r="AC358" s="27"/>
    </row>
    <row r="359" spans="1:29" x14ac:dyDescent="0.25">
      <c r="A359" s="45">
        <v>2030</v>
      </c>
      <c r="B359" s="45" t="s">
        <v>83</v>
      </c>
      <c r="C359" s="45">
        <v>7</v>
      </c>
      <c r="D359" s="46">
        <v>6.9853447395317296</v>
      </c>
      <c r="E359" s="46">
        <v>1.2490366303231399</v>
      </c>
      <c r="F359" s="46">
        <v>12.2976330323859</v>
      </c>
      <c r="G359" s="46">
        <v>4.9203004592110604</v>
      </c>
      <c r="H359" s="46">
        <v>16.021960545833799</v>
      </c>
      <c r="I359" s="46">
        <v>0.51778762801102496</v>
      </c>
      <c r="J359" s="46">
        <v>7.0783475323323897</v>
      </c>
      <c r="K359" s="46">
        <v>1.4397995568106501</v>
      </c>
      <c r="L359" s="46">
        <v>2.5102960741129698</v>
      </c>
      <c r="M359" s="46">
        <v>4.0809561040466296</v>
      </c>
      <c r="N359" s="46">
        <v>12.3478561046088</v>
      </c>
      <c r="O359" s="46">
        <v>4.5903834883860597</v>
      </c>
      <c r="P359" s="25"/>
      <c r="Q359" s="25"/>
      <c r="R359" s="25"/>
      <c r="S359" s="25"/>
      <c r="T359" s="25"/>
      <c r="AB359" s="27"/>
      <c r="AC359" s="27"/>
    </row>
    <row r="360" spans="1:29" x14ac:dyDescent="0.25">
      <c r="A360" s="45">
        <v>1980</v>
      </c>
      <c r="B360" s="45" t="s">
        <v>84</v>
      </c>
      <c r="C360" s="45">
        <v>8</v>
      </c>
      <c r="D360" s="46">
        <v>1.5254718654960836E-4</v>
      </c>
      <c r="E360" s="46">
        <v>7.6071169985212643E-5</v>
      </c>
      <c r="F360" s="46">
        <v>4.350188754771391E-4</v>
      </c>
      <c r="G360" s="46">
        <v>1.2647682222559716E-4</v>
      </c>
      <c r="H360" s="46">
        <v>4.3084630559263944E-4</v>
      </c>
      <c r="I360" s="46">
        <v>2.4623037191955083E-5</v>
      </c>
      <c r="J360" s="46">
        <v>3.059996004826908E-4</v>
      </c>
      <c r="K360" s="46">
        <v>1.3716526336278033E-4</v>
      </c>
      <c r="L360" s="46">
        <v>1.1034598004036641E-4</v>
      </c>
      <c r="M360" s="46">
        <v>8.8325642880306937E-5</v>
      </c>
      <c r="N360" s="46">
        <v>5.0914277416035515E-4</v>
      </c>
      <c r="O360" s="46">
        <v>4.2374729096463821E-4</v>
      </c>
    </row>
    <row r="361" spans="1:29" x14ac:dyDescent="0.25">
      <c r="A361" s="45">
        <v>1981</v>
      </c>
      <c r="B361" s="45" t="s">
        <v>84</v>
      </c>
      <c r="C361" s="45">
        <v>8</v>
      </c>
      <c r="D361" s="46">
        <v>1.6741657356533518E-4</v>
      </c>
      <c r="E361" s="46">
        <v>8.4749177618410158E-5</v>
      </c>
      <c r="F361" s="46">
        <v>4.8366491473503188E-4</v>
      </c>
      <c r="G361" s="46">
        <v>1.3905171833599792E-4</v>
      </c>
      <c r="H361" s="46">
        <v>4.7971147426038207E-4</v>
      </c>
      <c r="I361" s="46">
        <v>2.6224363635800662E-5</v>
      </c>
      <c r="J361" s="46">
        <v>3.2408212352503618E-4</v>
      </c>
      <c r="K361" s="46">
        <v>1.4694239929909686E-4</v>
      </c>
      <c r="L361" s="46">
        <v>1.1873775677435099E-4</v>
      </c>
      <c r="M361" s="46">
        <v>9.8587622988189895E-5</v>
      </c>
      <c r="N361" s="46">
        <v>5.638057711042974E-4</v>
      </c>
      <c r="O361" s="46">
        <v>4.7221128379166204E-4</v>
      </c>
    </row>
    <row r="362" spans="1:29" x14ac:dyDescent="0.25">
      <c r="A362" s="45">
        <v>1982</v>
      </c>
      <c r="B362" s="45" t="s">
        <v>84</v>
      </c>
      <c r="C362" s="45">
        <v>8</v>
      </c>
      <c r="D362" s="46">
        <v>1.9288516872657233E-4</v>
      </c>
      <c r="E362" s="46">
        <v>9.8503390338373469E-5</v>
      </c>
      <c r="F362" s="46">
        <v>5.5858105830382189E-4</v>
      </c>
      <c r="G362" s="46">
        <v>1.5947191827933368E-4</v>
      </c>
      <c r="H362" s="46">
        <v>5.5354946828926671E-4</v>
      </c>
      <c r="I362" s="46">
        <v>2.9486938239834395E-5</v>
      </c>
      <c r="J362" s="46">
        <v>3.621110412289098E-4</v>
      </c>
      <c r="K362" s="46">
        <v>1.6541253128798294E-4</v>
      </c>
      <c r="L362" s="46">
        <v>1.3608698869229202E-4</v>
      </c>
      <c r="M362" s="46">
        <v>1.1402987816840875E-4</v>
      </c>
      <c r="N362" s="46">
        <v>6.5347468302426705E-4</v>
      </c>
      <c r="O362" s="46">
        <v>5.681921285904584E-4</v>
      </c>
    </row>
    <row r="363" spans="1:29" x14ac:dyDescent="0.25">
      <c r="A363" s="45">
        <v>1983</v>
      </c>
      <c r="B363" s="45" t="s">
        <v>84</v>
      </c>
      <c r="C363" s="45">
        <v>8</v>
      </c>
      <c r="D363" s="46">
        <v>1.7972851028624312E-4</v>
      </c>
      <c r="E363" s="46">
        <v>9.2394740125201615E-5</v>
      </c>
      <c r="F363" s="46">
        <v>5.2161770201240832E-4</v>
      </c>
      <c r="G363" s="46">
        <v>1.4834810388048697E-4</v>
      </c>
      <c r="H363" s="46">
        <v>5.1375928890600591E-4</v>
      </c>
      <c r="I363" s="46">
        <v>2.6903927077433142E-5</v>
      </c>
      <c r="J363" s="46">
        <v>3.2979727830350898E-4</v>
      </c>
      <c r="K363" s="46">
        <v>1.5131373556188991E-4</v>
      </c>
      <c r="L363" s="46">
        <v>1.2890048268443099E-4</v>
      </c>
      <c r="M363" s="46">
        <v>1.0973625669669684E-4</v>
      </c>
      <c r="N363" s="46">
        <v>6.1155028716587104E-4</v>
      </c>
      <c r="O363" s="46">
        <v>5.4895230361175424E-4</v>
      </c>
    </row>
    <row r="364" spans="1:29" x14ac:dyDescent="0.25">
      <c r="A364" s="45">
        <v>1984</v>
      </c>
      <c r="B364" s="45" t="s">
        <v>84</v>
      </c>
      <c r="C364" s="45">
        <v>8</v>
      </c>
      <c r="D364" s="46">
        <v>1.880670770460439E-4</v>
      </c>
      <c r="E364" s="46">
        <v>9.7030550543484334E-5</v>
      </c>
      <c r="F364" s="46">
        <v>5.4465411219139072E-4</v>
      </c>
      <c r="G364" s="46">
        <v>1.546781783950493E-4</v>
      </c>
      <c r="H364" s="46">
        <v>5.3235475249463894E-4</v>
      </c>
      <c r="I364" s="46">
        <v>2.809362270470026E-5</v>
      </c>
      <c r="J364" s="46">
        <v>3.3974175144627734E-4</v>
      </c>
      <c r="K364" s="46">
        <v>1.5587076556825214E-4</v>
      </c>
      <c r="L364" s="46">
        <v>1.3620222880719388E-4</v>
      </c>
      <c r="M364" s="46">
        <v>1.1905142795226044E-4</v>
      </c>
      <c r="N364" s="46">
        <v>6.4225467205035252E-4</v>
      </c>
      <c r="O364" s="46">
        <v>6.0118420313115474E-4</v>
      </c>
    </row>
    <row r="365" spans="1:29" x14ac:dyDescent="0.25">
      <c r="A365" s="45">
        <v>1985</v>
      </c>
      <c r="B365" s="45" t="s">
        <v>84</v>
      </c>
      <c r="C365" s="45">
        <v>8</v>
      </c>
      <c r="D365" s="46">
        <v>1.8588758988106403E-4</v>
      </c>
      <c r="E365" s="46">
        <v>9.7574548987662944E-5</v>
      </c>
      <c r="F365" s="46">
        <v>5.4249598618600606E-4</v>
      </c>
      <c r="G365" s="46">
        <v>1.5337259072886451E-4</v>
      </c>
      <c r="H365" s="46">
        <v>5.2706852711767015E-4</v>
      </c>
      <c r="I365" s="46">
        <v>2.7766198006355905E-5</v>
      </c>
      <c r="J365" s="46">
        <v>3.2994798878518576E-4</v>
      </c>
      <c r="K365" s="46">
        <v>1.5197564454565808E-4</v>
      </c>
      <c r="L365" s="46">
        <v>1.3816902600792866E-4</v>
      </c>
      <c r="M365" s="46">
        <v>1.3192329635762994E-4</v>
      </c>
      <c r="N365" s="46">
        <v>6.3981762496422912E-4</v>
      </c>
      <c r="O365" s="46">
        <v>6.1141486521142021E-4</v>
      </c>
    </row>
    <row r="366" spans="1:29" x14ac:dyDescent="0.25">
      <c r="A366" s="45">
        <v>1986</v>
      </c>
      <c r="B366" s="45" t="s">
        <v>84</v>
      </c>
      <c r="C366" s="45">
        <v>8</v>
      </c>
      <c r="D366" s="46">
        <v>1.9429113540395614E-4</v>
      </c>
      <c r="E366" s="46">
        <v>1.037896905227423E-4</v>
      </c>
      <c r="F366" s="46">
        <v>5.7745760797036684E-4</v>
      </c>
      <c r="G366" s="46">
        <v>1.6253942096364457E-4</v>
      </c>
      <c r="H366" s="46">
        <v>5.5439112901047938E-4</v>
      </c>
      <c r="I366" s="46">
        <v>2.8637387744311279E-5</v>
      </c>
      <c r="J366" s="46">
        <v>3.3817949349038655E-4</v>
      </c>
      <c r="K366" s="46">
        <v>1.5676419343200318E-4</v>
      </c>
      <c r="L366" s="46">
        <v>1.4565073226087142E-4</v>
      </c>
      <c r="M366" s="46">
        <v>1.4952827706961978E-4</v>
      </c>
      <c r="N366" s="46">
        <v>6.7647123156027562E-4</v>
      </c>
      <c r="O366" s="46">
        <v>6.6336732834802064E-4</v>
      </c>
    </row>
    <row r="367" spans="1:29" x14ac:dyDescent="0.25">
      <c r="A367" s="45">
        <v>1987</v>
      </c>
      <c r="B367" s="45" t="s">
        <v>84</v>
      </c>
      <c r="C367" s="45">
        <v>8</v>
      </c>
      <c r="D367" s="46">
        <v>2.0270342106446754E-4</v>
      </c>
      <c r="E367" s="46">
        <v>1.1004793613368316E-4</v>
      </c>
      <c r="F367" s="46">
        <v>6.130214892644877E-4</v>
      </c>
      <c r="G367" s="46">
        <v>1.7114950980180529E-4</v>
      </c>
      <c r="H367" s="46">
        <v>5.8836185124617405E-4</v>
      </c>
      <c r="I367" s="46">
        <v>2.9368889285665171E-5</v>
      </c>
      <c r="J367" s="46">
        <v>3.4414421569839974E-4</v>
      </c>
      <c r="K367" s="46">
        <v>1.6140139101079246E-4</v>
      </c>
      <c r="L367" s="46">
        <v>1.5487669173713133E-4</v>
      </c>
      <c r="M367" s="46">
        <v>1.6479332174373828E-4</v>
      </c>
      <c r="N367" s="46">
        <v>7.1721727792360766E-4</v>
      </c>
      <c r="O367" s="46">
        <v>7.2498451033461346E-4</v>
      </c>
    </row>
    <row r="368" spans="1:29" x14ac:dyDescent="0.25">
      <c r="A368" s="45">
        <v>1988</v>
      </c>
      <c r="B368" s="45" t="s">
        <v>84</v>
      </c>
      <c r="C368" s="45">
        <v>8</v>
      </c>
      <c r="D368" s="46">
        <v>2.3514646923765959E-4</v>
      </c>
      <c r="E368" s="46">
        <v>1.2925842935987891E-4</v>
      </c>
      <c r="F368" s="46">
        <v>7.28385933357192E-4</v>
      </c>
      <c r="G368" s="46">
        <v>2.0262296541872496E-4</v>
      </c>
      <c r="H368" s="46">
        <v>6.8935355900019788E-4</v>
      </c>
      <c r="I368" s="46">
        <v>3.3746516784377808E-5</v>
      </c>
      <c r="J368" s="46">
        <v>3.9413353648257854E-4</v>
      </c>
      <c r="K368" s="46">
        <v>1.8521130735219067E-4</v>
      </c>
      <c r="L368" s="46">
        <v>1.8557529500813177E-4</v>
      </c>
      <c r="M368" s="46">
        <v>2.0389617572756232E-4</v>
      </c>
      <c r="N368" s="46">
        <v>8.4853019722016642E-4</v>
      </c>
      <c r="O368" s="46">
        <v>8.6148862336431101E-4</v>
      </c>
    </row>
    <row r="369" spans="1:15" x14ac:dyDescent="0.25">
      <c r="A369" s="45">
        <v>1989</v>
      </c>
      <c r="B369" s="45" t="s">
        <v>84</v>
      </c>
      <c r="C369" s="45">
        <v>8</v>
      </c>
      <c r="D369" s="46">
        <v>2.440525729643457E-4</v>
      </c>
      <c r="E369" s="46">
        <v>1.3729966876741988E-4</v>
      </c>
      <c r="F369" s="46">
        <v>7.7739232258082383E-4</v>
      </c>
      <c r="G369" s="46">
        <v>2.1453872555844279E-4</v>
      </c>
      <c r="H369" s="46">
        <v>7.3756351330378327E-4</v>
      </c>
      <c r="I369" s="46">
        <v>3.4518977377656189E-5</v>
      </c>
      <c r="J369" s="46">
        <v>4.0305428599542073E-4</v>
      </c>
      <c r="K369" s="46">
        <v>1.9140147437320869E-4</v>
      </c>
      <c r="L369" s="46">
        <v>1.9591348333844452E-4</v>
      </c>
      <c r="M369" s="46">
        <v>2.2475397295035142E-4</v>
      </c>
      <c r="N369" s="46">
        <v>9.0848985645899873E-4</v>
      </c>
      <c r="O369" s="46">
        <v>9.2477012677762821E-4</v>
      </c>
    </row>
    <row r="370" spans="1:15" x14ac:dyDescent="0.25">
      <c r="A370" s="45">
        <v>1990</v>
      </c>
      <c r="B370" s="45" t="s">
        <v>84</v>
      </c>
      <c r="C370" s="45">
        <v>8</v>
      </c>
      <c r="D370" s="46">
        <v>2.3174693685789615E-4</v>
      </c>
      <c r="E370" s="46">
        <v>1.3327344627888716E-4</v>
      </c>
      <c r="F370" s="46">
        <v>7.4958349341822355E-4</v>
      </c>
      <c r="G370" s="46">
        <v>2.0494972848540032E-4</v>
      </c>
      <c r="H370" s="46">
        <v>7.2176606823785828E-4</v>
      </c>
      <c r="I370" s="46">
        <v>3.2411756311817527E-5</v>
      </c>
      <c r="J370" s="46">
        <v>3.7956387922925567E-4</v>
      </c>
      <c r="K370" s="46">
        <v>1.810104824839704E-4</v>
      </c>
      <c r="L370" s="46">
        <v>1.8966723540323664E-4</v>
      </c>
      <c r="M370" s="46">
        <v>2.1448834560436138E-4</v>
      </c>
      <c r="N370" s="46">
        <v>8.821050763933657E-4</v>
      </c>
      <c r="O370" s="46">
        <v>8.8664616315727496E-4</v>
      </c>
    </row>
    <row r="371" spans="1:15" x14ac:dyDescent="0.25">
      <c r="A371" s="45">
        <v>1991</v>
      </c>
      <c r="B371" s="45" t="s">
        <v>84</v>
      </c>
      <c r="C371" s="45">
        <v>8</v>
      </c>
      <c r="D371" s="46">
        <v>2.2013604527681209E-4</v>
      </c>
      <c r="E371" s="46">
        <v>1.2878420705855347E-4</v>
      </c>
      <c r="F371" s="46">
        <v>7.2731213608614683E-4</v>
      </c>
      <c r="G371" s="46">
        <v>1.9751596551105356E-4</v>
      </c>
      <c r="H371" s="46">
        <v>7.0156169668453619E-4</v>
      </c>
      <c r="I371" s="46">
        <v>3.09935879849664E-5</v>
      </c>
      <c r="J371" s="46">
        <v>3.5524091771537927E-4</v>
      </c>
      <c r="K371" s="46">
        <v>1.7072665077437111E-4</v>
      </c>
      <c r="L371" s="46">
        <v>1.808038988051936E-4</v>
      </c>
      <c r="M371" s="46">
        <v>2.0590048727333812E-4</v>
      </c>
      <c r="N371" s="46">
        <v>8.5124555752060166E-4</v>
      </c>
      <c r="O371" s="46">
        <v>8.5459727898547753E-4</v>
      </c>
    </row>
    <row r="372" spans="1:15" x14ac:dyDescent="0.25">
      <c r="A372" s="45">
        <v>1992</v>
      </c>
      <c r="B372" s="45" t="s">
        <v>84</v>
      </c>
      <c r="C372" s="45">
        <v>8</v>
      </c>
      <c r="D372" s="46">
        <v>2.4550303429172478E-4</v>
      </c>
      <c r="E372" s="46">
        <v>1.4635957425432271E-4</v>
      </c>
      <c r="F372" s="46">
        <v>8.2405353233136578E-4</v>
      </c>
      <c r="G372" s="46">
        <v>2.2235732922955861E-4</v>
      </c>
      <c r="H372" s="46">
        <v>8.0315902448345239E-4</v>
      </c>
      <c r="I372" s="46">
        <v>3.4538159311910642E-5</v>
      </c>
      <c r="J372" s="46">
        <v>3.9433860279846456E-4</v>
      </c>
      <c r="K372" s="46">
        <v>1.8917661335015923E-4</v>
      </c>
      <c r="L372" s="46">
        <v>2.0407453663732355E-4</v>
      </c>
      <c r="M372" s="46">
        <v>2.2840875321977704E-4</v>
      </c>
      <c r="N372" s="46">
        <v>9.6375894499147602E-4</v>
      </c>
      <c r="O372" s="46">
        <v>9.590693075354357E-4</v>
      </c>
    </row>
    <row r="373" spans="1:15" x14ac:dyDescent="0.25">
      <c r="A373" s="45">
        <v>1993</v>
      </c>
      <c r="B373" s="45" t="s">
        <v>84</v>
      </c>
      <c r="C373" s="45">
        <v>8</v>
      </c>
      <c r="D373" s="46">
        <v>2.5856625508820626E-4</v>
      </c>
      <c r="E373" s="46">
        <v>1.5478308643603547E-4</v>
      </c>
      <c r="F373" s="46">
        <v>8.8042399736561975E-4</v>
      </c>
      <c r="G373" s="46">
        <v>2.3752637392734674E-4</v>
      </c>
      <c r="H373" s="46">
        <v>8.4864221494719376E-4</v>
      </c>
      <c r="I373" s="46">
        <v>3.6513770664172744E-5</v>
      </c>
      <c r="J373" s="46">
        <v>4.1420505832207759E-4</v>
      </c>
      <c r="K373" s="46">
        <v>1.9883209844120657E-4</v>
      </c>
      <c r="L373" s="46">
        <v>2.1698869361666103E-4</v>
      </c>
      <c r="M373" s="46">
        <v>2.3817393340014008E-4</v>
      </c>
      <c r="N373" s="46">
        <v>1.0320082618524627E-3</v>
      </c>
      <c r="O373" s="46">
        <v>1.0000253571011788E-3</v>
      </c>
    </row>
    <row r="374" spans="1:15" x14ac:dyDescent="0.25">
      <c r="A374" s="45">
        <v>1994</v>
      </c>
      <c r="B374" s="45" t="s">
        <v>84</v>
      </c>
      <c r="C374" s="45">
        <v>8</v>
      </c>
      <c r="D374" s="46">
        <v>2.5433990439778937E-4</v>
      </c>
      <c r="E374" s="46">
        <v>1.5237876141433766E-4</v>
      </c>
      <c r="F374" s="46">
        <v>8.6864009365199681E-4</v>
      </c>
      <c r="G374" s="46">
        <v>2.3418055498935765E-4</v>
      </c>
      <c r="H374" s="46">
        <v>8.3035436127515774E-4</v>
      </c>
      <c r="I374" s="46">
        <v>3.6558859833662479E-5</v>
      </c>
      <c r="J374" s="46">
        <v>4.0898869300640107E-4</v>
      </c>
      <c r="K374" s="46">
        <v>1.9564276341388221E-4</v>
      </c>
      <c r="L374" s="46">
        <v>2.166339612358327E-4</v>
      </c>
      <c r="M374" s="46">
        <v>2.3159816115890736E-4</v>
      </c>
      <c r="N374" s="46">
        <v>1.0241951454334406E-3</v>
      </c>
      <c r="O374" s="46">
        <v>9.7773089215524465E-4</v>
      </c>
    </row>
    <row r="375" spans="1:15" x14ac:dyDescent="0.25">
      <c r="A375" s="45">
        <v>1995</v>
      </c>
      <c r="B375" s="45" t="s">
        <v>84</v>
      </c>
      <c r="C375" s="45">
        <v>8</v>
      </c>
      <c r="D375" s="46">
        <v>2.5137020361008496E-4</v>
      </c>
      <c r="E375" s="46">
        <v>1.5066915068845396E-4</v>
      </c>
      <c r="F375" s="46">
        <v>8.6193818655899929E-4</v>
      </c>
      <c r="G375" s="46">
        <v>2.3251628698667951E-4</v>
      </c>
      <c r="H375" s="46">
        <v>8.1435830073576837E-4</v>
      </c>
      <c r="I375" s="46">
        <v>3.9548145041431205E-5</v>
      </c>
      <c r="J375" s="46">
        <v>4.0777398309340101E-4</v>
      </c>
      <c r="K375" s="46">
        <v>1.9259985085497391E-4</v>
      </c>
      <c r="L375" s="46">
        <v>2.1582619825275822E-4</v>
      </c>
      <c r="M375" s="46">
        <v>2.2719992576042573E-4</v>
      </c>
      <c r="N375" s="46">
        <v>1.0123138968494319E-3</v>
      </c>
      <c r="O375" s="46">
        <v>9.6075204261086009E-4</v>
      </c>
    </row>
    <row r="376" spans="1:15" x14ac:dyDescent="0.25">
      <c r="A376" s="45">
        <v>1996</v>
      </c>
      <c r="B376" s="45" t="s">
        <v>84</v>
      </c>
      <c r="C376" s="45">
        <v>8</v>
      </c>
      <c r="D376" s="46">
        <v>2.4380817995862304E-4</v>
      </c>
      <c r="E376" s="46">
        <v>1.4627588346723366E-4</v>
      </c>
      <c r="F376" s="46">
        <v>8.3863336745838889E-4</v>
      </c>
      <c r="G376" s="46">
        <v>2.2617625458802286E-4</v>
      </c>
      <c r="H376" s="46">
        <v>7.8577568535985421E-4</v>
      </c>
      <c r="I376" s="46">
        <v>3.8488815025554968E-5</v>
      </c>
      <c r="J376" s="46">
        <v>3.9373408573863773E-4</v>
      </c>
      <c r="K376" s="46">
        <v>1.8677909786581515E-4</v>
      </c>
      <c r="L376" s="46">
        <v>2.0959967162017317E-4</v>
      </c>
      <c r="M376" s="46">
        <v>2.1786217097987811E-4</v>
      </c>
      <c r="N376" s="46">
        <v>9.846811464220282E-4</v>
      </c>
      <c r="O376" s="46">
        <v>9.2264984243875048E-4</v>
      </c>
    </row>
    <row r="377" spans="1:15" x14ac:dyDescent="0.25">
      <c r="A377" s="45">
        <v>1997</v>
      </c>
      <c r="B377" s="45" t="s">
        <v>84</v>
      </c>
      <c r="C377" s="45">
        <v>8</v>
      </c>
      <c r="D377" s="46">
        <v>2.3925321102776642E-4</v>
      </c>
      <c r="E377" s="46">
        <v>1.443601431206571E-4</v>
      </c>
      <c r="F377" s="46">
        <v>8.2866936463757337E-4</v>
      </c>
      <c r="G377" s="46">
        <v>2.2329808942788158E-4</v>
      </c>
      <c r="H377" s="46">
        <v>7.7095231846398119E-4</v>
      </c>
      <c r="I377" s="46">
        <v>3.8375184544223786E-5</v>
      </c>
      <c r="J377" s="46">
        <v>3.8615432356046162E-4</v>
      </c>
      <c r="K377" s="46">
        <v>1.8241115152349083E-4</v>
      </c>
      <c r="L377" s="46">
        <v>2.0663995714223412E-4</v>
      </c>
      <c r="M377" s="46">
        <v>2.1200943189737199E-4</v>
      </c>
      <c r="N377" s="46">
        <v>9.7070211320886225E-4</v>
      </c>
      <c r="O377" s="46">
        <v>9.0126996473025196E-4</v>
      </c>
    </row>
    <row r="378" spans="1:15" x14ac:dyDescent="0.25">
      <c r="A378" s="45">
        <v>1998</v>
      </c>
      <c r="B378" s="45" t="s">
        <v>84</v>
      </c>
      <c r="C378" s="45">
        <v>8</v>
      </c>
      <c r="D378" s="46">
        <v>2.457102277026322E-4</v>
      </c>
      <c r="E378" s="46">
        <v>1.4942675220314577E-4</v>
      </c>
      <c r="F378" s="46">
        <v>8.6059933405817661E-4</v>
      </c>
      <c r="G378" s="46">
        <v>2.3175247550058099E-4</v>
      </c>
      <c r="H378" s="46">
        <v>7.932042992560474E-4</v>
      </c>
      <c r="I378" s="46">
        <v>3.9162794537857784E-5</v>
      </c>
      <c r="J378" s="46">
        <v>3.9474617366058463E-4</v>
      </c>
      <c r="K378" s="46">
        <v>1.8642242974421349E-4</v>
      </c>
      <c r="L378" s="46">
        <v>2.1122142019629442E-4</v>
      </c>
      <c r="M378" s="46">
        <v>2.1721295439106658E-4</v>
      </c>
      <c r="N378" s="46">
        <v>1.0066569479619018E-3</v>
      </c>
      <c r="O378" s="46">
        <v>9.184387941591751E-4</v>
      </c>
    </row>
    <row r="379" spans="1:15" x14ac:dyDescent="0.25">
      <c r="A379" s="45">
        <v>1999</v>
      </c>
      <c r="B379" s="45" t="s">
        <v>84</v>
      </c>
      <c r="C379" s="45">
        <v>8</v>
      </c>
      <c r="D379" s="46">
        <v>2.4396022356184738E-4</v>
      </c>
      <c r="E379" s="46">
        <v>1.5035149564447903E-4</v>
      </c>
      <c r="F379" s="46">
        <v>8.6120225363585899E-4</v>
      </c>
      <c r="G379" s="46">
        <v>2.3118720131368937E-4</v>
      </c>
      <c r="H379" s="46">
        <v>7.9320620103802756E-4</v>
      </c>
      <c r="I379" s="46">
        <v>3.9173620044827567E-5</v>
      </c>
      <c r="J379" s="46">
        <v>3.9209481264409384E-4</v>
      </c>
      <c r="K379" s="46">
        <v>1.8415583049889088E-4</v>
      </c>
      <c r="L379" s="46">
        <v>2.0878887090247796E-4</v>
      </c>
      <c r="M379" s="46">
        <v>2.1602866961804382E-4</v>
      </c>
      <c r="N379" s="46">
        <v>1.0064936152998248E-3</v>
      </c>
      <c r="O379" s="46">
        <v>9.065682627893265E-4</v>
      </c>
    </row>
    <row r="380" spans="1:15" x14ac:dyDescent="0.25">
      <c r="A380" s="45">
        <v>2000</v>
      </c>
      <c r="B380" s="45" t="s">
        <v>84</v>
      </c>
      <c r="C380" s="45">
        <v>8</v>
      </c>
      <c r="D380" s="46">
        <v>2.5019844291553859E-4</v>
      </c>
      <c r="E380" s="46">
        <v>1.5647973723917984E-4</v>
      </c>
      <c r="F380" s="46">
        <v>8.899080017743101E-4</v>
      </c>
      <c r="G380" s="46">
        <v>2.3770305923501956E-4</v>
      </c>
      <c r="H380" s="46">
        <v>8.2621094512911567E-4</v>
      </c>
      <c r="I380" s="46">
        <v>4.0427545240278251E-5</v>
      </c>
      <c r="J380" s="46">
        <v>3.9944299489260148E-4</v>
      </c>
      <c r="K380" s="46">
        <v>1.8809058747273685E-4</v>
      </c>
      <c r="L380" s="46">
        <v>2.1371645208878503E-4</v>
      </c>
      <c r="M380" s="46">
        <v>2.213908189772442E-4</v>
      </c>
      <c r="N380" s="46">
        <v>1.0519041534579174E-3</v>
      </c>
      <c r="O380" s="46">
        <v>9.353966766363881E-4</v>
      </c>
    </row>
    <row r="381" spans="1:15" x14ac:dyDescent="0.25">
      <c r="A381" s="45">
        <v>2001</v>
      </c>
      <c r="B381" s="45" t="s">
        <v>84</v>
      </c>
      <c r="C381" s="45">
        <v>8</v>
      </c>
      <c r="D381" s="46">
        <v>2.6714894488733221E-4</v>
      </c>
      <c r="E381" s="46">
        <v>1.693579806677076E-4</v>
      </c>
      <c r="F381" s="46">
        <v>9.5599811773786048E-4</v>
      </c>
      <c r="G381" s="46">
        <v>2.5390196295341954E-4</v>
      </c>
      <c r="H381" s="46">
        <v>8.9744095319887422E-4</v>
      </c>
      <c r="I381" s="46">
        <v>4.3125319397492651E-5</v>
      </c>
      <c r="J381" s="46">
        <v>4.2412964108151294E-4</v>
      </c>
      <c r="K381" s="46">
        <v>2.0120101662159445E-4</v>
      </c>
      <c r="L381" s="46">
        <v>2.2727954428961632E-4</v>
      </c>
      <c r="M381" s="46">
        <v>2.4091630332103833E-4</v>
      </c>
      <c r="N381" s="46">
        <v>1.1395554716767515E-3</v>
      </c>
      <c r="O381" s="46">
        <v>9.9718730406263213E-4</v>
      </c>
    </row>
    <row r="382" spans="1:15" x14ac:dyDescent="0.25">
      <c r="A382" s="45">
        <v>2002</v>
      </c>
      <c r="B382" s="45" t="s">
        <v>84</v>
      </c>
      <c r="C382" s="45">
        <v>8</v>
      </c>
      <c r="D382" s="46">
        <v>2.8064164643956939E-4</v>
      </c>
      <c r="E382" s="46">
        <v>1.8169494481562386E-4</v>
      </c>
      <c r="F382" s="46">
        <v>1.0114142266152381E-3</v>
      </c>
      <c r="G382" s="46">
        <v>2.6658372182047642E-4</v>
      </c>
      <c r="H382" s="46">
        <v>9.6980489129066183E-4</v>
      </c>
      <c r="I382" s="46">
        <v>4.4626622124861314E-5</v>
      </c>
      <c r="J382" s="46">
        <v>4.4343160279620167E-4</v>
      </c>
      <c r="K382" s="46">
        <v>2.1145524147835149E-4</v>
      </c>
      <c r="L382" s="46">
        <v>2.3855864801149292E-4</v>
      </c>
      <c r="M382" s="46">
        <v>2.5374439776083873E-4</v>
      </c>
      <c r="N382" s="46">
        <v>1.2152307221365434E-3</v>
      </c>
      <c r="O382" s="46">
        <v>1.0429428127394767E-3</v>
      </c>
    </row>
    <row r="383" spans="1:15" x14ac:dyDescent="0.25">
      <c r="A383" s="45">
        <v>2003</v>
      </c>
      <c r="B383" s="45" t="s">
        <v>84</v>
      </c>
      <c r="C383" s="45">
        <v>8</v>
      </c>
      <c r="D383" s="46">
        <v>3.0160666321429983E-4</v>
      </c>
      <c r="E383" s="46">
        <v>1.9780188091010837E-4</v>
      </c>
      <c r="F383" s="46">
        <v>1.0998474141272884E-3</v>
      </c>
      <c r="G383" s="46">
        <v>2.8864086324424855E-4</v>
      </c>
      <c r="H383" s="46">
        <v>1.060433856693488E-3</v>
      </c>
      <c r="I383" s="46">
        <v>4.7633958252191785E-5</v>
      </c>
      <c r="J383" s="46">
        <v>4.7740452259571015E-4</v>
      </c>
      <c r="K383" s="46">
        <v>2.2718938700972519E-4</v>
      </c>
      <c r="L383" s="46">
        <v>2.5767654203520511E-4</v>
      </c>
      <c r="M383" s="46">
        <v>2.7289627890740142E-4</v>
      </c>
      <c r="N383" s="46">
        <v>1.3214948113155769E-3</v>
      </c>
      <c r="O383" s="46">
        <v>1.1219963686593742E-3</v>
      </c>
    </row>
    <row r="384" spans="1:15" x14ac:dyDescent="0.25">
      <c r="A384" s="45">
        <v>2004</v>
      </c>
      <c r="B384" s="45" t="s">
        <v>84</v>
      </c>
      <c r="C384" s="45">
        <v>8</v>
      </c>
      <c r="D384" s="46">
        <v>3.293363184457851E-4</v>
      </c>
      <c r="E384" s="46">
        <v>2.1835709359682671E-4</v>
      </c>
      <c r="F384" s="46">
        <v>1.2083208034901472E-3</v>
      </c>
      <c r="G384" s="46">
        <v>3.1616403102805102E-4</v>
      </c>
      <c r="H384" s="46">
        <v>1.1735610066187668E-3</v>
      </c>
      <c r="I384" s="46">
        <v>5.1860894453057839E-5</v>
      </c>
      <c r="J384" s="46">
        <v>5.2653417042511504E-4</v>
      </c>
      <c r="K384" s="46">
        <v>2.4788578634318581E-4</v>
      </c>
      <c r="L384" s="46">
        <v>2.8534803963526246E-4</v>
      </c>
      <c r="M384" s="46">
        <v>2.9723002609340386E-4</v>
      </c>
      <c r="N384" s="46">
        <v>1.455250228765037E-3</v>
      </c>
      <c r="O384" s="46">
        <v>1.2185746605303728E-3</v>
      </c>
    </row>
    <row r="385" spans="1:15" x14ac:dyDescent="0.25">
      <c r="A385" s="45">
        <v>2005</v>
      </c>
      <c r="B385" s="45" t="s">
        <v>84</v>
      </c>
      <c r="C385" s="45">
        <v>8</v>
      </c>
      <c r="D385" s="46">
        <v>3.2155817533614789E-4</v>
      </c>
      <c r="E385" s="46">
        <v>2.1515686246737739E-4</v>
      </c>
      <c r="F385" s="46">
        <v>1.1901035202692878E-3</v>
      </c>
      <c r="G385" s="46">
        <v>3.1111254371567388E-4</v>
      </c>
      <c r="H385" s="46">
        <v>1.1569434073735105E-3</v>
      </c>
      <c r="I385" s="46">
        <v>5.0205143671787708E-5</v>
      </c>
      <c r="J385" s="46">
        <v>5.2426156202988415E-4</v>
      </c>
      <c r="K385" s="46">
        <v>2.421125848565166E-4</v>
      </c>
      <c r="L385" s="46">
        <v>2.8064511806288422E-4</v>
      </c>
      <c r="M385" s="46">
        <v>2.9048476044207452E-4</v>
      </c>
      <c r="N385" s="46">
        <v>1.4338234134405857E-3</v>
      </c>
      <c r="O385" s="46">
        <v>1.1855542040511487E-3</v>
      </c>
    </row>
    <row r="386" spans="1:15" x14ac:dyDescent="0.25">
      <c r="A386" s="45">
        <v>2006</v>
      </c>
      <c r="B386" s="45" t="s">
        <v>84</v>
      </c>
      <c r="C386" s="45">
        <v>8</v>
      </c>
      <c r="D386" s="46">
        <v>3.2410809557754548E-4</v>
      </c>
      <c r="E386" s="46">
        <v>2.1822449571904152E-4</v>
      </c>
      <c r="F386" s="46">
        <v>1.2077245109640275E-3</v>
      </c>
      <c r="G386" s="46">
        <v>3.1544401559647632E-4</v>
      </c>
      <c r="H386" s="46">
        <v>1.1739586326281496E-3</v>
      </c>
      <c r="I386" s="46">
        <v>5.0115932239326035E-5</v>
      </c>
      <c r="J386" s="46">
        <v>5.3759220971757267E-4</v>
      </c>
      <c r="K386" s="46">
        <v>2.4444708124831321E-4</v>
      </c>
      <c r="L386" s="46">
        <v>2.8739527199601238E-4</v>
      </c>
      <c r="M386" s="46">
        <v>2.9402734440241824E-4</v>
      </c>
      <c r="N386" s="46">
        <v>1.4536078091525989E-3</v>
      </c>
      <c r="O386" s="46">
        <v>1.1888837051367233E-3</v>
      </c>
    </row>
    <row r="387" spans="1:15" x14ac:dyDescent="0.25">
      <c r="A387" s="45">
        <v>2007</v>
      </c>
      <c r="B387" s="45" t="s">
        <v>84</v>
      </c>
      <c r="C387" s="45">
        <v>8</v>
      </c>
      <c r="D387" s="46">
        <v>3.3817198594089892E-4</v>
      </c>
      <c r="E387" s="46">
        <v>2.2949021123294628E-4</v>
      </c>
      <c r="F387" s="46">
        <v>1.2715433803713076E-3</v>
      </c>
      <c r="G387" s="46">
        <v>3.3153021398277748E-4</v>
      </c>
      <c r="H387" s="46">
        <v>1.2403003980681639E-3</v>
      </c>
      <c r="I387" s="46">
        <v>5.1681273075401296E-5</v>
      </c>
      <c r="J387" s="46">
        <v>5.6384740359164049E-4</v>
      </c>
      <c r="K387" s="46">
        <v>2.5699900557616968E-4</v>
      </c>
      <c r="L387" s="46">
        <v>3.0213092782850918E-4</v>
      </c>
      <c r="M387" s="46">
        <v>3.0523967897087199E-4</v>
      </c>
      <c r="N387" s="46">
        <v>1.5292375940399905E-3</v>
      </c>
      <c r="O387" s="46">
        <v>1.2395582576437316E-3</v>
      </c>
    </row>
    <row r="388" spans="1:15" x14ac:dyDescent="0.25">
      <c r="A388" s="45">
        <v>2008</v>
      </c>
      <c r="B388" s="45" t="s">
        <v>84</v>
      </c>
      <c r="C388" s="45">
        <v>8</v>
      </c>
      <c r="D388" s="46">
        <v>3.6240263040997504E-4</v>
      </c>
      <c r="E388" s="46">
        <v>2.4666748323302239E-4</v>
      </c>
      <c r="F388" s="46">
        <v>1.3734477659044194E-3</v>
      </c>
      <c r="G388" s="46">
        <v>3.5802401899645054E-4</v>
      </c>
      <c r="H388" s="46">
        <v>1.3373670040831018E-3</v>
      </c>
      <c r="I388" s="46">
        <v>5.4756984985744378E-5</v>
      </c>
      <c r="J388" s="46">
        <v>6.0712602990691715E-4</v>
      </c>
      <c r="K388" s="46">
        <v>2.7871173291321027E-4</v>
      </c>
      <c r="L388" s="46">
        <v>3.2888029432731706E-4</v>
      </c>
      <c r="M388" s="46">
        <v>3.3096268227937923E-4</v>
      </c>
      <c r="N388" s="46">
        <v>1.6448265361993363E-3</v>
      </c>
      <c r="O388" s="46">
        <v>1.3315106705558627E-3</v>
      </c>
    </row>
    <row r="389" spans="1:15" x14ac:dyDescent="0.25">
      <c r="A389" s="45">
        <v>2009</v>
      </c>
      <c r="B389" s="45" t="s">
        <v>84</v>
      </c>
      <c r="C389" s="45">
        <v>8</v>
      </c>
      <c r="D389" s="46">
        <v>3.8004645338677391E-4</v>
      </c>
      <c r="E389" s="46">
        <v>2.6010062438522314E-4</v>
      </c>
      <c r="F389" s="46">
        <v>1.45336252068545E-3</v>
      </c>
      <c r="G389" s="46">
        <v>3.7882352981619973E-4</v>
      </c>
      <c r="H389" s="46">
        <v>1.4159114942768915E-3</v>
      </c>
      <c r="I389" s="46">
        <v>5.6901065196735139E-5</v>
      </c>
      <c r="J389" s="46">
        <v>6.4168879634676833E-4</v>
      </c>
      <c r="K389" s="46">
        <v>2.9602255307979009E-4</v>
      </c>
      <c r="L389" s="46">
        <v>3.4993050223477285E-4</v>
      </c>
      <c r="M389" s="46">
        <v>3.5012510021957289E-4</v>
      </c>
      <c r="N389" s="46">
        <v>1.7348112178409837E-3</v>
      </c>
      <c r="O389" s="46">
        <v>1.4011202853765636E-3</v>
      </c>
    </row>
    <row r="390" spans="1:15" x14ac:dyDescent="0.25">
      <c r="A390" s="45">
        <v>2010</v>
      </c>
      <c r="B390" s="45" t="s">
        <v>84</v>
      </c>
      <c r="C390" s="45">
        <v>8</v>
      </c>
      <c r="D390" s="46">
        <v>3.8824459935333659E-4</v>
      </c>
      <c r="E390" s="46">
        <v>2.6776519525685902E-4</v>
      </c>
      <c r="F390" s="46">
        <v>1.4901709754263151E-3</v>
      </c>
      <c r="G390" s="46">
        <v>3.8717872367086831E-4</v>
      </c>
      <c r="H390" s="46">
        <v>1.4623612301728022E-3</v>
      </c>
      <c r="I390" s="46">
        <v>5.8746828492147895E-5</v>
      </c>
      <c r="J390" s="46">
        <v>6.6461475971572837E-4</v>
      </c>
      <c r="K390" s="46">
        <v>3.0626966172685177E-4</v>
      </c>
      <c r="L390" s="46">
        <v>3.6049393570905313E-4</v>
      </c>
      <c r="M390" s="46">
        <v>3.5742934126251037E-4</v>
      </c>
      <c r="N390" s="46">
        <v>1.7888035001976262E-3</v>
      </c>
      <c r="O390" s="46">
        <v>1.4259163885287627E-3</v>
      </c>
    </row>
    <row r="391" spans="1:15" x14ac:dyDescent="0.25">
      <c r="A391" s="45">
        <v>2011</v>
      </c>
      <c r="B391" s="45" t="s">
        <v>84</v>
      </c>
      <c r="C391" s="45">
        <v>8</v>
      </c>
      <c r="D391" s="46">
        <v>3.9359665444256976E-4</v>
      </c>
      <c r="E391" s="46">
        <v>2.7183966027986107E-4</v>
      </c>
      <c r="F391" s="46">
        <v>1.5121233491408705E-3</v>
      </c>
      <c r="G391" s="46">
        <v>3.9261891525024925E-4</v>
      </c>
      <c r="H391" s="46">
        <v>1.4844779189985226E-3</v>
      </c>
      <c r="I391" s="46">
        <v>5.9643482946582354E-5</v>
      </c>
      <c r="J391" s="46">
        <v>6.8277352899686293E-4</v>
      </c>
      <c r="K391" s="46">
        <v>3.125422346132678E-4</v>
      </c>
      <c r="L391" s="46">
        <v>3.7190482511276375E-4</v>
      </c>
      <c r="M391" s="46">
        <v>3.6178112472165443E-4</v>
      </c>
      <c r="N391" s="46">
        <v>1.8229841877737897E-3</v>
      </c>
      <c r="O391" s="46">
        <v>1.4424593634508771E-3</v>
      </c>
    </row>
    <row r="392" spans="1:15" x14ac:dyDescent="0.25">
      <c r="A392" s="45">
        <v>2012</v>
      </c>
      <c r="B392" s="45" t="s">
        <v>84</v>
      </c>
      <c r="C392" s="45">
        <v>8</v>
      </c>
      <c r="D392" s="46">
        <v>3.6798561897666596E-4</v>
      </c>
      <c r="E392" s="46">
        <v>2.5439215320364762E-4</v>
      </c>
      <c r="F392" s="46">
        <v>1.4152427274204877E-3</v>
      </c>
      <c r="G392" s="46">
        <v>3.673947022460836E-4</v>
      </c>
      <c r="H392" s="46">
        <v>1.3873936557147015E-3</v>
      </c>
      <c r="I392" s="46">
        <v>5.5615263522284359E-5</v>
      </c>
      <c r="J392" s="46">
        <v>6.4635481380546011E-4</v>
      </c>
      <c r="K392" s="46">
        <v>2.9518129933306733E-4</v>
      </c>
      <c r="L392" s="46">
        <v>3.5283241424511409E-4</v>
      </c>
      <c r="M392" s="46">
        <v>3.384711908710339E-4</v>
      </c>
      <c r="N392" s="46">
        <v>1.7111818609086284E-3</v>
      </c>
      <c r="O392" s="46">
        <v>1.3475066846956537E-3</v>
      </c>
    </row>
    <row r="393" spans="1:15" x14ac:dyDescent="0.25">
      <c r="A393" s="45">
        <v>2013</v>
      </c>
      <c r="B393" s="45" t="s">
        <v>84</v>
      </c>
      <c r="C393" s="45">
        <v>8</v>
      </c>
      <c r="D393" s="46">
        <v>3.7506431991888071E-4</v>
      </c>
      <c r="E393" s="46">
        <v>2.5988469424682105E-4</v>
      </c>
      <c r="F393" s="46">
        <v>1.4461683250374512E-3</v>
      </c>
      <c r="G393" s="46">
        <v>3.7540546675949796E-4</v>
      </c>
      <c r="H393" s="46">
        <v>1.4159521934454329E-3</v>
      </c>
      <c r="I393" s="46">
        <v>5.6519104211963453E-5</v>
      </c>
      <c r="J393" s="46">
        <v>6.6285734781283733E-4</v>
      </c>
      <c r="K393" s="46">
        <v>3.0228608463980908E-4</v>
      </c>
      <c r="L393" s="46">
        <v>3.633178941161721E-4</v>
      </c>
      <c r="M393" s="46">
        <v>3.4509564865235683E-4</v>
      </c>
      <c r="N393" s="46">
        <v>1.7530085000444031E-3</v>
      </c>
      <c r="O393" s="46">
        <v>1.3743818363023072E-3</v>
      </c>
    </row>
    <row r="394" spans="1:15" x14ac:dyDescent="0.25">
      <c r="A394" s="45">
        <v>2014</v>
      </c>
      <c r="B394" s="45" t="s">
        <v>84</v>
      </c>
      <c r="C394" s="45">
        <v>8</v>
      </c>
      <c r="D394" s="46">
        <v>3.7130350414110361E-4</v>
      </c>
      <c r="E394" s="46">
        <v>2.5839997233231382E-4</v>
      </c>
      <c r="F394" s="46">
        <v>1.4343033965652202E-3</v>
      </c>
      <c r="G394" s="46">
        <v>3.7204510510077855E-4</v>
      </c>
      <c r="H394" s="46">
        <v>1.4055846150993331E-3</v>
      </c>
      <c r="I394" s="46">
        <v>5.5788156025825691E-5</v>
      </c>
      <c r="J394" s="46">
        <v>6.5873912223322092E-4</v>
      </c>
      <c r="K394" s="46">
        <v>3.0010710595442268E-4</v>
      </c>
      <c r="L394" s="46">
        <v>3.6310142520762568E-4</v>
      </c>
      <c r="M394" s="46">
        <v>3.4390206311309883E-4</v>
      </c>
      <c r="N394" s="46">
        <v>1.7403645389511529E-3</v>
      </c>
      <c r="O394" s="46">
        <v>1.3614942082583075E-3</v>
      </c>
    </row>
    <row r="395" spans="1:15" x14ac:dyDescent="0.25">
      <c r="A395" s="45">
        <v>2015</v>
      </c>
      <c r="B395" s="45" t="s">
        <v>84</v>
      </c>
      <c r="C395" s="45">
        <v>8</v>
      </c>
      <c r="D395" s="46">
        <v>3.829713957991798E-4</v>
      </c>
      <c r="E395" s="46">
        <v>2.6894676145842479E-4</v>
      </c>
      <c r="F395" s="46">
        <v>1.4906645056965537E-3</v>
      </c>
      <c r="G395" s="46">
        <v>3.8603146661317231E-4</v>
      </c>
      <c r="H395" s="46">
        <v>1.4553028164945722E-3</v>
      </c>
      <c r="I395" s="46">
        <v>5.7443428935858524E-5</v>
      </c>
      <c r="J395" s="46">
        <v>6.8186594545884124E-4</v>
      </c>
      <c r="K395" s="46">
        <v>3.1020640552470652E-4</v>
      </c>
      <c r="L395" s="46">
        <v>3.7687104844374438E-4</v>
      </c>
      <c r="M395" s="46">
        <v>3.5540752816355144E-4</v>
      </c>
      <c r="N395" s="46">
        <v>1.8038533288311303E-3</v>
      </c>
      <c r="O395" s="46">
        <v>1.4055748669111095E-3</v>
      </c>
    </row>
    <row r="396" spans="1:15" x14ac:dyDescent="0.25">
      <c r="A396" s="45">
        <v>2016</v>
      </c>
      <c r="B396" s="45" t="s">
        <v>84</v>
      </c>
      <c r="C396" s="45">
        <v>8</v>
      </c>
      <c r="D396" s="46">
        <v>3.9259681375060308E-4</v>
      </c>
      <c r="E396" s="46">
        <v>2.7764622169254983E-4</v>
      </c>
      <c r="F396" s="46">
        <v>1.5379735430609595E-3</v>
      </c>
      <c r="G396" s="46">
        <v>3.9765353981104269E-4</v>
      </c>
      <c r="H396" s="46">
        <v>1.4973100824676427E-3</v>
      </c>
      <c r="I396" s="46">
        <v>5.8663183755661441E-5</v>
      </c>
      <c r="J396" s="46">
        <v>6.999709778935391E-4</v>
      </c>
      <c r="K396" s="46">
        <v>3.1792128048924141E-4</v>
      </c>
      <c r="L396" s="46">
        <v>3.8824672838377861E-4</v>
      </c>
      <c r="M396" s="46">
        <v>3.6702832490676451E-4</v>
      </c>
      <c r="N396" s="46">
        <v>1.8547858586805644E-3</v>
      </c>
      <c r="O396" s="46">
        <v>1.4470380334452584E-3</v>
      </c>
    </row>
    <row r="397" spans="1:15" x14ac:dyDescent="0.25">
      <c r="A397" s="45">
        <v>2017</v>
      </c>
      <c r="B397" s="45" t="s">
        <v>84</v>
      </c>
      <c r="C397" s="45">
        <v>8</v>
      </c>
      <c r="D397" s="46">
        <v>4.015341833859078E-4</v>
      </c>
      <c r="E397" s="46">
        <v>2.8593140366456896E-4</v>
      </c>
      <c r="F397" s="46">
        <v>1.5817019884951629E-3</v>
      </c>
      <c r="G397" s="46">
        <v>4.0830591305550471E-4</v>
      </c>
      <c r="H397" s="46">
        <v>1.5373302817241121E-3</v>
      </c>
      <c r="I397" s="46">
        <v>5.9846703330810058E-5</v>
      </c>
      <c r="J397" s="46">
        <v>7.162995861230289E-4</v>
      </c>
      <c r="K397" s="46">
        <v>3.2461608591975814E-4</v>
      </c>
      <c r="L397" s="46">
        <v>3.9823082814817288E-4</v>
      </c>
      <c r="M397" s="46">
        <v>3.7755611183304248E-4</v>
      </c>
      <c r="N397" s="46">
        <v>1.9029699252532915E-3</v>
      </c>
      <c r="O397" s="46">
        <v>1.4879209488127471E-3</v>
      </c>
    </row>
    <row r="398" spans="1:15" x14ac:dyDescent="0.25">
      <c r="A398" s="45">
        <v>2018</v>
      </c>
      <c r="B398" s="45" t="s">
        <v>84</v>
      </c>
      <c r="C398" s="45">
        <v>8</v>
      </c>
      <c r="D398" s="46">
        <v>4.1065187927763437E-4</v>
      </c>
      <c r="E398" s="46">
        <v>2.9386309923677668E-4</v>
      </c>
      <c r="F398" s="46">
        <v>1.6270797833569718E-3</v>
      </c>
      <c r="G398" s="46">
        <v>4.1941493803782391E-4</v>
      </c>
      <c r="H398" s="46">
        <v>1.5732116502762746E-3</v>
      </c>
      <c r="I398" s="46">
        <v>6.1019390983439709E-5</v>
      </c>
      <c r="J398" s="46">
        <v>7.3406844236224909E-4</v>
      </c>
      <c r="K398" s="46">
        <v>3.3177393377093514E-4</v>
      </c>
      <c r="L398" s="46">
        <v>4.0868544507299392E-4</v>
      </c>
      <c r="M398" s="46">
        <v>3.8804644381801426E-4</v>
      </c>
      <c r="N398" s="46">
        <v>1.9564983036255367E-3</v>
      </c>
      <c r="O398" s="46">
        <v>1.5287379565800477E-3</v>
      </c>
    </row>
    <row r="399" spans="1:15" x14ac:dyDescent="0.25">
      <c r="A399" s="45">
        <v>2019</v>
      </c>
      <c r="B399" s="45" t="s">
        <v>84</v>
      </c>
      <c r="C399" s="45">
        <v>8</v>
      </c>
      <c r="D399" s="46">
        <v>4.2044365986790825E-4</v>
      </c>
      <c r="E399" s="46">
        <v>3.0239903931334768E-4</v>
      </c>
      <c r="F399" s="46">
        <v>1.6748816575730371E-3</v>
      </c>
      <c r="G399" s="46">
        <v>4.3111241224476013E-4</v>
      </c>
      <c r="H399" s="46">
        <v>1.6131411725470259E-3</v>
      </c>
      <c r="I399" s="46">
        <v>6.2429112298698276E-5</v>
      </c>
      <c r="J399" s="46">
        <v>7.5323371535537895E-4</v>
      </c>
      <c r="K399" s="46">
        <v>3.3966257762072454E-4</v>
      </c>
      <c r="L399" s="46">
        <v>4.2013083742386333E-4</v>
      </c>
      <c r="M399" s="46">
        <v>4.0021632431410346E-4</v>
      </c>
      <c r="N399" s="46">
        <v>2.0128889345149268E-3</v>
      </c>
      <c r="O399" s="46">
        <v>1.5715186118853009E-3</v>
      </c>
    </row>
    <row r="400" spans="1:15" x14ac:dyDescent="0.25">
      <c r="A400" s="45">
        <v>2020</v>
      </c>
      <c r="B400" s="45" t="s">
        <v>84</v>
      </c>
      <c r="C400" s="45">
        <v>8</v>
      </c>
      <c r="D400" s="46">
        <v>4.2946257761809222E-4</v>
      </c>
      <c r="E400" s="46">
        <v>3.1043230057222707E-4</v>
      </c>
      <c r="F400" s="46">
        <v>1.7192664938080308E-3</v>
      </c>
      <c r="G400" s="46">
        <v>4.4202067333254678E-4</v>
      </c>
      <c r="H400" s="46">
        <v>1.6483159041978741E-3</v>
      </c>
      <c r="I400" s="46">
        <v>6.3741794055799451E-5</v>
      </c>
      <c r="J400" s="46">
        <v>7.7231815100977546E-4</v>
      </c>
      <c r="K400" s="46">
        <v>3.4746817594468366E-4</v>
      </c>
      <c r="L400" s="46">
        <v>4.3153003532879448E-4</v>
      </c>
      <c r="M400" s="46">
        <v>4.1089968304469486E-4</v>
      </c>
      <c r="N400" s="46">
        <v>2.0684594154116135E-3</v>
      </c>
      <c r="O400" s="46">
        <v>1.6094926901937243E-3</v>
      </c>
    </row>
    <row r="401" spans="1:15" x14ac:dyDescent="0.25">
      <c r="A401" s="45">
        <v>2021</v>
      </c>
      <c r="B401" s="45" t="s">
        <v>84</v>
      </c>
      <c r="C401" s="45">
        <v>8</v>
      </c>
      <c r="D401" s="46">
        <v>4.3835469950471556E-4</v>
      </c>
      <c r="E401" s="46">
        <v>3.1829135385519347E-4</v>
      </c>
      <c r="F401" s="46">
        <v>1.762591338647291E-3</v>
      </c>
      <c r="G401" s="46">
        <v>4.52668128299539E-4</v>
      </c>
      <c r="H401" s="46">
        <v>1.6846555067070342E-3</v>
      </c>
      <c r="I401" s="46">
        <v>6.5067964318447148E-5</v>
      </c>
      <c r="J401" s="46">
        <v>7.9179051826413431E-4</v>
      </c>
      <c r="K401" s="46">
        <v>3.5539013444633381E-4</v>
      </c>
      <c r="L401" s="46">
        <v>4.4301118876913242E-4</v>
      </c>
      <c r="M401" s="46">
        <v>4.2079757595109242E-4</v>
      </c>
      <c r="N401" s="46">
        <v>2.1242053794034966E-3</v>
      </c>
      <c r="O401" s="46">
        <v>1.6456305542427083E-3</v>
      </c>
    </row>
    <row r="402" spans="1:15" x14ac:dyDescent="0.25">
      <c r="A402" s="45">
        <v>2022</v>
      </c>
      <c r="B402" s="45" t="s">
        <v>84</v>
      </c>
      <c r="C402" s="45">
        <v>8</v>
      </c>
      <c r="D402" s="46">
        <v>4.4744738544277488E-4</v>
      </c>
      <c r="E402" s="46">
        <v>3.2598624076050626E-4</v>
      </c>
      <c r="F402" s="46">
        <v>1.8046114699113817E-3</v>
      </c>
      <c r="G402" s="46">
        <v>4.6302257010810618E-4</v>
      </c>
      <c r="H402" s="46">
        <v>1.7214736458996262E-3</v>
      </c>
      <c r="I402" s="46">
        <v>6.6413153073433949E-5</v>
      </c>
      <c r="J402" s="46">
        <v>8.1175056088333638E-4</v>
      </c>
      <c r="K402" s="46">
        <v>3.6340053434623105E-4</v>
      </c>
      <c r="L402" s="46">
        <v>4.546221063254632E-4</v>
      </c>
      <c r="M402" s="46">
        <v>4.3061495334102294E-4</v>
      </c>
      <c r="N402" s="46">
        <v>2.1790261529149734E-3</v>
      </c>
      <c r="O402" s="46">
        <v>1.6814449363250134E-3</v>
      </c>
    </row>
    <row r="403" spans="1:15" x14ac:dyDescent="0.25">
      <c r="A403" s="45">
        <v>2023</v>
      </c>
      <c r="B403" s="45" t="s">
        <v>84</v>
      </c>
      <c r="C403" s="45">
        <v>8</v>
      </c>
      <c r="D403" s="46">
        <v>4.5738415309298303E-4</v>
      </c>
      <c r="E403" s="46">
        <v>3.3384793044311889E-4</v>
      </c>
      <c r="F403" s="46">
        <v>1.8470712731735214E-3</v>
      </c>
      <c r="G403" s="46">
        <v>4.7352090085677465E-4</v>
      </c>
      <c r="H403" s="46">
        <v>1.7590871611336736E-3</v>
      </c>
      <c r="I403" s="46">
        <v>6.7811937090646933E-5</v>
      </c>
      <c r="J403" s="46">
        <v>8.3249884608157078E-4</v>
      </c>
      <c r="K403" s="46">
        <v>3.717027569807247E-4</v>
      </c>
      <c r="L403" s="46">
        <v>4.6660135864553365E-4</v>
      </c>
      <c r="M403" s="46">
        <v>4.4096766034390012E-4</v>
      </c>
      <c r="N403" s="46">
        <v>2.2350864653799419E-3</v>
      </c>
      <c r="O403" s="46">
        <v>1.7214965085101002E-3</v>
      </c>
    </row>
    <row r="404" spans="1:15" x14ac:dyDescent="0.25">
      <c r="A404" s="45">
        <v>2024</v>
      </c>
      <c r="B404" s="45" t="s">
        <v>84</v>
      </c>
      <c r="C404" s="45">
        <v>8</v>
      </c>
      <c r="D404" s="46">
        <v>4.67011492520838E-4</v>
      </c>
      <c r="E404" s="46">
        <v>3.4133642485026426E-4</v>
      </c>
      <c r="F404" s="46">
        <v>1.8873126682670599E-3</v>
      </c>
      <c r="G404" s="46">
        <v>4.8343432605931213E-4</v>
      </c>
      <c r="H404" s="46">
        <v>1.7940237627159898E-3</v>
      </c>
      <c r="I404" s="46">
        <v>6.9114181634291391E-5</v>
      </c>
      <c r="J404" s="46">
        <v>8.5211442568678211E-4</v>
      </c>
      <c r="K404" s="46">
        <v>3.7949838817195251E-4</v>
      </c>
      <c r="L404" s="46">
        <v>4.7792282173270682E-4</v>
      </c>
      <c r="M404" s="46">
        <v>4.5072012203953657E-4</v>
      </c>
      <c r="N404" s="46">
        <v>2.2884766450445848E-3</v>
      </c>
      <c r="O404" s="46">
        <v>1.7609351575353614E-3</v>
      </c>
    </row>
    <row r="405" spans="1:15" x14ac:dyDescent="0.25">
      <c r="A405" s="45">
        <v>2025</v>
      </c>
      <c r="B405" s="45" t="s">
        <v>84</v>
      </c>
      <c r="C405" s="45">
        <v>8</v>
      </c>
      <c r="D405" s="46">
        <v>4.7648664475974384E-4</v>
      </c>
      <c r="E405" s="46">
        <v>3.487931894964137E-4</v>
      </c>
      <c r="F405" s="46">
        <v>1.927592065500555E-3</v>
      </c>
      <c r="G405" s="46">
        <v>4.933312475983721E-4</v>
      </c>
      <c r="H405" s="46">
        <v>1.8286402488454177E-3</v>
      </c>
      <c r="I405" s="46">
        <v>7.0396332393765461E-5</v>
      </c>
      <c r="J405" s="46">
        <v>8.7164746979238124E-4</v>
      </c>
      <c r="K405" s="46">
        <v>3.872136707232318E-4</v>
      </c>
      <c r="L405" s="46">
        <v>4.8910304745793944E-4</v>
      </c>
      <c r="M405" s="46">
        <v>4.6031878920422598E-4</v>
      </c>
      <c r="N405" s="46">
        <v>2.3414540053603963E-3</v>
      </c>
      <c r="O405" s="46">
        <v>1.7998907537813947E-3</v>
      </c>
    </row>
    <row r="406" spans="1:15" x14ac:dyDescent="0.25">
      <c r="A406" s="45">
        <v>2026</v>
      </c>
      <c r="B406" s="45" t="s">
        <v>84</v>
      </c>
      <c r="C406" s="45">
        <v>8</v>
      </c>
      <c r="D406" s="46">
        <v>4.8534762499759823E-4</v>
      </c>
      <c r="E406" s="46">
        <v>3.5593011031009988E-4</v>
      </c>
      <c r="F406" s="46">
        <v>1.9662257406339689E-3</v>
      </c>
      <c r="G406" s="46">
        <v>5.027961859773594E-4</v>
      </c>
      <c r="H406" s="46">
        <v>1.8617522367952526E-3</v>
      </c>
      <c r="I406" s="46">
        <v>7.1615529508703876E-5</v>
      </c>
      <c r="J406" s="46">
        <v>8.9055802511735487E-4</v>
      </c>
      <c r="K406" s="46">
        <v>3.9460674085927197E-4</v>
      </c>
      <c r="L406" s="46">
        <v>4.9986293304203914E-4</v>
      </c>
      <c r="M406" s="46">
        <v>4.6961932185264578E-4</v>
      </c>
      <c r="N406" s="46">
        <v>2.3924980865308895E-3</v>
      </c>
      <c r="O406" s="46">
        <v>1.8360931000007785E-3</v>
      </c>
    </row>
    <row r="407" spans="1:15" x14ac:dyDescent="0.25">
      <c r="A407" s="45">
        <v>2027</v>
      </c>
      <c r="B407" s="45" t="s">
        <v>84</v>
      </c>
      <c r="C407" s="45">
        <v>8</v>
      </c>
      <c r="D407" s="46">
        <v>4.9380194072132634E-4</v>
      </c>
      <c r="E407" s="46">
        <v>3.6281141756188876E-4</v>
      </c>
      <c r="F407" s="46">
        <v>2.0033434409386145E-3</v>
      </c>
      <c r="G407" s="46">
        <v>5.118729208104224E-4</v>
      </c>
      <c r="H407" s="46">
        <v>1.8935156666611565E-3</v>
      </c>
      <c r="I407" s="46">
        <v>7.2785031938300774E-5</v>
      </c>
      <c r="J407" s="46">
        <v>9.0904602828894123E-4</v>
      </c>
      <c r="K407" s="46">
        <v>4.0174558909265195E-4</v>
      </c>
      <c r="L407" s="46">
        <v>5.1029561859965524E-4</v>
      </c>
      <c r="M407" s="46">
        <v>4.7864213357927599E-4</v>
      </c>
      <c r="N407" s="46">
        <v>2.4421378819002417E-3</v>
      </c>
      <c r="O407" s="46">
        <v>1.8704239104839638E-3</v>
      </c>
    </row>
    <row r="408" spans="1:15" x14ac:dyDescent="0.25">
      <c r="A408" s="45">
        <v>2028</v>
      </c>
      <c r="B408" s="45" t="s">
        <v>84</v>
      </c>
      <c r="C408" s="45">
        <v>8</v>
      </c>
      <c r="D408" s="46">
        <v>5.0249658077208446E-4</v>
      </c>
      <c r="E408" s="46">
        <v>3.6984080527133212E-4</v>
      </c>
      <c r="F408" s="46">
        <v>2.0412097903764704E-3</v>
      </c>
      <c r="G408" s="46">
        <v>5.2113906513683603E-4</v>
      </c>
      <c r="H408" s="46">
        <v>1.9260185720824648E-3</v>
      </c>
      <c r="I408" s="46">
        <v>7.3981738811856889E-5</v>
      </c>
      <c r="J408" s="46">
        <v>9.2809066213352771E-4</v>
      </c>
      <c r="K408" s="46">
        <v>4.0908405373622742E-4</v>
      </c>
      <c r="L408" s="46">
        <v>5.2094770398112319E-4</v>
      </c>
      <c r="M408" s="46">
        <v>4.879034524181105E-4</v>
      </c>
      <c r="N408" s="46">
        <v>2.4930125294608E-3</v>
      </c>
      <c r="O408" s="46">
        <v>1.9056496567588998E-3</v>
      </c>
    </row>
    <row r="409" spans="1:15" x14ac:dyDescent="0.25">
      <c r="A409" s="45">
        <v>2029</v>
      </c>
      <c r="B409" s="45" t="s">
        <v>84</v>
      </c>
      <c r="C409" s="45">
        <v>8</v>
      </c>
      <c r="D409" s="46">
        <v>5.110087880606266E-4</v>
      </c>
      <c r="E409" s="46">
        <v>3.7672478538376442E-4</v>
      </c>
      <c r="F409" s="46">
        <v>2.0781918007374499E-3</v>
      </c>
      <c r="G409" s="46">
        <v>5.30175648844906E-4</v>
      </c>
      <c r="H409" s="46">
        <v>1.9578635614461871E-3</v>
      </c>
      <c r="I409" s="46">
        <v>7.5145968991288548E-5</v>
      </c>
      <c r="J409" s="46">
        <v>9.4694904792131133E-4</v>
      </c>
      <c r="K409" s="46">
        <v>4.1625535579887867E-4</v>
      </c>
      <c r="L409" s="46">
        <v>5.3140484268816412E-4</v>
      </c>
      <c r="M409" s="46">
        <v>4.9705292880813587E-4</v>
      </c>
      <c r="N409" s="46">
        <v>2.5431528185350907E-3</v>
      </c>
      <c r="O409" s="46">
        <v>1.9404009724380961E-3</v>
      </c>
    </row>
    <row r="410" spans="1:15" x14ac:dyDescent="0.25">
      <c r="A410" s="45">
        <v>2030</v>
      </c>
      <c r="B410" s="45" t="s">
        <v>84</v>
      </c>
      <c r="C410" s="45">
        <v>8</v>
      </c>
      <c r="D410" s="46">
        <v>5.1870687004820358E-4</v>
      </c>
      <c r="E410" s="46">
        <v>3.8301990081119182E-4</v>
      </c>
      <c r="F410" s="46">
        <v>2.1117546487339277E-3</v>
      </c>
      <c r="G410" s="46">
        <v>5.3833653303223233E-4</v>
      </c>
      <c r="H410" s="46">
        <v>1.986673449975605E-3</v>
      </c>
      <c r="I410" s="46">
        <v>7.6191401205194328E-5</v>
      </c>
      <c r="J410" s="46">
        <v>9.644053322973629E-4</v>
      </c>
      <c r="K410" s="46">
        <v>4.2272457239529243E-4</v>
      </c>
      <c r="L410" s="46">
        <v>5.4096901936124479E-4</v>
      </c>
      <c r="M410" s="46">
        <v>5.0544248757147044E-4</v>
      </c>
      <c r="N410" s="46">
        <v>2.5893075280866602E-3</v>
      </c>
      <c r="O410" s="46">
        <v>1.9722558332436395E-3</v>
      </c>
    </row>
    <row r="414" spans="1:15" x14ac:dyDescent="0.25">
      <c r="A414" s="45"/>
      <c r="B414" s="45"/>
      <c r="C414" s="45"/>
      <c r="D414" s="45" t="s">
        <v>66</v>
      </c>
      <c r="E414" s="45" t="s">
        <v>67</v>
      </c>
      <c r="F414" s="45" t="s">
        <v>68</v>
      </c>
      <c r="G414" s="45" t="s">
        <v>69</v>
      </c>
      <c r="H414" s="45" t="s">
        <v>70</v>
      </c>
      <c r="I414" s="45" t="s">
        <v>71</v>
      </c>
      <c r="J414" s="45" t="s">
        <v>72</v>
      </c>
      <c r="K414" s="45" t="s">
        <v>73</v>
      </c>
      <c r="L414" s="45" t="s">
        <v>74</v>
      </c>
      <c r="M414" s="45" t="s">
        <v>75</v>
      </c>
      <c r="N414" s="45" t="s">
        <v>76</v>
      </c>
      <c r="O414" s="45" t="s">
        <v>77</v>
      </c>
    </row>
    <row r="415" spans="1:15" x14ac:dyDescent="0.25">
      <c r="A415" s="45">
        <v>1980</v>
      </c>
      <c r="B415" s="45"/>
      <c r="C415" s="45"/>
      <c r="D415" s="45">
        <v>228.19890402924077</v>
      </c>
      <c r="E415" s="45">
        <v>101.55256377657096</v>
      </c>
      <c r="F415" s="45">
        <v>558.68891667362971</v>
      </c>
      <c r="G415" s="45">
        <v>150.26167099017206</v>
      </c>
      <c r="H415" s="45">
        <v>422.48009062591115</v>
      </c>
      <c r="I415" s="45">
        <v>25.714896780693849</v>
      </c>
      <c r="J415" s="45">
        <v>367.50172072882515</v>
      </c>
      <c r="K415" s="45">
        <v>212.03282164134166</v>
      </c>
      <c r="L415" s="45">
        <v>160.19214300256408</v>
      </c>
      <c r="M415" s="45">
        <v>141.6808372834802</v>
      </c>
      <c r="N415" s="45">
        <v>621.43288253657795</v>
      </c>
      <c r="O415" s="45">
        <v>548.02363019416771</v>
      </c>
    </row>
    <row r="416" spans="1:15" x14ac:dyDescent="0.25">
      <c r="A416" s="45">
        <v>1981</v>
      </c>
      <c r="B416" s="45"/>
      <c r="C416" s="45"/>
      <c r="D416" s="45">
        <v>235.10512809487966</v>
      </c>
      <c r="E416" s="45">
        <v>104.47798220881639</v>
      </c>
      <c r="F416" s="45">
        <v>580.50116062577763</v>
      </c>
      <c r="G416" s="45">
        <v>155.67822647861155</v>
      </c>
      <c r="H416" s="45">
        <v>450.30993218769208</v>
      </c>
      <c r="I416" s="45">
        <v>26.686482510398811</v>
      </c>
      <c r="J416" s="45">
        <v>368.42394779852248</v>
      </c>
      <c r="K416" s="45">
        <v>213.54428256284601</v>
      </c>
      <c r="L416" s="45">
        <v>163.71168716264481</v>
      </c>
      <c r="M416" s="45">
        <v>145.78446346191581</v>
      </c>
      <c r="N416" s="45">
        <v>642.66263174232813</v>
      </c>
      <c r="O416" s="45">
        <v>573.51164584614514</v>
      </c>
    </row>
    <row r="417" spans="1:15" x14ac:dyDescent="0.25">
      <c r="A417" s="45">
        <v>1982</v>
      </c>
      <c r="B417" s="45"/>
      <c r="C417" s="45"/>
      <c r="D417" s="45">
        <v>241.69052235632887</v>
      </c>
      <c r="E417" s="45">
        <v>107.0787494535497</v>
      </c>
      <c r="F417" s="45">
        <v>597.83638791790975</v>
      </c>
      <c r="G417" s="45">
        <v>160.23921004070499</v>
      </c>
      <c r="H417" s="45">
        <v>471.30716825621022</v>
      </c>
      <c r="I417" s="45">
        <v>27.248363483371339</v>
      </c>
      <c r="J417" s="45">
        <v>369.39594137723844</v>
      </c>
      <c r="K417" s="45">
        <v>214.73605013467611</v>
      </c>
      <c r="L417" s="45">
        <v>168.42937706613455</v>
      </c>
      <c r="M417" s="45">
        <v>149.73043837301029</v>
      </c>
      <c r="N417" s="45">
        <v>661.64044938319944</v>
      </c>
      <c r="O417" s="45">
        <v>610.33361637804558</v>
      </c>
    </row>
    <row r="418" spans="1:15" x14ac:dyDescent="0.25">
      <c r="A418" s="45">
        <v>1983</v>
      </c>
      <c r="B418" s="45"/>
      <c r="C418" s="45"/>
      <c r="D418" s="45">
        <v>247.03019175002427</v>
      </c>
      <c r="E418" s="45">
        <v>109.21755895308392</v>
      </c>
      <c r="F418" s="45">
        <v>610.61677576037698</v>
      </c>
      <c r="G418" s="45">
        <v>163.70321789392011</v>
      </c>
      <c r="H418" s="45">
        <v>486.71802570595395</v>
      </c>
      <c r="I418" s="45">
        <v>27.711066172665294</v>
      </c>
      <c r="J418" s="45">
        <v>370.33763911348518</v>
      </c>
      <c r="K418" s="45">
        <v>215.73736207593424</v>
      </c>
      <c r="L418" s="45">
        <v>173.02871274053578</v>
      </c>
      <c r="M418" s="45">
        <v>155.36668292171541</v>
      </c>
      <c r="N418" s="45">
        <v>678.59895080192666</v>
      </c>
      <c r="O418" s="45">
        <v>645.90752870676704</v>
      </c>
    </row>
    <row r="419" spans="1:15" x14ac:dyDescent="0.25">
      <c r="A419" s="45">
        <v>1984</v>
      </c>
      <c r="B419" s="45"/>
      <c r="C419" s="45"/>
      <c r="D419" s="45">
        <v>252.11787021214693</v>
      </c>
      <c r="E419" s="45">
        <v>111.1931400555832</v>
      </c>
      <c r="F419" s="45">
        <v>620.36799226255346</v>
      </c>
      <c r="G419" s="45">
        <v>166.45381334116027</v>
      </c>
      <c r="H419" s="45">
        <v>497.47951766860228</v>
      </c>
      <c r="I419" s="45">
        <v>28.399994204839111</v>
      </c>
      <c r="J419" s="45">
        <v>371.36382791390508</v>
      </c>
      <c r="K419" s="45">
        <v>216.66521056189256</v>
      </c>
      <c r="L419" s="45">
        <v>177.49493669109307</v>
      </c>
      <c r="M419" s="45">
        <v>162.47898745653328</v>
      </c>
      <c r="N419" s="45">
        <v>692.81811697183389</v>
      </c>
      <c r="O419" s="45">
        <v>683.97331574009957</v>
      </c>
    </row>
    <row r="420" spans="1:15" x14ac:dyDescent="0.25">
      <c r="A420" s="45">
        <v>1985</v>
      </c>
      <c r="B420" s="45"/>
      <c r="C420" s="45"/>
      <c r="D420" s="45">
        <v>257.46559498578523</v>
      </c>
      <c r="E420" s="45">
        <v>113.84852570551118</v>
      </c>
      <c r="F420" s="45">
        <v>635.2298626980371</v>
      </c>
      <c r="G420" s="45">
        <v>170.4588706694733</v>
      </c>
      <c r="H420" s="45">
        <v>514.07797632655081</v>
      </c>
      <c r="I420" s="45">
        <v>29.401305430305641</v>
      </c>
      <c r="J420" s="45">
        <v>372.56934683302484</v>
      </c>
      <c r="K420" s="45">
        <v>217.75788248918622</v>
      </c>
      <c r="L420" s="45">
        <v>183.49846848980019</v>
      </c>
      <c r="M420" s="45">
        <v>176.59864444763915</v>
      </c>
      <c r="N420" s="45">
        <v>712.31702851846535</v>
      </c>
      <c r="O420" s="45">
        <v>725.78495699988946</v>
      </c>
    </row>
    <row r="421" spans="1:15" x14ac:dyDescent="0.25">
      <c r="A421" s="45">
        <v>1986</v>
      </c>
      <c r="B421" s="45"/>
      <c r="C421" s="45"/>
      <c r="D421" s="45">
        <v>263.05157567128902</v>
      </c>
      <c r="E421" s="45">
        <v>117.12241813923498</v>
      </c>
      <c r="F421" s="45">
        <v>657.2105898927864</v>
      </c>
      <c r="G421" s="45">
        <v>176.45728925708914</v>
      </c>
      <c r="H421" s="45">
        <v>535.2817644909386</v>
      </c>
      <c r="I421" s="45">
        <v>30.284863959528451</v>
      </c>
      <c r="J421" s="45">
        <v>373.97638993662127</v>
      </c>
      <c r="K421" s="45">
        <v>219.28090839879675</v>
      </c>
      <c r="L421" s="45">
        <v>191.43737409919692</v>
      </c>
      <c r="M421" s="45">
        <v>190.47779560265849</v>
      </c>
      <c r="N421" s="45">
        <v>740.00134015676599</v>
      </c>
      <c r="O421" s="45">
        <v>772.15163487247173</v>
      </c>
    </row>
    <row r="422" spans="1:15" x14ac:dyDescent="0.25">
      <c r="A422" s="45">
        <v>1987</v>
      </c>
      <c r="B422" s="45"/>
      <c r="C422" s="45"/>
      <c r="D422" s="45">
        <v>269.80881082151365</v>
      </c>
      <c r="E422" s="45">
        <v>120.30041691375561</v>
      </c>
      <c r="F422" s="45">
        <v>682.32388485903175</v>
      </c>
      <c r="G422" s="45">
        <v>182.8842743757418</v>
      </c>
      <c r="H422" s="45">
        <v>562.80483775865184</v>
      </c>
      <c r="I422" s="45">
        <v>31.473306046464124</v>
      </c>
      <c r="J422" s="45">
        <v>375.92414336667991</v>
      </c>
      <c r="K422" s="45">
        <v>221.48131305246744</v>
      </c>
      <c r="L422" s="45">
        <v>199.18878735489901</v>
      </c>
      <c r="M422" s="45">
        <v>205.25699236846336</v>
      </c>
      <c r="N422" s="45">
        <v>774.91074182793022</v>
      </c>
      <c r="O422" s="45">
        <v>825.43258465180327</v>
      </c>
    </row>
    <row r="423" spans="1:15" x14ac:dyDescent="0.25">
      <c r="A423" s="45">
        <v>1988</v>
      </c>
      <c r="B423" s="45"/>
      <c r="C423" s="45"/>
      <c r="D423" s="45">
        <v>275.38360811271093</v>
      </c>
      <c r="E423" s="45">
        <v>123.12754958885351</v>
      </c>
      <c r="F423" s="45">
        <v>708.65356917619999</v>
      </c>
      <c r="G423" s="45">
        <v>189.8809614828956</v>
      </c>
      <c r="H423" s="45">
        <v>586.25690246825945</v>
      </c>
      <c r="I423" s="45">
        <v>32.235287349323812</v>
      </c>
      <c r="J423" s="45">
        <v>378.88909083532656</v>
      </c>
      <c r="K423" s="45">
        <v>223.60069950813067</v>
      </c>
      <c r="L423" s="45">
        <v>209.17723756679092</v>
      </c>
      <c r="M423" s="45">
        <v>220.55974156958317</v>
      </c>
      <c r="N423" s="45">
        <v>806.19916634514743</v>
      </c>
      <c r="O423" s="45">
        <v>860.39861434920726</v>
      </c>
    </row>
    <row r="424" spans="1:15" x14ac:dyDescent="0.25">
      <c r="A424" s="45">
        <v>1989</v>
      </c>
      <c r="B424" s="45"/>
      <c r="C424" s="45"/>
      <c r="D424" s="45">
        <v>281.40427397233151</v>
      </c>
      <c r="E424" s="45">
        <v>126.75823438996851</v>
      </c>
      <c r="F424" s="45">
        <v>737.57440855128891</v>
      </c>
      <c r="G424" s="45">
        <v>197.40883903896608</v>
      </c>
      <c r="H424" s="45">
        <v>619.27072530617886</v>
      </c>
      <c r="I424" s="45">
        <v>33.293527924754855</v>
      </c>
      <c r="J424" s="45">
        <v>382.15150164395038</v>
      </c>
      <c r="K424" s="45">
        <v>227.2748018939908</v>
      </c>
      <c r="L424" s="45">
        <v>217.2969277817439</v>
      </c>
      <c r="M424" s="45">
        <v>235.06958877728397</v>
      </c>
      <c r="N424" s="45">
        <v>840.0956115268616</v>
      </c>
      <c r="O424" s="45">
        <v>900.23136053637461</v>
      </c>
    </row>
    <row r="425" spans="1:15" x14ac:dyDescent="0.25">
      <c r="A425" s="45">
        <v>1990</v>
      </c>
      <c r="B425" s="45"/>
      <c r="C425" s="45"/>
      <c r="D425" s="45">
        <v>287.80021705206877</v>
      </c>
      <c r="E425" s="45">
        <v>130.63708449569174</v>
      </c>
      <c r="F425" s="45">
        <v>764.95992385428929</v>
      </c>
      <c r="G425" s="45">
        <v>204.25327768935352</v>
      </c>
      <c r="H425" s="45">
        <v>652.22651485313827</v>
      </c>
      <c r="I425" s="45">
        <v>34.247673111194935</v>
      </c>
      <c r="J425" s="45">
        <v>387.83935982549116</v>
      </c>
      <c r="K425" s="45">
        <v>230.33250540762955</v>
      </c>
      <c r="L425" s="45">
        <v>226.77748111639147</v>
      </c>
      <c r="M425" s="45">
        <v>242.98991368801703</v>
      </c>
      <c r="N425" s="45">
        <v>872.6033012962007</v>
      </c>
      <c r="O425" s="45">
        <v>935.03714027960359</v>
      </c>
    </row>
    <row r="426" spans="1:15" x14ac:dyDescent="0.25">
      <c r="A426" s="45">
        <v>1991</v>
      </c>
      <c r="B426" s="45"/>
      <c r="C426" s="45"/>
      <c r="D426" s="45">
        <v>294.24055442091998</v>
      </c>
      <c r="E426" s="45">
        <v>134.25153404559478</v>
      </c>
      <c r="F426" s="45">
        <v>794.73993455594541</v>
      </c>
      <c r="G426" s="45">
        <v>212.2590306275055</v>
      </c>
      <c r="H426" s="45">
        <v>682.46824326754836</v>
      </c>
      <c r="I426" s="45">
        <v>35.89315797202638</v>
      </c>
      <c r="J426" s="45">
        <v>393.82950594604466</v>
      </c>
      <c r="K426" s="45">
        <v>233.48818072229147</v>
      </c>
      <c r="L426" s="45">
        <v>235.27674208598282</v>
      </c>
      <c r="M426" s="45">
        <v>250.87395485168182</v>
      </c>
      <c r="N426" s="45">
        <v>901.19862479558867</v>
      </c>
      <c r="O426" s="45">
        <v>968.76333204771481</v>
      </c>
    </row>
    <row r="427" spans="1:15" x14ac:dyDescent="0.25">
      <c r="A427" s="45">
        <v>1992</v>
      </c>
      <c r="B427" s="45"/>
      <c r="C427" s="45"/>
      <c r="D427" s="45">
        <v>299.5217754233459</v>
      </c>
      <c r="E427" s="45">
        <v>137.74392961470372</v>
      </c>
      <c r="F427" s="45">
        <v>817.5422490173446</v>
      </c>
      <c r="G427" s="45">
        <v>218.11064986320599</v>
      </c>
      <c r="H427" s="45">
        <v>709.47957565550689</v>
      </c>
      <c r="I427" s="45">
        <v>36.850281543081557</v>
      </c>
      <c r="J427" s="45">
        <v>400.32265116090701</v>
      </c>
      <c r="K427" s="45">
        <v>235.85109131652879</v>
      </c>
      <c r="L427" s="45">
        <v>241.75183832376047</v>
      </c>
      <c r="M427" s="45">
        <v>256.787078300735</v>
      </c>
      <c r="N427" s="45">
        <v>928.37788611414646</v>
      </c>
      <c r="O427" s="45">
        <v>992.78698584242829</v>
      </c>
    </row>
    <row r="428" spans="1:15" x14ac:dyDescent="0.25">
      <c r="A428" s="45">
        <v>1993</v>
      </c>
      <c r="B428" s="45"/>
      <c r="C428" s="45"/>
      <c r="D428" s="45">
        <v>304.23182977622815</v>
      </c>
      <c r="E428" s="45">
        <v>139.86184762696877</v>
      </c>
      <c r="F428" s="45">
        <v>838.50632046323824</v>
      </c>
      <c r="G428" s="45">
        <v>223.93315143596931</v>
      </c>
      <c r="H428" s="45">
        <v>723.61006985719405</v>
      </c>
      <c r="I428" s="45">
        <v>38.437421765459881</v>
      </c>
      <c r="J428" s="45">
        <v>405.86224604982993</v>
      </c>
      <c r="K428" s="45">
        <v>238.53978192439027</v>
      </c>
      <c r="L428" s="45">
        <v>247.0515239596084</v>
      </c>
      <c r="M428" s="45">
        <v>257.71388317067044</v>
      </c>
      <c r="N428" s="45">
        <v>952.86803697724235</v>
      </c>
      <c r="O428" s="45">
        <v>1001.1653662386321</v>
      </c>
    </row>
    <row r="429" spans="1:15" x14ac:dyDescent="0.25">
      <c r="A429" s="45">
        <v>1994</v>
      </c>
      <c r="B429" s="45"/>
      <c r="C429" s="45"/>
      <c r="D429" s="45">
        <v>308.17108646564179</v>
      </c>
      <c r="E429" s="45">
        <v>141.32703112579256</v>
      </c>
      <c r="F429" s="45">
        <v>852.79654601155607</v>
      </c>
      <c r="G429" s="45">
        <v>227.87555784497641</v>
      </c>
      <c r="H429" s="45">
        <v>730.36471161742043</v>
      </c>
      <c r="I429" s="45">
        <v>39.890795112871672</v>
      </c>
      <c r="J429" s="45">
        <v>411.75717558585836</v>
      </c>
      <c r="K429" s="45">
        <v>241.01119000018824</v>
      </c>
      <c r="L429" s="45">
        <v>252.46742271391608</v>
      </c>
      <c r="M429" s="45">
        <v>257.87584394475584</v>
      </c>
      <c r="N429" s="45">
        <v>971.40556517416667</v>
      </c>
      <c r="O429" s="45">
        <v>1006.8509801022976</v>
      </c>
    </row>
    <row r="430" spans="1:15" x14ac:dyDescent="0.25">
      <c r="A430" s="45">
        <v>1995</v>
      </c>
      <c r="B430" s="45"/>
      <c r="C430" s="45"/>
      <c r="D430" s="45">
        <v>311.62200024469371</v>
      </c>
      <c r="E430" s="45">
        <v>142.7012647642056</v>
      </c>
      <c r="F430" s="45">
        <v>866.92145432811287</v>
      </c>
      <c r="G430" s="45">
        <v>231.7379770725658</v>
      </c>
      <c r="H430" s="45">
        <v>736.04605104552184</v>
      </c>
      <c r="I430" s="45">
        <v>42.265043810829795</v>
      </c>
      <c r="J430" s="45">
        <v>419.50544586431937</v>
      </c>
      <c r="K430" s="45">
        <v>242.87784161298535</v>
      </c>
      <c r="L430" s="45">
        <v>258.04077124817275</v>
      </c>
      <c r="M430" s="45">
        <v>258.23521558829299</v>
      </c>
      <c r="N430" s="45">
        <v>985.25064243478971</v>
      </c>
      <c r="O430" s="45">
        <v>1011.2631908820788</v>
      </c>
    </row>
    <row r="431" spans="1:15" x14ac:dyDescent="0.25">
      <c r="A431" s="45">
        <v>1996</v>
      </c>
      <c r="B431" s="45"/>
      <c r="C431" s="45"/>
      <c r="D431" s="45">
        <v>315.25862714564687</v>
      </c>
      <c r="E431" s="45">
        <v>144.22795033357059</v>
      </c>
      <c r="F431" s="45">
        <v>880.73036060200377</v>
      </c>
      <c r="G431" s="45">
        <v>235.52858619373441</v>
      </c>
      <c r="H431" s="45">
        <v>744.81512023834557</v>
      </c>
      <c r="I431" s="45">
        <v>43.036348361183073</v>
      </c>
      <c r="J431" s="45">
        <v>424.12472648563971</v>
      </c>
      <c r="K431" s="45">
        <v>244.64777792392258</v>
      </c>
      <c r="L431" s="45">
        <v>260.9352379701204</v>
      </c>
      <c r="M431" s="45">
        <v>259.17530958427545</v>
      </c>
      <c r="N431" s="45">
        <v>1000.7495772317552</v>
      </c>
      <c r="O431" s="45">
        <v>1016.1708629497309</v>
      </c>
    </row>
    <row r="432" spans="1:15" x14ac:dyDescent="0.25">
      <c r="A432" s="45">
        <v>1997</v>
      </c>
      <c r="B432" s="45"/>
      <c r="C432" s="45"/>
      <c r="D432" s="45">
        <v>318.40172651043434</v>
      </c>
      <c r="E432" s="45">
        <v>145.98251521985264</v>
      </c>
      <c r="F432" s="45">
        <v>894.74764054872924</v>
      </c>
      <c r="G432" s="45">
        <v>239.23927389715763</v>
      </c>
      <c r="H432" s="45">
        <v>754.48253666618496</v>
      </c>
      <c r="I432" s="45">
        <v>43.97354732408035</v>
      </c>
      <c r="J432" s="45">
        <v>428.10195093220187</v>
      </c>
      <c r="K432" s="45">
        <v>245.66478254756299</v>
      </c>
      <c r="L432" s="45">
        <v>266.33990617666359</v>
      </c>
      <c r="M432" s="45">
        <v>260.1791064325497</v>
      </c>
      <c r="N432" s="45">
        <v>1014.5102666257771</v>
      </c>
      <c r="O432" s="45">
        <v>1024.3086669115562</v>
      </c>
    </row>
    <row r="433" spans="1:15" x14ac:dyDescent="0.25">
      <c r="A433" s="45">
        <v>1998</v>
      </c>
      <c r="B433" s="45"/>
      <c r="C433" s="45"/>
      <c r="D433" s="45">
        <v>322.40637815628401</v>
      </c>
      <c r="E433" s="45">
        <v>148.37670975789769</v>
      </c>
      <c r="F433" s="45">
        <v>911.07904926850119</v>
      </c>
      <c r="G433" s="45">
        <v>243.68787495575089</v>
      </c>
      <c r="H433" s="45">
        <v>766.20641412099667</v>
      </c>
      <c r="I433" s="45">
        <v>44.64694455957175</v>
      </c>
      <c r="J433" s="45">
        <v>432.1891856736957</v>
      </c>
      <c r="K433" s="45">
        <v>247.36505406846862</v>
      </c>
      <c r="L433" s="45">
        <v>270.57512868333998</v>
      </c>
      <c r="M433" s="45">
        <v>263.45960972782427</v>
      </c>
      <c r="N433" s="45">
        <v>1033.5285675221012</v>
      </c>
      <c r="O433" s="45">
        <v>1035.5501535780479</v>
      </c>
    </row>
    <row r="434" spans="1:15" x14ac:dyDescent="0.25">
      <c r="A434" s="45">
        <v>1999</v>
      </c>
      <c r="B434" s="45"/>
      <c r="C434" s="45"/>
      <c r="D434" s="45">
        <v>326.72709202997328</v>
      </c>
      <c r="E434" s="45">
        <v>151.25122722668445</v>
      </c>
      <c r="F434" s="45">
        <v>927.78535768911206</v>
      </c>
      <c r="G434" s="45">
        <v>248.13790251966515</v>
      </c>
      <c r="H434" s="45">
        <v>786.41077215835162</v>
      </c>
      <c r="I434" s="45">
        <v>45.966082450001622</v>
      </c>
      <c r="J434" s="45">
        <v>439.78978547624359</v>
      </c>
      <c r="K434" s="45">
        <v>249.05605990826729</v>
      </c>
      <c r="L434" s="45">
        <v>274.18318167142314</v>
      </c>
      <c r="M434" s="45">
        <v>270.0587187445467</v>
      </c>
      <c r="N434" s="45">
        <v>1058.8193106981171</v>
      </c>
      <c r="O434" s="45">
        <v>1056.883757994704</v>
      </c>
    </row>
    <row r="435" spans="1:15" x14ac:dyDescent="0.25">
      <c r="A435" s="45">
        <v>2000</v>
      </c>
      <c r="B435" s="45"/>
      <c r="C435" s="45"/>
      <c r="D435" s="45">
        <v>331.23345736043262</v>
      </c>
      <c r="E435" s="45">
        <v>154.56156063268912</v>
      </c>
      <c r="F435" s="45">
        <v>947.07034812547511</v>
      </c>
      <c r="G435" s="45">
        <v>253.03399643883589</v>
      </c>
      <c r="H435" s="45">
        <v>812.37703564498634</v>
      </c>
      <c r="I435" s="45">
        <v>47.4468790293922</v>
      </c>
      <c r="J435" s="45">
        <v>444.4530143734666</v>
      </c>
      <c r="K435" s="45">
        <v>250.71302711162119</v>
      </c>
      <c r="L435" s="45">
        <v>278.03516866718144</v>
      </c>
      <c r="M435" s="45">
        <v>276.5846615257181</v>
      </c>
      <c r="N435" s="45">
        <v>1089.6081316210305</v>
      </c>
      <c r="O435" s="45">
        <v>1086.4530472929798</v>
      </c>
    </row>
    <row r="436" spans="1:15" x14ac:dyDescent="0.25">
      <c r="A436" s="45">
        <v>2001</v>
      </c>
      <c r="B436" s="45"/>
      <c r="C436" s="45"/>
      <c r="D436" s="45">
        <v>335.91348024284417</v>
      </c>
      <c r="E436" s="45">
        <v>157.79397963810482</v>
      </c>
      <c r="F436" s="45">
        <v>966.56257745106473</v>
      </c>
      <c r="G436" s="45">
        <v>258.03289448345498</v>
      </c>
      <c r="H436" s="45">
        <v>840.4011261118676</v>
      </c>
      <c r="I436" s="45">
        <v>48.808848546014886</v>
      </c>
      <c r="J436" s="45">
        <v>450.60628487418228</v>
      </c>
      <c r="K436" s="45">
        <v>253.20618330002972</v>
      </c>
      <c r="L436" s="45">
        <v>282.3895315312551</v>
      </c>
      <c r="M436" s="45">
        <v>284.49846039719534</v>
      </c>
      <c r="N436" s="45">
        <v>1118.3757510114212</v>
      </c>
      <c r="O436" s="45">
        <v>1110.100652656824</v>
      </c>
    </row>
    <row r="437" spans="1:15" x14ac:dyDescent="0.25">
      <c r="A437" s="45">
        <v>2002</v>
      </c>
      <c r="B437" s="45"/>
      <c r="C437" s="45"/>
      <c r="D437" s="45">
        <v>341.179767942441</v>
      </c>
      <c r="E437" s="45">
        <v>161.80389040624686</v>
      </c>
      <c r="F437" s="45">
        <v>988.025245324499</v>
      </c>
      <c r="G437" s="45">
        <v>263.21550724799221</v>
      </c>
      <c r="H437" s="45">
        <v>873.16296946985278</v>
      </c>
      <c r="I437" s="45">
        <v>49.475146810095559</v>
      </c>
      <c r="J437" s="45">
        <v>457.86331544579485</v>
      </c>
      <c r="K437" s="45">
        <v>256.25818675951217</v>
      </c>
      <c r="L437" s="45">
        <v>287.50735435279944</v>
      </c>
      <c r="M437" s="45">
        <v>293.12387108741007</v>
      </c>
      <c r="N437" s="45">
        <v>1147.2711059731121</v>
      </c>
      <c r="O437" s="45">
        <v>1139.209479552283</v>
      </c>
    </row>
    <row r="438" spans="1:15" x14ac:dyDescent="0.25">
      <c r="A438" s="45">
        <v>2003</v>
      </c>
      <c r="B438" s="45"/>
      <c r="C438" s="45"/>
      <c r="D438" s="45">
        <v>345.80174875098839</v>
      </c>
      <c r="E438" s="45">
        <v>164.98171057228643</v>
      </c>
      <c r="F438" s="45">
        <v>1008.1543259563483</v>
      </c>
      <c r="G438" s="45">
        <v>268.24757075332963</v>
      </c>
      <c r="H438" s="45">
        <v>896.54499619323656</v>
      </c>
      <c r="I438" s="45">
        <v>50.056852072125032</v>
      </c>
      <c r="J438" s="45">
        <v>466.2161306106874</v>
      </c>
      <c r="K438" s="45">
        <v>259.66888039891586</v>
      </c>
      <c r="L438" s="45">
        <v>294.26036239337509</v>
      </c>
      <c r="M438" s="45">
        <v>298.3884215522657</v>
      </c>
      <c r="N438" s="45">
        <v>1175.1624823918789</v>
      </c>
      <c r="O438" s="45">
        <v>1166.0297653862606</v>
      </c>
    </row>
    <row r="439" spans="1:15" x14ac:dyDescent="0.25">
      <c r="A439" s="45">
        <v>2004</v>
      </c>
      <c r="B439" s="45"/>
      <c r="C439" s="45"/>
      <c r="D439" s="45">
        <v>349.78665413096257</v>
      </c>
      <c r="E439" s="45">
        <v>167.70465550638716</v>
      </c>
      <c r="F439" s="45">
        <v>1025.0513819787643</v>
      </c>
      <c r="G439" s="45">
        <v>272.72815762555581</v>
      </c>
      <c r="H439" s="45">
        <v>920.05650657375475</v>
      </c>
      <c r="I439" s="45">
        <v>50.900170044155381</v>
      </c>
      <c r="J439" s="45">
        <v>477.03252610203378</v>
      </c>
      <c r="K439" s="45">
        <v>261.92346358628072</v>
      </c>
      <c r="L439" s="45">
        <v>300.52118822937683</v>
      </c>
      <c r="M439" s="45">
        <v>302.38040996298702</v>
      </c>
      <c r="N439" s="45">
        <v>1198.2435089781377</v>
      </c>
      <c r="O439" s="45">
        <v>1176.4794475504859</v>
      </c>
    </row>
    <row r="440" spans="1:15" x14ac:dyDescent="0.25">
      <c r="A440" s="45">
        <v>2005</v>
      </c>
      <c r="B440" s="45"/>
      <c r="C440" s="45"/>
      <c r="D440" s="45">
        <v>354.00196496768842</v>
      </c>
      <c r="E440" s="45">
        <v>170.21581954486243</v>
      </c>
      <c r="F440" s="45">
        <v>1045.2786770771957</v>
      </c>
      <c r="G440" s="45">
        <v>278.18494161013103</v>
      </c>
      <c r="H440" s="45">
        <v>938.92798107816179</v>
      </c>
      <c r="I440" s="45">
        <v>51.635016095193514</v>
      </c>
      <c r="J440" s="45">
        <v>490.51960105287617</v>
      </c>
      <c r="K440" s="45">
        <v>264.88565241585445</v>
      </c>
      <c r="L440" s="45">
        <v>305.46379332955422</v>
      </c>
      <c r="M440" s="45">
        <v>305.91079335929726</v>
      </c>
      <c r="N440" s="45">
        <v>1219.1143201874279</v>
      </c>
      <c r="O440" s="45">
        <v>1188.4750388492271</v>
      </c>
    </row>
    <row r="441" spans="1:15" x14ac:dyDescent="0.25">
      <c r="A441" s="45">
        <v>2006</v>
      </c>
      <c r="B441" s="45"/>
      <c r="C441" s="45"/>
      <c r="D441" s="45">
        <v>357.13526216192446</v>
      </c>
      <c r="E441" s="45">
        <v>172.14094509863247</v>
      </c>
      <c r="F441" s="45">
        <v>1062.1520138705666</v>
      </c>
      <c r="G441" s="45">
        <v>282.67187691169096</v>
      </c>
      <c r="H441" s="45">
        <v>951.75470897041987</v>
      </c>
      <c r="I441" s="45">
        <v>51.832220541193614</v>
      </c>
      <c r="J441" s="45">
        <v>503.65361335177215</v>
      </c>
      <c r="K441" s="45">
        <v>268.51213482582898</v>
      </c>
      <c r="L441" s="45">
        <v>311.53221179349657</v>
      </c>
      <c r="M441" s="45">
        <v>309.05203066827011</v>
      </c>
      <c r="N441" s="45">
        <v>1235.1848755146289</v>
      </c>
      <c r="O441" s="45">
        <v>1196.4011744463317</v>
      </c>
    </row>
    <row r="442" spans="1:15" x14ac:dyDescent="0.25">
      <c r="A442" s="45">
        <v>2007</v>
      </c>
      <c r="B442" s="45"/>
      <c r="C442" s="45"/>
      <c r="D442" s="45">
        <v>361.39398429956753</v>
      </c>
      <c r="E442" s="45">
        <v>174.57372230416942</v>
      </c>
      <c r="F442" s="45">
        <v>1082.4260277426242</v>
      </c>
      <c r="G442" s="45">
        <v>287.92086292547299</v>
      </c>
      <c r="H442" s="45">
        <v>970.55198461687894</v>
      </c>
      <c r="I442" s="45">
        <v>52.243849682024006</v>
      </c>
      <c r="J442" s="45">
        <v>513.31809279983111</v>
      </c>
      <c r="K442" s="45">
        <v>272.84760736083518</v>
      </c>
      <c r="L442" s="45">
        <v>318.26657260831672</v>
      </c>
      <c r="M442" s="45">
        <v>312.8807318506432</v>
      </c>
      <c r="N442" s="45">
        <v>1254.8594520322276</v>
      </c>
      <c r="O442" s="45">
        <v>1208.7472020021751</v>
      </c>
    </row>
    <row r="443" spans="1:15" x14ac:dyDescent="0.25">
      <c r="A443" s="45">
        <v>2008</v>
      </c>
      <c r="B443" s="45"/>
      <c r="C443" s="45"/>
      <c r="D443" s="45">
        <v>365.21010111492552</v>
      </c>
      <c r="E443" s="45">
        <v>176.17433553333038</v>
      </c>
      <c r="F443" s="45">
        <v>1099.5318269914198</v>
      </c>
      <c r="G443" s="45">
        <v>292.6090992811836</v>
      </c>
      <c r="H443" s="45">
        <v>983.08466035732351</v>
      </c>
      <c r="I443" s="45">
        <v>52.47547825016138</v>
      </c>
      <c r="J443" s="45">
        <v>522.79991299106382</v>
      </c>
      <c r="K443" s="45">
        <v>277.35334896651835</v>
      </c>
      <c r="L443" s="45">
        <v>326.43605064305984</v>
      </c>
      <c r="M443" s="45">
        <v>320.14577138812973</v>
      </c>
      <c r="N443" s="45">
        <v>1271.5927839557035</v>
      </c>
      <c r="O443" s="45">
        <v>1223.7130144068988</v>
      </c>
    </row>
    <row r="444" spans="1:15" x14ac:dyDescent="0.25">
      <c r="A444" s="45">
        <v>2009</v>
      </c>
      <c r="B444" s="45"/>
      <c r="C444" s="45"/>
      <c r="D444" s="45">
        <v>367.79854440045898</v>
      </c>
      <c r="E444" s="45">
        <v>177.58310259395748</v>
      </c>
      <c r="F444" s="45">
        <v>1114.9523148464425</v>
      </c>
      <c r="G444" s="45">
        <v>296.8084513699751</v>
      </c>
      <c r="H444" s="45">
        <v>995.68701939247057</v>
      </c>
      <c r="I444" s="45">
        <v>52.646771317461734</v>
      </c>
      <c r="J444" s="45">
        <v>530.32877388489794</v>
      </c>
      <c r="K444" s="45">
        <v>281.19982930654726</v>
      </c>
      <c r="L444" s="45">
        <v>334.49294519467924</v>
      </c>
      <c r="M444" s="45">
        <v>324.36524900137999</v>
      </c>
      <c r="N444" s="45">
        <v>1285.998576516947</v>
      </c>
      <c r="O444" s="45">
        <v>1239.9050698654123</v>
      </c>
    </row>
    <row r="445" spans="1:15" x14ac:dyDescent="0.25">
      <c r="A445" s="45">
        <v>2010</v>
      </c>
      <c r="B445" s="45"/>
      <c r="C445" s="45"/>
      <c r="D445" s="45">
        <v>369.04744082439993</v>
      </c>
      <c r="E445" s="45">
        <v>178.77530352868089</v>
      </c>
      <c r="F445" s="45">
        <v>1121.3549840931059</v>
      </c>
      <c r="G445" s="45">
        <v>298.09186618511075</v>
      </c>
      <c r="H445" s="45">
        <v>1008.2241599901647</v>
      </c>
      <c r="I445" s="45">
        <v>53.252911904332272</v>
      </c>
      <c r="J445" s="45">
        <v>538.06490370070378</v>
      </c>
      <c r="K445" s="45">
        <v>285.45022154998009</v>
      </c>
      <c r="L445" s="45">
        <v>339.15699824071459</v>
      </c>
      <c r="M445" s="45">
        <v>325.33425893498639</v>
      </c>
      <c r="N445" s="45">
        <v>1299.3184343086998</v>
      </c>
      <c r="O445" s="45">
        <v>1243.0866281104868</v>
      </c>
    </row>
    <row r="446" spans="1:15" x14ac:dyDescent="0.25">
      <c r="A446" s="45">
        <v>2011</v>
      </c>
      <c r="B446" s="45"/>
      <c r="C446" s="45"/>
      <c r="D446" s="45">
        <v>369.36391494163951</v>
      </c>
      <c r="E446" s="45">
        <v>178.9881310739149</v>
      </c>
      <c r="F446" s="45">
        <v>1123.4804844351358</v>
      </c>
      <c r="G446" s="45">
        <v>298.62370840228397</v>
      </c>
      <c r="H446" s="45">
        <v>1012.6790206098331</v>
      </c>
      <c r="I446" s="45">
        <v>54.196125553239554</v>
      </c>
      <c r="J446" s="45">
        <v>543.97692481392062</v>
      </c>
      <c r="K446" s="45">
        <v>287.76855846645651</v>
      </c>
      <c r="L446" s="45">
        <v>343.12497651066093</v>
      </c>
      <c r="M446" s="45">
        <v>325.12939806198085</v>
      </c>
      <c r="N446" s="45">
        <v>1305.8320911041444</v>
      </c>
      <c r="O446" s="45">
        <v>1242.9763688538217</v>
      </c>
    </row>
    <row r="447" spans="1:15" x14ac:dyDescent="0.25">
      <c r="A447" s="45">
        <v>2012</v>
      </c>
      <c r="B447" s="45"/>
      <c r="C447" s="45"/>
      <c r="D447" s="45">
        <v>369.70167197625778</v>
      </c>
      <c r="E447" s="45">
        <v>179.20713967894608</v>
      </c>
      <c r="F447" s="45">
        <v>1124.5484817501504</v>
      </c>
      <c r="G447" s="45">
        <v>298.89232576461001</v>
      </c>
      <c r="H447" s="45">
        <v>1012.8214042271857</v>
      </c>
      <c r="I447" s="45">
        <v>54.144013329621856</v>
      </c>
      <c r="J447" s="45">
        <v>549.16685573686095</v>
      </c>
      <c r="K447" s="45">
        <v>290.9515328385865</v>
      </c>
      <c r="L447" s="45">
        <v>349.187764082721</v>
      </c>
      <c r="M447" s="45">
        <v>325.42984768697647</v>
      </c>
      <c r="N447" s="45">
        <v>1310.7898494398587</v>
      </c>
      <c r="O447" s="45">
        <v>1241.9496621854423</v>
      </c>
    </row>
    <row r="448" spans="1:15" x14ac:dyDescent="0.25">
      <c r="A448" s="45">
        <v>2013</v>
      </c>
      <c r="B448" s="45"/>
      <c r="C448" s="45"/>
      <c r="D448" s="45">
        <v>369.69294689521126</v>
      </c>
      <c r="E448" s="45">
        <v>179.47442222947649</v>
      </c>
      <c r="F448" s="45">
        <v>1126.6060520677354</v>
      </c>
      <c r="G448" s="45">
        <v>299.43790613284864</v>
      </c>
      <c r="H448" s="45">
        <v>1013.3201624528768</v>
      </c>
      <c r="I448" s="45">
        <v>54.137286058972251</v>
      </c>
      <c r="J448" s="45">
        <v>552.59090278203405</v>
      </c>
      <c r="K448" s="45">
        <v>293.08403471139911</v>
      </c>
      <c r="L448" s="45">
        <v>355.601784276042</v>
      </c>
      <c r="M448" s="45">
        <v>325.6571909144476</v>
      </c>
      <c r="N448" s="45">
        <v>1318.7508339342724</v>
      </c>
      <c r="O448" s="45">
        <v>1242.7621743134225</v>
      </c>
    </row>
    <row r="449" spans="1:15" x14ac:dyDescent="0.25">
      <c r="A449" s="45">
        <v>2014</v>
      </c>
      <c r="B449" s="45"/>
      <c r="C449" s="45"/>
      <c r="D449" s="45">
        <v>369.66636726849134</v>
      </c>
      <c r="E449" s="45">
        <v>179.86427944961645</v>
      </c>
      <c r="F449" s="45">
        <v>1129.6133244292278</v>
      </c>
      <c r="G449" s="45">
        <v>300.16448231740321</v>
      </c>
      <c r="H449" s="45">
        <v>1014.4859814130365</v>
      </c>
      <c r="I449" s="45">
        <v>54.056139322252072</v>
      </c>
      <c r="J449" s="45">
        <v>555.66920931020968</v>
      </c>
      <c r="K449" s="45">
        <v>293.76835652399035</v>
      </c>
      <c r="L449" s="45">
        <v>359.03690844916775</v>
      </c>
      <c r="M449" s="45">
        <v>327.72232981444824</v>
      </c>
      <c r="N449" s="45">
        <v>1323.1508630967771</v>
      </c>
      <c r="O449" s="45">
        <v>1244.8519104330519</v>
      </c>
    </row>
    <row r="450" spans="1:15" x14ac:dyDescent="0.25">
      <c r="A450" s="45">
        <v>2015</v>
      </c>
      <c r="B450" s="45"/>
      <c r="C450" s="45"/>
      <c r="D450" s="45">
        <v>373.45797926299878</v>
      </c>
      <c r="E450" s="45">
        <v>182.57454397602871</v>
      </c>
      <c r="F450" s="45">
        <v>1148.1181010096336</v>
      </c>
      <c r="G450" s="45">
        <v>304.94132506945738</v>
      </c>
      <c r="H450" s="45">
        <v>1030.2423333502484</v>
      </c>
      <c r="I450" s="45">
        <v>54.734508153408754</v>
      </c>
      <c r="J450" s="45">
        <v>563.42369337654827</v>
      </c>
      <c r="K450" s="45">
        <v>296.57146490445081</v>
      </c>
      <c r="L450" s="45">
        <v>364.60261135205121</v>
      </c>
      <c r="M450" s="45">
        <v>331.8912097410726</v>
      </c>
      <c r="N450" s="45">
        <v>1342.412099206161</v>
      </c>
      <c r="O450" s="45">
        <v>1261.1419055794122</v>
      </c>
    </row>
    <row r="451" spans="1:15" x14ac:dyDescent="0.25">
      <c r="A451" s="45">
        <v>2016</v>
      </c>
      <c r="B451" s="45"/>
      <c r="C451" s="45"/>
      <c r="D451" s="45">
        <v>378.01685692601535</v>
      </c>
      <c r="E451" s="45">
        <v>185.33134920350949</v>
      </c>
      <c r="F451" s="45">
        <v>1167.836615772813</v>
      </c>
      <c r="G451" s="45">
        <v>310.06199195526369</v>
      </c>
      <c r="H451" s="45">
        <v>1047.8291947919367</v>
      </c>
      <c r="I451" s="45">
        <v>55.430815328057605</v>
      </c>
      <c r="J451" s="45">
        <v>571.14532179757055</v>
      </c>
      <c r="K451" s="45">
        <v>299.41180723638803</v>
      </c>
      <c r="L451" s="45">
        <v>370.50253369067144</v>
      </c>
      <c r="M451" s="45">
        <v>338.28318425750786</v>
      </c>
      <c r="N451" s="45">
        <v>1362.1051360897477</v>
      </c>
      <c r="O451" s="45">
        <v>1283.9790432673269</v>
      </c>
    </row>
    <row r="452" spans="1:15" x14ac:dyDescent="0.25">
      <c r="A452" s="45">
        <v>2017</v>
      </c>
      <c r="B452" s="45"/>
      <c r="C452" s="45"/>
      <c r="D452" s="45">
        <v>382.8646162911424</v>
      </c>
      <c r="E452" s="45">
        <v>188.27720318076283</v>
      </c>
      <c r="F452" s="45">
        <v>1187.9178225536298</v>
      </c>
      <c r="G452" s="45">
        <v>315.287420756627</v>
      </c>
      <c r="H452" s="45">
        <v>1066.3726458053252</v>
      </c>
      <c r="I452" s="45">
        <v>56.240650938630367</v>
      </c>
      <c r="J452" s="45">
        <v>579.05227344275545</v>
      </c>
      <c r="K452" s="45">
        <v>302.18675235744519</v>
      </c>
      <c r="L452" s="45">
        <v>376.04575705555163</v>
      </c>
      <c r="M452" s="45">
        <v>344.49751208129555</v>
      </c>
      <c r="N452" s="45">
        <v>1382.6682435939349</v>
      </c>
      <c r="O452" s="45">
        <v>1309.0602740509491</v>
      </c>
    </row>
    <row r="453" spans="1:15" x14ac:dyDescent="0.25">
      <c r="A453" s="45">
        <v>2018</v>
      </c>
      <c r="B453" s="45"/>
      <c r="C453" s="45"/>
      <c r="D453" s="45">
        <v>387.36120062059319</v>
      </c>
      <c r="E453" s="45">
        <v>190.87222623301108</v>
      </c>
      <c r="F453" s="45">
        <v>1208.1454838442141</v>
      </c>
      <c r="G453" s="45">
        <v>320.59808253213117</v>
      </c>
      <c r="H453" s="45">
        <v>1081.8677008398913</v>
      </c>
      <c r="I453" s="45">
        <v>56.972655208575951</v>
      </c>
      <c r="J453" s="45">
        <v>587.52346405439209</v>
      </c>
      <c r="K453" s="45">
        <v>305.08391722655591</v>
      </c>
      <c r="L453" s="45">
        <v>381.59683427268635</v>
      </c>
      <c r="M453" s="45">
        <v>350.52079281258716</v>
      </c>
      <c r="N453" s="45">
        <v>1405.4335623172315</v>
      </c>
      <c r="O453" s="45">
        <v>1332.2479433791709</v>
      </c>
    </row>
    <row r="454" spans="1:15" x14ac:dyDescent="0.25">
      <c r="A454" s="45">
        <v>2019</v>
      </c>
      <c r="B454" s="45"/>
      <c r="C454" s="45"/>
      <c r="D454" s="45">
        <v>391.61070365872638</v>
      </c>
      <c r="E454" s="45">
        <v>193.43151021278123</v>
      </c>
      <c r="F454" s="45">
        <v>1227.4741099909702</v>
      </c>
      <c r="G454" s="45">
        <v>325.62779338150455</v>
      </c>
      <c r="H454" s="45">
        <v>1098.116965592119</v>
      </c>
      <c r="I454" s="45">
        <v>57.799134481540605</v>
      </c>
      <c r="J454" s="45">
        <v>595.65059909444233</v>
      </c>
      <c r="K454" s="45">
        <v>307.97271863423754</v>
      </c>
      <c r="L454" s="45">
        <v>387.14890179232725</v>
      </c>
      <c r="M454" s="45">
        <v>357.20514699844233</v>
      </c>
      <c r="N454" s="45">
        <v>1427.2243952751567</v>
      </c>
      <c r="O454" s="45">
        <v>1353.6181110301243</v>
      </c>
    </row>
    <row r="455" spans="1:15" x14ac:dyDescent="0.25">
      <c r="A455" s="45">
        <v>2020</v>
      </c>
      <c r="B455" s="45"/>
      <c r="C455" s="45"/>
      <c r="D455" s="45">
        <v>395.30220014550639</v>
      </c>
      <c r="E455" s="45">
        <v>195.74623082019309</v>
      </c>
      <c r="F455" s="45">
        <v>1244.5663016812932</v>
      </c>
      <c r="G455" s="45">
        <v>330.08573520352479</v>
      </c>
      <c r="H455" s="45">
        <v>1111.7054927391994</v>
      </c>
      <c r="I455" s="45">
        <v>58.54164537856969</v>
      </c>
      <c r="J455" s="45">
        <v>603.80065341162901</v>
      </c>
      <c r="K455" s="45">
        <v>310.88995676884929</v>
      </c>
      <c r="L455" s="45">
        <v>392.69715891028034</v>
      </c>
      <c r="M455" s="45">
        <v>362.56066367195245</v>
      </c>
      <c r="N455" s="45">
        <v>1448.4044040175863</v>
      </c>
      <c r="O455" s="45">
        <v>1371.2865091741835</v>
      </c>
    </row>
    <row r="456" spans="1:15" x14ac:dyDescent="0.25">
      <c r="A456" s="45">
        <v>2021</v>
      </c>
      <c r="B456" s="45"/>
      <c r="C456" s="45"/>
      <c r="D456" s="45">
        <v>398.87505197576132</v>
      </c>
      <c r="E456" s="45">
        <v>197.9400906743802</v>
      </c>
      <c r="F456" s="45">
        <v>1260.7674225803892</v>
      </c>
      <c r="G456" s="45">
        <v>334.29928126132398</v>
      </c>
      <c r="H456" s="45">
        <v>1125.7263093858173</v>
      </c>
      <c r="I456" s="45">
        <v>59.290930052397457</v>
      </c>
      <c r="J456" s="45">
        <v>612.14956137369995</v>
      </c>
      <c r="K456" s="45">
        <v>313.8994093460131</v>
      </c>
      <c r="L456" s="45">
        <v>398.2448313761563</v>
      </c>
      <c r="M456" s="45">
        <v>367.23870136096463</v>
      </c>
      <c r="N456" s="45">
        <v>1469.4399162372326</v>
      </c>
      <c r="O456" s="45">
        <v>1387.5021918044063</v>
      </c>
    </row>
    <row r="457" spans="1:15" x14ac:dyDescent="0.25">
      <c r="A457" s="45">
        <v>2022</v>
      </c>
      <c r="B457" s="45"/>
      <c r="C457" s="45"/>
      <c r="D457" s="45">
        <v>402.54365031235818</v>
      </c>
      <c r="E457" s="45">
        <v>200.00442300468544</v>
      </c>
      <c r="F457" s="45">
        <v>1275.7550558406447</v>
      </c>
      <c r="G457" s="45">
        <v>338.19957248645687</v>
      </c>
      <c r="H457" s="45">
        <v>1139.6100387772719</v>
      </c>
      <c r="I457" s="45">
        <v>60.045424476377022</v>
      </c>
      <c r="J457" s="45">
        <v>620.69689144675829</v>
      </c>
      <c r="K457" s="45">
        <v>316.94193495681276</v>
      </c>
      <c r="L457" s="45">
        <v>403.79154830373619</v>
      </c>
      <c r="M457" s="45">
        <v>371.78020724594313</v>
      </c>
      <c r="N457" s="45">
        <v>1489.4614242587161</v>
      </c>
      <c r="O457" s="45">
        <v>1403.316716696562</v>
      </c>
    </row>
    <row r="458" spans="1:15" x14ac:dyDescent="0.25">
      <c r="A458" s="45">
        <v>2023</v>
      </c>
      <c r="B458" s="45"/>
      <c r="C458" s="45"/>
      <c r="D458" s="45">
        <v>406.59714816382314</v>
      </c>
      <c r="E458" s="45">
        <v>202.02398108992875</v>
      </c>
      <c r="F458" s="45">
        <v>1290.1099680258435</v>
      </c>
      <c r="G458" s="45">
        <v>341.94463957215373</v>
      </c>
      <c r="H458" s="45">
        <v>1153.0626976253739</v>
      </c>
      <c r="I458" s="45">
        <v>60.804130604841305</v>
      </c>
      <c r="J458" s="45">
        <v>629.33710636427338</v>
      </c>
      <c r="K458" s="45">
        <v>320.01331115410522</v>
      </c>
      <c r="L458" s="45">
        <v>409.33314646906291</v>
      </c>
      <c r="M458" s="45">
        <v>376.45821727774609</v>
      </c>
      <c r="N458" s="45">
        <v>1509.1282141209686</v>
      </c>
      <c r="O458" s="45">
        <v>1421.4302454195063</v>
      </c>
    </row>
    <row r="459" spans="1:15" x14ac:dyDescent="0.25">
      <c r="A459" s="45">
        <v>2024</v>
      </c>
      <c r="B459" s="45"/>
      <c r="C459" s="45"/>
      <c r="D459" s="45">
        <v>410.91097703853609</v>
      </c>
      <c r="E459" s="45">
        <v>204.09229879730702</v>
      </c>
      <c r="F459" s="45">
        <v>1304.7745219696744</v>
      </c>
      <c r="G459" s="45">
        <v>345.77124639912705</v>
      </c>
      <c r="H459" s="45">
        <v>1166.3989455038491</v>
      </c>
      <c r="I459" s="45">
        <v>61.566087956949687</v>
      </c>
      <c r="J459" s="45">
        <v>638.005110148021</v>
      </c>
      <c r="K459" s="45">
        <v>323.11952701583783</v>
      </c>
      <c r="L459" s="45">
        <v>414.87184549274173</v>
      </c>
      <c r="M459" s="45">
        <v>381.12706124017978</v>
      </c>
      <c r="N459" s="45">
        <v>1529.0872317115522</v>
      </c>
      <c r="O459" s="45">
        <v>1440.9402430059015</v>
      </c>
    </row>
    <row r="460" spans="1:15" x14ac:dyDescent="0.25">
      <c r="A460" s="45">
        <v>2025</v>
      </c>
      <c r="B460" s="45"/>
      <c r="C460" s="45"/>
      <c r="D460" s="45">
        <v>415.21456316891624</v>
      </c>
      <c r="E460" s="45">
        <v>206.19263275441577</v>
      </c>
      <c r="F460" s="45">
        <v>1319.8010657358006</v>
      </c>
      <c r="G460" s="45">
        <v>349.68754622510085</v>
      </c>
      <c r="H460" s="45">
        <v>1179.8702627703462</v>
      </c>
      <c r="I460" s="45">
        <v>62.331504349789455</v>
      </c>
      <c r="J460" s="45">
        <v>646.77919070621613</v>
      </c>
      <c r="K460" s="45">
        <v>326.24791337214612</v>
      </c>
      <c r="L460" s="45">
        <v>420.39877482962993</v>
      </c>
      <c r="M460" s="45">
        <v>385.73754367708869</v>
      </c>
      <c r="N460" s="45">
        <v>1549.1186759798663</v>
      </c>
      <c r="O460" s="45">
        <v>1460.415639111568</v>
      </c>
    </row>
    <row r="461" spans="1:15" x14ac:dyDescent="0.25">
      <c r="A461" s="45">
        <v>2026</v>
      </c>
      <c r="B461" s="45"/>
      <c r="C461" s="45"/>
      <c r="D461" s="45">
        <v>419.36631112217441</v>
      </c>
      <c r="E461" s="45">
        <v>208.28031345307477</v>
      </c>
      <c r="F461" s="45">
        <v>1334.7977250233016</v>
      </c>
      <c r="G461" s="45">
        <v>353.59263980589247</v>
      </c>
      <c r="H461" s="45">
        <v>1193.3692492498781</v>
      </c>
      <c r="I461" s="45">
        <v>63.096832553800581</v>
      </c>
      <c r="J461" s="45">
        <v>655.63958690904599</v>
      </c>
      <c r="K461" s="45">
        <v>329.38311608099991</v>
      </c>
      <c r="L461" s="45">
        <v>425.9197327889882</v>
      </c>
      <c r="M461" s="45">
        <v>390.37686350010767</v>
      </c>
      <c r="N461" s="45">
        <v>1569.1152321181464</v>
      </c>
      <c r="O461" s="45">
        <v>1478.97618069329</v>
      </c>
    </row>
    <row r="462" spans="1:15" x14ac:dyDescent="0.25">
      <c r="A462" s="45">
        <v>2027</v>
      </c>
      <c r="B462" s="45"/>
      <c r="C462" s="45"/>
      <c r="D462" s="45">
        <v>423.46418786367451</v>
      </c>
      <c r="E462" s="45">
        <v>210.3584262761637</v>
      </c>
      <c r="F462" s="45">
        <v>1349.6588150164146</v>
      </c>
      <c r="G462" s="45">
        <v>357.46215644234417</v>
      </c>
      <c r="H462" s="45">
        <v>1206.834625835316</v>
      </c>
      <c r="I462" s="45">
        <v>63.862396206474784</v>
      </c>
      <c r="J462" s="45">
        <v>664.60815934667414</v>
      </c>
      <c r="K462" s="45">
        <v>332.51942921928833</v>
      </c>
      <c r="L462" s="45">
        <v>431.44272796493493</v>
      </c>
      <c r="M462" s="45">
        <v>395.04306404503973</v>
      </c>
      <c r="N462" s="45">
        <v>1589.2028777455766</v>
      </c>
      <c r="O462" s="45">
        <v>1497.0857241041763</v>
      </c>
    </row>
    <row r="463" spans="1:15" x14ac:dyDescent="0.25">
      <c r="A463" s="45">
        <v>2028</v>
      </c>
      <c r="B463" s="45"/>
      <c r="C463" s="45"/>
      <c r="D463" s="45">
        <v>427.59740043570679</v>
      </c>
      <c r="E463" s="45">
        <v>212.43738593724743</v>
      </c>
      <c r="F463" s="45">
        <v>1364.4872533560949</v>
      </c>
      <c r="G463" s="45">
        <v>361.32507639930446</v>
      </c>
      <c r="H463" s="45">
        <v>1220.3246784949724</v>
      </c>
      <c r="I463" s="45">
        <v>64.629783796028519</v>
      </c>
      <c r="J463" s="45">
        <v>673.69845867574907</v>
      </c>
      <c r="K463" s="45">
        <v>335.65986063342302</v>
      </c>
      <c r="L463" s="45">
        <v>436.97074960296055</v>
      </c>
      <c r="M463" s="45">
        <v>399.7594899642026</v>
      </c>
      <c r="N463" s="45">
        <v>1609.4087628774487</v>
      </c>
      <c r="O463" s="45">
        <v>1515.3709456258439</v>
      </c>
    </row>
    <row r="464" spans="1:15" x14ac:dyDescent="0.25">
      <c r="A464" s="45">
        <v>2029</v>
      </c>
      <c r="B464" s="45"/>
      <c r="C464" s="45"/>
      <c r="D464" s="45">
        <v>431.75765802867926</v>
      </c>
      <c r="E464" s="45">
        <v>214.52673190073023</v>
      </c>
      <c r="F464" s="45">
        <v>1379.3556238884767</v>
      </c>
      <c r="G464" s="45">
        <v>365.2015412708439</v>
      </c>
      <c r="H464" s="45">
        <v>1233.8897267334132</v>
      </c>
      <c r="I464" s="45">
        <v>65.396415430561731</v>
      </c>
      <c r="J464" s="45">
        <v>682.9267863981845</v>
      </c>
      <c r="K464" s="45">
        <v>338.80421125055983</v>
      </c>
      <c r="L464" s="45">
        <v>442.50085005225168</v>
      </c>
      <c r="M464" s="45">
        <v>404.5343266216845</v>
      </c>
      <c r="N464" s="45">
        <v>1629.7562721375373</v>
      </c>
      <c r="O464" s="45">
        <v>1533.922293577735</v>
      </c>
    </row>
    <row r="465" spans="1:15" x14ac:dyDescent="0.25">
      <c r="A465" s="45">
        <v>2030</v>
      </c>
      <c r="B465" s="45"/>
      <c r="C465" s="45"/>
      <c r="D465" s="45">
        <v>435.95717662625276</v>
      </c>
      <c r="E465" s="45">
        <v>216.63416496025695</v>
      </c>
      <c r="F465" s="45">
        <v>1394.3263208662847</v>
      </c>
      <c r="G465" s="45">
        <v>369.10812162001076</v>
      </c>
      <c r="H465" s="45">
        <v>1247.5830686309916</v>
      </c>
      <c r="I465" s="45">
        <v>66.167175954061562</v>
      </c>
      <c r="J465" s="45">
        <v>692.28762457739344</v>
      </c>
      <c r="K465" s="45">
        <v>341.94634061227327</v>
      </c>
      <c r="L465" s="45">
        <v>448.03325330919461</v>
      </c>
      <c r="M465" s="45">
        <v>409.37293325101865</v>
      </c>
      <c r="N465" s="45">
        <v>1650.3121084481693</v>
      </c>
      <c r="O465" s="45">
        <v>1552.7506875969973</v>
      </c>
    </row>
  </sheetData>
  <mergeCells count="1">
    <mergeCell ref="A1:O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5"/>
  <sheetViews>
    <sheetView workbookViewId="0">
      <selection activeCell="K17" sqref="K17"/>
    </sheetView>
  </sheetViews>
  <sheetFormatPr defaultRowHeight="15" x14ac:dyDescent="0.25"/>
  <sheetData>
    <row r="1" spans="1:20" ht="14.45" x14ac:dyDescent="0.3">
      <c r="A1" s="277" t="s">
        <v>85</v>
      </c>
      <c r="B1" s="277"/>
      <c r="C1" s="277"/>
      <c r="D1" s="277"/>
      <c r="E1" s="277"/>
      <c r="F1" s="277"/>
      <c r="G1" s="277"/>
      <c r="H1" s="277"/>
      <c r="I1" s="277"/>
      <c r="J1" s="277"/>
      <c r="K1" s="277"/>
      <c r="L1" s="277"/>
      <c r="M1" s="277"/>
      <c r="N1" s="277"/>
      <c r="O1" s="277"/>
      <c r="P1" s="38"/>
      <c r="Q1" s="38"/>
      <c r="R1" s="38"/>
      <c r="S1" s="38"/>
      <c r="T1" s="38"/>
    </row>
    <row r="2" spans="1:20" ht="14.45" x14ac:dyDescent="0.3">
      <c r="A2" s="47" t="s">
        <v>63</v>
      </c>
      <c r="B2" s="47" t="s">
        <v>64</v>
      </c>
      <c r="C2" s="47" t="s">
        <v>65</v>
      </c>
      <c r="D2" s="47" t="s">
        <v>66</v>
      </c>
      <c r="E2" s="47" t="s">
        <v>67</v>
      </c>
      <c r="F2" s="47" t="s">
        <v>68</v>
      </c>
      <c r="G2" s="47" t="s">
        <v>69</v>
      </c>
      <c r="H2" s="47" t="s">
        <v>70</v>
      </c>
      <c r="I2" s="47" t="s">
        <v>71</v>
      </c>
      <c r="J2" s="47" t="s">
        <v>72</v>
      </c>
      <c r="K2" s="47" t="s">
        <v>73</v>
      </c>
      <c r="L2" s="47" t="s">
        <v>74</v>
      </c>
      <c r="M2" s="47" t="s">
        <v>75</v>
      </c>
      <c r="N2" s="47" t="s">
        <v>76</v>
      </c>
      <c r="O2" s="47" t="s">
        <v>77</v>
      </c>
      <c r="P2" s="40"/>
      <c r="Q2" s="40"/>
      <c r="R2" s="40"/>
      <c r="S2" s="40"/>
      <c r="T2" s="40"/>
    </row>
    <row r="3" spans="1:20" ht="14.45" x14ac:dyDescent="0.3">
      <c r="A3" s="47">
        <v>1980</v>
      </c>
      <c r="B3" s="47" t="s">
        <v>78</v>
      </c>
      <c r="C3" s="47">
        <v>1</v>
      </c>
      <c r="D3" s="48">
        <v>3.7813449784154582</v>
      </c>
      <c r="E3" s="48">
        <v>0.46216511457313603</v>
      </c>
      <c r="F3" s="48">
        <v>7.0116184094983796</v>
      </c>
      <c r="G3" s="48">
        <v>1.9566502806470345</v>
      </c>
      <c r="H3" s="48">
        <v>7.9468945913067444</v>
      </c>
      <c r="I3" s="48">
        <v>0.65067163300614417</v>
      </c>
      <c r="J3" s="48">
        <v>0.72197290341330378</v>
      </c>
      <c r="K3" s="48">
        <v>0.31813802774796568</v>
      </c>
      <c r="L3" s="48">
        <v>1.3643469253032996</v>
      </c>
      <c r="M3" s="48">
        <v>0.58426367927448553</v>
      </c>
      <c r="N3" s="48">
        <v>5.162305324446006</v>
      </c>
      <c r="O3" s="48">
        <v>5.7638708947827073</v>
      </c>
      <c r="P3" s="40"/>
      <c r="Q3" s="40"/>
      <c r="R3" s="40"/>
      <c r="S3" s="40"/>
      <c r="T3" s="40"/>
    </row>
    <row r="4" spans="1:20" ht="14.45" x14ac:dyDescent="0.3">
      <c r="A4" s="47">
        <v>1981</v>
      </c>
      <c r="B4" s="47" t="s">
        <v>78</v>
      </c>
      <c r="C4" s="47">
        <v>1</v>
      </c>
      <c r="D4" s="48">
        <v>2.6150192356434809</v>
      </c>
      <c r="E4" s="48">
        <v>0.25092427722820432</v>
      </c>
      <c r="F4" s="48">
        <v>5.4098542907980613</v>
      </c>
      <c r="G4" s="48">
        <v>1.4407536648544581</v>
      </c>
      <c r="H4" s="48">
        <v>9.1945892436807597</v>
      </c>
      <c r="I4" s="48">
        <v>0.81401204135269922</v>
      </c>
      <c r="J4" s="48">
        <v>0.64178498392258898</v>
      </c>
      <c r="K4" s="48">
        <v>0.36519862989668639</v>
      </c>
      <c r="L4" s="48">
        <v>1.3650928820785404</v>
      </c>
      <c r="M4" s="48">
        <v>0.66240292774025766</v>
      </c>
      <c r="N4" s="48">
        <v>5.4613798903715205</v>
      </c>
      <c r="O4" s="48">
        <v>7.1389658765559272</v>
      </c>
      <c r="P4" s="40"/>
      <c r="Q4" s="40"/>
      <c r="R4" s="40"/>
      <c r="S4" s="40"/>
      <c r="T4" s="40"/>
    </row>
    <row r="5" spans="1:20" ht="14.45" x14ac:dyDescent="0.3">
      <c r="A5" s="47">
        <v>1982</v>
      </c>
      <c r="B5" s="47" t="s">
        <v>78</v>
      </c>
      <c r="C5" s="47">
        <v>1</v>
      </c>
      <c r="D5" s="48">
        <v>2.5201773904177682</v>
      </c>
      <c r="E5" s="48">
        <v>0.24312887469124211</v>
      </c>
      <c r="F5" s="48">
        <v>4.8490882013485246</v>
      </c>
      <c r="G5" s="48">
        <v>1.3761999891336933</v>
      </c>
      <c r="H5" s="48">
        <v>6.6988829158721304</v>
      </c>
      <c r="I5" s="48">
        <v>0.43017578511197441</v>
      </c>
      <c r="J5" s="48">
        <v>0.44733803650585741</v>
      </c>
      <c r="K5" s="48">
        <v>0.30104374339626394</v>
      </c>
      <c r="L5" s="48">
        <v>1.9989172284057015</v>
      </c>
      <c r="M5" s="48">
        <v>1.6626183315921548</v>
      </c>
      <c r="N5" s="48">
        <v>4.8918154795206252</v>
      </c>
      <c r="O5" s="48">
        <v>8.0762851173591983</v>
      </c>
      <c r="P5" s="40"/>
      <c r="Q5" s="40"/>
      <c r="R5" s="40"/>
      <c r="S5" s="40"/>
      <c r="T5" s="40"/>
    </row>
    <row r="6" spans="1:20" ht="14.45" x14ac:dyDescent="0.3">
      <c r="A6" s="47">
        <v>1983</v>
      </c>
      <c r="B6" s="47" t="s">
        <v>78</v>
      </c>
      <c r="C6" s="47">
        <v>1</v>
      </c>
      <c r="D6" s="48">
        <v>2.1094020561219899</v>
      </c>
      <c r="E6" s="48">
        <v>0.27670574169410289</v>
      </c>
      <c r="F6" s="48">
        <v>3.2979358512046475</v>
      </c>
      <c r="G6" s="48">
        <v>0.91971278822756797</v>
      </c>
      <c r="H6" s="48">
        <v>6.1364352599901144</v>
      </c>
      <c r="I6" s="48">
        <v>0.39009386407327562</v>
      </c>
      <c r="J6" s="48">
        <v>0.41565748045874312</v>
      </c>
      <c r="K6" s="48">
        <v>0.31442217755728913</v>
      </c>
      <c r="L6" s="48">
        <v>1.1357209157819046</v>
      </c>
      <c r="M6" s="48">
        <v>1.9069155328363745</v>
      </c>
      <c r="N6" s="48">
        <v>5.4230730138482564</v>
      </c>
      <c r="O6" s="48">
        <v>9.3092469685787691</v>
      </c>
      <c r="P6" s="40"/>
      <c r="Q6" s="40"/>
      <c r="R6" s="40"/>
      <c r="S6" s="40"/>
      <c r="T6" s="40"/>
    </row>
    <row r="7" spans="1:20" ht="14.45" x14ac:dyDescent="0.3">
      <c r="A7" s="47">
        <v>1984</v>
      </c>
      <c r="B7" s="47" t="s">
        <v>78</v>
      </c>
      <c r="C7" s="47">
        <v>1</v>
      </c>
      <c r="D7" s="48">
        <v>2.6337263126011083</v>
      </c>
      <c r="E7" s="48">
        <v>0.54181684645493855</v>
      </c>
      <c r="F7" s="48">
        <v>3.7289075510222567</v>
      </c>
      <c r="G7" s="48">
        <v>1.0978163663681455</v>
      </c>
      <c r="H7" s="48">
        <v>6.0213676101546607</v>
      </c>
      <c r="I7" s="48">
        <v>0.41034750060563208</v>
      </c>
      <c r="J7" s="48">
        <v>0.38705940934526883</v>
      </c>
      <c r="K7" s="48">
        <v>0.44463804981858429</v>
      </c>
      <c r="L7" s="48">
        <v>1.6458983282378012</v>
      </c>
      <c r="M7" s="48">
        <v>3.0898368937028118</v>
      </c>
      <c r="N7" s="48">
        <v>4.8087038969357083</v>
      </c>
      <c r="O7" s="48">
        <v>9.169870652569756</v>
      </c>
      <c r="P7" s="40"/>
      <c r="Q7" s="40"/>
      <c r="R7" s="40"/>
      <c r="S7" s="40"/>
      <c r="T7" s="40"/>
    </row>
    <row r="8" spans="1:20" ht="14.45" x14ac:dyDescent="0.3">
      <c r="A8" s="47">
        <v>1985</v>
      </c>
      <c r="B8" s="47" t="s">
        <v>78</v>
      </c>
      <c r="C8" s="47">
        <v>1</v>
      </c>
      <c r="D8" s="48">
        <v>2.6402570680069202</v>
      </c>
      <c r="E8" s="48">
        <v>0.5865589600874157</v>
      </c>
      <c r="F8" s="48">
        <v>4.8401061171042734</v>
      </c>
      <c r="G8" s="48">
        <v>1.410773034534776</v>
      </c>
      <c r="H8" s="48">
        <v>8.0690272100570102</v>
      </c>
      <c r="I8" s="48">
        <v>0.70417970771596761</v>
      </c>
      <c r="J8" s="48">
        <v>0.6302207281039669</v>
      </c>
      <c r="K8" s="48">
        <v>0.4881555357897962</v>
      </c>
      <c r="L8" s="48">
        <v>1.3618526311709702</v>
      </c>
      <c r="M8" s="48">
        <v>3.9961002835223716</v>
      </c>
      <c r="N8" s="48">
        <v>7.0931047209086886</v>
      </c>
      <c r="O8" s="48">
        <v>16.917741152073052</v>
      </c>
      <c r="P8" s="40"/>
      <c r="Q8" s="40"/>
      <c r="R8" s="40"/>
      <c r="S8" s="40"/>
      <c r="T8" s="40"/>
    </row>
    <row r="9" spans="1:20" ht="14.45" x14ac:dyDescent="0.3">
      <c r="A9" s="47">
        <v>1986</v>
      </c>
      <c r="B9" s="47" t="s">
        <v>78</v>
      </c>
      <c r="C9" s="47">
        <v>1</v>
      </c>
      <c r="D9" s="48">
        <v>2.4730601266252261</v>
      </c>
      <c r="E9" s="48">
        <v>0.69369384786517585</v>
      </c>
      <c r="F9" s="48">
        <v>4.8584360510704903</v>
      </c>
      <c r="G9" s="48">
        <v>1.3902684387184721</v>
      </c>
      <c r="H9" s="48">
        <v>8.05389538060526</v>
      </c>
      <c r="I9" s="48">
        <v>0.72431588881969355</v>
      </c>
      <c r="J9" s="48">
        <v>0.56085375841549434</v>
      </c>
      <c r="K9" s="48">
        <v>0.49921685388042458</v>
      </c>
      <c r="L9" s="48">
        <v>2.5613056403134373</v>
      </c>
      <c r="M9" s="48">
        <v>4.7684524877814276</v>
      </c>
      <c r="N9" s="48">
        <v>11.64781332524098</v>
      </c>
      <c r="O9" s="48">
        <v>17.884447548662514</v>
      </c>
      <c r="P9" s="40"/>
      <c r="Q9" s="40"/>
      <c r="R9" s="40"/>
      <c r="S9" s="40"/>
      <c r="T9" s="40"/>
    </row>
    <row r="10" spans="1:20" ht="14.45" x14ac:dyDescent="0.3">
      <c r="A10" s="47">
        <v>1987</v>
      </c>
      <c r="B10" s="47" t="s">
        <v>78</v>
      </c>
      <c r="C10" s="47">
        <v>1</v>
      </c>
      <c r="D10" s="48">
        <v>2.830081668153114</v>
      </c>
      <c r="E10" s="48">
        <v>0.37882273946373279</v>
      </c>
      <c r="F10" s="48">
        <v>6.5491910786962535</v>
      </c>
      <c r="G10" s="48">
        <v>1.8559717004307337</v>
      </c>
      <c r="H10" s="48">
        <v>9.6296535113369401</v>
      </c>
      <c r="I10" s="48">
        <v>0.97890479291744947</v>
      </c>
      <c r="J10" s="48">
        <v>0.56225345638172342</v>
      </c>
      <c r="K10" s="48">
        <v>0.50722450842112632</v>
      </c>
      <c r="L10" s="48">
        <v>2.315909926001309</v>
      </c>
      <c r="M10" s="48">
        <v>5.8294874944762149</v>
      </c>
      <c r="N10" s="48">
        <v>12.651894952802154</v>
      </c>
      <c r="O10" s="48">
        <v>14.80126030637239</v>
      </c>
      <c r="P10" s="40"/>
      <c r="Q10" s="40"/>
      <c r="R10" s="40"/>
      <c r="S10" s="40"/>
      <c r="T10" s="40"/>
    </row>
    <row r="11" spans="1:20" ht="14.45" x14ac:dyDescent="0.3">
      <c r="A11" s="47">
        <v>1988</v>
      </c>
      <c r="B11" s="47" t="s">
        <v>78</v>
      </c>
      <c r="C11" s="47">
        <v>1</v>
      </c>
      <c r="D11" s="48">
        <v>2.4632314074936374</v>
      </c>
      <c r="E11" s="48">
        <v>0.45542093265507461</v>
      </c>
      <c r="F11" s="48">
        <v>7.07927924510071</v>
      </c>
      <c r="G11" s="48">
        <v>2.018896304488766</v>
      </c>
      <c r="H11" s="48">
        <v>9.100127094916731</v>
      </c>
      <c r="I11" s="48">
        <v>0.51497569461377457</v>
      </c>
      <c r="J11" s="48">
        <v>0.79746123633241817</v>
      </c>
      <c r="K11" s="48">
        <v>0.68681630592755172</v>
      </c>
      <c r="L11" s="48">
        <v>3.7067847628673429</v>
      </c>
      <c r="M11" s="48">
        <v>3.4647170597118242</v>
      </c>
      <c r="N11" s="48">
        <v>10.275982930924686</v>
      </c>
      <c r="O11" s="48">
        <v>9.4488923509067408</v>
      </c>
      <c r="P11" s="40"/>
      <c r="Q11" s="40"/>
      <c r="R11" s="40"/>
      <c r="S11" s="40"/>
      <c r="T11" s="40"/>
    </row>
    <row r="12" spans="1:20" ht="14.45" x14ac:dyDescent="0.3">
      <c r="A12" s="47">
        <v>1989</v>
      </c>
      <c r="B12" s="47" t="s">
        <v>78</v>
      </c>
      <c r="C12" s="47">
        <v>1</v>
      </c>
      <c r="D12" s="48">
        <v>2.6452737194586131</v>
      </c>
      <c r="E12" s="48">
        <v>0.56450815513024621</v>
      </c>
      <c r="F12" s="48">
        <v>7.9509528912000373</v>
      </c>
      <c r="G12" s="48">
        <v>2.2696484731637629</v>
      </c>
      <c r="H12" s="48">
        <v>11.389655312085297</v>
      </c>
      <c r="I12" s="48">
        <v>0.90665498920091536</v>
      </c>
      <c r="J12" s="48">
        <v>1.1266523465723</v>
      </c>
      <c r="K12" s="48">
        <v>1.3864080043373253</v>
      </c>
      <c r="L12" s="48">
        <v>2.3568372376270008</v>
      </c>
      <c r="M12" s="48">
        <v>3.0288189008344091</v>
      </c>
      <c r="N12" s="48">
        <v>9.0373720577736609</v>
      </c>
      <c r="O12" s="48">
        <v>8.6340651008617577</v>
      </c>
      <c r="P12" s="40"/>
      <c r="Q12" s="40"/>
      <c r="R12" s="40"/>
      <c r="S12" s="40"/>
      <c r="T12" s="40"/>
    </row>
    <row r="13" spans="1:20" ht="14.45" x14ac:dyDescent="0.3">
      <c r="A13" s="47">
        <v>1990</v>
      </c>
      <c r="B13" s="47" t="s">
        <v>78</v>
      </c>
      <c r="C13" s="47">
        <v>1</v>
      </c>
      <c r="D13" s="48">
        <v>2.4478646463731262</v>
      </c>
      <c r="E13" s="48">
        <v>0.37057047423396622</v>
      </c>
      <c r="F13" s="48">
        <v>7.3444110726453928</v>
      </c>
      <c r="G13" s="48">
        <v>2.0928081995014338</v>
      </c>
      <c r="H13" s="48">
        <v>8.7113816206004984</v>
      </c>
      <c r="I13" s="48">
        <v>0.70254794414148813</v>
      </c>
      <c r="J13" s="48">
        <v>1.5240805612907604</v>
      </c>
      <c r="K13" s="48">
        <v>0.59042412809970568</v>
      </c>
      <c r="L13" s="48">
        <v>3.553149570013221</v>
      </c>
      <c r="M13" s="48">
        <v>2.1445567344871175</v>
      </c>
      <c r="N13" s="48">
        <v>7.5579687080266069</v>
      </c>
      <c r="O13" s="48">
        <v>8.310351642095954</v>
      </c>
      <c r="P13" s="40"/>
      <c r="Q13" s="40"/>
      <c r="R13" s="40"/>
      <c r="S13" s="40"/>
      <c r="T13" s="40"/>
    </row>
    <row r="14" spans="1:20" ht="14.45" x14ac:dyDescent="0.3">
      <c r="A14" s="47">
        <v>1991</v>
      </c>
      <c r="B14" s="47" t="s">
        <v>78</v>
      </c>
      <c r="C14" s="47">
        <v>1</v>
      </c>
      <c r="D14" s="48">
        <v>2.5301033692275365</v>
      </c>
      <c r="E14" s="48">
        <v>0.48627247028019738</v>
      </c>
      <c r="F14" s="48">
        <v>7.6602942628573363</v>
      </c>
      <c r="G14" s="48">
        <v>2.1790455858469207</v>
      </c>
      <c r="H14" s="48">
        <v>7.0518942606933086</v>
      </c>
      <c r="I14" s="48">
        <v>1.1383696585309773</v>
      </c>
      <c r="J14" s="48">
        <v>1.7893345419846014</v>
      </c>
      <c r="K14" s="48">
        <v>0.64737811419712998</v>
      </c>
      <c r="L14" s="48">
        <v>3.4091768702748073</v>
      </c>
      <c r="M14" s="48">
        <v>1.5640791347396865</v>
      </c>
      <c r="N14" s="48">
        <v>7.4814828990516338</v>
      </c>
      <c r="O14" s="48">
        <v>5.3875495153258202</v>
      </c>
      <c r="P14" s="40"/>
      <c r="Q14" s="40"/>
      <c r="R14" s="40"/>
      <c r="S14" s="40"/>
      <c r="T14" s="40"/>
    </row>
    <row r="15" spans="1:20" ht="14.45" x14ac:dyDescent="0.3">
      <c r="A15" s="47">
        <v>1992</v>
      </c>
      <c r="B15" s="47" t="s">
        <v>78</v>
      </c>
      <c r="C15" s="47">
        <v>1</v>
      </c>
      <c r="D15" s="48">
        <v>1.9330279843702254</v>
      </c>
      <c r="E15" s="48">
        <v>0.44136874554510891</v>
      </c>
      <c r="F15" s="48">
        <v>5.6906074298735199</v>
      </c>
      <c r="G15" s="48">
        <v>1.597199184353689</v>
      </c>
      <c r="H15" s="48">
        <v>5.0154863062032691</v>
      </c>
      <c r="I15" s="48">
        <v>0.58158047966908599</v>
      </c>
      <c r="J15" s="48">
        <v>2.486260267125755</v>
      </c>
      <c r="K15" s="48">
        <v>0.61896476049790794</v>
      </c>
      <c r="L15" s="48">
        <v>1.8794931395662053</v>
      </c>
      <c r="M15" s="48">
        <v>1.2142378124894095</v>
      </c>
      <c r="N15" s="48">
        <v>6.3199609809101052</v>
      </c>
      <c r="O15" s="48">
        <v>3.77868962689233</v>
      </c>
      <c r="P15" s="40"/>
      <c r="Q15" s="40"/>
      <c r="R15" s="40"/>
      <c r="S15" s="40"/>
      <c r="T15" s="40"/>
    </row>
    <row r="16" spans="1:20" ht="14.45" x14ac:dyDescent="0.3">
      <c r="A16" s="47">
        <v>1993</v>
      </c>
      <c r="B16" s="47" t="s">
        <v>78</v>
      </c>
      <c r="C16" s="47">
        <v>1</v>
      </c>
      <c r="D16" s="48">
        <v>2.307800133187603</v>
      </c>
      <c r="E16" s="48">
        <v>0.46656488652522543</v>
      </c>
      <c r="F16" s="48">
        <v>6.7120232062229714</v>
      </c>
      <c r="G16" s="48">
        <v>1.9405324775775052</v>
      </c>
      <c r="H16" s="48">
        <v>5.4496886048539013</v>
      </c>
      <c r="I16" s="48">
        <v>1.0738923264427109</v>
      </c>
      <c r="J16" s="48">
        <v>2.2658394663724644</v>
      </c>
      <c r="K16" s="48">
        <v>0.75619766054437809</v>
      </c>
      <c r="L16" s="48">
        <v>1.7601685510165399</v>
      </c>
      <c r="M16" s="48">
        <v>0.38679938939113417</v>
      </c>
      <c r="N16" s="48">
        <v>6.2351227949897776</v>
      </c>
      <c r="O16" s="48">
        <v>3.6663077943513906</v>
      </c>
      <c r="P16" s="40"/>
      <c r="Q16" s="40"/>
      <c r="R16" s="40"/>
      <c r="S16" s="40"/>
      <c r="T16" s="40"/>
    </row>
    <row r="17" spans="1:20" ht="14.45" x14ac:dyDescent="0.3">
      <c r="A17" s="47">
        <v>1994</v>
      </c>
      <c r="B17" s="47" t="s">
        <v>78</v>
      </c>
      <c r="C17" s="47">
        <v>1</v>
      </c>
      <c r="D17" s="48">
        <v>2.1393754042490047</v>
      </c>
      <c r="E17" s="48">
        <v>0.42510766130400524</v>
      </c>
      <c r="F17" s="48">
        <v>5.8997697831782743</v>
      </c>
      <c r="G17" s="48">
        <v>1.7041650138824314</v>
      </c>
      <c r="H17" s="48">
        <v>2.9635874277525893</v>
      </c>
      <c r="I17" s="48">
        <v>0.85741802648462973</v>
      </c>
      <c r="J17" s="48">
        <v>2.8249951714439354</v>
      </c>
      <c r="K17" s="48">
        <v>1.1051053466803238</v>
      </c>
      <c r="L17" s="48">
        <v>2.0031821950415578</v>
      </c>
      <c r="M17" s="48">
        <v>0.32582993936182603</v>
      </c>
      <c r="N17" s="48">
        <v>4.8574813108933634</v>
      </c>
      <c r="O17" s="48">
        <v>2.9347054918111879</v>
      </c>
      <c r="P17" s="40"/>
      <c r="Q17" s="40"/>
      <c r="R17" s="40"/>
      <c r="S17" s="40"/>
      <c r="T17" s="40"/>
    </row>
    <row r="18" spans="1:20" ht="14.45" x14ac:dyDescent="0.3">
      <c r="A18" s="47">
        <v>1995</v>
      </c>
      <c r="B18" s="47" t="s">
        <v>78</v>
      </c>
      <c r="C18" s="47">
        <v>1</v>
      </c>
      <c r="D18" s="48">
        <v>1.9104039222730385</v>
      </c>
      <c r="E18" s="48">
        <v>0.47398854284077219</v>
      </c>
      <c r="F18" s="48">
        <v>6.7917947738972675</v>
      </c>
      <c r="G18" s="48">
        <v>1.8417573588754601</v>
      </c>
      <c r="H18" s="48">
        <v>4.2081622102502791</v>
      </c>
      <c r="I18" s="48">
        <v>0.66067989437157315</v>
      </c>
      <c r="J18" s="48">
        <v>2.8800933760729759</v>
      </c>
      <c r="K18" s="48">
        <v>1.0896243087615674</v>
      </c>
      <c r="L18" s="48">
        <v>2.8517893964283445</v>
      </c>
      <c r="M18" s="48">
        <v>0.29324843120535921</v>
      </c>
      <c r="N18" s="48">
        <v>5.931823509995878</v>
      </c>
      <c r="O18" s="48">
        <v>2.0479496364384793</v>
      </c>
      <c r="P18" s="40"/>
      <c r="Q18" s="40"/>
      <c r="R18" s="40"/>
      <c r="S18" s="40"/>
      <c r="T18" s="40"/>
    </row>
    <row r="19" spans="1:20" ht="14.45" x14ac:dyDescent="0.3">
      <c r="A19" s="47">
        <v>1996</v>
      </c>
      <c r="B19" s="47" t="s">
        <v>78</v>
      </c>
      <c r="C19" s="47">
        <v>1</v>
      </c>
      <c r="D19" s="48">
        <v>1.6054961822187472</v>
      </c>
      <c r="E19" s="48">
        <v>0.43488058608675989</v>
      </c>
      <c r="F19" s="48">
        <v>5.44369061180657</v>
      </c>
      <c r="G19" s="48">
        <v>1.5688082488139703</v>
      </c>
      <c r="H19" s="48">
        <v>4.8494288736542588</v>
      </c>
      <c r="I19" s="48">
        <v>0.46008720780879819</v>
      </c>
      <c r="J19" s="48">
        <v>2.181256879870384</v>
      </c>
      <c r="K19" s="48">
        <v>0.64379934463119681</v>
      </c>
      <c r="L19" s="48">
        <v>1.3070082010043749</v>
      </c>
      <c r="M19" s="48">
        <v>0.96734250321893633</v>
      </c>
      <c r="N19" s="48">
        <v>6.6239398524592632</v>
      </c>
      <c r="O19" s="48">
        <v>2.7256453319776899</v>
      </c>
      <c r="P19" s="40"/>
      <c r="Q19" s="40"/>
      <c r="R19" s="40"/>
      <c r="S19" s="40"/>
      <c r="T19" s="40"/>
    </row>
    <row r="20" spans="1:20" ht="14.45" x14ac:dyDescent="0.3">
      <c r="A20" s="47">
        <v>1997</v>
      </c>
      <c r="B20" s="47" t="s">
        <v>78</v>
      </c>
      <c r="C20" s="47">
        <v>1</v>
      </c>
      <c r="D20" s="48">
        <v>1.7489047104060103</v>
      </c>
      <c r="E20" s="48">
        <v>0.60339457583825951</v>
      </c>
      <c r="F20" s="48">
        <v>5.0463632286506179</v>
      </c>
      <c r="G20" s="48">
        <v>1.3667195975272732</v>
      </c>
      <c r="H20" s="48">
        <v>5.1164398024214899</v>
      </c>
      <c r="I20" s="48">
        <v>0.47867117914445456</v>
      </c>
      <c r="J20" s="48">
        <v>1.7514913675962567</v>
      </c>
      <c r="K20" s="48">
        <v>0.40490214913628464</v>
      </c>
      <c r="L20" s="48">
        <v>3.5232834118998779</v>
      </c>
      <c r="M20" s="48">
        <v>1.0594917346406634</v>
      </c>
      <c r="N20" s="48">
        <v>5.3241619283798434</v>
      </c>
      <c r="O20" s="48">
        <v>4.2018125862996367</v>
      </c>
      <c r="P20" s="40"/>
      <c r="Q20" s="40"/>
      <c r="R20" s="40"/>
      <c r="S20" s="40"/>
      <c r="T20" s="40"/>
    </row>
    <row r="21" spans="1:20" ht="14.45" x14ac:dyDescent="0.3">
      <c r="A21" s="47">
        <v>1998</v>
      </c>
      <c r="B21" s="47" t="s">
        <v>78</v>
      </c>
      <c r="C21" s="47">
        <v>1</v>
      </c>
      <c r="D21" s="48">
        <v>2.2400218029245367</v>
      </c>
      <c r="E21" s="48">
        <v>0.83156543754527235</v>
      </c>
      <c r="F21" s="48">
        <v>5.226799782880363</v>
      </c>
      <c r="G21" s="48">
        <v>1.4640983050499679</v>
      </c>
      <c r="H21" s="48">
        <v>5.2666668673155597</v>
      </c>
      <c r="I21" s="48">
        <v>0.57339188711670697</v>
      </c>
      <c r="J21" s="48">
        <v>2.0475997195346918</v>
      </c>
      <c r="K21" s="48">
        <v>0.99177943617286957</v>
      </c>
      <c r="L21" s="48">
        <v>1.5140128258417045</v>
      </c>
      <c r="M21" s="48">
        <v>1.743456162227899</v>
      </c>
      <c r="N21" s="48">
        <v>5.9159262634258845</v>
      </c>
      <c r="O21" s="48">
        <v>7.7121880454909579</v>
      </c>
      <c r="P21" s="40"/>
      <c r="Q21" s="40"/>
      <c r="R21" s="40"/>
      <c r="S21" s="40"/>
      <c r="T21" s="40"/>
    </row>
    <row r="22" spans="1:20" ht="14.45" x14ac:dyDescent="0.3">
      <c r="A22" s="47">
        <v>1999</v>
      </c>
      <c r="B22" s="47" t="s">
        <v>78</v>
      </c>
      <c r="C22" s="47">
        <v>1</v>
      </c>
      <c r="D22" s="48">
        <v>2.1425664093897807</v>
      </c>
      <c r="E22" s="48">
        <v>0.67091906617506325</v>
      </c>
      <c r="F22" s="48">
        <v>5.9942641382523538</v>
      </c>
      <c r="G22" s="48">
        <v>1.6265885280119641</v>
      </c>
      <c r="H22" s="48">
        <v>9.5289203514720615</v>
      </c>
      <c r="I22" s="48">
        <v>0.9499026148055586</v>
      </c>
      <c r="J22" s="48">
        <v>3.5420252625227842</v>
      </c>
      <c r="K22" s="48">
        <v>0.7926583220683433</v>
      </c>
      <c r="L22" s="48">
        <v>2.1664139310703021</v>
      </c>
      <c r="M22" s="48">
        <v>3.9147736597921647</v>
      </c>
      <c r="N22" s="48">
        <v>11.667344992893165</v>
      </c>
      <c r="O22" s="48">
        <v>12.913285622296902</v>
      </c>
      <c r="P22" s="40"/>
      <c r="Q22" s="40"/>
      <c r="R22" s="40"/>
      <c r="S22" s="40"/>
      <c r="T22" s="40"/>
    </row>
    <row r="23" spans="1:20" ht="14.45" x14ac:dyDescent="0.3">
      <c r="A23" s="47">
        <v>2000</v>
      </c>
      <c r="B23" s="47" t="s">
        <v>78</v>
      </c>
      <c r="C23" s="47">
        <v>1</v>
      </c>
      <c r="D23" s="48">
        <v>2.2038301172554382</v>
      </c>
      <c r="E23" s="48">
        <v>0.74381806059063804</v>
      </c>
      <c r="F23" s="48">
        <v>6.4212551649962206</v>
      </c>
      <c r="G23" s="48">
        <v>1.8096327978693774</v>
      </c>
      <c r="H23" s="48">
        <v>9.7623682212336558</v>
      </c>
      <c r="I23" s="48">
        <v>0.97262985656927703</v>
      </c>
      <c r="J23" s="48">
        <v>2.3431151766762031</v>
      </c>
      <c r="K23" s="48">
        <v>0.57390809720631808</v>
      </c>
      <c r="L23" s="48">
        <v>1.5475853412461349</v>
      </c>
      <c r="M23" s="48">
        <v>3.988430321035918</v>
      </c>
      <c r="N23" s="48">
        <v>9.7554838827416273</v>
      </c>
      <c r="O23" s="48">
        <v>11.665153121181792</v>
      </c>
      <c r="P23" s="40"/>
      <c r="Q23" s="40"/>
      <c r="R23" s="40"/>
      <c r="S23" s="40"/>
      <c r="T23" s="40"/>
    </row>
    <row r="24" spans="1:20" ht="14.45" x14ac:dyDescent="0.3">
      <c r="A24" s="47">
        <v>2001</v>
      </c>
      <c r="B24" s="47" t="s">
        <v>78</v>
      </c>
      <c r="C24" s="47">
        <v>1</v>
      </c>
      <c r="D24" s="48">
        <v>2.3031506429438044</v>
      </c>
      <c r="E24" s="48">
        <v>0.7009896700667364</v>
      </c>
      <c r="F24" s="48">
        <v>6.5255957749071172</v>
      </c>
      <c r="G24" s="48">
        <v>1.9167853762842266</v>
      </c>
      <c r="H24" s="48">
        <v>9.4833832527273092</v>
      </c>
      <c r="I24" s="48">
        <v>0.94434593559428126</v>
      </c>
      <c r="J24" s="48">
        <v>3.2301777972040142</v>
      </c>
      <c r="K24" s="48">
        <v>0.59774967338821638</v>
      </c>
      <c r="L24" s="48">
        <v>2.2109940410825977</v>
      </c>
      <c r="M24" s="48">
        <v>3.5180591216390287</v>
      </c>
      <c r="N24" s="48">
        <v>8.2745905166950973</v>
      </c>
      <c r="O24" s="48">
        <v>12.062625464939305</v>
      </c>
      <c r="P24" s="40"/>
      <c r="Q24" s="40"/>
      <c r="R24" s="40"/>
      <c r="S24" s="40"/>
      <c r="T24" s="40"/>
    </row>
    <row r="25" spans="1:20" ht="14.45" x14ac:dyDescent="0.3">
      <c r="A25" s="47">
        <v>2002</v>
      </c>
      <c r="B25" s="47" t="s">
        <v>78</v>
      </c>
      <c r="C25" s="47">
        <v>1</v>
      </c>
      <c r="D25" s="48">
        <v>2.3916353565200419</v>
      </c>
      <c r="E25" s="48">
        <v>0.67319527048445282</v>
      </c>
      <c r="F25" s="48">
        <v>7.6352385111323509</v>
      </c>
      <c r="G25" s="48">
        <v>2.161826654303197</v>
      </c>
      <c r="H25" s="48">
        <v>9.0983763876370922</v>
      </c>
      <c r="I25" s="48">
        <v>0.65111865495000876</v>
      </c>
      <c r="J25" s="48">
        <v>3.5698131195484546</v>
      </c>
      <c r="K25" s="48">
        <v>0.85421453662198532</v>
      </c>
      <c r="L25" s="48">
        <v>2.1871312378583121</v>
      </c>
      <c r="M25" s="48">
        <v>4.8059701639400165</v>
      </c>
      <c r="N25" s="48">
        <v>9.6535265267398689</v>
      </c>
      <c r="O25" s="48">
        <v>17.637367138177854</v>
      </c>
      <c r="P25" s="40"/>
      <c r="Q25" s="40"/>
      <c r="R25" s="40"/>
      <c r="S25" s="40"/>
      <c r="T25" s="40"/>
    </row>
    <row r="26" spans="1:20" ht="14.45" x14ac:dyDescent="0.3">
      <c r="A26" s="47">
        <v>2003</v>
      </c>
      <c r="B26" s="47" t="s">
        <v>78</v>
      </c>
      <c r="C26" s="47">
        <v>1</v>
      </c>
      <c r="D26" s="48">
        <v>2.3064020939800769</v>
      </c>
      <c r="E26" s="48">
        <v>0.60786760028888409</v>
      </c>
      <c r="F26" s="48">
        <v>5.8276252842507015</v>
      </c>
      <c r="G26" s="48">
        <v>1.6905592236418672</v>
      </c>
      <c r="H26" s="48">
        <v>6.608637609297471</v>
      </c>
      <c r="I26" s="48">
        <v>0.41632186888833561</v>
      </c>
      <c r="J26" s="48">
        <v>3.9692106970355163</v>
      </c>
      <c r="K26" s="48">
        <v>1.7160915327232324</v>
      </c>
      <c r="L26" s="48">
        <v>2.9213022266068753</v>
      </c>
      <c r="M26" s="48">
        <v>1.7215407892139971</v>
      </c>
      <c r="N26" s="48">
        <v>10.092964537754108</v>
      </c>
      <c r="O26" s="48">
        <v>12.219543163902792</v>
      </c>
      <c r="P26" s="40"/>
      <c r="Q26" s="40"/>
      <c r="R26" s="40"/>
      <c r="S26" s="40"/>
      <c r="T26" s="40"/>
    </row>
    <row r="27" spans="1:20" ht="14.45" x14ac:dyDescent="0.3">
      <c r="A27" s="47">
        <v>2004</v>
      </c>
      <c r="B27" s="47" t="s">
        <v>78</v>
      </c>
      <c r="C27" s="47">
        <v>1</v>
      </c>
      <c r="D27" s="48">
        <v>2.083628638353169</v>
      </c>
      <c r="E27" s="48">
        <v>0.59512056705877736</v>
      </c>
      <c r="F27" s="48">
        <v>6.3720369538650843</v>
      </c>
      <c r="G27" s="48">
        <v>1.8727386920488249</v>
      </c>
      <c r="H27" s="48">
        <v>8.008167650661818</v>
      </c>
      <c r="I27" s="48">
        <v>0.5104983922577998</v>
      </c>
      <c r="J27" s="48">
        <v>3.8830466729868918</v>
      </c>
      <c r="K27" s="48">
        <v>1.1157861032704508</v>
      </c>
      <c r="L27" s="48">
        <v>1.8123150020806538</v>
      </c>
      <c r="M27" s="48">
        <v>2.0804848174972346</v>
      </c>
      <c r="N27" s="48">
        <v>9.0408327363944156</v>
      </c>
      <c r="O27" s="48">
        <v>4.9650571228915492</v>
      </c>
      <c r="P27" s="40"/>
      <c r="Q27" s="40"/>
      <c r="R27" s="40"/>
      <c r="S27" s="40"/>
      <c r="T27" s="40"/>
    </row>
    <row r="28" spans="1:20" ht="14.45" x14ac:dyDescent="0.3">
      <c r="A28" s="47">
        <v>2005</v>
      </c>
      <c r="B28" s="47" t="s">
        <v>78</v>
      </c>
      <c r="C28" s="47">
        <v>1</v>
      </c>
      <c r="D28" s="48">
        <v>2.488406375014327</v>
      </c>
      <c r="E28" s="48">
        <v>0.61808224974743964</v>
      </c>
      <c r="F28" s="48">
        <v>7.4349096359843712</v>
      </c>
      <c r="G28" s="48">
        <v>2.0987328504822176</v>
      </c>
      <c r="H28" s="48">
        <v>6.9245223661668387</v>
      </c>
      <c r="I28" s="48">
        <v>0.6971607611092735</v>
      </c>
      <c r="J28" s="48">
        <v>4.3047729503636516</v>
      </c>
      <c r="K28" s="48">
        <v>0.91673338162202955</v>
      </c>
      <c r="L28" s="48">
        <v>2.0818707175638611</v>
      </c>
      <c r="M28" s="48">
        <v>1.7786656083883041</v>
      </c>
      <c r="N28" s="48">
        <v>7.9213005867135982</v>
      </c>
      <c r="O28" s="48">
        <v>6.2070460981984512</v>
      </c>
      <c r="P28" s="40"/>
      <c r="Q28" s="40"/>
      <c r="R28" s="40"/>
      <c r="S28" s="40"/>
      <c r="T28" s="40"/>
    </row>
    <row r="29" spans="1:20" ht="14.45" x14ac:dyDescent="0.3">
      <c r="A29" s="47">
        <v>2006</v>
      </c>
      <c r="B29" s="47" t="s">
        <v>78</v>
      </c>
      <c r="C29" s="47">
        <v>1</v>
      </c>
      <c r="D29" s="48">
        <v>1.8748239671519982</v>
      </c>
      <c r="E29" s="48">
        <v>0.61958072200174408</v>
      </c>
      <c r="F29" s="48">
        <v>7.7959240323069263</v>
      </c>
      <c r="G29" s="48">
        <v>2.1504301707351905</v>
      </c>
      <c r="H29" s="48">
        <v>3.8137137676241148</v>
      </c>
      <c r="I29" s="48">
        <v>0.25816748888167551</v>
      </c>
      <c r="J29" s="48">
        <v>4.8911591233682872</v>
      </c>
      <c r="K29" s="48">
        <v>2.0845322866781903</v>
      </c>
      <c r="L29" s="48">
        <v>1.8290092815086658</v>
      </c>
      <c r="M29" s="48">
        <v>1.8434600046023519</v>
      </c>
      <c r="N29" s="48">
        <v>7.0264088957776591</v>
      </c>
      <c r="O29" s="48">
        <v>3.9003410439088113</v>
      </c>
      <c r="P29" s="40"/>
      <c r="Q29" s="40"/>
      <c r="R29" s="40"/>
      <c r="S29" s="40"/>
      <c r="T29" s="40"/>
    </row>
    <row r="30" spans="1:20" ht="14.45" x14ac:dyDescent="0.3">
      <c r="A30" s="47">
        <v>2007</v>
      </c>
      <c r="B30" s="47" t="s">
        <v>78</v>
      </c>
      <c r="C30" s="47">
        <v>1</v>
      </c>
      <c r="D30" s="48">
        <v>2.6291653834226114</v>
      </c>
      <c r="E30" s="48">
        <v>0.81642341797773321</v>
      </c>
      <c r="F30" s="48">
        <v>7.8492330745281196</v>
      </c>
      <c r="G30" s="48">
        <v>2.2735369161123855</v>
      </c>
      <c r="H30" s="48">
        <v>6.0596556228467762</v>
      </c>
      <c r="I30" s="48">
        <v>0.47917069094321829</v>
      </c>
      <c r="J30" s="48">
        <v>4.0098126864808421</v>
      </c>
      <c r="K30" s="48">
        <v>1.9176864732233829</v>
      </c>
      <c r="L30" s="48">
        <v>3.2518985640150295</v>
      </c>
      <c r="M30" s="48">
        <v>1.9719306834555026</v>
      </c>
      <c r="N30" s="48">
        <v>7.11287627839401</v>
      </c>
      <c r="O30" s="48">
        <v>4.3812988919362441</v>
      </c>
      <c r="P30" s="40"/>
      <c r="Q30" s="40"/>
      <c r="R30" s="40"/>
      <c r="S30" s="40"/>
      <c r="T30" s="40"/>
    </row>
    <row r="31" spans="1:20" ht="14.45" x14ac:dyDescent="0.3">
      <c r="A31" s="47">
        <v>2008</v>
      </c>
      <c r="B31" s="47" t="s">
        <v>78</v>
      </c>
      <c r="C31" s="47">
        <v>1</v>
      </c>
      <c r="D31" s="48">
        <v>2.4977196842453235</v>
      </c>
      <c r="E31" s="48">
        <v>0.65719566324437662</v>
      </c>
      <c r="F31" s="48">
        <v>6.9834158633187959</v>
      </c>
      <c r="G31" s="48">
        <v>1.9836811444222753</v>
      </c>
      <c r="H31" s="48">
        <v>4.265762080939612</v>
      </c>
      <c r="I31" s="48">
        <v>0.33619838583600598</v>
      </c>
      <c r="J31" s="48">
        <v>4.1275363581126499</v>
      </c>
      <c r="K31" s="48">
        <v>1.4724813491628903</v>
      </c>
      <c r="L31" s="48">
        <v>3.7683302748244265</v>
      </c>
      <c r="M31" s="48">
        <v>2.3632092565377438</v>
      </c>
      <c r="N31" s="48">
        <v>8.1959076293575421</v>
      </c>
      <c r="O31" s="48">
        <v>7.2985362191472802</v>
      </c>
      <c r="P31" s="40"/>
      <c r="Q31" s="40"/>
      <c r="R31" s="40"/>
      <c r="S31" s="40"/>
      <c r="T31" s="40"/>
    </row>
    <row r="32" spans="1:20" ht="14.45" x14ac:dyDescent="0.3">
      <c r="A32" s="47">
        <v>2009</v>
      </c>
      <c r="B32" s="47" t="s">
        <v>78</v>
      </c>
      <c r="C32" s="47">
        <v>1</v>
      </c>
      <c r="D32" s="48">
        <v>1.8818067104196394</v>
      </c>
      <c r="E32" s="48">
        <v>0.55471640992097893</v>
      </c>
      <c r="F32" s="48">
        <v>7.0023297794101023</v>
      </c>
      <c r="G32" s="48">
        <v>2.0081628708668848</v>
      </c>
      <c r="H32" s="48">
        <v>4.5799478986139386</v>
      </c>
      <c r="I32" s="48">
        <v>0.32212311040946034</v>
      </c>
      <c r="J32" s="48">
        <v>3.29207025637325</v>
      </c>
      <c r="K32" s="48">
        <v>1.480968801089396</v>
      </c>
      <c r="L32" s="48">
        <v>3.3306026606094772</v>
      </c>
      <c r="M32" s="48">
        <v>1.6883930115170276</v>
      </c>
      <c r="N32" s="48">
        <v>6.7609735314355914</v>
      </c>
      <c r="O32" s="48">
        <v>7.7457441980537656</v>
      </c>
      <c r="P32" s="40"/>
      <c r="Q32" s="40"/>
      <c r="R32" s="40"/>
      <c r="S32" s="40"/>
      <c r="T32" s="40"/>
    </row>
    <row r="33" spans="1:20" ht="14.45" x14ac:dyDescent="0.3">
      <c r="A33" s="47">
        <v>2010</v>
      </c>
      <c r="B33" s="47" t="s">
        <v>78</v>
      </c>
      <c r="C33" s="47">
        <v>1</v>
      </c>
      <c r="D33" s="48">
        <v>1.3129563242236546</v>
      </c>
      <c r="E33" s="48">
        <v>0.58953013164499812</v>
      </c>
      <c r="F33" s="48">
        <v>4.1984689711991043</v>
      </c>
      <c r="G33" s="48">
        <v>1.1296691642759671</v>
      </c>
      <c r="H33" s="48">
        <v>6.0301719503960447</v>
      </c>
      <c r="I33" s="48">
        <v>0.45024097239468719</v>
      </c>
      <c r="J33" s="48">
        <v>2.9323282806240045</v>
      </c>
      <c r="K33" s="48">
        <v>1.8471083966921462</v>
      </c>
      <c r="L33" s="48">
        <v>2.1571186492216459</v>
      </c>
      <c r="M33" s="48">
        <v>1.2499916795115009</v>
      </c>
      <c r="N33" s="48">
        <v>6.1802293280074299</v>
      </c>
      <c r="O33" s="48">
        <v>4.5618902764889508</v>
      </c>
      <c r="P33" s="40"/>
      <c r="Q33" s="40"/>
      <c r="R33" s="40"/>
      <c r="S33" s="40"/>
      <c r="T33" s="40"/>
    </row>
    <row r="34" spans="1:20" ht="14.45" x14ac:dyDescent="0.3">
      <c r="A34" s="47">
        <v>2011</v>
      </c>
      <c r="B34" s="47" t="s">
        <v>78</v>
      </c>
      <c r="C34" s="47">
        <v>1</v>
      </c>
      <c r="D34" s="48">
        <v>1.0970237989450848</v>
      </c>
      <c r="E34" s="48">
        <v>0.58621385494959977</v>
      </c>
      <c r="F34" s="48">
        <v>4.1545574254640947</v>
      </c>
      <c r="G34" s="48">
        <v>1.1556491866886291</v>
      </c>
      <c r="H34" s="48">
        <v>4.9331488548411588</v>
      </c>
      <c r="I34" s="48">
        <v>1.026050647288985</v>
      </c>
      <c r="J34" s="48">
        <v>2.2712414265228915</v>
      </c>
      <c r="K34" s="48">
        <v>1.7659767451763337</v>
      </c>
      <c r="L34" s="48">
        <v>1.9269976210268946</v>
      </c>
      <c r="M34" s="48">
        <v>0.97997693686792609</v>
      </c>
      <c r="N34" s="48">
        <v>4.494445239944346</v>
      </c>
      <c r="O34" s="48">
        <v>2.476647574780531</v>
      </c>
      <c r="P34" s="40"/>
      <c r="Q34" s="40"/>
      <c r="R34" s="40"/>
      <c r="S34" s="40"/>
      <c r="T34" s="40"/>
    </row>
    <row r="35" spans="1:20" ht="14.45" x14ac:dyDescent="0.3">
      <c r="A35" s="47">
        <v>2012</v>
      </c>
      <c r="B35" s="47" t="s">
        <v>78</v>
      </c>
      <c r="C35" s="47">
        <v>1</v>
      </c>
      <c r="D35" s="48">
        <v>1.1721858671400098</v>
      </c>
      <c r="E35" s="48">
        <v>0.6422106021423718</v>
      </c>
      <c r="F35" s="48">
        <v>3.4926381704938039</v>
      </c>
      <c r="G35" s="48">
        <v>0.92537862482595179</v>
      </c>
      <c r="H35" s="48">
        <v>2.1873435751866204</v>
      </c>
      <c r="I35" s="48">
        <v>0.16342314156065757</v>
      </c>
      <c r="J35" s="48">
        <v>2.3279764483901948</v>
      </c>
      <c r="K35" s="48">
        <v>1.7100828924853317</v>
      </c>
      <c r="L35" s="48">
        <v>3.1124175421182669</v>
      </c>
      <c r="M35" s="48">
        <v>0.8781909281592013</v>
      </c>
      <c r="N35" s="48">
        <v>4.9289771299278691</v>
      </c>
      <c r="O35" s="48">
        <v>2.470791820596733</v>
      </c>
      <c r="P35" s="40"/>
      <c r="Q35" s="40"/>
      <c r="R35" s="40"/>
      <c r="S35" s="40"/>
      <c r="T35" s="40"/>
    </row>
    <row r="36" spans="1:20" ht="14.45" x14ac:dyDescent="0.3">
      <c r="A36" s="47">
        <v>2013</v>
      </c>
      <c r="B36" s="47" t="s">
        <v>78</v>
      </c>
      <c r="C36" s="47">
        <v>1</v>
      </c>
      <c r="D36" s="48">
        <v>1.065709219831422</v>
      </c>
      <c r="E36" s="48">
        <v>0.70864913785520156</v>
      </c>
      <c r="F36" s="48">
        <v>4.3638829757197515</v>
      </c>
      <c r="G36" s="48">
        <v>1.1800093793364292</v>
      </c>
      <c r="H36" s="48">
        <v>2.0820795327994182</v>
      </c>
      <c r="I36" s="48">
        <v>0.23196837328149075</v>
      </c>
      <c r="J36" s="48">
        <v>2.3381103191541421</v>
      </c>
      <c r="K36" s="48">
        <v>1.4297487031456584</v>
      </c>
      <c r="L36" s="48">
        <v>3.8719829036066367</v>
      </c>
      <c r="M36" s="48">
        <v>1.1200499050468342</v>
      </c>
      <c r="N36" s="48">
        <v>7.7034528531369384</v>
      </c>
      <c r="O36" s="48">
        <v>2.9669031523143286</v>
      </c>
      <c r="P36" s="40"/>
      <c r="Q36" s="40"/>
      <c r="R36" s="40"/>
      <c r="S36" s="40"/>
      <c r="T36" s="40"/>
    </row>
    <row r="37" spans="1:20" ht="14.45" x14ac:dyDescent="0.3">
      <c r="A37" s="47">
        <v>2014</v>
      </c>
      <c r="B37" s="47" t="s">
        <v>78</v>
      </c>
      <c r="C37" s="47">
        <v>1</v>
      </c>
      <c r="D37" s="48">
        <v>0.97153122975717299</v>
      </c>
      <c r="E37" s="48">
        <v>0.68701544109432022</v>
      </c>
      <c r="F37" s="48">
        <v>4.7607611260181404</v>
      </c>
      <c r="G37" s="48">
        <v>1.3171993566046123</v>
      </c>
      <c r="H37" s="48">
        <v>1.8006006691345311</v>
      </c>
      <c r="I37" s="48">
        <v>0.15859467631728538</v>
      </c>
      <c r="J37" s="48">
        <v>2.4884365749843451</v>
      </c>
      <c r="K37" s="48">
        <v>0.93913445569731713</v>
      </c>
      <c r="L37" s="48">
        <v>1.9264734745622727</v>
      </c>
      <c r="M37" s="48">
        <v>1.5029353902665972</v>
      </c>
      <c r="N37" s="48">
        <v>6.4152076328535106</v>
      </c>
      <c r="O37" s="48">
        <v>4.8375088026123896</v>
      </c>
      <c r="P37" s="40"/>
      <c r="Q37" s="40"/>
      <c r="R37" s="40"/>
      <c r="S37" s="40"/>
      <c r="T37" s="40"/>
    </row>
    <row r="38" spans="1:20" x14ac:dyDescent="0.25">
      <c r="A38" s="47">
        <v>2015</v>
      </c>
      <c r="B38" s="47" t="s">
        <v>78</v>
      </c>
      <c r="C38" s="47">
        <v>1</v>
      </c>
      <c r="D38" s="48">
        <v>2.793288122369793</v>
      </c>
      <c r="E38" s="48">
        <v>1.1280403410145285</v>
      </c>
      <c r="F38" s="48">
        <v>9.0703564430678369</v>
      </c>
      <c r="G38" s="48">
        <v>2.4725713056185219</v>
      </c>
      <c r="H38" s="48">
        <v>7.5392196298081329</v>
      </c>
      <c r="I38" s="48">
        <v>0.63843846663646919</v>
      </c>
      <c r="J38" s="48">
        <v>4.1387198230473157</v>
      </c>
      <c r="K38" s="48">
        <v>1.7400257691700314</v>
      </c>
      <c r="L38" s="48">
        <v>2.6144418510724425</v>
      </c>
      <c r="M38" s="48">
        <v>2.8000679776369557</v>
      </c>
      <c r="N38" s="48">
        <v>10.673998345337408</v>
      </c>
      <c r="O38" s="48">
        <v>9.6686242836268406</v>
      </c>
      <c r="P38" s="40"/>
      <c r="Q38" s="40"/>
      <c r="R38" s="40"/>
      <c r="S38" s="40"/>
      <c r="T38" s="40"/>
    </row>
    <row r="39" spans="1:20" x14ac:dyDescent="0.25">
      <c r="A39" s="47">
        <v>2016</v>
      </c>
      <c r="B39" s="47" t="s">
        <v>78</v>
      </c>
      <c r="C39" s="47">
        <v>1</v>
      </c>
      <c r="D39" s="48">
        <v>3.2166459202634008</v>
      </c>
      <c r="E39" s="48">
        <v>1.1852617146178095</v>
      </c>
      <c r="F39" s="48">
        <v>9.7074284065505019</v>
      </c>
      <c r="G39" s="48">
        <v>2.659556855351676</v>
      </c>
      <c r="H39" s="48">
        <v>8.5035560586926593</v>
      </c>
      <c r="I39" s="48">
        <v>0.66627114322051428</v>
      </c>
      <c r="J39" s="48">
        <v>4.2090775482555305</v>
      </c>
      <c r="K39" s="48">
        <v>1.8528420112592321</v>
      </c>
      <c r="L39" s="48">
        <v>2.8075764531896583</v>
      </c>
      <c r="M39" s="48">
        <v>3.6356276909156309</v>
      </c>
      <c r="N39" s="48">
        <v>11.190804864451989</v>
      </c>
      <c r="O39" s="48">
        <v>11.946967835381178</v>
      </c>
      <c r="P39" s="40"/>
      <c r="Q39" s="40"/>
      <c r="R39" s="40"/>
      <c r="S39" s="40"/>
      <c r="T39" s="40"/>
    </row>
    <row r="40" spans="1:20" x14ac:dyDescent="0.25">
      <c r="A40" s="47">
        <v>2017</v>
      </c>
      <c r="B40" s="47" t="s">
        <v>78</v>
      </c>
      <c r="C40" s="47">
        <v>1</v>
      </c>
      <c r="D40" s="48">
        <v>3.3431174373520727</v>
      </c>
      <c r="E40" s="48">
        <v>1.2489589210880527</v>
      </c>
      <c r="F40" s="48">
        <v>9.909639036499156</v>
      </c>
      <c r="G40" s="48">
        <v>2.7267733337468298</v>
      </c>
      <c r="H40" s="48">
        <v>8.5839393878907018</v>
      </c>
      <c r="I40" s="48">
        <v>0.73104093749908272</v>
      </c>
      <c r="J40" s="48">
        <v>4.3762534961885233</v>
      </c>
      <c r="K40" s="48">
        <v>1.8956284877341798</v>
      </c>
      <c r="L40" s="48">
        <v>2.6948284443391515</v>
      </c>
      <c r="M40" s="48">
        <v>3.5036963723068175</v>
      </c>
      <c r="N40" s="48">
        <v>11.275546592860421</v>
      </c>
      <c r="O40" s="48">
        <v>12.42706536638874</v>
      </c>
      <c r="P40" s="40"/>
      <c r="Q40" s="40"/>
      <c r="R40" s="40"/>
      <c r="S40" s="40"/>
      <c r="T40" s="40"/>
    </row>
    <row r="41" spans="1:20" x14ac:dyDescent="0.25">
      <c r="A41" s="47">
        <v>2018</v>
      </c>
      <c r="B41" s="47" t="s">
        <v>78</v>
      </c>
      <c r="C41" s="47">
        <v>1</v>
      </c>
      <c r="D41" s="48">
        <v>3.1644086303932295</v>
      </c>
      <c r="E41" s="48">
        <v>1.2142380576579817</v>
      </c>
      <c r="F41" s="48">
        <v>10.173405980288877</v>
      </c>
      <c r="G41" s="48">
        <v>2.8189368991687225</v>
      </c>
      <c r="H41" s="48">
        <v>7.901429018549317</v>
      </c>
      <c r="I41" s="48">
        <v>0.69403365860414157</v>
      </c>
      <c r="J41" s="48">
        <v>4.7142077514823297</v>
      </c>
      <c r="K41" s="48">
        <v>2.0076464898329456</v>
      </c>
      <c r="L41" s="48">
        <v>2.7483555924006464</v>
      </c>
      <c r="M41" s="48">
        <v>3.5064070997781682</v>
      </c>
      <c r="N41" s="48">
        <v>12.244905742136414</v>
      </c>
      <c r="O41" s="48">
        <v>11.509920746600466</v>
      </c>
      <c r="P41" s="40"/>
      <c r="Q41" s="40"/>
      <c r="R41" s="40"/>
      <c r="S41" s="40"/>
      <c r="T41" s="40"/>
    </row>
    <row r="42" spans="1:20" x14ac:dyDescent="0.25">
      <c r="A42" s="47">
        <v>2019</v>
      </c>
      <c r="B42" s="47" t="s">
        <v>78</v>
      </c>
      <c r="C42" s="47">
        <v>1</v>
      </c>
      <c r="D42" s="48">
        <v>3.0908105639622527</v>
      </c>
      <c r="E42" s="48">
        <v>1.2384982870223016</v>
      </c>
      <c r="F42" s="48">
        <v>10.052018221162449</v>
      </c>
      <c r="G42" s="48">
        <v>2.7698447695708026</v>
      </c>
      <c r="H42" s="48">
        <v>8.457130928180252</v>
      </c>
      <c r="I42" s="48">
        <v>0.75510577177138882</v>
      </c>
      <c r="J42" s="48">
        <v>4.6724488323081665</v>
      </c>
      <c r="K42" s="48">
        <v>2.0612064075283061</v>
      </c>
      <c r="L42" s="48">
        <v>2.7993949940772231</v>
      </c>
      <c r="M42" s="48">
        <v>3.7917972255555186</v>
      </c>
      <c r="N42" s="48">
        <v>12.173118681846542</v>
      </c>
      <c r="O42" s="48">
        <v>10.778179085204229</v>
      </c>
      <c r="P42" s="40"/>
      <c r="Q42" s="40"/>
      <c r="R42" s="40"/>
      <c r="S42" s="40"/>
      <c r="T42" s="40"/>
    </row>
    <row r="43" spans="1:20" x14ac:dyDescent="0.25">
      <c r="A43" s="47">
        <v>2020</v>
      </c>
      <c r="B43" s="47" t="s">
        <v>78</v>
      </c>
      <c r="C43" s="47">
        <v>1</v>
      </c>
      <c r="D43" s="48">
        <v>2.9081663483187681</v>
      </c>
      <c r="E43" s="48">
        <v>1.2163314009169366</v>
      </c>
      <c r="F43" s="48">
        <v>9.4574723613601268</v>
      </c>
      <c r="G43" s="48">
        <v>2.6087538159388934</v>
      </c>
      <c r="H43" s="48">
        <v>7.6926936816474356</v>
      </c>
      <c r="I43" s="48">
        <v>0.71409495165040993</v>
      </c>
      <c r="J43" s="48">
        <v>4.7982856576880533</v>
      </c>
      <c r="K43" s="48">
        <v>2.1454219084623496</v>
      </c>
      <c r="L43" s="48">
        <v>2.8460025194412557</v>
      </c>
      <c r="M43" s="48">
        <v>3.3070369463717117</v>
      </c>
      <c r="N43" s="48">
        <v>12.039877895647642</v>
      </c>
      <c r="O43" s="48">
        <v>9.7190985845555709</v>
      </c>
      <c r="P43" s="40"/>
      <c r="Q43" s="40"/>
      <c r="R43" s="40"/>
      <c r="S43" s="40"/>
      <c r="T43" s="40"/>
    </row>
    <row r="44" spans="1:20" x14ac:dyDescent="0.25">
      <c r="A44" s="47">
        <v>2021</v>
      </c>
      <c r="B44" s="47" t="s">
        <v>78</v>
      </c>
      <c r="C44" s="47">
        <v>1</v>
      </c>
      <c r="D44" s="48">
        <v>2.9120989111534366</v>
      </c>
      <c r="E44" s="48">
        <v>1.2166198036626317</v>
      </c>
      <c r="F44" s="48">
        <v>9.3576025615767939</v>
      </c>
      <c r="G44" s="48">
        <v>2.576400220952221</v>
      </c>
      <c r="H44" s="48">
        <v>7.8426568004127262</v>
      </c>
      <c r="I44" s="48">
        <v>0.72464667374166192</v>
      </c>
      <c r="J44" s="48">
        <v>4.9799119604031956</v>
      </c>
      <c r="K44" s="48">
        <v>2.257184623867484</v>
      </c>
      <c r="L44" s="48">
        <v>2.8940940203858183</v>
      </c>
      <c r="M44" s="48">
        <v>3.1530932867483044</v>
      </c>
      <c r="N44" s="48">
        <v>12.195100696427644</v>
      </c>
      <c r="O44" s="48">
        <v>9.5344525375765414</v>
      </c>
      <c r="P44" s="40"/>
      <c r="Q44" s="40"/>
      <c r="R44" s="40"/>
      <c r="S44" s="40"/>
      <c r="T44" s="40"/>
    </row>
    <row r="45" spans="1:20" x14ac:dyDescent="0.25">
      <c r="A45" s="47">
        <v>2022</v>
      </c>
      <c r="B45" s="47" t="s">
        <v>78</v>
      </c>
      <c r="C45" s="47">
        <v>1</v>
      </c>
      <c r="D45" s="48">
        <v>2.9888675861515202</v>
      </c>
      <c r="E45" s="48">
        <v>1.2106780869397793</v>
      </c>
      <c r="F45" s="48">
        <v>9.1289411573779518</v>
      </c>
      <c r="G45" s="48">
        <v>2.5129131541064735</v>
      </c>
      <c r="H45" s="48">
        <v>7.805875982565655</v>
      </c>
      <c r="I45" s="48">
        <v>0.73398367356552929</v>
      </c>
      <c r="J45" s="48">
        <v>5.1601768726204122</v>
      </c>
      <c r="K45" s="48">
        <v>2.341614783073962</v>
      </c>
      <c r="L45" s="48">
        <v>2.9409491531790968</v>
      </c>
      <c r="M45" s="48">
        <v>3.1524474964414506</v>
      </c>
      <c r="N45" s="48">
        <v>12.061162189386726</v>
      </c>
      <c r="O45" s="48">
        <v>9.5948075703006239</v>
      </c>
      <c r="P45" s="40"/>
      <c r="Q45" s="40"/>
      <c r="R45" s="40"/>
      <c r="S45" s="40"/>
      <c r="T45" s="40"/>
    </row>
    <row r="46" spans="1:20" x14ac:dyDescent="0.25">
      <c r="A46" s="47">
        <v>2023</v>
      </c>
      <c r="B46" s="47" t="s">
        <v>78</v>
      </c>
      <c r="C46" s="47">
        <v>1</v>
      </c>
      <c r="D46" s="48">
        <v>3.1613158762033731</v>
      </c>
      <c r="E46" s="48">
        <v>1.2133203825413383</v>
      </c>
      <c r="F46" s="48">
        <v>9.0397655115168423</v>
      </c>
      <c r="G46" s="48">
        <v>2.491669551806996</v>
      </c>
      <c r="H46" s="48">
        <v>7.703232433860701</v>
      </c>
      <c r="I46" s="48">
        <v>0.74236015002743549</v>
      </c>
      <c r="J46" s="48">
        <v>5.3024356720606001</v>
      </c>
      <c r="K46" s="48">
        <v>2.4188769713334688</v>
      </c>
      <c r="L46" s="48">
        <v>2.9856952826095293</v>
      </c>
      <c r="M46" s="48">
        <v>3.2190935226023401</v>
      </c>
      <c r="N46" s="48">
        <v>12.086638420471239</v>
      </c>
      <c r="O46" s="48">
        <v>10.344454930509569</v>
      </c>
      <c r="P46" s="40"/>
      <c r="Q46" s="40"/>
      <c r="R46" s="40"/>
      <c r="S46" s="40"/>
      <c r="T46" s="40"/>
    </row>
    <row r="47" spans="1:20" x14ac:dyDescent="0.25">
      <c r="A47" s="47">
        <v>2024</v>
      </c>
      <c r="B47" s="47" t="s">
        <v>78</v>
      </c>
      <c r="C47" s="47">
        <v>1</v>
      </c>
      <c r="D47" s="48">
        <v>3.2885965633151173</v>
      </c>
      <c r="E47" s="48">
        <v>1.2260828743695786</v>
      </c>
      <c r="F47" s="48">
        <v>9.2033625243385497</v>
      </c>
      <c r="G47" s="48">
        <v>2.5403687250744937</v>
      </c>
      <c r="H47" s="48">
        <v>7.7253751387664282</v>
      </c>
      <c r="I47" s="48">
        <v>0.75002500501049119</v>
      </c>
      <c r="J47" s="48">
        <v>5.4206564202462486</v>
      </c>
      <c r="K47" s="48">
        <v>2.4919543597284233</v>
      </c>
      <c r="L47" s="48">
        <v>3.029075365182119</v>
      </c>
      <c r="M47" s="48">
        <v>3.2312574953044253</v>
      </c>
      <c r="N47" s="48">
        <v>12.25826251203498</v>
      </c>
      <c r="O47" s="48">
        <v>10.815043747654022</v>
      </c>
      <c r="P47" s="40"/>
      <c r="Q47" s="40"/>
      <c r="R47" s="40"/>
      <c r="S47" s="40"/>
      <c r="T47" s="40"/>
    </row>
    <row r="48" spans="1:20" x14ac:dyDescent="0.25">
      <c r="A48" s="47">
        <v>2025</v>
      </c>
      <c r="B48" s="47" t="s">
        <v>78</v>
      </c>
      <c r="C48" s="47">
        <v>1</v>
      </c>
      <c r="D48" s="48">
        <v>3.3178535011667187</v>
      </c>
      <c r="E48" s="48">
        <v>1.2323446684491339</v>
      </c>
      <c r="F48" s="48">
        <v>9.3638324686217853</v>
      </c>
      <c r="G48" s="48">
        <v>2.5877002498392749</v>
      </c>
      <c r="H48" s="48">
        <v>7.8305237100936154</v>
      </c>
      <c r="I48" s="48">
        <v>0.75819335191431225</v>
      </c>
      <c r="J48" s="48">
        <v>5.5662413021617789</v>
      </c>
      <c r="K48" s="48">
        <v>2.5546266862674223</v>
      </c>
      <c r="L48" s="48">
        <v>3.0677420742028905</v>
      </c>
      <c r="M48" s="48">
        <v>3.2155876657155247</v>
      </c>
      <c r="N48" s="48">
        <v>12.336438565677971</v>
      </c>
      <c r="O48" s="48">
        <v>10.843833597505357</v>
      </c>
      <c r="P48" s="40"/>
      <c r="Q48" s="40"/>
      <c r="R48" s="40"/>
      <c r="S48" s="40"/>
      <c r="T48" s="40"/>
    </row>
    <row r="49" spans="1:20" x14ac:dyDescent="0.25">
      <c r="A49" s="47">
        <v>2026</v>
      </c>
      <c r="B49" s="47" t="s">
        <v>78</v>
      </c>
      <c r="C49" s="47">
        <v>1</v>
      </c>
      <c r="D49" s="48">
        <v>3.2940924119148103</v>
      </c>
      <c r="E49" s="48">
        <v>1.2268077878279522</v>
      </c>
      <c r="F49" s="48">
        <v>9.3988755547262759</v>
      </c>
      <c r="G49" s="48">
        <v>2.6000473115259459</v>
      </c>
      <c r="H49" s="48">
        <v>7.8882232562656185</v>
      </c>
      <c r="I49" s="48">
        <v>0.76395283741742936</v>
      </c>
      <c r="J49" s="48">
        <v>5.7042037054942156</v>
      </c>
      <c r="K49" s="48">
        <v>2.6088715255271886</v>
      </c>
      <c r="L49" s="48">
        <v>3.1078338411266651</v>
      </c>
      <c r="M49" s="48">
        <v>3.2248795022700443</v>
      </c>
      <c r="N49" s="48">
        <v>12.365190777807495</v>
      </c>
      <c r="O49" s="48">
        <v>10.611585748026297</v>
      </c>
      <c r="P49" s="40"/>
      <c r="Q49" s="40"/>
      <c r="R49" s="40"/>
      <c r="S49" s="40"/>
      <c r="T49" s="40"/>
    </row>
    <row r="50" spans="1:20" x14ac:dyDescent="0.25">
      <c r="A50" s="47">
        <v>2027</v>
      </c>
      <c r="B50" s="47" t="s">
        <v>78</v>
      </c>
      <c r="C50" s="47">
        <v>1</v>
      </c>
      <c r="D50" s="48">
        <v>3.3086857402280279</v>
      </c>
      <c r="E50" s="48">
        <v>1.2191183927284208</v>
      </c>
      <c r="F50" s="48">
        <v>9.3958276272177983</v>
      </c>
      <c r="G50" s="48">
        <v>2.6012394232200244</v>
      </c>
      <c r="H50" s="48">
        <v>7.9528403488973316</v>
      </c>
      <c r="I50" s="48">
        <v>0.77011651416175864</v>
      </c>
      <c r="J50" s="48">
        <v>5.8481741952230841</v>
      </c>
      <c r="K50" s="48">
        <v>2.6576930180163743</v>
      </c>
      <c r="L50" s="48">
        <v>3.1551165310311773</v>
      </c>
      <c r="M50" s="48">
        <v>3.245387597153981</v>
      </c>
      <c r="N50" s="48">
        <v>12.441562017520607</v>
      </c>
      <c r="O50" s="48">
        <v>10.527556650471297</v>
      </c>
      <c r="P50" s="40"/>
      <c r="Q50" s="40"/>
      <c r="R50" s="40"/>
      <c r="S50" s="40"/>
      <c r="T50" s="40"/>
    </row>
    <row r="51" spans="1:20" x14ac:dyDescent="0.25">
      <c r="A51" s="47">
        <v>2028</v>
      </c>
      <c r="B51" s="47" t="s">
        <v>78</v>
      </c>
      <c r="C51" s="47">
        <v>1</v>
      </c>
      <c r="D51" s="48">
        <v>3.353809113948572</v>
      </c>
      <c r="E51" s="48">
        <v>1.2116702868682225</v>
      </c>
      <c r="F51" s="48">
        <v>9.4155358756026981</v>
      </c>
      <c r="G51" s="48">
        <v>2.6094615241246548</v>
      </c>
      <c r="H51" s="48">
        <v>8.0269221514946434</v>
      </c>
      <c r="I51" s="48">
        <v>0.77835301194701634</v>
      </c>
      <c r="J51" s="48">
        <v>5.9885956865800782</v>
      </c>
      <c r="K51" s="48">
        <v>2.6976575896030663</v>
      </c>
      <c r="L51" s="48">
        <v>3.1940054417547401</v>
      </c>
      <c r="M51" s="48">
        <v>3.2689556470451868</v>
      </c>
      <c r="N51" s="48">
        <v>12.483243072034284</v>
      </c>
      <c r="O51" s="48">
        <v>10.630581111511127</v>
      </c>
      <c r="P51" s="40"/>
      <c r="Q51" s="40"/>
      <c r="R51" s="40"/>
      <c r="S51" s="40"/>
      <c r="T51" s="40"/>
    </row>
    <row r="52" spans="1:20" x14ac:dyDescent="0.25">
      <c r="A52" s="47">
        <v>2029</v>
      </c>
      <c r="B52" s="47" t="s">
        <v>78</v>
      </c>
      <c r="C52" s="47">
        <v>1</v>
      </c>
      <c r="D52" s="48">
        <v>3.3920838453470119</v>
      </c>
      <c r="E52" s="48">
        <v>1.2006053861120762</v>
      </c>
      <c r="F52" s="48">
        <v>9.465272386590776</v>
      </c>
      <c r="G52" s="48">
        <v>2.6273472994216633</v>
      </c>
      <c r="H52" s="48">
        <v>8.0673954847578457</v>
      </c>
      <c r="I52" s="48">
        <v>0.7828946720631863</v>
      </c>
      <c r="J52" s="48">
        <v>6.1330025149908218</v>
      </c>
      <c r="K52" s="48">
        <v>2.7424503318806277</v>
      </c>
      <c r="L52" s="48">
        <v>3.2266245063363126</v>
      </c>
      <c r="M52" s="48">
        <v>3.2869703275173747</v>
      </c>
      <c r="N52" s="48">
        <v>12.523022462489338</v>
      </c>
      <c r="O52" s="48">
        <v>10.728389249800399</v>
      </c>
      <c r="P52" s="40"/>
      <c r="Q52" s="40"/>
      <c r="R52" s="40"/>
      <c r="S52" s="40"/>
      <c r="T52" s="40"/>
    </row>
    <row r="53" spans="1:20" x14ac:dyDescent="0.25">
      <c r="A53" s="47">
        <v>2030</v>
      </c>
      <c r="B53" s="47" t="s">
        <v>78</v>
      </c>
      <c r="C53" s="47">
        <v>1</v>
      </c>
      <c r="D53" s="48">
        <v>3.4415713237506536</v>
      </c>
      <c r="E53" s="48">
        <v>1.1876408386781261</v>
      </c>
      <c r="F53" s="48">
        <v>9.5256140998752379</v>
      </c>
      <c r="G53" s="48">
        <v>2.6466121007833201</v>
      </c>
      <c r="H53" s="48">
        <v>8.1599548326786273</v>
      </c>
      <c r="I53" s="48">
        <v>0.79068828910674316</v>
      </c>
      <c r="J53" s="48">
        <v>6.263408755344182</v>
      </c>
      <c r="K53" s="48">
        <v>2.7743007858367359</v>
      </c>
      <c r="L53" s="48">
        <v>3.2696784064079236</v>
      </c>
      <c r="M53" s="48">
        <v>3.3268274003651745</v>
      </c>
      <c r="N53" s="48">
        <v>12.612786844069049</v>
      </c>
      <c r="O53" s="48">
        <v>10.857175798074007</v>
      </c>
      <c r="P53" s="40"/>
      <c r="Q53" s="40"/>
      <c r="R53" s="40"/>
      <c r="S53" s="40"/>
      <c r="T53" s="40"/>
    </row>
    <row r="54" spans="1:20" x14ac:dyDescent="0.25">
      <c r="A54" s="47">
        <v>1980</v>
      </c>
      <c r="B54" s="47" t="s">
        <v>61</v>
      </c>
      <c r="C54" s="47">
        <v>2</v>
      </c>
      <c r="D54" s="48">
        <v>2.7011305280525861</v>
      </c>
      <c r="E54" s="48">
        <v>2.3261913810109385</v>
      </c>
      <c r="F54" s="48">
        <v>11.219196095931547</v>
      </c>
      <c r="G54" s="48">
        <v>2.5610596698693464</v>
      </c>
      <c r="H54" s="48">
        <v>10.874711480963668</v>
      </c>
      <c r="I54" s="48">
        <v>0.27946642385048781</v>
      </c>
      <c r="J54" s="48">
        <v>0.52229425721716849</v>
      </c>
      <c r="K54" s="48">
        <v>0.84580327428058344</v>
      </c>
      <c r="L54" s="48">
        <v>0.94836592489106808</v>
      </c>
      <c r="M54" s="48">
        <v>0.74032310108158506</v>
      </c>
      <c r="N54" s="48">
        <v>10.748803676656001</v>
      </c>
      <c r="O54" s="48">
        <v>11.005314954952231</v>
      </c>
      <c r="P54" s="40"/>
      <c r="Q54" s="40"/>
      <c r="R54" s="40"/>
      <c r="S54" s="40"/>
      <c r="T54" s="40"/>
    </row>
    <row r="55" spans="1:20" x14ac:dyDescent="0.25">
      <c r="A55" s="47">
        <v>1981</v>
      </c>
      <c r="B55" s="47" t="s">
        <v>61</v>
      </c>
      <c r="C55" s="47">
        <v>2</v>
      </c>
      <c r="D55" s="48">
        <v>2.7141297337232095</v>
      </c>
      <c r="E55" s="48">
        <v>1.8766243552829762</v>
      </c>
      <c r="F55" s="48">
        <v>10.47612108902703</v>
      </c>
      <c r="G55" s="48">
        <v>2.3901332127674393</v>
      </c>
      <c r="H55" s="48">
        <v>10.96940396452144</v>
      </c>
      <c r="I55" s="48">
        <v>0.12455071351480497</v>
      </c>
      <c r="J55" s="48">
        <v>0.27725950458360538</v>
      </c>
      <c r="K55" s="48">
        <v>0.83869497767532464</v>
      </c>
      <c r="L55" s="48">
        <v>0.88942189377402359</v>
      </c>
      <c r="M55" s="48">
        <v>2.3242733588412521</v>
      </c>
      <c r="N55" s="48">
        <v>11.050543117934936</v>
      </c>
      <c r="O55" s="48">
        <v>10.547001210284938</v>
      </c>
      <c r="P55" s="40"/>
      <c r="Q55" s="40"/>
      <c r="R55" s="40"/>
      <c r="S55" s="40"/>
      <c r="T55" s="40"/>
    </row>
    <row r="56" spans="1:20" x14ac:dyDescent="0.25">
      <c r="A56" s="47">
        <v>1982</v>
      </c>
      <c r="B56" s="47" t="s">
        <v>61</v>
      </c>
      <c r="C56" s="47">
        <v>2</v>
      </c>
      <c r="D56" s="48">
        <v>2.5174447277786327</v>
      </c>
      <c r="E56" s="48">
        <v>1.583200376599494</v>
      </c>
      <c r="F56" s="48">
        <v>7.8388694008637279</v>
      </c>
      <c r="G56" s="48">
        <v>1.8445374164210271</v>
      </c>
      <c r="H56" s="48">
        <v>7.9235049355555063</v>
      </c>
      <c r="I56" s="48">
        <v>0.14726063341715934</v>
      </c>
      <c r="J56" s="48">
        <v>0.37766361039526414</v>
      </c>
      <c r="K56" s="48">
        <v>0.6504842774603371</v>
      </c>
      <c r="L56" s="48">
        <v>1.4483202801017963</v>
      </c>
      <c r="M56" s="48">
        <v>1.7003711529857131</v>
      </c>
      <c r="N56" s="48">
        <v>9.7831206299055857</v>
      </c>
      <c r="O56" s="48">
        <v>16.333334054944199</v>
      </c>
      <c r="P56" s="40"/>
      <c r="Q56" s="40"/>
      <c r="R56" s="40"/>
      <c r="S56" s="40"/>
      <c r="T56" s="40"/>
    </row>
    <row r="57" spans="1:20" x14ac:dyDescent="0.25">
      <c r="A57" s="47">
        <v>1983</v>
      </c>
      <c r="B57" s="47" t="s">
        <v>61</v>
      </c>
      <c r="C57" s="47">
        <v>2</v>
      </c>
      <c r="D57" s="48">
        <v>2.0765350336097748</v>
      </c>
      <c r="E57" s="48">
        <v>1.2930065309894554</v>
      </c>
      <c r="F57" s="48">
        <v>6.5478764270436773</v>
      </c>
      <c r="G57" s="48">
        <v>1.6522998416928434</v>
      </c>
      <c r="H57" s="48">
        <v>5.5059340173845808</v>
      </c>
      <c r="I57" s="48">
        <v>0.11162181039133094</v>
      </c>
      <c r="J57" s="48">
        <v>0.52606141635398873</v>
      </c>
      <c r="K57" s="48">
        <v>0.51883834834744436</v>
      </c>
      <c r="L57" s="48">
        <v>2.288710867431226</v>
      </c>
      <c r="M57" s="48">
        <v>2.7585107041498356</v>
      </c>
      <c r="N57" s="48">
        <v>7.9336852737004202</v>
      </c>
      <c r="O57" s="48">
        <v>14.310615246923749</v>
      </c>
      <c r="P57" s="40"/>
      <c r="Q57" s="40"/>
      <c r="R57" s="40"/>
      <c r="S57" s="40"/>
      <c r="T57" s="40"/>
    </row>
    <row r="58" spans="1:20" x14ac:dyDescent="0.25">
      <c r="A58" s="47">
        <v>1984</v>
      </c>
      <c r="B58" s="47" t="s">
        <v>61</v>
      </c>
      <c r="C58" s="47">
        <v>2</v>
      </c>
      <c r="D58" s="48">
        <v>1.6430645704542881</v>
      </c>
      <c r="E58" s="48">
        <v>0.95922607831858619</v>
      </c>
      <c r="F58" s="48">
        <v>4.3406066052794277</v>
      </c>
      <c r="G58" s="48">
        <v>1.1715757936820972</v>
      </c>
      <c r="H58" s="48">
        <v>2.9751642866132846</v>
      </c>
      <c r="I58" s="48">
        <v>0.26289125835044808</v>
      </c>
      <c r="J58" s="48">
        <v>0.65073031506262657</v>
      </c>
      <c r="K58" s="48">
        <v>0.29270595437436336</v>
      </c>
      <c r="L58" s="48">
        <v>1.650766323861375</v>
      </c>
      <c r="M58" s="48">
        <v>2.8061768295683254</v>
      </c>
      <c r="N58" s="48">
        <v>6.2990079214747627</v>
      </c>
      <c r="O58" s="48">
        <v>15.977555964353316</v>
      </c>
      <c r="P58" s="40"/>
      <c r="Q58" s="40"/>
      <c r="R58" s="40"/>
      <c r="S58" s="40"/>
      <c r="T58" s="40"/>
    </row>
    <row r="59" spans="1:20" x14ac:dyDescent="0.25">
      <c r="A59" s="47">
        <v>1985</v>
      </c>
      <c r="B59" s="47" t="s">
        <v>61</v>
      </c>
      <c r="C59" s="47">
        <v>2</v>
      </c>
      <c r="D59" s="48">
        <v>1.781480733499673</v>
      </c>
      <c r="E59" s="48">
        <v>1.5995936775880859</v>
      </c>
      <c r="F59" s="48">
        <v>6.9949815110220177</v>
      </c>
      <c r="G59" s="48">
        <v>1.7222055840316817</v>
      </c>
      <c r="H59" s="48">
        <v>5.9136510852003914</v>
      </c>
      <c r="I59" s="48">
        <v>0.31063947800417874</v>
      </c>
      <c r="J59" s="48">
        <v>0.55490322613513932</v>
      </c>
      <c r="K59" s="48">
        <v>0.50641992044551931</v>
      </c>
      <c r="L59" s="48">
        <v>2.7225387861519983</v>
      </c>
      <c r="M59" s="48">
        <v>7.2807479931568988</v>
      </c>
      <c r="N59" s="48">
        <v>7.9354842409721877</v>
      </c>
      <c r="O59" s="48">
        <v>12.896462484665189</v>
      </c>
      <c r="P59" s="40"/>
      <c r="Q59" s="40"/>
      <c r="R59" s="40"/>
      <c r="S59" s="40"/>
      <c r="T59" s="40"/>
    </row>
    <row r="60" spans="1:20" x14ac:dyDescent="0.25">
      <c r="A60" s="47">
        <v>1986</v>
      </c>
      <c r="B60" s="47" t="s">
        <v>61</v>
      </c>
      <c r="C60" s="47">
        <v>2</v>
      </c>
      <c r="D60" s="48">
        <v>2.0424968469002076</v>
      </c>
      <c r="E60" s="48">
        <v>1.790554279121805</v>
      </c>
      <c r="F60" s="48">
        <v>10.395875896865471</v>
      </c>
      <c r="G60" s="48">
        <v>2.6741169346374942</v>
      </c>
      <c r="H60" s="48">
        <v>7.7950262673869926</v>
      </c>
      <c r="I60" s="48">
        <v>0.19364573589468875</v>
      </c>
      <c r="J60" s="48">
        <v>0.65302943764721655</v>
      </c>
      <c r="K60" s="48">
        <v>0.71425831353406488</v>
      </c>
      <c r="L60" s="48">
        <v>1.9400899642782423</v>
      </c>
      <c r="M60" s="48">
        <v>6.379916948324416</v>
      </c>
      <c r="N60" s="48">
        <v>9.9413847684375796</v>
      </c>
      <c r="O60" s="48">
        <v>16.715208705764478</v>
      </c>
      <c r="P60" s="40"/>
      <c r="Q60" s="40"/>
      <c r="R60" s="40"/>
      <c r="S60" s="40"/>
      <c r="T60" s="40"/>
    </row>
    <row r="61" spans="1:20" x14ac:dyDescent="0.25">
      <c r="A61" s="47">
        <v>1987</v>
      </c>
      <c r="B61" s="47" t="s">
        <v>61</v>
      </c>
      <c r="C61" s="47">
        <v>2</v>
      </c>
      <c r="D61" s="48">
        <v>2.6318850061086452</v>
      </c>
      <c r="E61" s="48">
        <v>2.0932080520141509</v>
      </c>
      <c r="F61" s="48">
        <v>12.251332160274409</v>
      </c>
      <c r="G61" s="48">
        <v>2.908884226640966</v>
      </c>
      <c r="H61" s="48">
        <v>12.21788836810329</v>
      </c>
      <c r="I61" s="48">
        <v>0.23166576709682349</v>
      </c>
      <c r="J61" s="48">
        <v>0.80538505049899667</v>
      </c>
      <c r="K61" s="48">
        <v>1.1431139652562927</v>
      </c>
      <c r="L61" s="48">
        <v>3.0728022624744109</v>
      </c>
      <c r="M61" s="48">
        <v>5.707273084333508</v>
      </c>
      <c r="N61" s="48">
        <v>13.532269160432049</v>
      </c>
      <c r="O61" s="48">
        <v>22.368711659008586</v>
      </c>
      <c r="P61" s="40"/>
      <c r="Q61" s="40"/>
      <c r="R61" s="40"/>
      <c r="S61" s="40"/>
      <c r="T61" s="40"/>
    </row>
    <row r="62" spans="1:20" x14ac:dyDescent="0.25">
      <c r="A62" s="47">
        <v>1988</v>
      </c>
      <c r="B62" s="47" t="s">
        <v>61</v>
      </c>
      <c r="C62" s="47">
        <v>2</v>
      </c>
      <c r="D62" s="48">
        <v>2.2171342809989891</v>
      </c>
      <c r="E62" s="48">
        <v>1.7384527505183387</v>
      </c>
      <c r="F62" s="48">
        <v>13.058063232042185</v>
      </c>
      <c r="G62" s="48">
        <v>3.4218971796367406</v>
      </c>
      <c r="H62" s="48">
        <v>9.5543977092682617</v>
      </c>
      <c r="I62" s="48">
        <v>0.26254714620662045</v>
      </c>
      <c r="J62" s="48">
        <v>1.7055977254677999</v>
      </c>
      <c r="K62" s="48">
        <v>0.92772209011142748</v>
      </c>
      <c r="L62" s="48">
        <v>3.7310388522783215</v>
      </c>
      <c r="M62" s="48">
        <v>6.4890157845751872</v>
      </c>
      <c r="N62" s="48">
        <v>13.455777174193376</v>
      </c>
      <c r="O62" s="48">
        <v>15.128836740743129</v>
      </c>
      <c r="P62" s="40"/>
      <c r="Q62" s="40"/>
      <c r="R62" s="40"/>
      <c r="S62" s="40"/>
      <c r="T62" s="40"/>
    </row>
    <row r="63" spans="1:20" x14ac:dyDescent="0.25">
      <c r="A63" s="47">
        <v>1989</v>
      </c>
      <c r="B63" s="47" t="s">
        <v>61</v>
      </c>
      <c r="C63" s="47">
        <v>2</v>
      </c>
      <c r="D63" s="48">
        <v>2.3700013983906509</v>
      </c>
      <c r="E63" s="48">
        <v>2.3827906409390569</v>
      </c>
      <c r="F63" s="48">
        <v>15.109385040004788</v>
      </c>
      <c r="G63" s="48">
        <v>3.6336942284525371</v>
      </c>
      <c r="H63" s="48">
        <v>15.590643210964151</v>
      </c>
      <c r="I63" s="48">
        <v>0.22238507855180203</v>
      </c>
      <c r="J63" s="48">
        <v>1.5906356107812605</v>
      </c>
      <c r="K63" s="48">
        <v>1.4614493238837658</v>
      </c>
      <c r="L63" s="48">
        <v>2.9254468957038244</v>
      </c>
      <c r="M63" s="48">
        <v>6.8229286359412216</v>
      </c>
      <c r="N63" s="48">
        <v>18.104400592865314</v>
      </c>
      <c r="O63" s="48">
        <v>19.412538202726918</v>
      </c>
      <c r="P63" s="40"/>
      <c r="Q63" s="40"/>
      <c r="R63" s="40"/>
      <c r="S63" s="40"/>
      <c r="T63" s="40"/>
    </row>
    <row r="64" spans="1:20" x14ac:dyDescent="0.25">
      <c r="A64" s="47">
        <v>1990</v>
      </c>
      <c r="B64" s="47" t="s">
        <v>61</v>
      </c>
      <c r="C64" s="47">
        <v>2</v>
      </c>
      <c r="D64" s="48">
        <v>2.804915242942331</v>
      </c>
      <c r="E64" s="48">
        <v>2.6482860295487356</v>
      </c>
      <c r="F64" s="48">
        <v>13.410037411501328</v>
      </c>
      <c r="G64" s="48">
        <v>3.0080400784153021</v>
      </c>
      <c r="H64" s="48">
        <v>17.547377470535885</v>
      </c>
      <c r="I64" s="48">
        <v>0.32377577088725829</v>
      </c>
      <c r="J64" s="48">
        <v>3.1608383046073132</v>
      </c>
      <c r="K64" s="48">
        <v>1.7922152010984935</v>
      </c>
      <c r="L64" s="48">
        <v>3.5143682033932233</v>
      </c>
      <c r="M64" s="48">
        <v>3.0178697472742173</v>
      </c>
      <c r="N64" s="48">
        <v>17.475024438591323</v>
      </c>
      <c r="O64" s="48">
        <v>13.569538132550544</v>
      </c>
      <c r="P64" s="40"/>
      <c r="Q64" s="40"/>
      <c r="R64" s="40"/>
      <c r="S64" s="40"/>
      <c r="T64" s="40"/>
    </row>
    <row r="65" spans="1:20" x14ac:dyDescent="0.25">
      <c r="A65" s="47">
        <v>1991</v>
      </c>
      <c r="B65" s="47" t="s">
        <v>61</v>
      </c>
      <c r="C65" s="47">
        <v>2</v>
      </c>
      <c r="D65" s="48">
        <v>2.9997562216960185</v>
      </c>
      <c r="E65" s="48">
        <v>2.5817504094761827</v>
      </c>
      <c r="F65" s="48">
        <v>16.188013303922183</v>
      </c>
      <c r="G65" s="48">
        <v>3.9187707493905277</v>
      </c>
      <c r="H65" s="48">
        <v>16.844580170545161</v>
      </c>
      <c r="I65" s="48">
        <v>0.58322608158203726</v>
      </c>
      <c r="J65" s="48">
        <v>2.4092708052336196</v>
      </c>
      <c r="K65" s="48">
        <v>1.6978969448615873</v>
      </c>
      <c r="L65" s="48">
        <v>2.54906307656249</v>
      </c>
      <c r="M65" s="48">
        <v>3.7027057699350472</v>
      </c>
      <c r="N65" s="48">
        <v>16.427937819109879</v>
      </c>
      <c r="O65" s="48">
        <v>16.28723541092738</v>
      </c>
      <c r="P65" s="40"/>
      <c r="Q65" s="40"/>
      <c r="R65" s="40"/>
      <c r="S65" s="40"/>
      <c r="T65" s="40"/>
    </row>
    <row r="66" spans="1:20" x14ac:dyDescent="0.25">
      <c r="A66" s="47">
        <v>1992</v>
      </c>
      <c r="B66" s="47" t="s">
        <v>61</v>
      </c>
      <c r="C66" s="47">
        <v>2</v>
      </c>
      <c r="D66" s="48">
        <v>2.5876343180133823</v>
      </c>
      <c r="E66" s="48">
        <v>2.4989359826858748</v>
      </c>
      <c r="F66" s="48">
        <v>13.569349594947781</v>
      </c>
      <c r="G66" s="48">
        <v>3.1976953860975872</v>
      </c>
      <c r="H66" s="48">
        <v>17.096525793328052</v>
      </c>
      <c r="I66" s="48">
        <v>0.4360913096329308</v>
      </c>
      <c r="J66" s="48">
        <v>3.1847355323631743</v>
      </c>
      <c r="K66" s="48">
        <v>1.3880459791384494</v>
      </c>
      <c r="L66" s="48">
        <v>2.8776569385780686</v>
      </c>
      <c r="M66" s="48">
        <v>1.952781917564018</v>
      </c>
      <c r="N66" s="48">
        <v>14.893179267917809</v>
      </c>
      <c r="O66" s="48">
        <v>11.892063992234831</v>
      </c>
      <c r="P66" s="40"/>
      <c r="Q66" s="40"/>
      <c r="R66" s="40"/>
      <c r="S66" s="40"/>
      <c r="T66" s="40"/>
    </row>
    <row r="67" spans="1:20" x14ac:dyDescent="0.25">
      <c r="A67" s="47">
        <v>1993</v>
      </c>
      <c r="B67" s="47" t="s">
        <v>61</v>
      </c>
      <c r="C67" s="47">
        <v>2</v>
      </c>
      <c r="D67" s="48">
        <v>1.9341962031429996</v>
      </c>
      <c r="E67" s="48">
        <v>1.3015115420685708</v>
      </c>
      <c r="F67" s="48">
        <v>11.159838937742942</v>
      </c>
      <c r="G67" s="48">
        <v>3.0733196129033264</v>
      </c>
      <c r="H67" s="48">
        <v>8.149724553815167</v>
      </c>
      <c r="I67" s="48">
        <v>0.41212427241100463</v>
      </c>
      <c r="J67" s="48">
        <v>2.3872979466197113</v>
      </c>
      <c r="K67" s="48">
        <v>1.1809363776049531</v>
      </c>
      <c r="L67" s="48">
        <v>2.1627968584322219</v>
      </c>
      <c r="M67" s="48">
        <v>0.90561866750810349</v>
      </c>
      <c r="N67" s="48">
        <v>13.151446026265145</v>
      </c>
      <c r="O67" s="48">
        <v>3.2246010267376137</v>
      </c>
      <c r="P67" s="40"/>
      <c r="Q67" s="40"/>
      <c r="R67" s="40"/>
      <c r="S67" s="40"/>
      <c r="T67" s="40"/>
    </row>
    <row r="68" spans="1:20" x14ac:dyDescent="0.25">
      <c r="A68" s="47">
        <v>1994</v>
      </c>
      <c r="B68" s="47" t="s">
        <v>61</v>
      </c>
      <c r="C68" s="47">
        <v>2</v>
      </c>
      <c r="D68" s="48">
        <v>1.5591959471233305</v>
      </c>
      <c r="E68" s="48">
        <v>0.88197100416669338</v>
      </c>
      <c r="F68" s="48">
        <v>6.2478745078497386</v>
      </c>
      <c r="G68" s="48">
        <v>1.7056665108393203</v>
      </c>
      <c r="H68" s="48">
        <v>4.2311123454654451</v>
      </c>
      <c r="I68" s="48">
        <v>0.56285509133534684</v>
      </c>
      <c r="J68" s="48">
        <v>2.7713936824258778</v>
      </c>
      <c r="K68" s="48">
        <v>1.0529582145644627</v>
      </c>
      <c r="L68" s="48">
        <v>2.3026506410308829</v>
      </c>
      <c r="M68" s="48">
        <v>0.40127285764769827</v>
      </c>
      <c r="N68" s="48">
        <v>8.8020390783050662</v>
      </c>
      <c r="O68" s="48">
        <v>3.1475604749140658</v>
      </c>
      <c r="P68" s="40"/>
      <c r="Q68" s="40"/>
      <c r="R68" s="40"/>
      <c r="S68" s="40"/>
      <c r="T68" s="40"/>
    </row>
    <row r="69" spans="1:20" x14ac:dyDescent="0.25">
      <c r="A69" s="47">
        <v>1995</v>
      </c>
      <c r="B69" s="47" t="s">
        <v>61</v>
      </c>
      <c r="C69" s="47">
        <v>2</v>
      </c>
      <c r="D69" s="48">
        <v>1.4708234000542859</v>
      </c>
      <c r="E69" s="48">
        <v>0.80018146102239673</v>
      </c>
      <c r="F69" s="48">
        <v>6.2934072959263725</v>
      </c>
      <c r="G69" s="48">
        <v>1.8445667185768753</v>
      </c>
      <c r="H69" s="48">
        <v>3.1765159142051189</v>
      </c>
      <c r="I69" s="48">
        <v>1.6641589869980453</v>
      </c>
      <c r="J69" s="48">
        <v>3.4143690587687825</v>
      </c>
      <c r="K69" s="48">
        <v>0.64517081333118342</v>
      </c>
      <c r="L69" s="48">
        <v>1.6664319202602536</v>
      </c>
      <c r="M69" s="48">
        <v>0.67163839751642962</v>
      </c>
      <c r="N69" s="48">
        <v>4.9206131734070384</v>
      </c>
      <c r="O69" s="48">
        <v>2.8349430084715594</v>
      </c>
      <c r="P69" s="40"/>
      <c r="Q69" s="40"/>
      <c r="R69" s="40"/>
      <c r="S69" s="40"/>
      <c r="T69" s="40"/>
    </row>
    <row r="70" spans="1:20" x14ac:dyDescent="0.25">
      <c r="A70" s="47">
        <v>1996</v>
      </c>
      <c r="B70" s="47" t="s">
        <v>61</v>
      </c>
      <c r="C70" s="47">
        <v>2</v>
      </c>
      <c r="D70" s="48">
        <v>1.7580561900772331</v>
      </c>
      <c r="E70" s="48">
        <v>0.99423545423308834</v>
      </c>
      <c r="F70" s="48">
        <v>6.9996352740351027</v>
      </c>
      <c r="G70" s="48">
        <v>1.964400031614008</v>
      </c>
      <c r="H70" s="48">
        <v>4.9255965582744174</v>
      </c>
      <c r="I70" s="48">
        <v>0.4317457110352188</v>
      </c>
      <c r="J70" s="48">
        <v>1.7177653214075737</v>
      </c>
      <c r="K70" s="48">
        <v>1.1338129370568406</v>
      </c>
      <c r="L70" s="48">
        <v>1.3237103873230358</v>
      </c>
      <c r="M70" s="48">
        <v>0.55456650733796931</v>
      </c>
      <c r="N70" s="48">
        <v>7.1147342309914414</v>
      </c>
      <c r="O70" s="48">
        <v>2.2573199530096151</v>
      </c>
      <c r="P70" s="40"/>
      <c r="Q70" s="40"/>
      <c r="R70" s="40"/>
      <c r="S70" s="40"/>
      <c r="T70" s="40"/>
    </row>
    <row r="71" spans="1:20" x14ac:dyDescent="0.25">
      <c r="A71" s="47">
        <v>1997</v>
      </c>
      <c r="B71" s="47" t="s">
        <v>61</v>
      </c>
      <c r="C71" s="47">
        <v>2</v>
      </c>
      <c r="D71" s="48">
        <v>1.4978080340767228</v>
      </c>
      <c r="E71" s="48">
        <v>1.1206797848361199</v>
      </c>
      <c r="F71" s="48">
        <v>7.4423215729874883</v>
      </c>
      <c r="G71" s="48">
        <v>2.0311267268877011</v>
      </c>
      <c r="H71" s="48">
        <v>5.732992118149288</v>
      </c>
      <c r="I71" s="48">
        <v>0.59953340646835873</v>
      </c>
      <c r="J71" s="48">
        <v>1.8876278365423851</v>
      </c>
      <c r="K71" s="48">
        <v>0.55304513653187692</v>
      </c>
      <c r="L71" s="48">
        <v>1.3721833777976709</v>
      </c>
      <c r="M71" s="48">
        <v>0.57855576868281611</v>
      </c>
      <c r="N71" s="48">
        <v>6.6929282320971017</v>
      </c>
      <c r="O71" s="48">
        <v>3.2157332337489293</v>
      </c>
      <c r="P71" s="40"/>
      <c r="Q71" s="40"/>
      <c r="R71" s="40"/>
      <c r="S71" s="40"/>
      <c r="T71" s="40"/>
    </row>
    <row r="72" spans="1:20" x14ac:dyDescent="0.25">
      <c r="A72" s="47">
        <v>1998</v>
      </c>
      <c r="B72" s="47" t="s">
        <v>61</v>
      </c>
      <c r="C72" s="47">
        <v>2</v>
      </c>
      <c r="D72" s="48">
        <v>1.804967327954303</v>
      </c>
      <c r="E72" s="48">
        <v>1.4446711689049254</v>
      </c>
      <c r="F72" s="48">
        <v>10.09843756425281</v>
      </c>
      <c r="G72" s="48">
        <v>2.7710791000944348</v>
      </c>
      <c r="H72" s="48">
        <v>7.4258272189542138</v>
      </c>
      <c r="I72" s="48">
        <v>0.29430714700171667</v>
      </c>
      <c r="J72" s="48">
        <v>1.6711009523503528</v>
      </c>
      <c r="K72" s="48">
        <v>0.75518041783228362</v>
      </c>
      <c r="L72" s="48">
        <v>0.78833408897754609</v>
      </c>
      <c r="M72" s="48">
        <v>1.3785268952265486</v>
      </c>
      <c r="N72" s="48">
        <v>10.070181693458318</v>
      </c>
      <c r="O72" s="48">
        <v>3.0673503184246824</v>
      </c>
      <c r="P72" s="40"/>
      <c r="Q72" s="40"/>
      <c r="R72" s="40"/>
      <c r="S72" s="40"/>
      <c r="T72" s="40"/>
    </row>
    <row r="73" spans="1:20" x14ac:dyDescent="0.25">
      <c r="A73" s="47">
        <v>1999</v>
      </c>
      <c r="B73" s="47" t="s">
        <v>61</v>
      </c>
      <c r="C73" s="47">
        <v>2</v>
      </c>
      <c r="D73" s="48">
        <v>2.0546490349358848</v>
      </c>
      <c r="E73" s="48">
        <v>1.9561528011316265</v>
      </c>
      <c r="F73" s="48">
        <v>9.8680735374932791</v>
      </c>
      <c r="G73" s="48">
        <v>2.4650748138959093</v>
      </c>
      <c r="H73" s="48">
        <v>10.088188552296803</v>
      </c>
      <c r="I73" s="48">
        <v>0.5658426413128671</v>
      </c>
      <c r="J73" s="48">
        <v>2.8605179267198388</v>
      </c>
      <c r="K73" s="48">
        <v>0.89993985988558123</v>
      </c>
      <c r="L73" s="48">
        <v>0.98754764902669823</v>
      </c>
      <c r="M73" s="48">
        <v>1.9629501363145718</v>
      </c>
      <c r="N73" s="48">
        <v>9.9414871006636414</v>
      </c>
      <c r="O73" s="48">
        <v>4.6327955107197711</v>
      </c>
      <c r="P73" s="40"/>
      <c r="Q73" s="40"/>
      <c r="R73" s="40"/>
      <c r="S73" s="40"/>
      <c r="T73" s="40"/>
    </row>
    <row r="74" spans="1:20" x14ac:dyDescent="0.25">
      <c r="A74" s="47">
        <v>2000</v>
      </c>
      <c r="B74" s="47" t="s">
        <v>61</v>
      </c>
      <c r="C74" s="47">
        <v>2</v>
      </c>
      <c r="D74" s="48">
        <v>2.3376343792988989</v>
      </c>
      <c r="E74" s="48">
        <v>2.2520583991191185</v>
      </c>
      <c r="F74" s="48">
        <v>10.829209098213123</v>
      </c>
      <c r="G74" s="48">
        <v>2.5287304788557665</v>
      </c>
      <c r="H74" s="48">
        <v>14.056787516090054</v>
      </c>
      <c r="I74" s="48">
        <v>0.60038919207323149</v>
      </c>
      <c r="J74" s="48">
        <v>2.0667302570266486</v>
      </c>
      <c r="K74" s="48">
        <v>1.1610953962700978</v>
      </c>
      <c r="L74" s="48">
        <v>1.4176151622979611</v>
      </c>
      <c r="M74" s="48">
        <v>1.9819297460270822</v>
      </c>
      <c r="N74" s="48">
        <v>16.403954135019756</v>
      </c>
      <c r="O74" s="48">
        <v>10.303395730133618</v>
      </c>
      <c r="P74" s="40"/>
      <c r="Q74" s="40"/>
      <c r="R74" s="40"/>
      <c r="S74" s="40"/>
      <c r="T74" s="40"/>
    </row>
    <row r="75" spans="1:20" x14ac:dyDescent="0.25">
      <c r="A75" s="47">
        <v>2001</v>
      </c>
      <c r="B75" s="47" t="s">
        <v>61</v>
      </c>
      <c r="C75" s="47">
        <v>2</v>
      </c>
      <c r="D75" s="48">
        <v>2.4157373530678261</v>
      </c>
      <c r="E75" s="48">
        <v>2.2582373221189114</v>
      </c>
      <c r="F75" s="48">
        <v>10.621080101613648</v>
      </c>
      <c r="G75" s="48">
        <v>2.3849094740220451</v>
      </c>
      <c r="H75" s="48">
        <v>15.186374879567648</v>
      </c>
      <c r="I75" s="48">
        <v>0.49404171477215275</v>
      </c>
      <c r="J75" s="48">
        <v>2.307447088875104</v>
      </c>
      <c r="K75" s="48">
        <v>1.6730893288158586</v>
      </c>
      <c r="L75" s="48">
        <v>1.2542871946672285</v>
      </c>
      <c r="M75" s="48">
        <v>3.9448211126868999</v>
      </c>
      <c r="N75" s="48">
        <v>15.017135291542839</v>
      </c>
      <c r="O75" s="48">
        <v>7.5481175748276748</v>
      </c>
      <c r="P75" s="40"/>
      <c r="Q75" s="40"/>
      <c r="R75" s="40"/>
      <c r="S75" s="40"/>
      <c r="T75" s="40"/>
    </row>
    <row r="76" spans="1:20" x14ac:dyDescent="0.25">
      <c r="A76" s="47">
        <v>2002</v>
      </c>
      <c r="B76" s="47" t="s">
        <v>61</v>
      </c>
      <c r="C76" s="47">
        <v>2</v>
      </c>
      <c r="D76" s="48">
        <v>2.7311907971787357</v>
      </c>
      <c r="E76" s="48">
        <v>3.0290008628941911</v>
      </c>
      <c r="F76" s="48">
        <v>12.198917383017987</v>
      </c>
      <c r="G76" s="48">
        <v>2.5862689842056761</v>
      </c>
      <c r="H76" s="48">
        <v>20.800308436904345</v>
      </c>
      <c r="I76" s="48">
        <v>0.29742859268420158</v>
      </c>
      <c r="J76" s="48">
        <v>2.880675310564881</v>
      </c>
      <c r="K76" s="48">
        <v>1.7800425246066223</v>
      </c>
      <c r="L76" s="48">
        <v>1.7776028648021043</v>
      </c>
      <c r="M76" s="48">
        <v>2.6712932682876822</v>
      </c>
      <c r="N76" s="48">
        <v>16.8235116859247</v>
      </c>
      <c r="O76" s="48">
        <v>7.4963588551003424</v>
      </c>
      <c r="P76" s="40"/>
      <c r="Q76" s="40"/>
      <c r="R76" s="40"/>
      <c r="S76" s="40"/>
      <c r="T76" s="40"/>
    </row>
    <row r="77" spans="1:20" x14ac:dyDescent="0.25">
      <c r="A77" s="47">
        <v>2003</v>
      </c>
      <c r="B77" s="47" t="s">
        <v>61</v>
      </c>
      <c r="C77" s="47">
        <v>2</v>
      </c>
      <c r="D77" s="48">
        <v>2.6126668401442759</v>
      </c>
      <c r="E77" s="48">
        <v>2.4251155702776157</v>
      </c>
      <c r="F77" s="48">
        <v>13.767408514940456</v>
      </c>
      <c r="G77" s="48">
        <v>3.3211311865864577</v>
      </c>
      <c r="H77" s="48">
        <v>16.705814848241548</v>
      </c>
      <c r="I77" s="48">
        <v>0.42004503916858321</v>
      </c>
      <c r="J77" s="48">
        <v>3.7873407779119699</v>
      </c>
      <c r="K77" s="48">
        <v>1.6108864095648061</v>
      </c>
      <c r="L77" s="48">
        <v>2.2055175563809684</v>
      </c>
      <c r="M77" s="48">
        <v>2.3651693310920501</v>
      </c>
      <c r="N77" s="48">
        <v>14.94263772621855</v>
      </c>
      <c r="O77" s="48">
        <v>9.2217680512767934</v>
      </c>
      <c r="P77" s="40"/>
      <c r="Q77" s="40"/>
      <c r="R77" s="40"/>
      <c r="S77" s="40"/>
      <c r="T77" s="40"/>
    </row>
    <row r="78" spans="1:20" x14ac:dyDescent="0.25">
      <c r="A78" s="47">
        <v>2004</v>
      </c>
      <c r="B78" s="47" t="s">
        <v>61</v>
      </c>
      <c r="C78" s="47">
        <v>2</v>
      </c>
      <c r="D78" s="48">
        <v>2.3416076310076908</v>
      </c>
      <c r="E78" s="48">
        <v>2.1284582486221999</v>
      </c>
      <c r="F78" s="48">
        <v>10.554202707526848</v>
      </c>
      <c r="G78" s="48">
        <v>2.6112882761205265</v>
      </c>
      <c r="H78" s="48">
        <v>14.463615945424396</v>
      </c>
      <c r="I78" s="48">
        <v>0.44519726018865946</v>
      </c>
      <c r="J78" s="48">
        <v>4.8223429321891516</v>
      </c>
      <c r="K78" s="48">
        <v>1.34262330025766</v>
      </c>
      <c r="L78" s="48">
        <v>2.8449517522575496</v>
      </c>
      <c r="M78" s="48">
        <v>1.7686887397025266</v>
      </c>
      <c r="N78" s="48">
        <v>12.183755370079885</v>
      </c>
      <c r="O78" s="48">
        <v>5.4840838689599574</v>
      </c>
      <c r="P78" s="40"/>
      <c r="Q78" s="40"/>
      <c r="R78" s="40"/>
      <c r="S78" s="40"/>
      <c r="T78" s="40"/>
    </row>
    <row r="79" spans="1:20" x14ac:dyDescent="0.25">
      <c r="A79" s="47">
        <v>2005</v>
      </c>
      <c r="B79" s="47" t="s">
        <v>61</v>
      </c>
      <c r="C79" s="47">
        <v>2</v>
      </c>
      <c r="D79" s="48">
        <v>2.2198308887331302</v>
      </c>
      <c r="E79" s="48">
        <v>1.9313168612496159</v>
      </c>
      <c r="F79" s="48">
        <v>11.240883846946849</v>
      </c>
      <c r="G79" s="48">
        <v>3.0155204777240598</v>
      </c>
      <c r="H79" s="48">
        <v>12.626064161196059</v>
      </c>
      <c r="I79" s="48">
        <v>0.32342636425206167</v>
      </c>
      <c r="J79" s="48">
        <v>6.450900470132213</v>
      </c>
      <c r="K79" s="48">
        <v>1.3252896570457111</v>
      </c>
      <c r="L79" s="48">
        <v>2.0792396382821599</v>
      </c>
      <c r="M79" s="48">
        <v>1.9962423444310378</v>
      </c>
      <c r="N79" s="48">
        <v>11.964460836772597</v>
      </c>
      <c r="O79" s="48">
        <v>5.7228629247291884</v>
      </c>
      <c r="P79" s="40"/>
      <c r="Q79" s="40"/>
      <c r="R79" s="40"/>
      <c r="S79" s="40"/>
      <c r="T79" s="40"/>
    </row>
    <row r="80" spans="1:20" x14ac:dyDescent="0.25">
      <c r="A80" s="47">
        <v>2006</v>
      </c>
      <c r="B80" s="47" t="s">
        <v>61</v>
      </c>
      <c r="C80" s="47">
        <v>2</v>
      </c>
      <c r="D80" s="48">
        <v>2.137652627271398</v>
      </c>
      <c r="E80" s="48">
        <v>1.663239595154292</v>
      </c>
      <c r="F80" s="48">
        <v>10.162130770803195</v>
      </c>
      <c r="G80" s="48">
        <v>2.7404474510243801</v>
      </c>
      <c r="H80" s="48">
        <v>11.150987481919735</v>
      </c>
      <c r="I80" s="48">
        <v>0.28666920825926151</v>
      </c>
      <c r="J80" s="48">
        <v>5.9805855339999194</v>
      </c>
      <c r="K80" s="48">
        <v>1.3646654939408134</v>
      </c>
      <c r="L80" s="48">
        <v>2.8813748708359088</v>
      </c>
      <c r="M80" s="48">
        <v>2.2507300603893441</v>
      </c>
      <c r="N80" s="48">
        <v>9.8978238874702544</v>
      </c>
      <c r="O80" s="48">
        <v>4.7118418257979586</v>
      </c>
      <c r="P80" s="40"/>
      <c r="Q80" s="40"/>
      <c r="R80" s="40"/>
      <c r="S80" s="40"/>
      <c r="T80" s="40"/>
    </row>
    <row r="81" spans="1:20" x14ac:dyDescent="0.25">
      <c r="A81" s="47">
        <v>2007</v>
      </c>
      <c r="B81" s="47" t="s">
        <v>61</v>
      </c>
      <c r="C81" s="47">
        <v>2</v>
      </c>
      <c r="D81" s="48">
        <v>2.4845587723719973</v>
      </c>
      <c r="E81" s="48">
        <v>2.0316176694691364</v>
      </c>
      <c r="F81" s="48">
        <v>12.465153410834606</v>
      </c>
      <c r="G81" s="48">
        <v>3.2401631675361604</v>
      </c>
      <c r="H81" s="48">
        <v>14.921903626658377</v>
      </c>
      <c r="I81" s="48">
        <v>0.29845363228871175</v>
      </c>
      <c r="J81" s="48">
        <v>4.2746193429934483</v>
      </c>
      <c r="K81" s="48">
        <v>2.1410565507915229</v>
      </c>
      <c r="L81" s="48">
        <v>2.33725844322348</v>
      </c>
      <c r="M81" s="48">
        <v>1.5609329672614765</v>
      </c>
      <c r="N81" s="48">
        <v>12.708700288997296</v>
      </c>
      <c r="O81" s="48">
        <v>7.808097926498708</v>
      </c>
      <c r="P81" s="40"/>
      <c r="Q81" s="40"/>
      <c r="R81" s="40"/>
      <c r="S81" s="40"/>
      <c r="T81" s="40"/>
    </row>
    <row r="82" spans="1:20" x14ac:dyDescent="0.25">
      <c r="A82" s="47">
        <v>2008</v>
      </c>
      <c r="B82" s="47" t="s">
        <v>61</v>
      </c>
      <c r="C82" s="47">
        <v>2</v>
      </c>
      <c r="D82" s="48">
        <v>2.4419752753287782</v>
      </c>
      <c r="E82" s="48">
        <v>1.6175875386486969</v>
      </c>
      <c r="F82" s="48">
        <v>11.865240304560587</v>
      </c>
      <c r="G82" s="48">
        <v>3.2618056877867332</v>
      </c>
      <c r="H82" s="48">
        <v>12.065512433090378</v>
      </c>
      <c r="I82" s="48">
        <v>0.29148313677725074</v>
      </c>
      <c r="J82" s="48">
        <v>4.1071663840605765</v>
      </c>
      <c r="K82" s="48">
        <v>2.5115333880380835</v>
      </c>
      <c r="L82" s="48">
        <v>3.1707673610172162</v>
      </c>
      <c r="M82" s="48">
        <v>3.306177910638965</v>
      </c>
      <c r="N82" s="48">
        <v>10.036838662252993</v>
      </c>
      <c r="O82" s="48">
        <v>8.9947065108659903</v>
      </c>
      <c r="P82" s="40"/>
      <c r="Q82" s="40"/>
      <c r="R82" s="40"/>
      <c r="S82" s="40"/>
      <c r="T82" s="40"/>
    </row>
    <row r="83" spans="1:20" x14ac:dyDescent="0.25">
      <c r="A83" s="47">
        <v>2009</v>
      </c>
      <c r="B83" s="47" t="s">
        <v>61</v>
      </c>
      <c r="C83" s="47">
        <v>2</v>
      </c>
      <c r="D83" s="48">
        <v>2.0188172805695377</v>
      </c>
      <c r="E83" s="48">
        <v>1.5359795351973922</v>
      </c>
      <c r="F83" s="48">
        <v>10.812500410770065</v>
      </c>
      <c r="G83" s="48">
        <v>3.0046924018235108</v>
      </c>
      <c r="H83" s="48">
        <v>11.987971812095903</v>
      </c>
      <c r="I83" s="48">
        <v>0.26201123146135413</v>
      </c>
      <c r="J83" s="48">
        <v>4.0186086429402481</v>
      </c>
      <c r="K83" s="48">
        <v>2.2837681577911657</v>
      </c>
      <c r="L83" s="48">
        <v>2.6923221126478531</v>
      </c>
      <c r="M83" s="48">
        <v>2.6089765716147686</v>
      </c>
      <c r="N83" s="48">
        <v>9.1702648095506323</v>
      </c>
      <c r="O83" s="48">
        <v>7.9336851122968755</v>
      </c>
      <c r="P83" s="40"/>
      <c r="Q83" s="40"/>
      <c r="R83" s="40"/>
      <c r="S83" s="40"/>
      <c r="T83" s="40"/>
    </row>
    <row r="84" spans="1:20" x14ac:dyDescent="0.25">
      <c r="A84" s="47">
        <v>2010</v>
      </c>
      <c r="B84" s="47" t="s">
        <v>61</v>
      </c>
      <c r="C84" s="47">
        <v>2</v>
      </c>
      <c r="D84" s="48">
        <v>1.6795720100936826</v>
      </c>
      <c r="E84" s="48">
        <v>1.492740645761125</v>
      </c>
      <c r="F84" s="48">
        <v>7.0340881238308555</v>
      </c>
      <c r="G84" s="48">
        <v>1.6436953406699513</v>
      </c>
      <c r="H84" s="48">
        <v>11.346231794504272</v>
      </c>
      <c r="I84" s="48">
        <v>0.56392553503896836</v>
      </c>
      <c r="J84" s="48">
        <v>4.6845138534664228</v>
      </c>
      <c r="K84" s="48">
        <v>2.0342784222979744</v>
      </c>
      <c r="L84" s="48">
        <v>1.7034708347700385</v>
      </c>
      <c r="M84" s="48">
        <v>1.2309927286831919</v>
      </c>
      <c r="N84" s="48">
        <v>9.5644638397850876</v>
      </c>
      <c r="O84" s="48">
        <v>3.4757449688088311</v>
      </c>
      <c r="P84" s="40"/>
      <c r="Q84" s="40"/>
      <c r="R84" s="40"/>
      <c r="S84" s="40"/>
      <c r="T84" s="40"/>
    </row>
    <row r="85" spans="1:20" x14ac:dyDescent="0.25">
      <c r="A85" s="47">
        <v>2011</v>
      </c>
      <c r="B85" s="47" t="s">
        <v>61</v>
      </c>
      <c r="C85" s="47">
        <v>2</v>
      </c>
      <c r="D85" s="48">
        <v>1.244850809497648</v>
      </c>
      <c r="E85" s="48">
        <v>0.66813981895780672</v>
      </c>
      <c r="F85" s="48">
        <v>4.0248356110308068</v>
      </c>
      <c r="G85" s="48">
        <v>1.1649740807326754</v>
      </c>
      <c r="H85" s="48">
        <v>5.2269195567902793</v>
      </c>
      <c r="I85" s="48">
        <v>0.32610604872542348</v>
      </c>
      <c r="J85" s="48">
        <v>3.8717912888107682</v>
      </c>
      <c r="K85" s="48">
        <v>1.1105241237649983</v>
      </c>
      <c r="L85" s="48">
        <v>2.3229033522406515</v>
      </c>
      <c r="M85" s="48">
        <v>0.7032540254364068</v>
      </c>
      <c r="N85" s="48">
        <v>5.2338217144761598</v>
      </c>
      <c r="O85" s="48">
        <v>2.6114576083679943</v>
      </c>
      <c r="P85" s="40"/>
      <c r="Q85" s="40"/>
      <c r="R85" s="40"/>
      <c r="S85" s="40"/>
      <c r="T85" s="40"/>
    </row>
    <row r="86" spans="1:20" x14ac:dyDescent="0.25">
      <c r="A86" s="47">
        <v>2012</v>
      </c>
      <c r="B86" s="47" t="s">
        <v>61</v>
      </c>
      <c r="C86" s="47">
        <v>2</v>
      </c>
      <c r="D86" s="48">
        <v>1.2148964530840776</v>
      </c>
      <c r="E86" s="48">
        <v>0.60595803804232018</v>
      </c>
      <c r="F86" s="48">
        <v>3.9009626513219438</v>
      </c>
      <c r="G86" s="48">
        <v>1.190824863778863</v>
      </c>
      <c r="H86" s="48">
        <v>4.1996096274256196</v>
      </c>
      <c r="I86" s="48">
        <v>0.23807809401814128</v>
      </c>
      <c r="J86" s="48">
        <v>3.6738611091552613</v>
      </c>
      <c r="K86" s="48">
        <v>1.4279375747124046</v>
      </c>
      <c r="L86" s="48">
        <v>1.9757080144778536</v>
      </c>
      <c r="M86" s="48">
        <v>0.9042142853259737</v>
      </c>
      <c r="N86" s="48">
        <v>4.3048436126251657</v>
      </c>
      <c r="O86" s="48">
        <v>3.117470202423116</v>
      </c>
      <c r="P86" s="40"/>
      <c r="Q86" s="40"/>
      <c r="R86" s="40"/>
      <c r="S86" s="40"/>
      <c r="T86" s="40"/>
    </row>
    <row r="87" spans="1:20" x14ac:dyDescent="0.25">
      <c r="A87" s="47">
        <v>2013</v>
      </c>
      <c r="B87" s="47" t="s">
        <v>61</v>
      </c>
      <c r="C87" s="47">
        <v>2</v>
      </c>
      <c r="D87" s="48">
        <v>1.1814210834729479</v>
      </c>
      <c r="E87" s="48">
        <v>0.69693861834621296</v>
      </c>
      <c r="F87" s="48">
        <v>4.4054657452841779</v>
      </c>
      <c r="G87" s="48">
        <v>1.337268960890196</v>
      </c>
      <c r="H87" s="48">
        <v>4.6935742197026133</v>
      </c>
      <c r="I87" s="48">
        <v>0.21904878693230156</v>
      </c>
      <c r="J87" s="48">
        <v>2.2735134848325087</v>
      </c>
      <c r="K87" s="48">
        <v>0.87245672123327622</v>
      </c>
      <c r="L87" s="48">
        <v>1.4224674097133396</v>
      </c>
      <c r="M87" s="48">
        <v>0.80918400593918682</v>
      </c>
      <c r="N87" s="48">
        <v>4.6942657305746618</v>
      </c>
      <c r="O87" s="48">
        <v>3.6887900766737864</v>
      </c>
      <c r="P87" s="40"/>
      <c r="Q87" s="40"/>
      <c r="R87" s="40"/>
      <c r="S87" s="40"/>
      <c r="T87" s="40"/>
    </row>
    <row r="88" spans="1:20" x14ac:dyDescent="0.25">
      <c r="A88" s="47">
        <v>2014</v>
      </c>
      <c r="B88" s="47" t="s">
        <v>61</v>
      </c>
      <c r="C88" s="47">
        <v>2</v>
      </c>
      <c r="D88" s="48">
        <v>1.2991215789279473</v>
      </c>
      <c r="E88" s="48">
        <v>0.95312030903488798</v>
      </c>
      <c r="F88" s="48">
        <v>4.458394170206323</v>
      </c>
      <c r="G88" s="48">
        <v>1.2615024544274145</v>
      </c>
      <c r="H88" s="48">
        <v>5.6363883148038463</v>
      </c>
      <c r="I88" s="48">
        <v>0.22727949124066121</v>
      </c>
      <c r="J88" s="48">
        <v>1.980569368839036</v>
      </c>
      <c r="K88" s="48">
        <v>0.77784469551259783</v>
      </c>
      <c r="L88" s="48">
        <v>1.4360648391205237</v>
      </c>
      <c r="M88" s="48">
        <v>1.6013195861428293</v>
      </c>
      <c r="N88" s="48">
        <v>3.8886127144219396</v>
      </c>
      <c r="O88" s="48">
        <v>4.131514406114082</v>
      </c>
      <c r="P88" s="40"/>
      <c r="Q88" s="40"/>
      <c r="R88" s="40"/>
      <c r="S88" s="40"/>
      <c r="T88" s="40"/>
    </row>
    <row r="89" spans="1:20" x14ac:dyDescent="0.25">
      <c r="A89" s="47">
        <v>2015</v>
      </c>
      <c r="B89" s="47" t="s">
        <v>61</v>
      </c>
      <c r="C89" s="47">
        <v>2</v>
      </c>
      <c r="D89" s="48">
        <v>2.4767058067615828</v>
      </c>
      <c r="E89" s="48">
        <v>2.1878649523199747</v>
      </c>
      <c r="F89" s="48">
        <v>11.714876833610914</v>
      </c>
      <c r="G89" s="48">
        <v>3.0275533910304886</v>
      </c>
      <c r="H89" s="48">
        <v>10.467698526154619</v>
      </c>
      <c r="I89" s="48">
        <v>0.41649911774999171</v>
      </c>
      <c r="J89" s="48">
        <v>4.0177634330027105</v>
      </c>
      <c r="K89" s="48">
        <v>1.6621511779490215</v>
      </c>
      <c r="L89" s="48">
        <v>2.2001253712213411</v>
      </c>
      <c r="M89" s="48">
        <v>2.1507330177055892</v>
      </c>
      <c r="N89" s="48">
        <v>10.547741250425887</v>
      </c>
      <c r="O89" s="48">
        <v>8.6051752618517501</v>
      </c>
      <c r="P89" s="40"/>
      <c r="Q89" s="40"/>
      <c r="R89" s="40"/>
      <c r="S89" s="40"/>
      <c r="T89" s="40"/>
    </row>
    <row r="90" spans="1:20" x14ac:dyDescent="0.25">
      <c r="A90" s="47">
        <v>2016</v>
      </c>
      <c r="B90" s="47" t="s">
        <v>61</v>
      </c>
      <c r="C90" s="47">
        <v>2</v>
      </c>
      <c r="D90" s="48">
        <v>2.7557610924334854</v>
      </c>
      <c r="E90" s="48">
        <v>2.2308578065300968</v>
      </c>
      <c r="F90" s="48">
        <v>12.281084130141231</v>
      </c>
      <c r="G90" s="48">
        <v>3.1689611299150839</v>
      </c>
      <c r="H90" s="48">
        <v>11.330538918916217</v>
      </c>
      <c r="I90" s="48">
        <v>0.40769790779916998</v>
      </c>
      <c r="J90" s="48">
        <v>4.0523624464708359</v>
      </c>
      <c r="K90" s="48">
        <v>1.6489790869529271</v>
      </c>
      <c r="L90" s="48">
        <v>2.3080051927140608</v>
      </c>
      <c r="M90" s="48">
        <v>3.0196372249016976</v>
      </c>
      <c r="N90" s="48">
        <v>10.777556492389973</v>
      </c>
      <c r="O90" s="48">
        <v>11.201014262586071</v>
      </c>
      <c r="P90" s="40"/>
      <c r="Q90" s="40"/>
      <c r="R90" s="40"/>
      <c r="S90" s="40"/>
      <c r="T90" s="40"/>
    </row>
    <row r="91" spans="1:20" x14ac:dyDescent="0.25">
      <c r="A91" s="47">
        <v>2017</v>
      </c>
      <c r="B91" s="47" t="s">
        <v>61</v>
      </c>
      <c r="C91" s="47">
        <v>2</v>
      </c>
      <c r="D91" s="48">
        <v>2.9262211326984726</v>
      </c>
      <c r="E91" s="48">
        <v>2.3649182772831576</v>
      </c>
      <c r="F91" s="48">
        <v>12.554041090531053</v>
      </c>
      <c r="G91" s="48">
        <v>3.2237288963437747</v>
      </c>
      <c r="H91" s="48">
        <v>11.989155396500497</v>
      </c>
      <c r="I91" s="48">
        <v>0.44457610932387986</v>
      </c>
      <c r="J91" s="48">
        <v>4.1852443360516167</v>
      </c>
      <c r="K91" s="48">
        <v>1.6440483909048373</v>
      </c>
      <c r="L91" s="48">
        <v>2.2222450556387225</v>
      </c>
      <c r="M91" s="48">
        <v>3.000286030351341</v>
      </c>
      <c r="N91" s="48">
        <v>11.650840787522204</v>
      </c>
      <c r="O91" s="48">
        <v>12.440905686027845</v>
      </c>
      <c r="P91" s="40"/>
      <c r="Q91" s="40"/>
      <c r="R91" s="40"/>
      <c r="S91" s="40"/>
      <c r="T91" s="40"/>
    </row>
    <row r="92" spans="1:20" x14ac:dyDescent="0.25">
      <c r="A92" s="47">
        <v>2018</v>
      </c>
      <c r="B92" s="47" t="s">
        <v>61</v>
      </c>
      <c r="C92" s="47">
        <v>2</v>
      </c>
      <c r="D92" s="48">
        <v>2.8745252463942816</v>
      </c>
      <c r="E92" s="48">
        <v>2.1712602812123638</v>
      </c>
      <c r="F92" s="48">
        <v>12.548977216760036</v>
      </c>
      <c r="G92" s="48">
        <v>3.2287818830604462</v>
      </c>
      <c r="H92" s="48">
        <v>10.100023273077614</v>
      </c>
      <c r="I92" s="48">
        <v>0.41477476537392488</v>
      </c>
      <c r="J92" s="48">
        <v>4.4533225536971548</v>
      </c>
      <c r="K92" s="48">
        <v>1.7090237482134931</v>
      </c>
      <c r="L92" s="48">
        <v>2.2397121784489187</v>
      </c>
      <c r="M92" s="48">
        <v>2.8567697303980095</v>
      </c>
      <c r="N92" s="48">
        <v>12.727033810112909</v>
      </c>
      <c r="O92" s="48">
        <v>12.010580258272686</v>
      </c>
      <c r="P92" s="40"/>
      <c r="Q92" s="40"/>
      <c r="R92" s="40"/>
      <c r="S92" s="40"/>
      <c r="T92" s="40"/>
    </row>
    <row r="93" spans="1:20" x14ac:dyDescent="0.25">
      <c r="A93" s="47">
        <v>2019</v>
      </c>
      <c r="B93" s="47" t="s">
        <v>61</v>
      </c>
      <c r="C93" s="47">
        <v>2</v>
      </c>
      <c r="D93" s="48">
        <v>2.8157647726169199</v>
      </c>
      <c r="E93" s="48">
        <v>2.1626309383361111</v>
      </c>
      <c r="F93" s="48">
        <v>12.142792631287564</v>
      </c>
      <c r="G93" s="48">
        <v>3.1090135595429933</v>
      </c>
      <c r="H93" s="48">
        <v>10.171918785730856</v>
      </c>
      <c r="I93" s="48">
        <v>0.43801529242734405</v>
      </c>
      <c r="J93" s="48">
        <v>4.4164531562957841</v>
      </c>
      <c r="K93" s="48">
        <v>1.7273345510721825</v>
      </c>
      <c r="L93" s="48">
        <v>2.2573031216465536</v>
      </c>
      <c r="M93" s="48">
        <v>3.0941838297403925</v>
      </c>
      <c r="N93" s="48">
        <v>12.236872595522753</v>
      </c>
      <c r="O93" s="48">
        <v>11.612784876840548</v>
      </c>
      <c r="P93" s="40"/>
      <c r="Q93" s="40"/>
      <c r="R93" s="40"/>
      <c r="S93" s="40"/>
      <c r="T93" s="40"/>
    </row>
    <row r="94" spans="1:20" x14ac:dyDescent="0.25">
      <c r="A94" s="47">
        <v>2020</v>
      </c>
      <c r="B94" s="47" t="s">
        <v>61</v>
      </c>
      <c r="C94" s="47">
        <v>2</v>
      </c>
      <c r="D94" s="48">
        <v>2.636144369089485</v>
      </c>
      <c r="E94" s="48">
        <v>2.0451792212429316</v>
      </c>
      <c r="F94" s="48">
        <v>11.234713074121979</v>
      </c>
      <c r="G94" s="48">
        <v>2.8985287313430432</v>
      </c>
      <c r="H94" s="48">
        <v>8.7825392161187601</v>
      </c>
      <c r="I94" s="48">
        <v>0.40570847498931467</v>
      </c>
      <c r="J94" s="48">
        <v>4.5026040099805549</v>
      </c>
      <c r="K94" s="48">
        <v>1.7558464695984157</v>
      </c>
      <c r="L94" s="48">
        <v>2.2756409424613784</v>
      </c>
      <c r="M94" s="48">
        <v>2.6621322856385747</v>
      </c>
      <c r="N94" s="48">
        <v>12.155559256286168</v>
      </c>
      <c r="O94" s="48">
        <v>10.348630659650979</v>
      </c>
      <c r="P94" s="40"/>
      <c r="Q94" s="40"/>
      <c r="R94" s="40"/>
      <c r="S94" s="40"/>
      <c r="T94" s="40"/>
    </row>
    <row r="95" spans="1:20" x14ac:dyDescent="0.25">
      <c r="A95" s="47">
        <v>2021</v>
      </c>
      <c r="B95" s="47" t="s">
        <v>61</v>
      </c>
      <c r="C95" s="47">
        <v>2</v>
      </c>
      <c r="D95" s="48">
        <v>2.6177923611022949</v>
      </c>
      <c r="E95" s="48">
        <v>2.0034003413636912</v>
      </c>
      <c r="F95" s="48">
        <v>10.92022413500418</v>
      </c>
      <c r="G95" s="48">
        <v>2.8155283264989213</v>
      </c>
      <c r="H95" s="48">
        <v>9.0731202478510031</v>
      </c>
      <c r="I95" s="48">
        <v>0.4016246733312992</v>
      </c>
      <c r="J95" s="48">
        <v>4.6617865984643299</v>
      </c>
      <c r="K95" s="48">
        <v>1.8137063082222999</v>
      </c>
      <c r="L95" s="48">
        <v>2.2947509214295678</v>
      </c>
      <c r="M95" s="48">
        <v>2.4208257941469076</v>
      </c>
      <c r="N95" s="48">
        <v>12.196833282431149</v>
      </c>
      <c r="O95" s="48">
        <v>9.8750343719541043</v>
      </c>
      <c r="P95" s="40"/>
      <c r="Q95" s="40"/>
      <c r="R95" s="40"/>
      <c r="S95" s="40"/>
      <c r="T95" s="40"/>
    </row>
    <row r="96" spans="1:20" x14ac:dyDescent="0.25">
      <c r="A96" s="47">
        <v>2022</v>
      </c>
      <c r="B96" s="47" t="s">
        <v>61</v>
      </c>
      <c r="C96" s="47">
        <v>2</v>
      </c>
      <c r="D96" s="48">
        <v>2.6842895844626216</v>
      </c>
      <c r="E96" s="48">
        <v>1.9571557818871463</v>
      </c>
      <c r="F96" s="48">
        <v>10.499465212236508</v>
      </c>
      <c r="G96" s="48">
        <v>2.7135833049448759</v>
      </c>
      <c r="H96" s="48">
        <v>9.105486664327362</v>
      </c>
      <c r="I96" s="48">
        <v>0.39724347203002386</v>
      </c>
      <c r="J96" s="48">
        <v>4.8253518288537327</v>
      </c>
      <c r="K96" s="48">
        <v>1.8521990248673361</v>
      </c>
      <c r="L96" s="48">
        <v>2.3154794138085286</v>
      </c>
      <c r="M96" s="48">
        <v>2.387371913026783</v>
      </c>
      <c r="N96" s="48">
        <v>11.849351355432873</v>
      </c>
      <c r="O96" s="48">
        <v>9.8174642528747178</v>
      </c>
      <c r="P96" s="40"/>
      <c r="Q96" s="40"/>
      <c r="R96" s="40"/>
      <c r="S96" s="40"/>
      <c r="T96" s="40"/>
    </row>
    <row r="97" spans="1:20" x14ac:dyDescent="0.25">
      <c r="A97" s="47">
        <v>2023</v>
      </c>
      <c r="B97" s="47" t="s">
        <v>61</v>
      </c>
      <c r="C97" s="47">
        <v>2</v>
      </c>
      <c r="D97" s="48">
        <v>2.8699650379353039</v>
      </c>
      <c r="E97" s="48">
        <v>1.9606383826051483</v>
      </c>
      <c r="F97" s="48">
        <v>10.339204984426416</v>
      </c>
      <c r="G97" s="48">
        <v>2.6745338138225376</v>
      </c>
      <c r="H97" s="48">
        <v>8.974401835697698</v>
      </c>
      <c r="I97" s="48">
        <v>0.39307449669980105</v>
      </c>
      <c r="J97" s="48">
        <v>4.9512291351531239</v>
      </c>
      <c r="K97" s="48">
        <v>1.8952283871400641</v>
      </c>
      <c r="L97" s="48">
        <v>2.3374458646478478</v>
      </c>
      <c r="M97" s="48">
        <v>2.473543691622003</v>
      </c>
      <c r="N97" s="48">
        <v>11.819070267695965</v>
      </c>
      <c r="O97" s="48">
        <v>10.846467066642399</v>
      </c>
      <c r="P97" s="40"/>
      <c r="Q97" s="40"/>
      <c r="R97" s="40"/>
      <c r="S97" s="40"/>
      <c r="T97" s="40"/>
    </row>
    <row r="98" spans="1:20" x14ac:dyDescent="0.25">
      <c r="A98" s="47">
        <v>2024</v>
      </c>
      <c r="B98" s="47" t="s">
        <v>61</v>
      </c>
      <c r="C98" s="47">
        <v>2</v>
      </c>
      <c r="D98" s="48">
        <v>3.007500557101578</v>
      </c>
      <c r="E98" s="48">
        <v>2.0215480482202093</v>
      </c>
      <c r="F98" s="48">
        <v>10.604095343934112</v>
      </c>
      <c r="G98" s="48">
        <v>2.7299820994821209</v>
      </c>
      <c r="H98" s="48">
        <v>8.9722085950804153</v>
      </c>
      <c r="I98" s="48">
        <v>0.38891104094393159</v>
      </c>
      <c r="J98" s="48">
        <v>5.0507284468433573</v>
      </c>
      <c r="K98" s="48">
        <v>1.9439086409408479</v>
      </c>
      <c r="L98" s="48">
        <v>2.3606400433113479</v>
      </c>
      <c r="M98" s="48">
        <v>2.5124271718653293</v>
      </c>
      <c r="N98" s="48">
        <v>12.087507136855269</v>
      </c>
      <c r="O98" s="48">
        <v>11.535788303217494</v>
      </c>
      <c r="P98" s="40"/>
      <c r="Q98" s="40"/>
      <c r="R98" s="40"/>
      <c r="S98" s="40"/>
      <c r="T98" s="40"/>
    </row>
    <row r="99" spans="1:20" x14ac:dyDescent="0.25">
      <c r="A99" s="47">
        <v>2025</v>
      </c>
      <c r="B99" s="47" t="s">
        <v>61</v>
      </c>
      <c r="C99" s="47">
        <v>2</v>
      </c>
      <c r="D99" s="48">
        <v>3.0367691082604797</v>
      </c>
      <c r="E99" s="48">
        <v>2.0707774301185604</v>
      </c>
      <c r="F99" s="48">
        <v>10.917844165491067</v>
      </c>
      <c r="G99" s="48">
        <v>2.7946451296453945</v>
      </c>
      <c r="H99" s="48">
        <v>9.0819822069777327</v>
      </c>
      <c r="I99" s="48">
        <v>0.38486411976975105</v>
      </c>
      <c r="J99" s="48">
        <v>5.1811843090948084</v>
      </c>
      <c r="K99" s="48">
        <v>1.9932061850391904</v>
      </c>
      <c r="L99" s="48">
        <v>2.3816159905169121</v>
      </c>
      <c r="M99" s="48">
        <v>2.5380744721134301</v>
      </c>
      <c r="N99" s="48">
        <v>12.272799176191764</v>
      </c>
      <c r="O99" s="48">
        <v>11.680799609510204</v>
      </c>
      <c r="P99" s="40"/>
      <c r="Q99" s="40"/>
      <c r="R99" s="40"/>
      <c r="S99" s="40"/>
      <c r="T99" s="40"/>
    </row>
    <row r="100" spans="1:20" x14ac:dyDescent="0.25">
      <c r="A100" s="47">
        <v>2026</v>
      </c>
      <c r="B100" s="47" t="s">
        <v>61</v>
      </c>
      <c r="C100" s="47">
        <v>2</v>
      </c>
      <c r="D100" s="48">
        <v>3.0124298594215091</v>
      </c>
      <c r="E100" s="48">
        <v>2.0950506120943717</v>
      </c>
      <c r="F100" s="48">
        <v>11.072209323479074</v>
      </c>
      <c r="G100" s="48">
        <v>2.82276579018008</v>
      </c>
      <c r="H100" s="48">
        <v>9.1638148341370407</v>
      </c>
      <c r="I100" s="48">
        <v>0.38065291485358221</v>
      </c>
      <c r="J100" s="48">
        <v>5.3011452257773888</v>
      </c>
      <c r="K100" s="48">
        <v>2.0369019902878267</v>
      </c>
      <c r="L100" s="48">
        <v>2.4053625907460048</v>
      </c>
      <c r="M100" s="48">
        <v>2.6017942793387898</v>
      </c>
      <c r="N100" s="48">
        <v>12.410522880901237</v>
      </c>
      <c r="O100" s="48">
        <v>11.473669603623785</v>
      </c>
      <c r="P100" s="40"/>
      <c r="Q100" s="40"/>
      <c r="R100" s="40"/>
      <c r="S100" s="40"/>
      <c r="T100" s="40"/>
    </row>
    <row r="101" spans="1:20" x14ac:dyDescent="0.25">
      <c r="A101" s="47">
        <v>2027</v>
      </c>
      <c r="B101" s="47" t="s">
        <v>61</v>
      </c>
      <c r="C101" s="47">
        <v>2</v>
      </c>
      <c r="D101" s="48">
        <v>3.0219343907022984</v>
      </c>
      <c r="E101" s="48">
        <v>2.119043076009874</v>
      </c>
      <c r="F101" s="48">
        <v>11.165896951800038</v>
      </c>
      <c r="G101" s="48">
        <v>2.8380814776874272</v>
      </c>
      <c r="H101" s="48">
        <v>9.1998600193559454</v>
      </c>
      <c r="I101" s="48">
        <v>0.3768793197478828</v>
      </c>
      <c r="J101" s="48">
        <v>5.4303134085284057</v>
      </c>
      <c r="K101" s="48">
        <v>2.0782484665675978</v>
      </c>
      <c r="L101" s="48">
        <v>2.4307262621853369</v>
      </c>
      <c r="M101" s="48">
        <v>2.6487346510058392</v>
      </c>
      <c r="N101" s="48">
        <v>12.572612908515111</v>
      </c>
      <c r="O101" s="48">
        <v>11.427476254292902</v>
      </c>
      <c r="P101" s="40"/>
      <c r="Q101" s="40"/>
      <c r="R101" s="40"/>
      <c r="S101" s="40"/>
      <c r="T101" s="40"/>
    </row>
    <row r="102" spans="1:20" x14ac:dyDescent="0.25">
      <c r="A102" s="47">
        <v>2028</v>
      </c>
      <c r="B102" s="47" t="s">
        <v>61</v>
      </c>
      <c r="C102" s="47">
        <v>2</v>
      </c>
      <c r="D102" s="48">
        <v>3.066577793458559</v>
      </c>
      <c r="E102" s="48">
        <v>2.1489001921837096</v>
      </c>
      <c r="F102" s="48">
        <v>11.30796845569764</v>
      </c>
      <c r="G102" s="48">
        <v>2.8653636426658204</v>
      </c>
      <c r="H102" s="48">
        <v>9.2713572155036754</v>
      </c>
      <c r="I102" s="48">
        <v>0.37367195851286411</v>
      </c>
      <c r="J102" s="48">
        <v>5.5625750883501981</v>
      </c>
      <c r="K102" s="48">
        <v>2.1269119641213892</v>
      </c>
      <c r="L102" s="48">
        <v>2.4590861317239372</v>
      </c>
      <c r="M102" s="48">
        <v>2.7010582220494084</v>
      </c>
      <c r="N102" s="48">
        <v>12.748126299031656</v>
      </c>
      <c r="O102" s="48">
        <v>11.607859213729329</v>
      </c>
      <c r="P102" s="40"/>
      <c r="Q102" s="40"/>
      <c r="R102" s="40"/>
      <c r="S102" s="40"/>
      <c r="T102" s="40"/>
    </row>
    <row r="103" spans="1:20" x14ac:dyDescent="0.25">
      <c r="A103" s="47">
        <v>2029</v>
      </c>
      <c r="B103" s="47" t="s">
        <v>61</v>
      </c>
      <c r="C103" s="47">
        <v>2</v>
      </c>
      <c r="D103" s="48">
        <v>3.111377533083949</v>
      </c>
      <c r="E103" s="48">
        <v>2.1843630745288261</v>
      </c>
      <c r="F103" s="48">
        <v>11.482678962569183</v>
      </c>
      <c r="G103" s="48">
        <v>2.9005131704155338</v>
      </c>
      <c r="H103" s="48">
        <v>9.4207271152959464</v>
      </c>
      <c r="I103" s="48">
        <v>0.37199447378098505</v>
      </c>
      <c r="J103" s="48">
        <v>5.7037868147667261</v>
      </c>
      <c r="K103" s="48">
        <v>2.1687827191171358</v>
      </c>
      <c r="L103" s="48">
        <v>2.495597963090658</v>
      </c>
      <c r="M103" s="48">
        <v>2.7733987559401956</v>
      </c>
      <c r="N103" s="48">
        <v>12.958748399180674</v>
      </c>
      <c r="O103" s="48">
        <v>11.85712747459454</v>
      </c>
      <c r="P103" s="40"/>
      <c r="Q103" s="40"/>
      <c r="R103" s="40"/>
      <c r="S103" s="40"/>
      <c r="T103" s="40"/>
    </row>
    <row r="104" spans="1:20" x14ac:dyDescent="0.25">
      <c r="A104" s="47">
        <v>2030</v>
      </c>
      <c r="B104" s="47" t="s">
        <v>61</v>
      </c>
      <c r="C104" s="47">
        <v>2</v>
      </c>
      <c r="D104" s="48">
        <v>3.1590836578096901</v>
      </c>
      <c r="E104" s="48">
        <v>2.2292175690485956</v>
      </c>
      <c r="F104" s="48">
        <v>11.688323346521736</v>
      </c>
      <c r="G104" s="48">
        <v>2.943550796418271</v>
      </c>
      <c r="H104" s="48">
        <v>9.6067526042118256</v>
      </c>
      <c r="I104" s="48">
        <v>0.37332772275301507</v>
      </c>
      <c r="J104" s="48">
        <v>5.8379020811992772</v>
      </c>
      <c r="K104" s="48">
        <v>2.2069743967824493</v>
      </c>
      <c r="L104" s="48">
        <v>2.5262628182471221</v>
      </c>
      <c r="M104" s="48">
        <v>2.8426364241603705</v>
      </c>
      <c r="N104" s="48">
        <v>13.158484230518328</v>
      </c>
      <c r="O104" s="48">
        <v>12.115585792937967</v>
      </c>
      <c r="P104" s="40"/>
      <c r="Q104" s="40"/>
      <c r="R104" s="40"/>
      <c r="S104" s="40"/>
      <c r="T104" s="40"/>
    </row>
    <row r="105" spans="1:20" x14ac:dyDescent="0.25">
      <c r="A105" s="47">
        <v>1980</v>
      </c>
      <c r="B105" s="47" t="s">
        <v>79</v>
      </c>
      <c r="C105" s="47">
        <v>3</v>
      </c>
      <c r="D105" s="48">
        <v>0.83720483800000001</v>
      </c>
      <c r="E105" s="48">
        <v>0.26695784900000002</v>
      </c>
      <c r="F105" s="48">
        <v>2.9910929689999999</v>
      </c>
      <c r="G105" s="48">
        <v>1.08595698</v>
      </c>
      <c r="H105" s="48">
        <v>2.6043719310000002</v>
      </c>
      <c r="I105" s="48">
        <v>2.6880300000000001E-3</v>
      </c>
      <c r="J105" s="48">
        <v>7.6011882000000003E-2</v>
      </c>
      <c r="K105" s="48">
        <v>5.877727E-2</v>
      </c>
      <c r="L105" s="48">
        <v>0.33677595900000001</v>
      </c>
      <c r="M105" s="48">
        <v>0.25510881899999999</v>
      </c>
      <c r="N105" s="48">
        <v>1.7452874039999999</v>
      </c>
      <c r="O105" s="48">
        <v>2.9223318589999998</v>
      </c>
      <c r="P105" s="40"/>
      <c r="Q105" s="40"/>
      <c r="R105" s="40"/>
      <c r="S105" s="40"/>
      <c r="T105" s="40"/>
    </row>
    <row r="106" spans="1:20" x14ac:dyDescent="0.25">
      <c r="A106" s="47">
        <v>1981</v>
      </c>
      <c r="B106" s="47" t="s">
        <v>79</v>
      </c>
      <c r="C106" s="47">
        <v>3</v>
      </c>
      <c r="D106" s="48">
        <v>0.87382398699999997</v>
      </c>
      <c r="E106" s="48">
        <v>0.19734669599999999</v>
      </c>
      <c r="F106" s="48">
        <v>2.6128485270000001</v>
      </c>
      <c r="G106" s="48">
        <v>0.92875318699999998</v>
      </c>
      <c r="H106" s="48">
        <v>2.1491755210000001</v>
      </c>
      <c r="I106" s="48">
        <v>0</v>
      </c>
      <c r="J106" s="48">
        <v>0.18346859500000001</v>
      </c>
      <c r="K106" s="48">
        <v>7.1656222000000006E-2</v>
      </c>
      <c r="L106" s="48">
        <v>0.32884640599999998</v>
      </c>
      <c r="M106" s="48">
        <v>0.60893922300000003</v>
      </c>
      <c r="N106" s="48">
        <v>2.534894419</v>
      </c>
      <c r="O106" s="48">
        <v>2.4578514220000001</v>
      </c>
      <c r="P106" s="40"/>
      <c r="Q106" s="40"/>
      <c r="R106" s="40"/>
      <c r="S106" s="40"/>
      <c r="T106" s="40"/>
    </row>
    <row r="107" spans="1:20" x14ac:dyDescent="0.25">
      <c r="A107" s="47">
        <v>1982</v>
      </c>
      <c r="B107" s="47" t="s">
        <v>79</v>
      </c>
      <c r="C107" s="47">
        <v>3</v>
      </c>
      <c r="D107" s="48">
        <v>0.893646512</v>
      </c>
      <c r="E107" s="48">
        <v>0.15896542399999999</v>
      </c>
      <c r="F107" s="48">
        <v>2.3880965390000002</v>
      </c>
      <c r="G107" s="48">
        <v>0.87608307699999999</v>
      </c>
      <c r="H107" s="48">
        <v>2.1570160679999999</v>
      </c>
      <c r="I107" s="48">
        <v>1.8597618999999999E-2</v>
      </c>
      <c r="J107" s="48">
        <v>7.3762411E-2</v>
      </c>
      <c r="K107" s="48">
        <v>8.2476780999999999E-2</v>
      </c>
      <c r="L107" s="48">
        <v>0.51402184200000001</v>
      </c>
      <c r="M107" s="48">
        <v>0.269791477</v>
      </c>
      <c r="N107" s="48">
        <v>1.720298906</v>
      </c>
      <c r="O107" s="48">
        <v>4.7318675099999998</v>
      </c>
      <c r="P107" s="40"/>
      <c r="Q107" s="40"/>
      <c r="R107" s="40"/>
      <c r="S107" s="40"/>
      <c r="T107" s="40"/>
    </row>
    <row r="108" spans="1:20" x14ac:dyDescent="0.25">
      <c r="A108" s="47">
        <v>1983</v>
      </c>
      <c r="B108" s="47" t="s">
        <v>79</v>
      </c>
      <c r="C108" s="47">
        <v>3</v>
      </c>
      <c r="D108" s="48">
        <v>0.73693252099999995</v>
      </c>
      <c r="E108" s="48">
        <v>0.160671852</v>
      </c>
      <c r="F108" s="48">
        <v>1.727626028</v>
      </c>
      <c r="G108" s="48">
        <v>0.66658017999999997</v>
      </c>
      <c r="H108" s="48">
        <v>1.7952740810000001</v>
      </c>
      <c r="I108" s="48">
        <v>0</v>
      </c>
      <c r="J108" s="48">
        <v>3.9114211000000003E-2</v>
      </c>
      <c r="K108" s="48">
        <v>0.18566406099999999</v>
      </c>
      <c r="L108" s="48">
        <v>0.20795419000000001</v>
      </c>
      <c r="M108" s="48">
        <v>0.55521504200000005</v>
      </c>
      <c r="N108" s="48">
        <v>1.4053161649999999</v>
      </c>
      <c r="O108" s="48">
        <v>5.7958967660000003</v>
      </c>
      <c r="P108" s="40"/>
      <c r="Q108" s="40"/>
      <c r="R108" s="40"/>
      <c r="S108" s="40"/>
      <c r="T108" s="40"/>
    </row>
    <row r="109" spans="1:20" x14ac:dyDescent="0.25">
      <c r="A109" s="47">
        <v>1984</v>
      </c>
      <c r="B109" s="47" t="s">
        <v>79</v>
      </c>
      <c r="C109" s="47">
        <v>3</v>
      </c>
      <c r="D109" s="48">
        <v>0.66401045700000005</v>
      </c>
      <c r="E109" s="48">
        <v>0.19505324199999999</v>
      </c>
      <c r="F109" s="48">
        <v>1.1719853819999999</v>
      </c>
      <c r="G109" s="48">
        <v>0.412790037</v>
      </c>
      <c r="H109" s="48">
        <v>0.97120305699999998</v>
      </c>
      <c r="I109" s="48">
        <v>0</v>
      </c>
      <c r="J109" s="48">
        <v>8.7224945999999998E-2</v>
      </c>
      <c r="K109" s="48">
        <v>0.16704818599999999</v>
      </c>
      <c r="L109" s="48">
        <v>0.39839440599999998</v>
      </c>
      <c r="M109" s="48">
        <v>0.85523439400000001</v>
      </c>
      <c r="N109" s="48">
        <v>1.8635010000000001</v>
      </c>
      <c r="O109" s="48">
        <v>4.4566083440000002</v>
      </c>
      <c r="P109" s="40"/>
      <c r="Q109" s="40"/>
      <c r="R109" s="40"/>
      <c r="S109" s="40"/>
      <c r="T109" s="40"/>
    </row>
    <row r="110" spans="1:20" x14ac:dyDescent="0.25">
      <c r="A110" s="47">
        <v>1985</v>
      </c>
      <c r="B110" s="47" t="s">
        <v>79</v>
      </c>
      <c r="C110" s="47">
        <v>3</v>
      </c>
      <c r="D110" s="48">
        <v>0.74799862500000003</v>
      </c>
      <c r="E110" s="48">
        <v>0.20028879399999999</v>
      </c>
      <c r="F110" s="48">
        <v>1.2911476749999999</v>
      </c>
      <c r="G110" s="48">
        <v>0.50627720799999998</v>
      </c>
      <c r="H110" s="48">
        <v>1.424422079</v>
      </c>
      <c r="I110" s="48">
        <v>0</v>
      </c>
      <c r="J110" s="48">
        <v>0.117926537</v>
      </c>
      <c r="K110" s="48">
        <v>0.17440666299999999</v>
      </c>
      <c r="L110" s="48">
        <v>0.72122224400000001</v>
      </c>
      <c r="M110" s="48">
        <v>1.154324747</v>
      </c>
      <c r="N110" s="48">
        <v>2.3245387009999998</v>
      </c>
      <c r="O110" s="48">
        <v>4.6858009300000001</v>
      </c>
      <c r="P110" s="40"/>
      <c r="Q110" s="40"/>
      <c r="R110" s="40"/>
      <c r="S110" s="40"/>
      <c r="T110" s="40"/>
    </row>
    <row r="111" spans="1:20" x14ac:dyDescent="0.25">
      <c r="A111" s="47">
        <v>1986</v>
      </c>
      <c r="B111" s="47" t="s">
        <v>79</v>
      </c>
      <c r="C111" s="47">
        <v>3</v>
      </c>
      <c r="D111" s="48">
        <v>0.70601772299999999</v>
      </c>
      <c r="E111" s="48">
        <v>0.242461555</v>
      </c>
      <c r="F111" s="48">
        <v>3.8182189040000001</v>
      </c>
      <c r="G111" s="48">
        <v>1.275915803</v>
      </c>
      <c r="H111" s="48">
        <v>2.642208085</v>
      </c>
      <c r="I111" s="48">
        <v>0</v>
      </c>
      <c r="J111" s="48">
        <v>0.19972397</v>
      </c>
      <c r="K111" s="48">
        <v>0.35060914100000001</v>
      </c>
      <c r="L111" s="48">
        <v>2.212493228</v>
      </c>
      <c r="M111" s="48">
        <v>1.6167426970000001</v>
      </c>
      <c r="N111" s="48">
        <v>3.4722893799999999</v>
      </c>
      <c r="O111" s="48">
        <v>4.1500832540000001</v>
      </c>
      <c r="P111" s="40"/>
      <c r="Q111" s="40"/>
      <c r="R111" s="40"/>
      <c r="S111" s="40"/>
      <c r="T111" s="40"/>
    </row>
    <row r="112" spans="1:20" x14ac:dyDescent="0.25">
      <c r="A112" s="47">
        <v>1987</v>
      </c>
      <c r="B112" s="47" t="s">
        <v>79</v>
      </c>
      <c r="C112" s="47">
        <v>3</v>
      </c>
      <c r="D112" s="48">
        <v>0.69654851699999998</v>
      </c>
      <c r="E112" s="48">
        <v>0.117654434</v>
      </c>
      <c r="F112" s="48">
        <v>3.0026782089999999</v>
      </c>
      <c r="G112" s="48">
        <v>0.98224646800000004</v>
      </c>
      <c r="H112" s="48">
        <v>1.9612712809999999</v>
      </c>
      <c r="I112" s="48">
        <v>2.6918522E-2</v>
      </c>
      <c r="J112" s="48">
        <v>0.521064317</v>
      </c>
      <c r="K112" s="48">
        <v>0.38465744699999999</v>
      </c>
      <c r="L112" s="48">
        <v>1.1384521350000001</v>
      </c>
      <c r="M112" s="48">
        <v>1.824859537</v>
      </c>
      <c r="N112" s="48">
        <v>4.1909321850000003</v>
      </c>
      <c r="O112" s="48">
        <v>6.1981227499999996</v>
      </c>
      <c r="P112" s="40"/>
      <c r="Q112" s="40"/>
      <c r="R112" s="40"/>
      <c r="S112" s="40"/>
      <c r="T112" s="40"/>
    </row>
    <row r="113" spans="1:20" x14ac:dyDescent="0.25">
      <c r="A113" s="47">
        <v>1988</v>
      </c>
      <c r="B113" s="47" t="s">
        <v>79</v>
      </c>
      <c r="C113" s="47">
        <v>3</v>
      </c>
      <c r="D113" s="48">
        <v>0.60260631600000003</v>
      </c>
      <c r="E113" s="48">
        <v>0.130383899</v>
      </c>
      <c r="F113" s="48">
        <v>2.6046713050000001</v>
      </c>
      <c r="G113" s="48">
        <v>0.80401650800000002</v>
      </c>
      <c r="H113" s="48">
        <v>1.4015482130000001</v>
      </c>
      <c r="I113" s="48">
        <v>1.40739E-4</v>
      </c>
      <c r="J113" s="48">
        <v>0.33457577100000002</v>
      </c>
      <c r="K113" s="48">
        <v>0.38831497399999998</v>
      </c>
      <c r="L113" s="48">
        <v>1.176715848</v>
      </c>
      <c r="M113" s="48">
        <v>3.4604115549999999</v>
      </c>
      <c r="N113" s="48">
        <v>3.7423960850000002</v>
      </c>
      <c r="O113" s="48">
        <v>3.425776538</v>
      </c>
      <c r="P113" s="40"/>
      <c r="Q113" s="40"/>
      <c r="R113" s="40"/>
      <c r="S113" s="40"/>
      <c r="T113" s="40"/>
    </row>
    <row r="114" spans="1:20" x14ac:dyDescent="0.25">
      <c r="A114" s="47">
        <v>1989</v>
      </c>
      <c r="B114" s="47" t="s">
        <v>79</v>
      </c>
      <c r="C114" s="47">
        <v>3</v>
      </c>
      <c r="D114" s="48">
        <v>0.76988463399999996</v>
      </c>
      <c r="E114" s="48">
        <v>0.13368760499999999</v>
      </c>
      <c r="F114" s="48">
        <v>2.3484038950000001</v>
      </c>
      <c r="G114" s="48">
        <v>0.91092527000000001</v>
      </c>
      <c r="H114" s="48">
        <v>2.5396324589999999</v>
      </c>
      <c r="I114" s="48">
        <v>3.3127699999999999E-4</v>
      </c>
      <c r="J114" s="48">
        <v>0.35238773400000001</v>
      </c>
      <c r="K114" s="48">
        <v>0.53693717200000002</v>
      </c>
      <c r="L114" s="48">
        <v>1.5853908059999999</v>
      </c>
      <c r="M114" s="48">
        <v>2.5880812130000002</v>
      </c>
      <c r="N114" s="48">
        <v>2.3943425899999999</v>
      </c>
      <c r="O114" s="48">
        <v>4.625195293</v>
      </c>
      <c r="P114" s="40"/>
      <c r="Q114" s="40"/>
      <c r="R114" s="40"/>
      <c r="S114" s="40"/>
      <c r="T114" s="40"/>
    </row>
    <row r="115" spans="1:20" x14ac:dyDescent="0.25">
      <c r="A115" s="47">
        <v>1990</v>
      </c>
      <c r="B115" s="47" t="s">
        <v>79</v>
      </c>
      <c r="C115" s="47">
        <v>3</v>
      </c>
      <c r="D115" s="48">
        <v>0.89558973100000006</v>
      </c>
      <c r="E115" s="48">
        <v>0.24670034399999999</v>
      </c>
      <c r="F115" s="48">
        <v>3.277328953</v>
      </c>
      <c r="G115" s="48">
        <v>1.132052887</v>
      </c>
      <c r="H115" s="48">
        <v>2.5827866469999998</v>
      </c>
      <c r="I115" s="48">
        <v>5.6070299999999996E-4</v>
      </c>
      <c r="J115" s="48">
        <v>0.31580530099999998</v>
      </c>
      <c r="K115" s="48">
        <v>0.33461182099999998</v>
      </c>
      <c r="L115" s="48">
        <v>1.0898278729999999</v>
      </c>
      <c r="M115" s="48">
        <v>1.842014614</v>
      </c>
      <c r="N115" s="48">
        <v>4.1051959570000003</v>
      </c>
      <c r="O115" s="48">
        <v>5.9179374109999996</v>
      </c>
      <c r="P115" s="40"/>
      <c r="Q115" s="40"/>
      <c r="R115" s="40"/>
      <c r="S115" s="40"/>
      <c r="T115" s="40"/>
    </row>
    <row r="116" spans="1:20" x14ac:dyDescent="0.25">
      <c r="A116" s="47">
        <v>1991</v>
      </c>
      <c r="B116" s="47" t="s">
        <v>79</v>
      </c>
      <c r="C116" s="47">
        <v>3</v>
      </c>
      <c r="D116" s="48">
        <v>0.62300283000000001</v>
      </c>
      <c r="E116" s="48">
        <v>0.15743041799999999</v>
      </c>
      <c r="F116" s="48">
        <v>3.0445542780000001</v>
      </c>
      <c r="G116" s="48">
        <v>1.2701561189999999</v>
      </c>
      <c r="H116" s="48">
        <v>3.8958614800000002</v>
      </c>
      <c r="I116" s="48">
        <v>1.5786912E-2</v>
      </c>
      <c r="J116" s="48">
        <v>1.2692179610000001</v>
      </c>
      <c r="K116" s="48">
        <v>0.60910956800000005</v>
      </c>
      <c r="L116" s="48">
        <v>1.187650895</v>
      </c>
      <c r="M116" s="48">
        <v>1.725592485</v>
      </c>
      <c r="N116" s="48">
        <v>2.3999897130000001</v>
      </c>
      <c r="O116" s="48">
        <v>5.1575536780000002</v>
      </c>
      <c r="P116" s="40"/>
      <c r="Q116" s="40"/>
      <c r="R116" s="40"/>
      <c r="S116" s="40"/>
      <c r="T116" s="40"/>
    </row>
    <row r="117" spans="1:20" x14ac:dyDescent="0.25">
      <c r="A117" s="47">
        <v>1992</v>
      </c>
      <c r="B117" s="47" t="s">
        <v>79</v>
      </c>
      <c r="C117" s="47">
        <v>3</v>
      </c>
      <c r="D117" s="48">
        <v>0.71782680399999998</v>
      </c>
      <c r="E117" s="48">
        <v>0.156084425</v>
      </c>
      <c r="F117" s="48">
        <v>2.3035566709999999</v>
      </c>
      <c r="G117" s="48">
        <v>0.88657269400000005</v>
      </c>
      <c r="H117" s="48">
        <v>2.4969872230000001</v>
      </c>
      <c r="I117" s="48">
        <v>2.6662830000000002E-3</v>
      </c>
      <c r="J117" s="48">
        <v>0.42500696100000002</v>
      </c>
      <c r="K117" s="48">
        <v>0.286704136</v>
      </c>
      <c r="L117" s="48">
        <v>0.77392496700000002</v>
      </c>
      <c r="M117" s="48">
        <v>2.2098453249999999</v>
      </c>
      <c r="N117" s="48">
        <v>3.0746463770000001</v>
      </c>
      <c r="O117" s="48">
        <v>1.7752400770000001</v>
      </c>
      <c r="P117" s="40"/>
      <c r="Q117" s="40"/>
      <c r="R117" s="40"/>
      <c r="S117" s="40"/>
      <c r="T117" s="40"/>
    </row>
    <row r="118" spans="1:20" x14ac:dyDescent="0.25">
      <c r="A118" s="47">
        <v>1993</v>
      </c>
      <c r="B118" s="47" t="s">
        <v>79</v>
      </c>
      <c r="C118" s="47">
        <v>3</v>
      </c>
      <c r="D118" s="48">
        <v>0.66067878000000002</v>
      </c>
      <c r="E118" s="48">
        <v>0.264465071</v>
      </c>
      <c r="F118" s="48">
        <v>1.778734788</v>
      </c>
      <c r="G118" s="48">
        <v>0.52457623099999995</v>
      </c>
      <c r="H118" s="48">
        <v>0.90417001799999996</v>
      </c>
      <c r="I118" s="48">
        <v>9.5426832000000003E-2</v>
      </c>
      <c r="J118" s="48">
        <v>0.68888092300000003</v>
      </c>
      <c r="K118" s="48">
        <v>0.56561091100000005</v>
      </c>
      <c r="L118" s="48">
        <v>0.80504509099999999</v>
      </c>
      <c r="M118" s="48">
        <v>9.2861878999999994E-2</v>
      </c>
      <c r="N118" s="48">
        <v>2.1280441290000001</v>
      </c>
      <c r="O118" s="48">
        <v>0.74690468300000001</v>
      </c>
      <c r="P118" s="40"/>
      <c r="Q118" s="40"/>
      <c r="R118" s="40"/>
      <c r="S118" s="40"/>
      <c r="T118" s="40"/>
    </row>
    <row r="119" spans="1:20" x14ac:dyDescent="0.25">
      <c r="A119" s="47">
        <v>1994</v>
      </c>
      <c r="B119" s="47" t="s">
        <v>79</v>
      </c>
      <c r="C119" s="47">
        <v>3</v>
      </c>
      <c r="D119" s="48">
        <v>0.64941428999999995</v>
      </c>
      <c r="E119" s="48">
        <v>0.19351106200000001</v>
      </c>
      <c r="F119" s="48">
        <v>1.879250799</v>
      </c>
      <c r="G119" s="48">
        <v>0.54366893699999996</v>
      </c>
      <c r="H119" s="48">
        <v>0.89407485499999995</v>
      </c>
      <c r="I119" s="48">
        <v>9.1853397000000003E-2</v>
      </c>
      <c r="J119" s="48">
        <v>0.43019064499999998</v>
      </c>
      <c r="K119" s="48">
        <v>0.15102774899999999</v>
      </c>
      <c r="L119" s="48">
        <v>0.35450508200000003</v>
      </c>
      <c r="M119" s="48">
        <v>0.108597423</v>
      </c>
      <c r="N119" s="48">
        <v>2.2196230080000001</v>
      </c>
      <c r="O119" s="48">
        <v>0.118054005</v>
      </c>
      <c r="P119" s="40"/>
      <c r="Q119" s="40"/>
      <c r="R119" s="40"/>
      <c r="S119" s="40"/>
      <c r="T119" s="40"/>
    </row>
    <row r="120" spans="1:20" x14ac:dyDescent="0.25">
      <c r="A120" s="47">
        <v>1995</v>
      </c>
      <c r="B120" s="47" t="s">
        <v>79</v>
      </c>
      <c r="C120" s="47">
        <v>3</v>
      </c>
      <c r="D120" s="48">
        <v>0.63955607699999995</v>
      </c>
      <c r="E120" s="48">
        <v>0.247347556</v>
      </c>
      <c r="F120" s="48">
        <v>1.7903749840000001</v>
      </c>
      <c r="G120" s="48">
        <v>0.46056603299999999</v>
      </c>
      <c r="H120" s="48">
        <v>0.49459605200000001</v>
      </c>
      <c r="I120" s="48">
        <v>2.3391428999999998E-2</v>
      </c>
      <c r="J120" s="48">
        <v>1.180857201</v>
      </c>
      <c r="K120" s="48">
        <v>0.328604122</v>
      </c>
      <c r="L120" s="48">
        <v>0.14195622499999999</v>
      </c>
      <c r="M120" s="48">
        <v>7.1762072999999996E-2</v>
      </c>
      <c r="N120" s="48">
        <v>2.3810411729999998</v>
      </c>
      <c r="O120" s="48">
        <v>0.309462177</v>
      </c>
      <c r="P120" s="40"/>
      <c r="Q120" s="40"/>
      <c r="R120" s="40"/>
      <c r="S120" s="40"/>
      <c r="T120" s="40"/>
    </row>
    <row r="121" spans="1:20" x14ac:dyDescent="0.25">
      <c r="A121" s="47">
        <v>1996</v>
      </c>
      <c r="B121" s="47" t="s">
        <v>79</v>
      </c>
      <c r="C121" s="47">
        <v>3</v>
      </c>
      <c r="D121" s="48">
        <v>0.80619561699999998</v>
      </c>
      <c r="E121" s="48">
        <v>0.176039323</v>
      </c>
      <c r="F121" s="48">
        <v>2.4137801539999999</v>
      </c>
      <c r="G121" s="48">
        <v>0.62301673599999996</v>
      </c>
      <c r="H121" s="48">
        <v>0.62822830399999996</v>
      </c>
      <c r="I121" s="48">
        <v>4.3804400000000002E-3</v>
      </c>
      <c r="J121" s="48">
        <v>0.68602680699999996</v>
      </c>
      <c r="K121" s="48">
        <v>0.140781726</v>
      </c>
      <c r="L121" s="48">
        <v>0.185906028</v>
      </c>
      <c r="M121" s="48">
        <v>6.1965405000000001E-2</v>
      </c>
      <c r="N121" s="48">
        <v>1.6990073349999999</v>
      </c>
      <c r="O121" s="48">
        <v>0.82006456800000005</v>
      </c>
      <c r="P121" s="40"/>
      <c r="Q121" s="40"/>
      <c r="R121" s="40"/>
      <c r="S121" s="40"/>
      <c r="T121" s="40"/>
    </row>
    <row r="122" spans="1:20" x14ac:dyDescent="0.25">
      <c r="A122" s="47">
        <v>1997</v>
      </c>
      <c r="B122" s="47" t="s">
        <v>79</v>
      </c>
      <c r="C122" s="47">
        <v>3</v>
      </c>
      <c r="D122" s="48">
        <v>0.752029383</v>
      </c>
      <c r="E122" s="48">
        <v>0.1509566</v>
      </c>
      <c r="F122" s="48">
        <v>2.2938234529999999</v>
      </c>
      <c r="G122" s="48">
        <v>0.64897782800000003</v>
      </c>
      <c r="H122" s="48">
        <v>1.012986583</v>
      </c>
      <c r="I122" s="48">
        <v>4.4762036999999998E-2</v>
      </c>
      <c r="J122" s="48">
        <v>0.44486857600000002</v>
      </c>
      <c r="K122" s="48">
        <v>0.256169867</v>
      </c>
      <c r="L122" s="48">
        <v>0.34373358399999998</v>
      </c>
      <c r="M122" s="48">
        <v>0.197637428</v>
      </c>
      <c r="N122" s="48">
        <v>1.6354773039999999</v>
      </c>
      <c r="O122" s="48">
        <v>1.3201011090000001</v>
      </c>
      <c r="P122" s="40"/>
      <c r="Q122" s="40"/>
      <c r="R122" s="40"/>
      <c r="S122" s="40"/>
      <c r="T122" s="40"/>
    </row>
    <row r="123" spans="1:20" x14ac:dyDescent="0.25">
      <c r="A123" s="47">
        <v>1998</v>
      </c>
      <c r="B123" s="47" t="s">
        <v>79</v>
      </c>
      <c r="C123" s="47">
        <v>3</v>
      </c>
      <c r="D123" s="48">
        <v>0.77543211199999995</v>
      </c>
      <c r="E123" s="48">
        <v>0.24861618199999999</v>
      </c>
      <c r="F123" s="48">
        <v>2.0894726119999998</v>
      </c>
      <c r="G123" s="48">
        <v>0.61986918899999999</v>
      </c>
      <c r="H123" s="48">
        <v>1.159989994</v>
      </c>
      <c r="I123" s="48">
        <v>2.766016E-3</v>
      </c>
      <c r="J123" s="48">
        <v>0.51411469099999996</v>
      </c>
      <c r="K123" s="48">
        <v>0.190304536</v>
      </c>
      <c r="L123" s="48">
        <v>0.28144915799999998</v>
      </c>
      <c r="M123" s="48">
        <v>0.66029922799999996</v>
      </c>
      <c r="N123" s="48">
        <v>2.4207143640000002</v>
      </c>
      <c r="O123" s="48">
        <v>1.01340553</v>
      </c>
      <c r="P123" s="40"/>
      <c r="Q123" s="40"/>
      <c r="R123" s="40"/>
      <c r="S123" s="40"/>
      <c r="T123" s="40"/>
    </row>
    <row r="124" spans="1:20" x14ac:dyDescent="0.25">
      <c r="A124" s="47">
        <v>1999</v>
      </c>
      <c r="B124" s="47" t="s">
        <v>79</v>
      </c>
      <c r="C124" s="47">
        <v>3</v>
      </c>
      <c r="D124" s="48">
        <v>0.88853932199999996</v>
      </c>
      <c r="E124" s="48">
        <v>0.41783466600000002</v>
      </c>
      <c r="F124" s="48">
        <v>1.7985697430000001</v>
      </c>
      <c r="G124" s="48">
        <v>0.77569959600000005</v>
      </c>
      <c r="H124" s="48">
        <v>2.6884383509999998</v>
      </c>
      <c r="I124" s="48">
        <v>7.9042399999999999E-3</v>
      </c>
      <c r="J124" s="48">
        <v>1.2168610849999999</v>
      </c>
      <c r="K124" s="48">
        <v>0.25968339800000001</v>
      </c>
      <c r="L124" s="48">
        <v>0.275107078</v>
      </c>
      <c r="M124" s="48">
        <v>0.66435005199999997</v>
      </c>
      <c r="N124" s="48">
        <v>2.539537803</v>
      </c>
      <c r="O124" s="48">
        <v>2.6460776589999999</v>
      </c>
      <c r="P124" s="40"/>
      <c r="Q124" s="40"/>
      <c r="R124" s="40"/>
      <c r="S124" s="40"/>
      <c r="T124" s="40"/>
    </row>
    <row r="125" spans="1:20" x14ac:dyDescent="0.25">
      <c r="A125" s="47">
        <v>2000</v>
      </c>
      <c r="B125" s="47" t="s">
        <v>79</v>
      </c>
      <c r="C125" s="47">
        <v>3</v>
      </c>
      <c r="D125" s="48">
        <v>0.93200378500000003</v>
      </c>
      <c r="E125" s="48">
        <v>0.23272005100000001</v>
      </c>
      <c r="F125" s="48">
        <v>2.1949077340000001</v>
      </c>
      <c r="G125" s="48">
        <v>0.82486676400000003</v>
      </c>
      <c r="H125" s="48">
        <v>2.4171180539999999</v>
      </c>
      <c r="I125" s="48">
        <v>9.5952951999999994E-2</v>
      </c>
      <c r="J125" s="48">
        <v>0.64184521000000005</v>
      </c>
      <c r="K125" s="48">
        <v>0.171199355</v>
      </c>
      <c r="L125" s="48">
        <v>0.74685206199999998</v>
      </c>
      <c r="M125" s="48">
        <v>1.0373033789999999</v>
      </c>
      <c r="N125" s="48">
        <v>3.3975834470000001</v>
      </c>
      <c r="O125" s="48">
        <v>5.216254245</v>
      </c>
      <c r="P125" s="40"/>
      <c r="Q125" s="40"/>
      <c r="R125" s="40"/>
      <c r="S125" s="40"/>
      <c r="T125" s="40"/>
    </row>
    <row r="126" spans="1:20" x14ac:dyDescent="0.25">
      <c r="A126" s="47">
        <v>2001</v>
      </c>
      <c r="B126" s="47" t="s">
        <v>79</v>
      </c>
      <c r="C126" s="47">
        <v>3</v>
      </c>
      <c r="D126" s="48">
        <v>0.89544492399999998</v>
      </c>
      <c r="E126" s="48">
        <v>0.29051476199999998</v>
      </c>
      <c r="F126" s="48">
        <v>2.6848249750000002</v>
      </c>
      <c r="G126" s="48">
        <v>1.0392050070000001</v>
      </c>
      <c r="H126" s="48">
        <v>3.1102292569999999</v>
      </c>
      <c r="I126" s="48">
        <v>1.2735049999999999E-2</v>
      </c>
      <c r="J126" s="48">
        <v>0.65440480599999995</v>
      </c>
      <c r="K126" s="48">
        <v>0.24011378899999999</v>
      </c>
      <c r="L126" s="48">
        <v>0.66293626900000002</v>
      </c>
      <c r="M126" s="48">
        <v>0.85149691000000005</v>
      </c>
      <c r="N126" s="48">
        <v>5.0364274519999999</v>
      </c>
      <c r="O126" s="48">
        <v>3.7674267879999999</v>
      </c>
      <c r="P126" s="40"/>
      <c r="Q126" s="40"/>
      <c r="R126" s="40"/>
      <c r="S126" s="40"/>
      <c r="T126" s="40"/>
    </row>
    <row r="127" spans="1:20" x14ac:dyDescent="0.25">
      <c r="A127" s="47">
        <v>2002</v>
      </c>
      <c r="B127" s="47" t="s">
        <v>79</v>
      </c>
      <c r="C127" s="47">
        <v>3</v>
      </c>
      <c r="D127" s="48">
        <v>1.059322943</v>
      </c>
      <c r="E127" s="48">
        <v>0.28058117399999999</v>
      </c>
      <c r="F127" s="48">
        <v>2.757569583</v>
      </c>
      <c r="G127" s="48">
        <v>0.95873060399999999</v>
      </c>
      <c r="H127" s="48">
        <v>2.4740787559999999</v>
      </c>
      <c r="I127" s="48">
        <v>1.3803561000000001E-2</v>
      </c>
      <c r="J127" s="48">
        <v>0.76558799</v>
      </c>
      <c r="K127" s="48">
        <v>0.62061600299999997</v>
      </c>
      <c r="L127" s="48">
        <v>0.56227068800000002</v>
      </c>
      <c r="M127" s="48">
        <v>1.5632337000000001</v>
      </c>
      <c r="N127" s="48">
        <v>2.3923679920000001</v>
      </c>
      <c r="O127" s="48">
        <v>2.975533548</v>
      </c>
      <c r="P127" s="40"/>
      <c r="Q127" s="40"/>
      <c r="R127" s="40"/>
      <c r="S127" s="40"/>
      <c r="T127" s="40"/>
    </row>
    <row r="128" spans="1:20" x14ac:dyDescent="0.25">
      <c r="A128" s="47">
        <v>2003</v>
      </c>
      <c r="B128" s="47" t="s">
        <v>79</v>
      </c>
      <c r="C128" s="47">
        <v>3</v>
      </c>
      <c r="D128" s="48">
        <v>0.98595422499999996</v>
      </c>
      <c r="E128" s="48">
        <v>0.25429463099999999</v>
      </c>
      <c r="F128" s="48">
        <v>1.563117004</v>
      </c>
      <c r="G128" s="48">
        <v>0.49265146399999998</v>
      </c>
      <c r="H128" s="48">
        <v>1.234641012</v>
      </c>
      <c r="I128" s="48">
        <v>4.0486569999999998E-3</v>
      </c>
      <c r="J128" s="48">
        <v>0.65268562100000005</v>
      </c>
      <c r="K128" s="48">
        <v>0.25053745799999999</v>
      </c>
      <c r="L128" s="48">
        <v>0.80372606000000002</v>
      </c>
      <c r="M128" s="48">
        <v>1.9061781790000001</v>
      </c>
      <c r="N128" s="48">
        <v>3.0437551589999998</v>
      </c>
      <c r="O128" s="48">
        <v>3.5436862979999999</v>
      </c>
      <c r="P128" s="40"/>
      <c r="Q128" s="40"/>
      <c r="R128" s="40"/>
      <c r="S128" s="40"/>
      <c r="T128" s="40"/>
    </row>
    <row r="129" spans="1:20" x14ac:dyDescent="0.25">
      <c r="A129" s="47">
        <v>2004</v>
      </c>
      <c r="B129" s="47" t="s">
        <v>79</v>
      </c>
      <c r="C129" s="47">
        <v>3</v>
      </c>
      <c r="D129" s="48">
        <v>0.95879177800000004</v>
      </c>
      <c r="E129" s="48">
        <v>0.21365646299999999</v>
      </c>
      <c r="F129" s="48">
        <v>1.7418123059999999</v>
      </c>
      <c r="G129" s="48">
        <v>0.700551598</v>
      </c>
      <c r="H129" s="48">
        <v>2.371284604</v>
      </c>
      <c r="I129" s="48">
        <v>4.2508140000000003E-3</v>
      </c>
      <c r="J129" s="48">
        <v>1.68470856</v>
      </c>
      <c r="K129" s="48">
        <v>0.29106897199999998</v>
      </c>
      <c r="L129" s="48">
        <v>0.73233453800000003</v>
      </c>
      <c r="M129" s="48">
        <v>1.2470979609999999</v>
      </c>
      <c r="N129" s="48">
        <v>2.4006248650000002</v>
      </c>
      <c r="O129" s="48">
        <v>1.946528738</v>
      </c>
      <c r="P129" s="40"/>
      <c r="Q129" s="40"/>
      <c r="R129" s="40"/>
      <c r="S129" s="40"/>
      <c r="T129" s="40"/>
    </row>
    <row r="130" spans="1:20" x14ac:dyDescent="0.25">
      <c r="A130" s="47">
        <v>2005</v>
      </c>
      <c r="B130" s="47" t="s">
        <v>79</v>
      </c>
      <c r="C130" s="47">
        <v>3</v>
      </c>
      <c r="D130" s="48">
        <v>0.98984762999999998</v>
      </c>
      <c r="E130" s="48">
        <v>0.28765108900000003</v>
      </c>
      <c r="F130" s="48">
        <v>3.2127880069999999</v>
      </c>
      <c r="G130" s="48">
        <v>0.88891353200000001</v>
      </c>
      <c r="H130" s="48">
        <v>1.341480875</v>
      </c>
      <c r="I130" s="48">
        <v>4.4369479999999996E-3</v>
      </c>
      <c r="J130" s="48">
        <v>1.551784775</v>
      </c>
      <c r="K130" s="48">
        <v>0.92201045299999995</v>
      </c>
      <c r="L130" s="48">
        <v>0.35343934700000001</v>
      </c>
      <c r="M130" s="48">
        <v>1.018867046</v>
      </c>
      <c r="N130" s="48">
        <v>2.8189905670000002</v>
      </c>
      <c r="O130" s="48">
        <v>0.96007533099999998</v>
      </c>
      <c r="P130" s="40"/>
      <c r="Q130" s="40"/>
      <c r="R130" s="40"/>
      <c r="S130" s="40"/>
      <c r="T130" s="40"/>
    </row>
    <row r="131" spans="1:20" x14ac:dyDescent="0.25">
      <c r="A131" s="47">
        <v>2006</v>
      </c>
      <c r="B131" s="47" t="s">
        <v>79</v>
      </c>
      <c r="C131" s="47">
        <v>3</v>
      </c>
      <c r="D131" s="48">
        <v>0.91885024100000001</v>
      </c>
      <c r="E131" s="48">
        <v>0.16946128799999999</v>
      </c>
      <c r="F131" s="48">
        <v>1.447404812</v>
      </c>
      <c r="G131" s="48">
        <v>0.41875850199999998</v>
      </c>
      <c r="H131" s="48">
        <v>0.96868542599999996</v>
      </c>
      <c r="I131" s="48">
        <v>4.5937180000000001E-3</v>
      </c>
      <c r="J131" s="48">
        <v>1.780347729</v>
      </c>
      <c r="K131" s="48">
        <v>0.54324156300000004</v>
      </c>
      <c r="L131" s="48">
        <v>0.39330010799999998</v>
      </c>
      <c r="M131" s="48">
        <v>0.144919456</v>
      </c>
      <c r="N131" s="48">
        <v>1.26002156</v>
      </c>
      <c r="O131" s="48">
        <v>2.3250743699999998</v>
      </c>
      <c r="P131" s="40"/>
      <c r="Q131" s="40"/>
      <c r="R131" s="40"/>
      <c r="S131" s="40"/>
      <c r="T131" s="40"/>
    </row>
    <row r="132" spans="1:20" x14ac:dyDescent="0.25">
      <c r="A132" s="47">
        <v>2007</v>
      </c>
      <c r="B132" s="47" t="s">
        <v>79</v>
      </c>
      <c r="C132" s="47">
        <v>3</v>
      </c>
      <c r="D132" s="48">
        <v>0.98721890899999998</v>
      </c>
      <c r="E132" s="48">
        <v>0.214184927</v>
      </c>
      <c r="F132" s="48">
        <v>2.2710476559999999</v>
      </c>
      <c r="G132" s="48">
        <v>0.57170854800000004</v>
      </c>
      <c r="H132" s="48">
        <v>0.71556299999999995</v>
      </c>
      <c r="I132" s="48">
        <v>7.515402E-3</v>
      </c>
      <c r="J132" s="48">
        <v>1.227114823</v>
      </c>
      <c r="K132" s="48">
        <v>0.51415675000000005</v>
      </c>
      <c r="L132" s="48">
        <v>0.76845457500000003</v>
      </c>
      <c r="M132" s="48">
        <v>1.267986413</v>
      </c>
      <c r="N132" s="48">
        <v>2.0219156279999999</v>
      </c>
      <c r="O132" s="48">
        <v>2.7562900460000002</v>
      </c>
      <c r="P132" s="40"/>
      <c r="Q132" s="40"/>
      <c r="R132" s="40"/>
      <c r="S132" s="40"/>
      <c r="T132" s="40"/>
    </row>
    <row r="133" spans="1:20" x14ac:dyDescent="0.25">
      <c r="A133" s="47">
        <v>2008</v>
      </c>
      <c r="B133" s="47" t="s">
        <v>79</v>
      </c>
      <c r="C133" s="47">
        <v>3</v>
      </c>
      <c r="D133" s="48">
        <v>0.969743507</v>
      </c>
      <c r="E133" s="48">
        <v>0.154154978</v>
      </c>
      <c r="F133" s="48">
        <v>1.394189186</v>
      </c>
      <c r="G133" s="48">
        <v>0.37802849799999999</v>
      </c>
      <c r="H133" s="48">
        <v>0.80236954500000002</v>
      </c>
      <c r="I133" s="48">
        <v>1.1405545E-2</v>
      </c>
      <c r="J133" s="48">
        <v>1.104221009</v>
      </c>
      <c r="K133" s="48">
        <v>0.70939349600000001</v>
      </c>
      <c r="L133" s="48">
        <v>0.59544086600000001</v>
      </c>
      <c r="M133" s="48">
        <v>2.2310109370000002</v>
      </c>
      <c r="N133" s="48">
        <v>1.2034397370000001</v>
      </c>
      <c r="O133" s="48">
        <v>2.1707389789999998</v>
      </c>
      <c r="P133" s="40"/>
      <c r="Q133" s="40"/>
      <c r="R133" s="40"/>
      <c r="S133" s="40"/>
      <c r="T133" s="40"/>
    </row>
    <row r="134" spans="1:20" x14ac:dyDescent="0.25">
      <c r="A134" s="47">
        <v>2009</v>
      </c>
      <c r="B134" s="47" t="s">
        <v>79</v>
      </c>
      <c r="C134" s="47">
        <v>3</v>
      </c>
      <c r="D134" s="48">
        <v>0.98377964500000004</v>
      </c>
      <c r="E134" s="48">
        <v>0.277682284</v>
      </c>
      <c r="F134" s="48">
        <v>0.77798504599999996</v>
      </c>
      <c r="G134" s="48">
        <v>0.21863897500000001</v>
      </c>
      <c r="H134" s="48">
        <v>0.70784466899999998</v>
      </c>
      <c r="I134" s="48">
        <v>4.8682370000000001E-3</v>
      </c>
      <c r="J134" s="48">
        <v>0.76944091400000003</v>
      </c>
      <c r="K134" s="48">
        <v>0.36344970300000001</v>
      </c>
      <c r="L134" s="48">
        <v>1.637488963</v>
      </c>
      <c r="M134" s="48">
        <v>0.89383281000000003</v>
      </c>
      <c r="N134" s="48">
        <v>1.577195487</v>
      </c>
      <c r="O134" s="48">
        <v>2.7292836770000002</v>
      </c>
      <c r="P134" s="40"/>
      <c r="Q134" s="40"/>
      <c r="R134" s="40"/>
      <c r="S134" s="40"/>
      <c r="T134" s="40"/>
    </row>
    <row r="135" spans="1:20" x14ac:dyDescent="0.25">
      <c r="A135" s="47">
        <v>2010</v>
      </c>
      <c r="B135" s="47" t="s">
        <v>79</v>
      </c>
      <c r="C135" s="47">
        <v>3</v>
      </c>
      <c r="D135" s="48">
        <v>0.92186755099999995</v>
      </c>
      <c r="E135" s="48">
        <v>0.209043795</v>
      </c>
      <c r="F135" s="48">
        <v>0.66238304800000003</v>
      </c>
      <c r="G135" s="48">
        <v>0.128432079</v>
      </c>
      <c r="H135" s="48">
        <v>0.28931700900000001</v>
      </c>
      <c r="I135" s="48">
        <v>4.8782340000000004E-3</v>
      </c>
      <c r="J135" s="48">
        <v>0.88090508199999995</v>
      </c>
      <c r="K135" s="48">
        <v>0.86419367499999999</v>
      </c>
      <c r="L135" s="48">
        <v>0.97703678999999999</v>
      </c>
      <c r="M135" s="48">
        <v>0.32145674899999999</v>
      </c>
      <c r="N135" s="48">
        <v>1.4865337540000001</v>
      </c>
      <c r="O135" s="48">
        <v>0.32168671599999998</v>
      </c>
      <c r="P135" s="40"/>
      <c r="Q135" s="40"/>
      <c r="R135" s="40"/>
      <c r="S135" s="40"/>
      <c r="T135" s="40"/>
    </row>
    <row r="136" spans="1:20" x14ac:dyDescent="0.25">
      <c r="A136" s="47">
        <v>2011</v>
      </c>
      <c r="B136" s="47" t="s">
        <v>79</v>
      </c>
      <c r="C136" s="47">
        <v>3</v>
      </c>
      <c r="D136" s="48">
        <v>0.86876796300000003</v>
      </c>
      <c r="E136" s="48">
        <v>0.18369227799999999</v>
      </c>
      <c r="F136" s="48">
        <v>0.54434136600000005</v>
      </c>
      <c r="G136" s="48">
        <v>8.1904614000000001E-2</v>
      </c>
      <c r="H136" s="48">
        <v>0.16664459600000001</v>
      </c>
      <c r="I136" s="48">
        <v>4.8577359999999997E-3</v>
      </c>
      <c r="J136" s="48">
        <v>0.69922460099999995</v>
      </c>
      <c r="K136" s="48">
        <v>0.32506401699999998</v>
      </c>
      <c r="L136" s="48">
        <v>0.27842191300000002</v>
      </c>
      <c r="M136" s="48">
        <v>0.101180699</v>
      </c>
      <c r="N136" s="48">
        <v>1.177649725</v>
      </c>
      <c r="O136" s="48">
        <v>0.82882803500000002</v>
      </c>
      <c r="P136" s="40"/>
      <c r="Q136" s="40"/>
      <c r="R136" s="40"/>
      <c r="S136" s="40"/>
      <c r="T136" s="40"/>
    </row>
    <row r="137" spans="1:20" x14ac:dyDescent="0.25">
      <c r="A137" s="47">
        <v>2012</v>
      </c>
      <c r="B137" s="47" t="s">
        <v>79</v>
      </c>
      <c r="C137" s="47">
        <v>3</v>
      </c>
      <c r="D137" s="48">
        <v>0.94631589699999996</v>
      </c>
      <c r="E137" s="48">
        <v>0.28324252300000002</v>
      </c>
      <c r="F137" s="48">
        <v>0.68560301199999996</v>
      </c>
      <c r="G137" s="48">
        <v>0.111021991</v>
      </c>
      <c r="H137" s="48">
        <v>0.143263218</v>
      </c>
      <c r="I137" s="48">
        <v>4.8010029999999999E-3</v>
      </c>
      <c r="J137" s="48">
        <v>0.57755807199999998</v>
      </c>
      <c r="K137" s="48">
        <v>0.78533572699999998</v>
      </c>
      <c r="L137" s="48">
        <v>0.60338620399999998</v>
      </c>
      <c r="M137" s="48">
        <v>0.56710854799999999</v>
      </c>
      <c r="N137" s="48">
        <v>1.0808693570000001</v>
      </c>
      <c r="O137" s="48">
        <v>0.23147110800000001</v>
      </c>
      <c r="P137" s="40"/>
      <c r="Q137" s="40"/>
      <c r="R137" s="40"/>
      <c r="S137" s="40"/>
      <c r="T137" s="40"/>
    </row>
    <row r="138" spans="1:20" x14ac:dyDescent="0.25">
      <c r="A138" s="47">
        <v>2013</v>
      </c>
      <c r="B138" s="47" t="s">
        <v>79</v>
      </c>
      <c r="C138" s="47">
        <v>3</v>
      </c>
      <c r="D138" s="48">
        <v>0.95056227199999999</v>
      </c>
      <c r="E138" s="48">
        <v>0.238905852</v>
      </c>
      <c r="F138" s="48">
        <v>0.55015837599999995</v>
      </c>
      <c r="G138" s="48">
        <v>7.2129504999999997E-2</v>
      </c>
      <c r="H138" s="48">
        <v>9.5481710999999997E-2</v>
      </c>
      <c r="I138" s="48">
        <v>4.7096300000000002E-3</v>
      </c>
      <c r="J138" s="48">
        <v>0.97175864899999997</v>
      </c>
      <c r="K138" s="48">
        <v>0.94445407999999997</v>
      </c>
      <c r="L138" s="48">
        <v>1.5316594640000001</v>
      </c>
      <c r="M138" s="48">
        <v>0.34473567799999999</v>
      </c>
      <c r="N138" s="48">
        <v>1.770761969</v>
      </c>
      <c r="O138" s="48">
        <v>0.92017895900000002</v>
      </c>
      <c r="P138" s="40"/>
      <c r="Q138" s="40"/>
      <c r="R138" s="40"/>
      <c r="S138" s="40"/>
      <c r="T138" s="40"/>
    </row>
    <row r="139" spans="1:20" x14ac:dyDescent="0.25">
      <c r="A139" s="47">
        <v>2014</v>
      </c>
      <c r="B139" s="47" t="s">
        <v>79</v>
      </c>
      <c r="C139" s="47">
        <v>3</v>
      </c>
      <c r="D139" s="48">
        <v>0.96315062799999995</v>
      </c>
      <c r="E139" s="48">
        <v>0.19765221099999999</v>
      </c>
      <c r="F139" s="48">
        <v>1.002549983</v>
      </c>
      <c r="G139" s="48">
        <v>0.18673615099999999</v>
      </c>
      <c r="H139" s="48">
        <v>0.154519777</v>
      </c>
      <c r="I139" s="48">
        <v>4.5859200000000003E-3</v>
      </c>
      <c r="J139" s="48">
        <v>0.96209739999999999</v>
      </c>
      <c r="K139" s="48">
        <v>0.16434483699999999</v>
      </c>
      <c r="L139" s="48">
        <v>0.70071061199999995</v>
      </c>
      <c r="M139" s="48">
        <v>0.86896141699999996</v>
      </c>
      <c r="N139" s="48">
        <v>0.65294261899999995</v>
      </c>
      <c r="O139" s="48">
        <v>0.40676464699999998</v>
      </c>
      <c r="P139" s="40"/>
      <c r="Q139" s="40"/>
      <c r="R139" s="40"/>
      <c r="S139" s="40"/>
      <c r="T139" s="40"/>
    </row>
    <row r="140" spans="1:20" x14ac:dyDescent="0.25">
      <c r="A140" s="47">
        <v>2015</v>
      </c>
      <c r="B140" s="47" t="s">
        <v>79</v>
      </c>
      <c r="C140" s="47">
        <v>3</v>
      </c>
      <c r="D140" s="48">
        <v>1.2711839899999999</v>
      </c>
      <c r="E140" s="48">
        <v>0.37663384700000002</v>
      </c>
      <c r="F140" s="48">
        <v>2.4248835729999998</v>
      </c>
      <c r="G140" s="48">
        <v>0.74398612399999997</v>
      </c>
      <c r="H140" s="48">
        <v>1.641429013</v>
      </c>
      <c r="I140" s="48">
        <v>1.3729E-2</v>
      </c>
      <c r="J140" s="48">
        <v>1.1696575810000001</v>
      </c>
      <c r="K140" s="48">
        <v>0.43472771100000002</v>
      </c>
      <c r="L140" s="48">
        <v>0.78020726399999996</v>
      </c>
      <c r="M140" s="48">
        <v>0.79501635699999995</v>
      </c>
      <c r="N140" s="48">
        <v>2.2992513919999999</v>
      </c>
      <c r="O140" s="48">
        <v>1.9426014110000001</v>
      </c>
      <c r="P140" s="40"/>
      <c r="Q140" s="40"/>
      <c r="R140" s="40"/>
      <c r="S140" s="40"/>
      <c r="T140" s="40"/>
    </row>
    <row r="141" spans="1:20" x14ac:dyDescent="0.25">
      <c r="A141" s="47">
        <v>2016</v>
      </c>
      <c r="B141" s="47" t="s">
        <v>79</v>
      </c>
      <c r="C141" s="47">
        <v>3</v>
      </c>
      <c r="D141" s="48">
        <v>1.314571545</v>
      </c>
      <c r="E141" s="48">
        <v>0.38189568499999998</v>
      </c>
      <c r="F141" s="48">
        <v>2.5177598049999999</v>
      </c>
      <c r="G141" s="48">
        <v>0.78121489600000005</v>
      </c>
      <c r="H141" s="48">
        <v>1.597690327</v>
      </c>
      <c r="I141" s="48">
        <v>1.3203648E-2</v>
      </c>
      <c r="J141" s="48">
        <v>1.1977960510000001</v>
      </c>
      <c r="K141" s="48">
        <v>0.46053891899999999</v>
      </c>
      <c r="L141" s="48">
        <v>0.81823676999999995</v>
      </c>
      <c r="M141" s="48">
        <v>1.0280871170000001</v>
      </c>
      <c r="N141" s="48">
        <v>2.3532863079999999</v>
      </c>
      <c r="O141" s="48">
        <v>2.4500615680000002</v>
      </c>
      <c r="P141" s="40"/>
      <c r="Q141" s="40"/>
      <c r="R141" s="40"/>
      <c r="S141" s="40"/>
      <c r="T141" s="40"/>
    </row>
    <row r="142" spans="1:20" x14ac:dyDescent="0.25">
      <c r="A142" s="47">
        <v>2017</v>
      </c>
      <c r="B142" s="47" t="s">
        <v>79</v>
      </c>
      <c r="C142" s="47">
        <v>3</v>
      </c>
      <c r="D142" s="48">
        <v>1.3510716359999999</v>
      </c>
      <c r="E142" s="48">
        <v>0.401571764</v>
      </c>
      <c r="F142" s="48">
        <v>2.595459629</v>
      </c>
      <c r="G142" s="48">
        <v>0.80616041599999999</v>
      </c>
      <c r="H142" s="48">
        <v>1.6554625359999999</v>
      </c>
      <c r="I142" s="48">
        <v>1.5302325E-2</v>
      </c>
      <c r="J142" s="48">
        <v>1.2424106399999999</v>
      </c>
      <c r="K142" s="48">
        <v>0.46560421299999999</v>
      </c>
      <c r="L142" s="48">
        <v>0.78676633799999995</v>
      </c>
      <c r="M142" s="48">
        <v>1.0433165710000001</v>
      </c>
      <c r="N142" s="48">
        <v>2.4193917279999999</v>
      </c>
      <c r="O142" s="48">
        <v>2.780239361</v>
      </c>
      <c r="P142" s="40"/>
      <c r="Q142" s="40"/>
      <c r="R142" s="40"/>
      <c r="S142" s="40"/>
      <c r="T142" s="40"/>
    </row>
    <row r="143" spans="1:20" x14ac:dyDescent="0.25">
      <c r="A143" s="47">
        <v>2018</v>
      </c>
      <c r="B143" s="47" t="s">
        <v>79</v>
      </c>
      <c r="C143" s="47">
        <v>3</v>
      </c>
      <c r="D143" s="48">
        <v>1.3398242330000001</v>
      </c>
      <c r="E143" s="48">
        <v>0.38484856899999997</v>
      </c>
      <c r="F143" s="48">
        <v>2.647099978</v>
      </c>
      <c r="G143" s="48">
        <v>0.82907938999999997</v>
      </c>
      <c r="H143" s="48">
        <v>1.395211142</v>
      </c>
      <c r="I143" s="48">
        <v>1.3207648000000001E-2</v>
      </c>
      <c r="J143" s="48">
        <v>1.309805375</v>
      </c>
      <c r="K143" s="48">
        <v>0.49228146</v>
      </c>
      <c r="L143" s="48">
        <v>0.79027999599999998</v>
      </c>
      <c r="M143" s="48">
        <v>1.053464382</v>
      </c>
      <c r="N143" s="48">
        <v>2.5890959379999998</v>
      </c>
      <c r="O143" s="48">
        <v>2.7365234369999998</v>
      </c>
      <c r="P143" s="40"/>
      <c r="Q143" s="40"/>
      <c r="R143" s="40"/>
      <c r="S143" s="40"/>
      <c r="T143" s="40"/>
    </row>
    <row r="144" spans="1:20" x14ac:dyDescent="0.25">
      <c r="A144" s="47">
        <v>2019</v>
      </c>
      <c r="B144" s="47" t="s">
        <v>79</v>
      </c>
      <c r="C144" s="47">
        <v>3</v>
      </c>
      <c r="D144" s="48">
        <v>1.3076107299999999</v>
      </c>
      <c r="E144" s="48">
        <v>0.38434380200000001</v>
      </c>
      <c r="F144" s="48">
        <v>2.5634092220000002</v>
      </c>
      <c r="G144" s="48">
        <v>0.79365403199999995</v>
      </c>
      <c r="H144" s="48">
        <v>1.4969105380000001</v>
      </c>
      <c r="I144" s="48">
        <v>1.4543950999999999E-2</v>
      </c>
      <c r="J144" s="48">
        <v>1.2942108969999999</v>
      </c>
      <c r="K144" s="48">
        <v>0.52028847300000003</v>
      </c>
      <c r="L144" s="48">
        <v>0.79329235399999998</v>
      </c>
      <c r="M144" s="48">
        <v>1.159891402</v>
      </c>
      <c r="N144" s="48">
        <v>2.5578695329999999</v>
      </c>
      <c r="O144" s="48">
        <v>2.6301336879999999</v>
      </c>
      <c r="P144" s="40"/>
      <c r="Q144" s="40"/>
      <c r="R144" s="40"/>
      <c r="S144" s="40"/>
      <c r="T144" s="40"/>
    </row>
    <row r="145" spans="1:20" x14ac:dyDescent="0.25">
      <c r="A145" s="47">
        <v>2020</v>
      </c>
      <c r="B145" s="47" t="s">
        <v>79</v>
      </c>
      <c r="C145" s="47">
        <v>3</v>
      </c>
      <c r="D145" s="48">
        <v>1.2326652789999999</v>
      </c>
      <c r="E145" s="48">
        <v>0.370021129</v>
      </c>
      <c r="F145" s="48">
        <v>2.3715148579999998</v>
      </c>
      <c r="G145" s="48">
        <v>0.72676217700000001</v>
      </c>
      <c r="H145" s="48">
        <v>1.2806024279999999</v>
      </c>
      <c r="I145" s="48">
        <v>1.2262758E-2</v>
      </c>
      <c r="J145" s="48">
        <v>1.3079064</v>
      </c>
      <c r="K145" s="48">
        <v>0.53909821499999999</v>
      </c>
      <c r="L145" s="48">
        <v>0.79638019000000004</v>
      </c>
      <c r="M145" s="48">
        <v>0.98056306800000004</v>
      </c>
      <c r="N145" s="48">
        <v>2.5515217969999999</v>
      </c>
      <c r="O145" s="48">
        <v>2.1806511049999999</v>
      </c>
      <c r="P145" s="40"/>
      <c r="Q145" s="40"/>
      <c r="R145" s="40"/>
      <c r="S145" s="40"/>
      <c r="T145" s="40"/>
    </row>
    <row r="146" spans="1:20" x14ac:dyDescent="0.25">
      <c r="A146" s="47">
        <v>2021</v>
      </c>
      <c r="B146" s="47" t="s">
        <v>79</v>
      </c>
      <c r="C146" s="47">
        <v>3</v>
      </c>
      <c r="D146" s="48">
        <v>1.2025329060000001</v>
      </c>
      <c r="E146" s="48">
        <v>0.36161921299999999</v>
      </c>
      <c r="F146" s="48">
        <v>2.2782131159999999</v>
      </c>
      <c r="G146" s="48">
        <v>0.692185092</v>
      </c>
      <c r="H146" s="48">
        <v>1.30621539</v>
      </c>
      <c r="I146" s="48">
        <v>1.182267E-2</v>
      </c>
      <c r="J146" s="48">
        <v>1.3423762880000001</v>
      </c>
      <c r="K146" s="48">
        <v>0.55538071899999997</v>
      </c>
      <c r="L146" s="48">
        <v>0.79978996099999999</v>
      </c>
      <c r="M146" s="48">
        <v>0.86222279099999999</v>
      </c>
      <c r="N146" s="48">
        <v>2.5416452039999999</v>
      </c>
      <c r="O146" s="48">
        <v>2.0228746279999998</v>
      </c>
      <c r="P146" s="40"/>
      <c r="Q146" s="40"/>
      <c r="R146" s="40"/>
      <c r="S146" s="40"/>
      <c r="T146" s="40"/>
    </row>
    <row r="147" spans="1:20" x14ac:dyDescent="0.25">
      <c r="A147" s="47">
        <v>2022</v>
      </c>
      <c r="B147" s="47" t="s">
        <v>79</v>
      </c>
      <c r="C147" s="47">
        <v>3</v>
      </c>
      <c r="D147" s="48">
        <v>1.1986622419999999</v>
      </c>
      <c r="E147" s="48">
        <v>0.35198277</v>
      </c>
      <c r="F147" s="48">
        <v>2.1520135489999999</v>
      </c>
      <c r="G147" s="48">
        <v>0.64819671599999995</v>
      </c>
      <c r="H147" s="48">
        <v>1.3042483520000001</v>
      </c>
      <c r="I147" s="48">
        <v>1.1395384999999999E-2</v>
      </c>
      <c r="J147" s="48">
        <v>1.3766086280000001</v>
      </c>
      <c r="K147" s="48">
        <v>0.56977204000000004</v>
      </c>
      <c r="L147" s="48">
        <v>0.80415133599999999</v>
      </c>
      <c r="M147" s="48">
        <v>0.83719708299999995</v>
      </c>
      <c r="N147" s="48">
        <v>2.4584257909999998</v>
      </c>
      <c r="O147" s="48">
        <v>2.0170290299999998</v>
      </c>
      <c r="P147" s="40"/>
      <c r="Q147" s="40"/>
      <c r="R147" s="40"/>
      <c r="S147" s="40"/>
      <c r="T147" s="40"/>
    </row>
    <row r="148" spans="1:20" x14ac:dyDescent="0.25">
      <c r="A148" s="47">
        <v>2023</v>
      </c>
      <c r="B148" s="47" t="s">
        <v>79</v>
      </c>
      <c r="C148" s="47">
        <v>3</v>
      </c>
      <c r="D148" s="48">
        <v>1.229218836</v>
      </c>
      <c r="E148" s="48">
        <v>0.34849625299999998</v>
      </c>
      <c r="F148" s="48">
        <v>2.0965933219999999</v>
      </c>
      <c r="G148" s="48">
        <v>0.63034030799999996</v>
      </c>
      <c r="H148" s="48">
        <v>1.272878771</v>
      </c>
      <c r="I148" s="48">
        <v>1.1044688E-2</v>
      </c>
      <c r="J148" s="48">
        <v>1.397774337</v>
      </c>
      <c r="K148" s="48">
        <v>0.58381565199999996</v>
      </c>
      <c r="L148" s="48">
        <v>0.80534824900000002</v>
      </c>
      <c r="M148" s="48">
        <v>0.85397491800000003</v>
      </c>
      <c r="N148" s="48">
        <v>2.430995368</v>
      </c>
      <c r="O148" s="48">
        <v>2.3541690439999998</v>
      </c>
      <c r="P148" s="40"/>
      <c r="Q148" s="40"/>
      <c r="R148" s="40"/>
      <c r="S148" s="40"/>
      <c r="T148" s="40"/>
    </row>
    <row r="149" spans="1:20" x14ac:dyDescent="0.25">
      <c r="A149" s="47">
        <v>2024</v>
      </c>
      <c r="B149" s="47" t="s">
        <v>79</v>
      </c>
      <c r="C149" s="47">
        <v>3</v>
      </c>
      <c r="D149" s="48">
        <v>1.241053991</v>
      </c>
      <c r="E149" s="48">
        <v>0.35021744599999999</v>
      </c>
      <c r="F149" s="48">
        <v>2.1494953620000001</v>
      </c>
      <c r="G149" s="48">
        <v>0.64962272499999996</v>
      </c>
      <c r="H149" s="48">
        <v>1.2594133789999999</v>
      </c>
      <c r="I149" s="48">
        <v>1.0573133E-2</v>
      </c>
      <c r="J149" s="48">
        <v>1.4152871579999999</v>
      </c>
      <c r="K149" s="48">
        <v>0.599493889</v>
      </c>
      <c r="L149" s="48">
        <v>0.80985250200000003</v>
      </c>
      <c r="M149" s="48">
        <v>0.848859272</v>
      </c>
      <c r="N149" s="48">
        <v>2.4878833600000001</v>
      </c>
      <c r="O149" s="48">
        <v>2.5615004350000001</v>
      </c>
      <c r="P149" s="40"/>
      <c r="Q149" s="40"/>
      <c r="R149" s="40"/>
      <c r="S149" s="40"/>
      <c r="T149" s="40"/>
    </row>
    <row r="150" spans="1:20" x14ac:dyDescent="0.25">
      <c r="A150" s="47">
        <v>2025</v>
      </c>
      <c r="B150" s="47" t="s">
        <v>79</v>
      </c>
      <c r="C150" s="47">
        <v>3</v>
      </c>
      <c r="D150" s="48">
        <v>1.2206049750000001</v>
      </c>
      <c r="E150" s="48">
        <v>0.35180864699999997</v>
      </c>
      <c r="F150" s="48">
        <v>2.205408206</v>
      </c>
      <c r="G150" s="48">
        <v>0.66923345199999995</v>
      </c>
      <c r="H150" s="48">
        <v>1.2800118540000001</v>
      </c>
      <c r="I150" s="48">
        <v>1.0343681E-2</v>
      </c>
      <c r="J150" s="48">
        <v>1.4373880320000001</v>
      </c>
      <c r="K150" s="48">
        <v>0.61260167300000001</v>
      </c>
      <c r="L150" s="48">
        <v>0.81484319999999999</v>
      </c>
      <c r="M150" s="48">
        <v>0.84620682700000005</v>
      </c>
      <c r="N150" s="48">
        <v>2.5213485929999999</v>
      </c>
      <c r="O150" s="48">
        <v>2.593431018</v>
      </c>
      <c r="P150" s="40"/>
      <c r="Q150" s="40"/>
      <c r="R150" s="40"/>
      <c r="S150" s="40"/>
      <c r="T150" s="40"/>
    </row>
    <row r="151" spans="1:20" x14ac:dyDescent="0.25">
      <c r="A151" s="47">
        <v>2026</v>
      </c>
      <c r="B151" s="47" t="s">
        <v>79</v>
      </c>
      <c r="C151" s="47">
        <v>3</v>
      </c>
      <c r="D151" s="48">
        <v>1.1823082229999999</v>
      </c>
      <c r="E151" s="48">
        <v>0.34981685600000001</v>
      </c>
      <c r="F151" s="48">
        <v>2.2189936160000001</v>
      </c>
      <c r="G151" s="48">
        <v>0.67489059699999998</v>
      </c>
      <c r="H151" s="48">
        <v>1.296504047</v>
      </c>
      <c r="I151" s="48">
        <v>9.9961489999999993E-3</v>
      </c>
      <c r="J151" s="48">
        <v>1.459566997</v>
      </c>
      <c r="K151" s="48">
        <v>0.62556134299999999</v>
      </c>
      <c r="L151" s="48">
        <v>0.82064354699999997</v>
      </c>
      <c r="M151" s="48">
        <v>0.856972179</v>
      </c>
      <c r="N151" s="48">
        <v>2.5464852609999999</v>
      </c>
      <c r="O151" s="48">
        <v>2.528504689</v>
      </c>
      <c r="P151" s="40"/>
      <c r="Q151" s="40"/>
      <c r="R151" s="40"/>
      <c r="S151" s="40"/>
      <c r="T151" s="40"/>
    </row>
    <row r="152" spans="1:20" x14ac:dyDescent="0.25">
      <c r="A152" s="47">
        <v>2027</v>
      </c>
      <c r="B152" s="47" t="s">
        <v>79</v>
      </c>
      <c r="C152" s="47">
        <v>3</v>
      </c>
      <c r="D152" s="48">
        <v>1.158788009</v>
      </c>
      <c r="E152" s="48">
        <v>0.34898742599999999</v>
      </c>
      <c r="F152" s="48">
        <v>2.2446387429999999</v>
      </c>
      <c r="G152" s="48">
        <v>0.68472826899999994</v>
      </c>
      <c r="H152" s="48">
        <v>1.323046444</v>
      </c>
      <c r="I152" s="48">
        <v>9.8803780000000004E-3</v>
      </c>
      <c r="J152" s="48">
        <v>1.481680705</v>
      </c>
      <c r="K152" s="48">
        <v>0.63879591999999996</v>
      </c>
      <c r="L152" s="48">
        <v>0.82630591900000006</v>
      </c>
      <c r="M152" s="48">
        <v>0.87749716499999997</v>
      </c>
      <c r="N152" s="48">
        <v>2.6001318750000002</v>
      </c>
      <c r="O152" s="48">
        <v>2.5441152100000002</v>
      </c>
      <c r="P152" s="40"/>
      <c r="Q152" s="40"/>
      <c r="R152" s="40"/>
      <c r="S152" s="40"/>
      <c r="T152" s="40"/>
    </row>
    <row r="153" spans="1:20" x14ac:dyDescent="0.25">
      <c r="A153" s="47">
        <v>2028</v>
      </c>
      <c r="B153" s="47" t="s">
        <v>79</v>
      </c>
      <c r="C153" s="47">
        <v>3</v>
      </c>
      <c r="D153" s="48">
        <v>1.1487400249999999</v>
      </c>
      <c r="E153" s="48">
        <v>0.34880381199999999</v>
      </c>
      <c r="F153" s="48">
        <v>2.289312426</v>
      </c>
      <c r="G153" s="48">
        <v>0.70141716399999998</v>
      </c>
      <c r="H153" s="48">
        <v>1.369439495</v>
      </c>
      <c r="I153" s="48">
        <v>9.7975630000000005E-3</v>
      </c>
      <c r="J153" s="48">
        <v>1.5070941090000001</v>
      </c>
      <c r="K153" s="48">
        <v>0.652788598</v>
      </c>
      <c r="L153" s="48">
        <v>0.83688468699999996</v>
      </c>
      <c r="M153" s="48">
        <v>0.91286483900000004</v>
      </c>
      <c r="N153" s="48">
        <v>2.6769222899999998</v>
      </c>
      <c r="O153" s="48">
        <v>2.664517821</v>
      </c>
      <c r="P153" s="40"/>
      <c r="Q153" s="40"/>
      <c r="R153" s="40"/>
      <c r="S153" s="40"/>
      <c r="T153" s="40"/>
    </row>
    <row r="154" spans="1:20" x14ac:dyDescent="0.25">
      <c r="A154" s="47">
        <v>2029</v>
      </c>
      <c r="B154" s="47" t="s">
        <v>79</v>
      </c>
      <c r="C154" s="47">
        <v>3</v>
      </c>
      <c r="D154" s="48">
        <v>1.137882423</v>
      </c>
      <c r="E154" s="48">
        <v>0.35067754299999998</v>
      </c>
      <c r="F154" s="48">
        <v>2.3410131170000001</v>
      </c>
      <c r="G154" s="48">
        <v>0.72056571400000002</v>
      </c>
      <c r="H154" s="48">
        <v>1.4212778530000001</v>
      </c>
      <c r="I154" s="48">
        <v>1.0018767E-2</v>
      </c>
      <c r="J154" s="48">
        <v>1.5277701669999999</v>
      </c>
      <c r="K154" s="48">
        <v>0.66744970699999995</v>
      </c>
      <c r="L154" s="48">
        <v>0.84243668400000005</v>
      </c>
      <c r="M154" s="48">
        <v>0.94254281500000003</v>
      </c>
      <c r="N154" s="48">
        <v>2.7377407680000001</v>
      </c>
      <c r="O154" s="48">
        <v>2.7846373560000002</v>
      </c>
      <c r="P154" s="40"/>
      <c r="Q154" s="40"/>
      <c r="R154" s="40"/>
      <c r="S154" s="40"/>
      <c r="T154" s="40"/>
    </row>
    <row r="155" spans="1:20" x14ac:dyDescent="0.25">
      <c r="A155" s="47">
        <v>2030</v>
      </c>
      <c r="B155" s="47" t="s">
        <v>79</v>
      </c>
      <c r="C155" s="47">
        <v>3</v>
      </c>
      <c r="D155" s="48">
        <v>1.125853588</v>
      </c>
      <c r="E155" s="48">
        <v>0.35065959800000002</v>
      </c>
      <c r="F155" s="48">
        <v>2.4084770280000001</v>
      </c>
      <c r="G155" s="48">
        <v>0.74613466699999997</v>
      </c>
      <c r="H155" s="48">
        <v>1.4556085910000001</v>
      </c>
      <c r="I155" s="48">
        <v>9.9813279999999994E-3</v>
      </c>
      <c r="J155" s="48">
        <v>1.5523265589999999</v>
      </c>
      <c r="K155" s="48">
        <v>0.68641535899999995</v>
      </c>
      <c r="L155" s="48">
        <v>0.84558155700000004</v>
      </c>
      <c r="M155" s="48">
        <v>0.96559518799999999</v>
      </c>
      <c r="N155" s="48">
        <v>2.8067719520000001</v>
      </c>
      <c r="O155" s="48">
        <v>2.8863787689999998</v>
      </c>
      <c r="P155" s="40"/>
      <c r="Q155" s="40"/>
      <c r="R155" s="40"/>
      <c r="S155" s="40"/>
      <c r="T155" s="40"/>
    </row>
    <row r="156" spans="1:20" x14ac:dyDescent="0.25">
      <c r="A156" s="47">
        <v>1980</v>
      </c>
      <c r="B156" s="47" t="s">
        <v>80</v>
      </c>
      <c r="C156" s="47">
        <v>4</v>
      </c>
      <c r="D156" s="48">
        <v>0.43591537858454155</v>
      </c>
      <c r="E156" s="48">
        <v>4.0021987426863997E-2</v>
      </c>
      <c r="F156" s="48">
        <v>1.3632821575016214</v>
      </c>
      <c r="G156" s="48">
        <v>0.2775164073529659</v>
      </c>
      <c r="H156" s="48">
        <v>2.4241546766932554</v>
      </c>
      <c r="I156" s="48">
        <v>3.7650994993855817E-2</v>
      </c>
      <c r="J156" s="48">
        <v>0.1081867755866962</v>
      </c>
      <c r="K156" s="48">
        <v>1.1611874252034395E-2</v>
      </c>
      <c r="L156" s="48">
        <v>6.4125749696700707E-2</v>
      </c>
      <c r="M156" s="48">
        <v>0.18402067172551456</v>
      </c>
      <c r="N156" s="48">
        <v>0.63509286355399375</v>
      </c>
      <c r="O156" s="48">
        <v>2.0403001712172921</v>
      </c>
      <c r="P156" s="40"/>
      <c r="Q156" s="40"/>
      <c r="R156" s="40"/>
      <c r="S156" s="40"/>
      <c r="T156" s="40"/>
    </row>
    <row r="157" spans="1:20" x14ac:dyDescent="0.25">
      <c r="A157" s="47">
        <v>1981</v>
      </c>
      <c r="B157" s="47" t="s">
        <v>80</v>
      </c>
      <c r="C157" s="47">
        <v>4</v>
      </c>
      <c r="D157" s="48">
        <v>0.44169078135651868</v>
      </c>
      <c r="E157" s="48">
        <v>1.6713027771795626E-2</v>
      </c>
      <c r="F157" s="48">
        <v>1.1113159612019363</v>
      </c>
      <c r="G157" s="48">
        <v>0.22333721114554178</v>
      </c>
      <c r="H157" s="48">
        <v>2.2137070253192399</v>
      </c>
      <c r="I157" s="48">
        <v>3.9713627647300728E-2</v>
      </c>
      <c r="J157" s="48">
        <v>4.6201739077410958E-2</v>
      </c>
      <c r="K157" s="48">
        <v>1.9100624103313625E-2</v>
      </c>
      <c r="L157" s="48">
        <v>0.50063236092145946</v>
      </c>
      <c r="M157" s="48">
        <v>5.3875958259742271E-2</v>
      </c>
      <c r="N157" s="48">
        <v>0.41491031262847861</v>
      </c>
      <c r="O157" s="48">
        <v>1.5068175344440717</v>
      </c>
      <c r="P157" s="40"/>
      <c r="Q157" s="40"/>
      <c r="R157" s="40"/>
      <c r="S157" s="40"/>
      <c r="T157" s="40"/>
    </row>
    <row r="158" spans="1:20" x14ac:dyDescent="0.25">
      <c r="A158" s="47">
        <v>1982</v>
      </c>
      <c r="B158" s="47" t="s">
        <v>80</v>
      </c>
      <c r="C158" s="47">
        <v>4</v>
      </c>
      <c r="D158" s="48">
        <v>0.40946597058223239</v>
      </c>
      <c r="E158" s="48">
        <v>0.11021406830875789</v>
      </c>
      <c r="F158" s="48">
        <v>0.60126187065147552</v>
      </c>
      <c r="G158" s="48">
        <v>0.14604950186630644</v>
      </c>
      <c r="H158" s="48">
        <v>1.8845418701278696</v>
      </c>
      <c r="I158" s="48">
        <v>3.5304621888025571E-2</v>
      </c>
      <c r="J158" s="48">
        <v>0.2234275254941426</v>
      </c>
      <c r="K158" s="48">
        <v>9.615227660373607E-2</v>
      </c>
      <c r="L158" s="48">
        <v>0.11678280159429863</v>
      </c>
      <c r="M158" s="48">
        <v>8.7930617407845052E-2</v>
      </c>
      <c r="N158" s="48">
        <v>0.84592872747937564</v>
      </c>
      <c r="O158" s="48">
        <v>1.8861636556408015</v>
      </c>
      <c r="P158" s="40"/>
      <c r="Q158" s="40"/>
      <c r="R158" s="40"/>
      <c r="S158" s="40"/>
      <c r="T158" s="40"/>
    </row>
    <row r="159" spans="1:20" x14ac:dyDescent="0.25">
      <c r="A159" s="47">
        <v>1983</v>
      </c>
      <c r="B159" s="47" t="s">
        <v>80</v>
      </c>
      <c r="C159" s="47">
        <v>4</v>
      </c>
      <c r="D159" s="48">
        <v>0.37642106687801014</v>
      </c>
      <c r="E159" s="48">
        <v>8.1708475305897171E-2</v>
      </c>
      <c r="F159" s="48">
        <v>0.50512537379535227</v>
      </c>
      <c r="G159" s="48">
        <v>0.11142603477243196</v>
      </c>
      <c r="H159" s="48">
        <v>0.83817353800988537</v>
      </c>
      <c r="I159" s="48">
        <v>1.8299073926724349E-2</v>
      </c>
      <c r="J159" s="48">
        <v>0.14554484354125688</v>
      </c>
      <c r="K159" s="48">
        <v>4.0270693442710871E-2</v>
      </c>
      <c r="L159" s="48">
        <v>0.14191537621809525</v>
      </c>
      <c r="M159" s="48">
        <v>5.2654202163625402E-2</v>
      </c>
      <c r="N159" s="48">
        <v>0.82033587115174389</v>
      </c>
      <c r="O159" s="48">
        <v>1.2819337024212296</v>
      </c>
      <c r="P159" s="40"/>
      <c r="Q159" s="40"/>
      <c r="R159" s="40"/>
      <c r="S159" s="40"/>
      <c r="T159" s="40"/>
    </row>
    <row r="160" spans="1:20" x14ac:dyDescent="0.25">
      <c r="A160" s="47">
        <v>1984</v>
      </c>
      <c r="B160" s="47" t="s">
        <v>80</v>
      </c>
      <c r="C160" s="47">
        <v>4</v>
      </c>
      <c r="D160" s="48">
        <v>0.28516719039889171</v>
      </c>
      <c r="E160" s="48">
        <v>0.1134326365450615</v>
      </c>
      <c r="F160" s="48">
        <v>0.7469425169777425</v>
      </c>
      <c r="G160" s="48">
        <v>0.16420147563185461</v>
      </c>
      <c r="H160" s="48">
        <v>1.2210441308453395</v>
      </c>
      <c r="I160" s="48">
        <v>2.4810763394367899E-2</v>
      </c>
      <c r="J160" s="48">
        <v>0.17294010265473111</v>
      </c>
      <c r="K160" s="48">
        <v>0.1607020471814157</v>
      </c>
      <c r="L160" s="48">
        <v>0.34169942076219939</v>
      </c>
      <c r="M160" s="48">
        <v>8.4718455297188355E-2</v>
      </c>
      <c r="N160" s="48">
        <v>0.56056740606429167</v>
      </c>
      <c r="O160" s="48">
        <v>1.6349386354302458</v>
      </c>
      <c r="P160" s="40"/>
      <c r="Q160" s="40"/>
      <c r="R160" s="40"/>
      <c r="S160" s="40"/>
      <c r="T160" s="40"/>
    </row>
    <row r="161" spans="1:20" x14ac:dyDescent="0.25">
      <c r="A161" s="47">
        <v>1985</v>
      </c>
      <c r="B161" s="47" t="s">
        <v>80</v>
      </c>
      <c r="C161" s="47">
        <v>4</v>
      </c>
      <c r="D161" s="48">
        <v>0.39470159599307991</v>
      </c>
      <c r="E161" s="48">
        <v>0.12292301391258438</v>
      </c>
      <c r="F161" s="48">
        <v>0.93777544389572753</v>
      </c>
      <c r="G161" s="48">
        <v>0.20348528346522421</v>
      </c>
      <c r="H161" s="48">
        <v>1.2933912269429908</v>
      </c>
      <c r="I161" s="48">
        <v>3.636324628403223E-2</v>
      </c>
      <c r="J161" s="48">
        <v>0.2407237188960332</v>
      </c>
      <c r="K161" s="48">
        <v>8.1265696210203756E-2</v>
      </c>
      <c r="L161" s="48">
        <v>0.31747205382902977</v>
      </c>
      <c r="M161" s="48">
        <v>0.19483529547762907</v>
      </c>
      <c r="N161" s="48">
        <v>1.045283135091311</v>
      </c>
      <c r="O161" s="48">
        <v>2.7891140329269475</v>
      </c>
      <c r="P161" s="40"/>
      <c r="Q161" s="40"/>
      <c r="R161" s="40"/>
      <c r="S161" s="40"/>
      <c r="T161" s="40"/>
    </row>
    <row r="162" spans="1:20" x14ac:dyDescent="0.25">
      <c r="A162" s="47">
        <v>1986</v>
      </c>
      <c r="B162" s="47" t="s">
        <v>80</v>
      </c>
      <c r="C162" s="47">
        <v>4</v>
      </c>
      <c r="D162" s="48">
        <v>0.48697912937477389</v>
      </c>
      <c r="E162" s="48">
        <v>0.29454739313482403</v>
      </c>
      <c r="F162" s="48">
        <v>1.3449135239295105</v>
      </c>
      <c r="G162" s="48">
        <v>0.29577723528152799</v>
      </c>
      <c r="H162" s="48">
        <v>2.6473094523947411</v>
      </c>
      <c r="I162" s="48">
        <v>6.0616680180306387E-2</v>
      </c>
      <c r="J162" s="48">
        <v>0.31742046658450557</v>
      </c>
      <c r="K162" s="48">
        <v>0.12417364911957547</v>
      </c>
      <c r="L162" s="48">
        <v>0.67338637168656246</v>
      </c>
      <c r="M162" s="48">
        <v>0.64901960721857266</v>
      </c>
      <c r="N162" s="48">
        <v>1.5965823767590197</v>
      </c>
      <c r="O162" s="48">
        <v>2.0737897073374825</v>
      </c>
      <c r="P162" s="40"/>
      <c r="Q162" s="40"/>
      <c r="R162" s="40"/>
      <c r="S162" s="40"/>
      <c r="T162" s="40"/>
    </row>
    <row r="163" spans="1:20" x14ac:dyDescent="0.25">
      <c r="A163" s="47">
        <v>1987</v>
      </c>
      <c r="B163" s="47" t="s">
        <v>80</v>
      </c>
      <c r="C163" s="47">
        <v>4</v>
      </c>
      <c r="D163" s="48">
        <v>0.63314056984688527</v>
      </c>
      <c r="E163" s="48">
        <v>0.21154150353626716</v>
      </c>
      <c r="F163" s="48">
        <v>1.5702802053037455</v>
      </c>
      <c r="G163" s="48">
        <v>0.33713396456926603</v>
      </c>
      <c r="H163" s="48">
        <v>2.1537026936630581</v>
      </c>
      <c r="I163" s="48">
        <v>6.0559572082550181E-2</v>
      </c>
      <c r="J163" s="48">
        <v>0.34853704961827647</v>
      </c>
      <c r="K163" s="48">
        <v>0.15965774257887358</v>
      </c>
      <c r="L163" s="48">
        <v>0.5307772199986901</v>
      </c>
      <c r="M163" s="48">
        <v>0.57246055952378316</v>
      </c>
      <c r="N163" s="48">
        <v>2.8463898001978429</v>
      </c>
      <c r="O163" s="48">
        <v>2.1943164916276086</v>
      </c>
      <c r="P163" s="40"/>
      <c r="Q163" s="40"/>
      <c r="R163" s="40"/>
      <c r="S163" s="40"/>
      <c r="T163" s="40"/>
    </row>
    <row r="164" spans="1:20" x14ac:dyDescent="0.25">
      <c r="A164" s="47">
        <v>1988</v>
      </c>
      <c r="B164" s="47" t="s">
        <v>80</v>
      </c>
      <c r="C164" s="47">
        <v>4</v>
      </c>
      <c r="D164" s="48">
        <v>0.49375705450636187</v>
      </c>
      <c r="E164" s="48">
        <v>0.21036888734492543</v>
      </c>
      <c r="F164" s="48">
        <v>2.0506511338992892</v>
      </c>
      <c r="G164" s="48">
        <v>0.43606437251123364</v>
      </c>
      <c r="H164" s="48">
        <v>2.6267087010832664</v>
      </c>
      <c r="I164" s="48">
        <v>5.2645391386225496E-2</v>
      </c>
      <c r="J164" s="48">
        <v>0.34914249166758171</v>
      </c>
      <c r="K164" s="48">
        <v>0.14637709807244817</v>
      </c>
      <c r="L164" s="48">
        <v>0.65545997613265639</v>
      </c>
      <c r="M164" s="48">
        <v>0.82344858328817538</v>
      </c>
      <c r="N164" s="48">
        <v>1.7201386880753131</v>
      </c>
      <c r="O164" s="48">
        <v>2.0023104890932593</v>
      </c>
      <c r="P164" s="40"/>
      <c r="Q164" s="40"/>
      <c r="R164" s="40"/>
      <c r="S164" s="40"/>
      <c r="T164" s="40"/>
    </row>
    <row r="165" spans="1:20" x14ac:dyDescent="0.25">
      <c r="A165" s="47">
        <v>1989</v>
      </c>
      <c r="B165" s="47" t="s">
        <v>80</v>
      </c>
      <c r="C165" s="47">
        <v>4</v>
      </c>
      <c r="D165" s="48">
        <v>0.46382105954138664</v>
      </c>
      <c r="E165" s="48">
        <v>0.16542847186975376</v>
      </c>
      <c r="F165" s="48">
        <v>1.6261075777999643</v>
      </c>
      <c r="G165" s="48">
        <v>0.34576419383623713</v>
      </c>
      <c r="H165" s="48">
        <v>1.6092224309147043</v>
      </c>
      <c r="I165" s="48">
        <v>4.5591723799084771E-2</v>
      </c>
      <c r="J165" s="48">
        <v>0.35395260142770013</v>
      </c>
      <c r="K165" s="48">
        <v>0.19952550266267491</v>
      </c>
      <c r="L165" s="48">
        <v>0.48258247537299959</v>
      </c>
      <c r="M165" s="48">
        <v>0.37595875216559033</v>
      </c>
      <c r="N165" s="48">
        <v>1.2942427082263395</v>
      </c>
      <c r="O165" s="48">
        <v>2.4966543301382447</v>
      </c>
      <c r="P165" s="40"/>
      <c r="Q165" s="40"/>
      <c r="R165" s="40"/>
      <c r="S165" s="40"/>
      <c r="T165" s="40"/>
    </row>
    <row r="166" spans="1:20" x14ac:dyDescent="0.25">
      <c r="A166" s="47">
        <v>1990</v>
      </c>
      <c r="B166" s="47" t="s">
        <v>80</v>
      </c>
      <c r="C166" s="47">
        <v>4</v>
      </c>
      <c r="D166" s="48">
        <v>0.45498068462687358</v>
      </c>
      <c r="E166" s="48">
        <v>0.1756929107660338</v>
      </c>
      <c r="F166" s="48">
        <v>2.3660474473546071</v>
      </c>
      <c r="G166" s="48">
        <v>0.49154412349856558</v>
      </c>
      <c r="H166" s="48">
        <v>2.0898587463995026</v>
      </c>
      <c r="I166" s="48">
        <v>4.8518297858511583E-2</v>
      </c>
      <c r="J166" s="48">
        <v>0.55416825770923972</v>
      </c>
      <c r="K166" s="48">
        <v>0.11415231390029426</v>
      </c>
      <c r="L166" s="48">
        <v>0.28943624298677928</v>
      </c>
      <c r="M166" s="48">
        <v>0.5101127285128827</v>
      </c>
      <c r="N166" s="48">
        <v>1.7205972769733933</v>
      </c>
      <c r="O166" s="48">
        <v>3.2112295619040458</v>
      </c>
      <c r="P166" s="40"/>
      <c r="Q166" s="40"/>
      <c r="R166" s="40"/>
      <c r="S166" s="40"/>
      <c r="T166" s="40"/>
    </row>
    <row r="167" spans="1:20" x14ac:dyDescent="0.25">
      <c r="A167" s="47">
        <v>1991</v>
      </c>
      <c r="B167" s="47" t="s">
        <v>80</v>
      </c>
      <c r="C167" s="47">
        <v>4</v>
      </c>
      <c r="D167" s="48">
        <v>0.57334971277246383</v>
      </c>
      <c r="E167" s="48">
        <v>0.14836092371980258</v>
      </c>
      <c r="F167" s="48">
        <v>1.1239052461426637</v>
      </c>
      <c r="G167" s="48">
        <v>0.2495517991530789</v>
      </c>
      <c r="H167" s="48">
        <v>1.4594418693066915</v>
      </c>
      <c r="I167" s="48">
        <v>5.5248500469022979E-2</v>
      </c>
      <c r="J167" s="48">
        <v>0.51691659601539885</v>
      </c>
      <c r="K167" s="48">
        <v>0.1569470598028701</v>
      </c>
      <c r="L167" s="48">
        <v>0.59781627472519272</v>
      </c>
      <c r="M167" s="48">
        <v>0.31881885126031356</v>
      </c>
      <c r="N167" s="48">
        <v>0.91102058994836621</v>
      </c>
      <c r="O167" s="48">
        <v>1.4196098306741798</v>
      </c>
      <c r="P167" s="40"/>
      <c r="Q167" s="40"/>
      <c r="R167" s="40"/>
      <c r="S167" s="40"/>
      <c r="T167" s="40"/>
    </row>
    <row r="168" spans="1:20" x14ac:dyDescent="0.25">
      <c r="A168" s="47">
        <v>1992</v>
      </c>
      <c r="B168" s="47" t="s">
        <v>80</v>
      </c>
      <c r="C168" s="47">
        <v>4</v>
      </c>
      <c r="D168" s="48">
        <v>0.41556022262977477</v>
      </c>
      <c r="E168" s="48">
        <v>0.12802594445489096</v>
      </c>
      <c r="F168" s="48">
        <v>1.0144822301264802</v>
      </c>
      <c r="G168" s="48">
        <v>0.22253228964631117</v>
      </c>
      <c r="H168" s="48">
        <v>1.454621649796731</v>
      </c>
      <c r="I168" s="48">
        <v>3.7877989330914047E-2</v>
      </c>
      <c r="J168" s="48">
        <v>0.4276913828742448</v>
      </c>
      <c r="K168" s="48">
        <v>8.3298290502092157E-2</v>
      </c>
      <c r="L168" s="48">
        <v>0.21747389043379481</v>
      </c>
      <c r="M168" s="48">
        <v>0.15323352451059027</v>
      </c>
      <c r="N168" s="48">
        <v>1.093799018089894</v>
      </c>
      <c r="O168" s="48">
        <v>2.5733179181076697</v>
      </c>
      <c r="P168" s="40"/>
      <c r="Q168" s="40"/>
      <c r="R168" s="40"/>
      <c r="S168" s="40"/>
      <c r="T168" s="40"/>
    </row>
    <row r="169" spans="1:20" x14ac:dyDescent="0.25">
      <c r="A169" s="47">
        <v>1993</v>
      </c>
      <c r="B169" s="47" t="s">
        <v>80</v>
      </c>
      <c r="C169" s="47">
        <v>4</v>
      </c>
      <c r="D169" s="48">
        <v>0.40743403781239684</v>
      </c>
      <c r="E169" s="48">
        <v>0.13385219947477467</v>
      </c>
      <c r="F169" s="48">
        <v>1.1469684967770271</v>
      </c>
      <c r="G169" s="48">
        <v>0.24258289242249489</v>
      </c>
      <c r="H169" s="48">
        <v>0.55136923814609973</v>
      </c>
      <c r="I169" s="48">
        <v>4.5477445557289324E-2</v>
      </c>
      <c r="J169" s="48">
        <v>0.3681136986275359</v>
      </c>
      <c r="K169" s="48">
        <v>0.11838818545562201</v>
      </c>
      <c r="L169" s="48">
        <v>0.20707774698345993</v>
      </c>
      <c r="M169" s="48">
        <v>4.0846899608865762E-2</v>
      </c>
      <c r="N169" s="48">
        <v>0.96868043701022166</v>
      </c>
      <c r="O169" s="48">
        <v>1.6503343336486087</v>
      </c>
      <c r="P169" s="40"/>
      <c r="Q169" s="40"/>
      <c r="R169" s="40"/>
      <c r="S169" s="40"/>
      <c r="T169" s="40"/>
    </row>
    <row r="170" spans="1:20" x14ac:dyDescent="0.25">
      <c r="A170" s="47">
        <v>1994</v>
      </c>
      <c r="B170" s="47" t="s">
        <v>80</v>
      </c>
      <c r="C170" s="47">
        <v>4</v>
      </c>
      <c r="D170" s="48">
        <v>0.38898395175099515</v>
      </c>
      <c r="E170" s="48">
        <v>0.12461677269599475</v>
      </c>
      <c r="F170" s="48">
        <v>1.1063255318217247</v>
      </c>
      <c r="G170" s="48">
        <v>0.23496202011756864</v>
      </c>
      <c r="H170" s="48">
        <v>0.74138938024741108</v>
      </c>
      <c r="I170" s="48">
        <v>3.8495475515370248E-2</v>
      </c>
      <c r="J170" s="48">
        <v>0.22812819755606384</v>
      </c>
      <c r="K170" s="48">
        <v>9.7395928319676292E-2</v>
      </c>
      <c r="L170" s="48">
        <v>0.25846584595844208</v>
      </c>
      <c r="M170" s="48">
        <v>3.9224778638173939E-2</v>
      </c>
      <c r="N170" s="48">
        <v>0.94945252510663625</v>
      </c>
      <c r="O170" s="48">
        <v>0.66282529518881195</v>
      </c>
      <c r="P170" s="40"/>
      <c r="Q170" s="40"/>
      <c r="R170" s="40"/>
      <c r="S170" s="40"/>
      <c r="T170" s="40"/>
    </row>
    <row r="171" spans="1:20" x14ac:dyDescent="0.25">
      <c r="A171" s="47">
        <v>1995</v>
      </c>
      <c r="B171" s="47" t="s">
        <v>80</v>
      </c>
      <c r="C171" s="47">
        <v>4</v>
      </c>
      <c r="D171" s="48">
        <v>0.3593556457269616</v>
      </c>
      <c r="E171" s="48">
        <v>8.2923500159227906E-2</v>
      </c>
      <c r="F171" s="48">
        <v>0.94771124210273383</v>
      </c>
      <c r="G171" s="48">
        <v>0.19820757412454001</v>
      </c>
      <c r="H171" s="48">
        <v>0.33219476474972165</v>
      </c>
      <c r="I171" s="48">
        <v>2.4551810628426828E-2</v>
      </c>
      <c r="J171" s="48">
        <v>0.49226230992702391</v>
      </c>
      <c r="K171" s="48">
        <v>5.7556875238432725E-2</v>
      </c>
      <c r="L171" s="48">
        <v>0.81830071357165624</v>
      </c>
      <c r="M171" s="48">
        <v>7.79066617946408E-2</v>
      </c>
      <c r="N171" s="48">
        <v>1.2661681850041224</v>
      </c>
      <c r="O171" s="48">
        <v>0.62318844956152064</v>
      </c>
      <c r="P171" s="40"/>
      <c r="Q171" s="40"/>
      <c r="R171" s="40"/>
      <c r="S171" s="40"/>
      <c r="T171" s="40"/>
    </row>
    <row r="172" spans="1:20" x14ac:dyDescent="0.25">
      <c r="A172" s="47">
        <v>1996</v>
      </c>
      <c r="B172" s="47" t="s">
        <v>80</v>
      </c>
      <c r="C172" s="47">
        <v>4</v>
      </c>
      <c r="D172" s="48">
        <v>0.41741178978125271</v>
      </c>
      <c r="E172" s="48">
        <v>0.11645620191324017</v>
      </c>
      <c r="F172" s="48">
        <v>0.90632492319342961</v>
      </c>
      <c r="G172" s="48">
        <v>0.19535763318602997</v>
      </c>
      <c r="H172" s="48">
        <v>0.85942207634574053</v>
      </c>
      <c r="I172" s="48">
        <v>5.3410131191201811E-2</v>
      </c>
      <c r="J172" s="48">
        <v>0.21967898612961595</v>
      </c>
      <c r="K172" s="48">
        <v>0.10601166036880301</v>
      </c>
      <c r="L172" s="48">
        <v>0.23493190699562533</v>
      </c>
      <c r="M172" s="48">
        <v>0.14527309278106368</v>
      </c>
      <c r="N172" s="48">
        <v>0.82054164854073763</v>
      </c>
      <c r="O172" s="48">
        <v>0.86421911902231041</v>
      </c>
      <c r="P172" s="40"/>
      <c r="Q172" s="40"/>
      <c r="R172" s="40"/>
      <c r="S172" s="40"/>
      <c r="T172" s="40"/>
    </row>
    <row r="173" spans="1:20" x14ac:dyDescent="0.25">
      <c r="A173" s="47">
        <v>1997</v>
      </c>
      <c r="B173" s="47" t="s">
        <v>80</v>
      </c>
      <c r="C173" s="47">
        <v>4</v>
      </c>
      <c r="D173" s="48">
        <v>0.36327887059398983</v>
      </c>
      <c r="E173" s="48">
        <v>0.13471748416174056</v>
      </c>
      <c r="F173" s="48">
        <v>1.1703005043493815</v>
      </c>
      <c r="G173" s="48">
        <v>0.23448943947272646</v>
      </c>
      <c r="H173" s="48">
        <v>0.30496709457851112</v>
      </c>
      <c r="I173" s="48">
        <v>2.2971252855545458E-2</v>
      </c>
      <c r="J173" s="48">
        <v>0.41116204240374377</v>
      </c>
      <c r="K173" s="48">
        <v>0.11918778886371535</v>
      </c>
      <c r="L173" s="48">
        <v>0.15346668410012226</v>
      </c>
      <c r="M173" s="48">
        <v>0.12234552235933646</v>
      </c>
      <c r="N173" s="48">
        <v>0.79477899462015689</v>
      </c>
      <c r="O173" s="48">
        <v>1.5772526357003636</v>
      </c>
      <c r="P173" s="40"/>
      <c r="Q173" s="40"/>
      <c r="R173" s="40"/>
      <c r="S173" s="40"/>
      <c r="T173" s="40"/>
    </row>
    <row r="174" spans="1:20" x14ac:dyDescent="0.25">
      <c r="A174" s="47">
        <v>1998</v>
      </c>
      <c r="B174" s="47" t="s">
        <v>80</v>
      </c>
      <c r="C174" s="47">
        <v>4</v>
      </c>
      <c r="D174" s="48">
        <v>0.429258620075463</v>
      </c>
      <c r="E174" s="48">
        <v>0.11930958645472765</v>
      </c>
      <c r="F174" s="48">
        <v>1.0202229361196375</v>
      </c>
      <c r="G174" s="48">
        <v>0.2107889889500324</v>
      </c>
      <c r="H174" s="48">
        <v>0.54265359568444005</v>
      </c>
      <c r="I174" s="48">
        <v>2.4847658883293152E-2</v>
      </c>
      <c r="J174" s="48">
        <v>0.5134492364653086</v>
      </c>
      <c r="K174" s="48">
        <v>6.6006907827130562E-2</v>
      </c>
      <c r="L174" s="48">
        <v>1.5788368551582956</v>
      </c>
      <c r="M174" s="48">
        <v>0.30726131777210136</v>
      </c>
      <c r="N174" s="48">
        <v>1.2126447355741157</v>
      </c>
      <c r="O174" s="48">
        <v>1.5160415415090431</v>
      </c>
      <c r="P174" s="40"/>
      <c r="Q174" s="40"/>
      <c r="R174" s="40"/>
      <c r="S174" s="40"/>
      <c r="T174" s="40"/>
    </row>
    <row r="175" spans="1:20" x14ac:dyDescent="0.25">
      <c r="A175" s="47">
        <v>1999</v>
      </c>
      <c r="B175" s="47" t="s">
        <v>80</v>
      </c>
      <c r="C175" s="47">
        <v>4</v>
      </c>
      <c r="D175" s="48">
        <v>0.52104853761021941</v>
      </c>
      <c r="E175" s="48">
        <v>0.10842807682493694</v>
      </c>
      <c r="F175" s="48">
        <v>1.4704538547476458</v>
      </c>
      <c r="G175" s="48">
        <v>0.29406237698803628</v>
      </c>
      <c r="H175" s="48">
        <v>0.42998184352793856</v>
      </c>
      <c r="I175" s="48">
        <v>3.5718071194441495E-2</v>
      </c>
      <c r="J175" s="48">
        <v>0.38270627747721564</v>
      </c>
      <c r="K175" s="48">
        <v>4.8631863931656832E-2</v>
      </c>
      <c r="L175" s="48">
        <v>0.26238324892969805</v>
      </c>
      <c r="M175" s="48">
        <v>0.671498805207835</v>
      </c>
      <c r="N175" s="48">
        <v>2.4261648391068373</v>
      </c>
      <c r="O175" s="48">
        <v>2.8902314527030999</v>
      </c>
      <c r="P175" s="40"/>
      <c r="Q175" s="40"/>
      <c r="R175" s="40"/>
      <c r="S175" s="40"/>
      <c r="T175" s="40"/>
    </row>
    <row r="176" spans="1:20" x14ac:dyDescent="0.25">
      <c r="A176" s="47">
        <v>2000</v>
      </c>
      <c r="B176" s="47" t="s">
        <v>80</v>
      </c>
      <c r="C176" s="47">
        <v>4</v>
      </c>
      <c r="D176" s="48">
        <v>0.47703023574456149</v>
      </c>
      <c r="E176" s="48">
        <v>0.24778793840936181</v>
      </c>
      <c r="F176" s="48">
        <v>1.7148716680037797</v>
      </c>
      <c r="G176" s="48">
        <v>0.35179667413062266</v>
      </c>
      <c r="H176" s="48">
        <v>1.105924717766344</v>
      </c>
      <c r="I176" s="48">
        <v>7.7352861430723063E-2</v>
      </c>
      <c r="J176" s="48">
        <v>0.24879663632379689</v>
      </c>
      <c r="K176" s="48">
        <v>0.14938520579368186</v>
      </c>
      <c r="L176" s="48">
        <v>0.16279457275386466</v>
      </c>
      <c r="M176" s="48">
        <v>0.25615135396408223</v>
      </c>
      <c r="N176" s="48">
        <v>1.3301892652583729</v>
      </c>
      <c r="O176" s="48">
        <v>3.2913647678182079</v>
      </c>
      <c r="P176" s="40"/>
      <c r="Q176" s="40"/>
      <c r="R176" s="40"/>
      <c r="S176" s="40"/>
      <c r="T176" s="40"/>
    </row>
    <row r="177" spans="1:20" x14ac:dyDescent="0.25">
      <c r="A177" s="47">
        <v>2001</v>
      </c>
      <c r="B177" s="47" t="s">
        <v>80</v>
      </c>
      <c r="C177" s="47">
        <v>4</v>
      </c>
      <c r="D177" s="48">
        <v>0.53046762705619632</v>
      </c>
      <c r="E177" s="48">
        <v>0.19782650893326367</v>
      </c>
      <c r="F177" s="48">
        <v>2.0406378050928851</v>
      </c>
      <c r="G177" s="48">
        <v>0.42378615071577375</v>
      </c>
      <c r="H177" s="48">
        <v>1.6156390582726909</v>
      </c>
      <c r="I177" s="48">
        <v>6.9699525405719026E-2</v>
      </c>
      <c r="J177" s="48">
        <v>0.58872895479598675</v>
      </c>
      <c r="K177" s="48">
        <v>0.1470413676117838</v>
      </c>
      <c r="L177" s="48">
        <v>0.17704824391740301</v>
      </c>
      <c r="M177" s="48">
        <v>0.60199515636097245</v>
      </c>
      <c r="N177" s="48">
        <v>1.267184087304903</v>
      </c>
      <c r="O177" s="48">
        <v>1.8871022610606967</v>
      </c>
      <c r="P177" s="40"/>
      <c r="Q177" s="40"/>
      <c r="R177" s="40"/>
      <c r="S177" s="40"/>
      <c r="T177" s="40"/>
    </row>
    <row r="178" spans="1:20" x14ac:dyDescent="0.25">
      <c r="A178" s="47">
        <v>2002</v>
      </c>
      <c r="B178" s="47" t="s">
        <v>80</v>
      </c>
      <c r="C178" s="47">
        <v>4</v>
      </c>
      <c r="D178" s="48">
        <v>0.62263038447995833</v>
      </c>
      <c r="E178" s="48">
        <v>0.17632758651554714</v>
      </c>
      <c r="F178" s="48">
        <v>1.4149385258676495</v>
      </c>
      <c r="G178" s="48">
        <v>0.30192404169680304</v>
      </c>
      <c r="H178" s="48">
        <v>1.1551639923629105</v>
      </c>
      <c r="I178" s="48">
        <v>3.7160396049991211E-2</v>
      </c>
      <c r="J178" s="48">
        <v>0.65879296345154548</v>
      </c>
      <c r="K178" s="48">
        <v>9.4588045378014657E-2</v>
      </c>
      <c r="L178" s="48">
        <v>0.27506574514168813</v>
      </c>
      <c r="M178" s="48">
        <v>0.72955476505998362</v>
      </c>
      <c r="N178" s="48">
        <v>1.2610373232601313</v>
      </c>
      <c r="O178" s="48">
        <v>3.1410394268221462</v>
      </c>
      <c r="P178" s="40"/>
      <c r="Q178" s="40"/>
      <c r="R178" s="40"/>
      <c r="S178" s="40"/>
      <c r="T178" s="40"/>
    </row>
    <row r="179" spans="1:20" x14ac:dyDescent="0.25">
      <c r="A179" s="47">
        <v>2003</v>
      </c>
      <c r="B179" s="47" t="s">
        <v>80</v>
      </c>
      <c r="C179" s="47">
        <v>4</v>
      </c>
      <c r="D179" s="48">
        <v>0.5618857180199226</v>
      </c>
      <c r="E179" s="48">
        <v>0.22432096471111571</v>
      </c>
      <c r="F179" s="48">
        <v>1.4936777987492968</v>
      </c>
      <c r="G179" s="48">
        <v>0.31396020335813291</v>
      </c>
      <c r="H179" s="48">
        <v>1.2017478967025297</v>
      </c>
      <c r="I179" s="48">
        <v>3.0260786111664377E-2</v>
      </c>
      <c r="J179" s="48">
        <v>0.59770990296448312</v>
      </c>
      <c r="K179" s="48">
        <v>0.18457005327676732</v>
      </c>
      <c r="L179" s="48">
        <v>0.34877919439312488</v>
      </c>
      <c r="M179" s="48">
        <v>0.36137759278600279</v>
      </c>
      <c r="N179" s="48">
        <v>1.3666779192458911</v>
      </c>
      <c r="O179" s="48">
        <v>3.4338124030972081</v>
      </c>
      <c r="P179" s="40"/>
      <c r="Q179" s="40"/>
      <c r="R179" s="40"/>
      <c r="S179" s="40"/>
      <c r="T179" s="40"/>
    </row>
    <row r="180" spans="1:20" x14ac:dyDescent="0.25">
      <c r="A180" s="47">
        <v>2004</v>
      </c>
      <c r="B180" s="47" t="s">
        <v>80</v>
      </c>
      <c r="C180" s="47">
        <v>4</v>
      </c>
      <c r="D180" s="48">
        <v>0.61732216364683168</v>
      </c>
      <c r="E180" s="48">
        <v>0.22757648494122296</v>
      </c>
      <c r="F180" s="48">
        <v>2.1147476351349166</v>
      </c>
      <c r="G180" s="48">
        <v>0.43670545295117552</v>
      </c>
      <c r="H180" s="48">
        <v>1.3076420863381835</v>
      </c>
      <c r="I180" s="48">
        <v>0.10928854374220023</v>
      </c>
      <c r="J180" s="48">
        <v>0.86553296601310914</v>
      </c>
      <c r="K180" s="48">
        <v>0.11263765572954951</v>
      </c>
      <c r="L180" s="48">
        <v>0.46037464891934676</v>
      </c>
      <c r="M180" s="48">
        <v>0.33679840750276591</v>
      </c>
      <c r="N180" s="48">
        <v>1.5427968316055862</v>
      </c>
      <c r="O180" s="48">
        <v>1.054394466108451</v>
      </c>
      <c r="P180" s="40"/>
      <c r="Q180" s="40"/>
      <c r="R180" s="40"/>
      <c r="S180" s="40"/>
      <c r="T180" s="40"/>
    </row>
    <row r="181" spans="1:20" x14ac:dyDescent="0.25">
      <c r="A181" s="47">
        <v>2005</v>
      </c>
      <c r="B181" s="47" t="s">
        <v>80</v>
      </c>
      <c r="C181" s="47">
        <v>4</v>
      </c>
      <c r="D181" s="48">
        <v>0.7224067629856733</v>
      </c>
      <c r="E181" s="48">
        <v>0.25805852625256032</v>
      </c>
      <c r="F181" s="48">
        <v>1.701478259015629</v>
      </c>
      <c r="G181" s="48">
        <v>0.35833877251778218</v>
      </c>
      <c r="H181" s="48">
        <v>1.1687724958331607</v>
      </c>
      <c r="I181" s="48">
        <v>4.7117976890726436E-2</v>
      </c>
      <c r="J181" s="48">
        <v>1.1241525356363486</v>
      </c>
      <c r="K181" s="48">
        <v>0.37763711937797062</v>
      </c>
      <c r="L181" s="48">
        <v>0.28717801343613897</v>
      </c>
      <c r="M181" s="48">
        <v>0.28226463661169565</v>
      </c>
      <c r="N181" s="48">
        <v>1.1325534292864021</v>
      </c>
      <c r="O181" s="48">
        <v>2.9339205428015496</v>
      </c>
      <c r="P181" s="40"/>
      <c r="Q181" s="40"/>
      <c r="R181" s="40"/>
      <c r="S181" s="40"/>
      <c r="T181" s="40"/>
    </row>
    <row r="182" spans="1:20" x14ac:dyDescent="0.25">
      <c r="A182" s="47">
        <v>2006</v>
      </c>
      <c r="B182" s="47" t="s">
        <v>80</v>
      </c>
      <c r="C182" s="47">
        <v>4</v>
      </c>
      <c r="D182" s="48">
        <v>0.6528083458480024</v>
      </c>
      <c r="E182" s="48">
        <v>0.15779511699825599</v>
      </c>
      <c r="F182" s="48">
        <v>1.6757798676930746</v>
      </c>
      <c r="G182" s="48">
        <v>0.34870077626481022</v>
      </c>
      <c r="H182" s="48">
        <v>0.66307275037588631</v>
      </c>
      <c r="I182" s="48">
        <v>1.9956465118324534E-2</v>
      </c>
      <c r="J182" s="48">
        <v>0.74042246963171454</v>
      </c>
      <c r="K182" s="48">
        <v>0.20888310632180962</v>
      </c>
      <c r="L182" s="48">
        <v>0.22164135349133507</v>
      </c>
      <c r="M182" s="48">
        <v>0.394956685397648</v>
      </c>
      <c r="N182" s="48">
        <v>1.082668536222342</v>
      </c>
      <c r="O182" s="48">
        <v>0.93876998209118923</v>
      </c>
      <c r="P182" s="40"/>
      <c r="Q182" s="40"/>
      <c r="R182" s="40"/>
      <c r="S182" s="40"/>
      <c r="T182" s="40"/>
    </row>
    <row r="183" spans="1:20" x14ac:dyDescent="0.25">
      <c r="A183" s="47">
        <v>2007</v>
      </c>
      <c r="B183" s="47" t="s">
        <v>80</v>
      </c>
      <c r="C183" s="47">
        <v>4</v>
      </c>
      <c r="D183" s="48">
        <v>0.69290982757738784</v>
      </c>
      <c r="E183" s="48">
        <v>0.16021821802226666</v>
      </c>
      <c r="F183" s="48">
        <v>2.1746751354718783</v>
      </c>
      <c r="G183" s="48">
        <v>0.44953308488761418</v>
      </c>
      <c r="H183" s="48">
        <v>0.82250249915322304</v>
      </c>
      <c r="I183" s="48">
        <v>3.1283522056781546E-2</v>
      </c>
      <c r="J183" s="48">
        <v>0.75476947751915624</v>
      </c>
      <c r="K183" s="48">
        <v>0.37391712377661634</v>
      </c>
      <c r="L183" s="48">
        <v>0.84159097498496971</v>
      </c>
      <c r="M183" s="48">
        <v>0.75066597854449724</v>
      </c>
      <c r="N183" s="48">
        <v>1.1074524946059907</v>
      </c>
      <c r="O183" s="48">
        <v>1.4651478680637555</v>
      </c>
      <c r="P183" s="40"/>
      <c r="Q183" s="40"/>
      <c r="R183" s="40"/>
      <c r="S183" s="40"/>
      <c r="T183" s="40"/>
    </row>
    <row r="184" spans="1:20" x14ac:dyDescent="0.25">
      <c r="A184" s="47">
        <v>2008</v>
      </c>
      <c r="B184" s="47" t="s">
        <v>80</v>
      </c>
      <c r="C184" s="47">
        <v>4</v>
      </c>
      <c r="D184" s="48">
        <v>0.69855364175467571</v>
      </c>
      <c r="E184" s="48">
        <v>0.1376418207556232</v>
      </c>
      <c r="F184" s="48">
        <v>1.4566618416812036</v>
      </c>
      <c r="G184" s="48">
        <v>0.30387514557772405</v>
      </c>
      <c r="H184" s="48">
        <v>0.44260253106038694</v>
      </c>
      <c r="I184" s="48">
        <v>1.7585346163993945E-2</v>
      </c>
      <c r="J184" s="48">
        <v>0.80404345088734985</v>
      </c>
      <c r="K184" s="48">
        <v>0.37875355083710943</v>
      </c>
      <c r="L184" s="48">
        <v>0.42529857917557284</v>
      </c>
      <c r="M184" s="48">
        <v>0.42446012246225578</v>
      </c>
      <c r="N184" s="48">
        <v>1.1085060026424571</v>
      </c>
      <c r="O184" s="48">
        <v>1.2467997308527177</v>
      </c>
      <c r="P184" s="40"/>
      <c r="Q184" s="40"/>
      <c r="R184" s="40"/>
      <c r="S184" s="40"/>
      <c r="T184" s="40"/>
    </row>
    <row r="185" spans="1:20" x14ac:dyDescent="0.25">
      <c r="A185" s="47">
        <v>2009</v>
      </c>
      <c r="B185" s="47" t="s">
        <v>80</v>
      </c>
      <c r="C185" s="47">
        <v>4</v>
      </c>
      <c r="D185" s="48">
        <v>0.6824504035803608</v>
      </c>
      <c r="E185" s="48">
        <v>0.13457728907902111</v>
      </c>
      <c r="F185" s="48">
        <v>2.2482323715898982</v>
      </c>
      <c r="G185" s="48">
        <v>0.45685233513311552</v>
      </c>
      <c r="H185" s="48">
        <v>0.53416010338606246</v>
      </c>
      <c r="I185" s="48">
        <v>1.8367018590539744E-2</v>
      </c>
      <c r="J185" s="48">
        <v>0.65222566862675058</v>
      </c>
      <c r="K185" s="48">
        <v>0.15748233191060407</v>
      </c>
      <c r="L185" s="48">
        <v>0.62423278539052374</v>
      </c>
      <c r="M185" s="48">
        <v>0.33221803348297224</v>
      </c>
      <c r="N185" s="48">
        <v>1.2783491635644093</v>
      </c>
      <c r="O185" s="48">
        <v>2.4107856809462356</v>
      </c>
      <c r="P185" s="40"/>
      <c r="Q185" s="40"/>
      <c r="R185" s="40"/>
      <c r="S185" s="40"/>
      <c r="T185" s="40"/>
    </row>
    <row r="186" spans="1:20" x14ac:dyDescent="0.25">
      <c r="A186" s="47">
        <v>2010</v>
      </c>
      <c r="B186" s="47" t="s">
        <v>80</v>
      </c>
      <c r="C186" s="47">
        <v>4</v>
      </c>
      <c r="D186" s="48">
        <v>0.5303109817763455</v>
      </c>
      <c r="E186" s="48">
        <v>9.1788924355002036E-2</v>
      </c>
      <c r="F186" s="48">
        <v>0.94873217380089681</v>
      </c>
      <c r="G186" s="48">
        <v>0.19169153472403314</v>
      </c>
      <c r="H186" s="48">
        <v>0.31857638960395585</v>
      </c>
      <c r="I186" s="48">
        <v>1.9940969605312768E-2</v>
      </c>
      <c r="J186" s="48">
        <v>0.26553501837599508</v>
      </c>
      <c r="K186" s="48">
        <v>0.24058580530785398</v>
      </c>
      <c r="L186" s="48">
        <v>0.30244142877835439</v>
      </c>
      <c r="M186" s="48">
        <v>0.21526246448849928</v>
      </c>
      <c r="N186" s="48">
        <v>1.009907604992571</v>
      </c>
      <c r="O186" s="48">
        <v>0.92709897951105003</v>
      </c>
      <c r="P186" s="40"/>
      <c r="Q186" s="40"/>
      <c r="R186" s="40"/>
      <c r="S186" s="40"/>
      <c r="T186" s="40"/>
    </row>
    <row r="187" spans="1:20" x14ac:dyDescent="0.25">
      <c r="A187" s="47">
        <v>2011</v>
      </c>
      <c r="B187" s="47" t="s">
        <v>80</v>
      </c>
      <c r="C187" s="47">
        <v>4</v>
      </c>
      <c r="D187" s="48">
        <v>0.46663734605491497</v>
      </c>
      <c r="E187" s="48">
        <v>0.10339356005040035</v>
      </c>
      <c r="F187" s="48">
        <v>0.58351681953590584</v>
      </c>
      <c r="G187" s="48">
        <v>0.12362415231137068</v>
      </c>
      <c r="H187" s="48">
        <v>0.26382153615884113</v>
      </c>
      <c r="I187" s="48">
        <v>4.4517246711014737E-2</v>
      </c>
      <c r="J187" s="48">
        <v>0.20693904947710837</v>
      </c>
      <c r="K187" s="48">
        <v>0.16591163682366641</v>
      </c>
      <c r="L187" s="48">
        <v>0.20728680397310484</v>
      </c>
      <c r="M187" s="48">
        <v>0.16909405513207382</v>
      </c>
      <c r="N187" s="48">
        <v>1.2255096230556539</v>
      </c>
      <c r="O187" s="48">
        <v>0.68746690221946916</v>
      </c>
      <c r="P187" s="40"/>
      <c r="Q187" s="40"/>
      <c r="R187" s="40"/>
      <c r="S187" s="40"/>
      <c r="T187" s="40"/>
    </row>
    <row r="188" spans="1:20" x14ac:dyDescent="0.25">
      <c r="A188" s="47">
        <v>2012</v>
      </c>
      <c r="B188" s="47" t="s">
        <v>80</v>
      </c>
      <c r="C188" s="47">
        <v>4</v>
      </c>
      <c r="D188" s="48">
        <v>0.5597918628599905</v>
      </c>
      <c r="E188" s="48">
        <v>9.855340585762834E-2</v>
      </c>
      <c r="F188" s="48">
        <v>0.42646244550619611</v>
      </c>
      <c r="G188" s="48">
        <v>9.0341554174048377E-2</v>
      </c>
      <c r="H188" s="48">
        <v>0.22365991381338007</v>
      </c>
      <c r="I188" s="48">
        <v>8.8881934393424608E-3</v>
      </c>
      <c r="J188" s="48">
        <v>0.17225600060980562</v>
      </c>
      <c r="K188" s="48">
        <v>0.20033744551466837</v>
      </c>
      <c r="L188" s="48">
        <v>0.83181682788173328</v>
      </c>
      <c r="M188" s="48">
        <v>0.16448096784079891</v>
      </c>
      <c r="N188" s="48">
        <v>0.68864803307213063</v>
      </c>
      <c r="O188" s="48">
        <v>0.25309006440326753</v>
      </c>
      <c r="P188" s="40"/>
      <c r="Q188" s="40"/>
      <c r="R188" s="40"/>
      <c r="S188" s="40"/>
      <c r="T188" s="40"/>
    </row>
    <row r="189" spans="1:20" x14ac:dyDescent="0.25">
      <c r="A189" s="47">
        <v>2013</v>
      </c>
      <c r="B189" s="47" t="s">
        <v>80</v>
      </c>
      <c r="C189" s="47">
        <v>4</v>
      </c>
      <c r="D189" s="48">
        <v>0.48155300116857797</v>
      </c>
      <c r="E189" s="48">
        <v>9.5129188144798468E-2</v>
      </c>
      <c r="F189" s="48">
        <v>0.58998081528024882</v>
      </c>
      <c r="G189" s="48">
        <v>0.12492949566357089</v>
      </c>
      <c r="H189" s="48">
        <v>0.15669641920058197</v>
      </c>
      <c r="I189" s="48">
        <v>1.1083180718509283E-2</v>
      </c>
      <c r="J189" s="48">
        <v>0.15534698984585799</v>
      </c>
      <c r="K189" s="48">
        <v>0.12980263685434176</v>
      </c>
      <c r="L189" s="48">
        <v>0.35184691039336302</v>
      </c>
      <c r="M189" s="48">
        <v>0.17372894195316596</v>
      </c>
      <c r="N189" s="48">
        <v>0.8530610728630601</v>
      </c>
      <c r="O189" s="48">
        <v>0.52031990968567232</v>
      </c>
      <c r="P189" s="40"/>
      <c r="Q189" s="40"/>
      <c r="R189" s="40"/>
      <c r="S189" s="40"/>
      <c r="T189" s="40"/>
    </row>
    <row r="190" spans="1:20" x14ac:dyDescent="0.25">
      <c r="A190" s="47">
        <v>2014</v>
      </c>
      <c r="B190" s="47" t="s">
        <v>80</v>
      </c>
      <c r="C190" s="47">
        <v>4</v>
      </c>
      <c r="D190" s="48">
        <v>0.51553113324282718</v>
      </c>
      <c r="E190" s="48">
        <v>9.4464191905679784E-2</v>
      </c>
      <c r="F190" s="48">
        <v>0.70673394898185982</v>
      </c>
      <c r="G190" s="48">
        <v>0.15000472039538801</v>
      </c>
      <c r="H190" s="48">
        <v>0.13296203286546959</v>
      </c>
      <c r="I190" s="48">
        <v>8.0095726827146205E-3</v>
      </c>
      <c r="J190" s="48">
        <v>0.17588567001565553</v>
      </c>
      <c r="K190" s="48">
        <v>0.1391071263026829</v>
      </c>
      <c r="L190" s="48">
        <v>0.21623545943772773</v>
      </c>
      <c r="M190" s="48">
        <v>0.18777410373340289</v>
      </c>
      <c r="N190" s="48">
        <v>0.69368210014649112</v>
      </c>
      <c r="O190" s="48">
        <v>0.55912059838761197</v>
      </c>
      <c r="P190" s="40"/>
      <c r="Q190" s="40"/>
      <c r="R190" s="40"/>
      <c r="S190" s="40"/>
      <c r="T190" s="40"/>
    </row>
    <row r="191" spans="1:20" x14ac:dyDescent="0.25">
      <c r="A191" s="47">
        <v>2015</v>
      </c>
      <c r="B191" s="47" t="s">
        <v>80</v>
      </c>
      <c r="C191" s="47">
        <v>4</v>
      </c>
      <c r="D191" s="48">
        <v>0.82449959863020639</v>
      </c>
      <c r="E191" s="48">
        <v>0.20265303198547152</v>
      </c>
      <c r="F191" s="48">
        <v>1.5473925089321616</v>
      </c>
      <c r="G191" s="48">
        <v>0.33201561638147831</v>
      </c>
      <c r="H191" s="48">
        <v>0.93463703419186817</v>
      </c>
      <c r="I191" s="48">
        <v>4.6155763363530888E-2</v>
      </c>
      <c r="J191" s="48">
        <v>0.63699034495268503</v>
      </c>
      <c r="K191" s="48">
        <v>0.23453661682996885</v>
      </c>
      <c r="L191" s="48">
        <v>0.41125868692755735</v>
      </c>
      <c r="M191" s="48">
        <v>0.34430608536304352</v>
      </c>
      <c r="N191" s="48">
        <v>1.4547505266625933</v>
      </c>
      <c r="O191" s="48">
        <v>1.6397044033731596</v>
      </c>
      <c r="P191" s="40"/>
      <c r="Q191" s="40"/>
      <c r="R191" s="40"/>
      <c r="S191" s="40"/>
      <c r="T191" s="40"/>
    </row>
    <row r="192" spans="1:20" x14ac:dyDescent="0.25">
      <c r="A192" s="47">
        <v>2016</v>
      </c>
      <c r="B192" s="47" t="s">
        <v>80</v>
      </c>
      <c r="C192" s="47">
        <v>4</v>
      </c>
      <c r="D192" s="48">
        <v>0.88981096273659932</v>
      </c>
      <c r="E192" s="48">
        <v>0.20998698938219026</v>
      </c>
      <c r="F192" s="48">
        <v>1.693041342449497</v>
      </c>
      <c r="G192" s="48">
        <v>0.36358982764832315</v>
      </c>
      <c r="H192" s="48">
        <v>0.98412054430733875</v>
      </c>
      <c r="I192" s="48">
        <v>5.0588248779485562E-2</v>
      </c>
      <c r="J192" s="48">
        <v>0.64869467374446899</v>
      </c>
      <c r="K192" s="48">
        <v>0.24397369774076755</v>
      </c>
      <c r="L192" s="48">
        <v>0.44873054881034091</v>
      </c>
      <c r="M192" s="48">
        <v>0.48123983108436885</v>
      </c>
      <c r="N192" s="48">
        <v>1.5467737365480108</v>
      </c>
      <c r="O192" s="48">
        <v>2.1206270046188207</v>
      </c>
      <c r="P192" s="40"/>
      <c r="Q192" s="40"/>
      <c r="R192" s="40"/>
      <c r="S192" s="40"/>
      <c r="T192" s="40"/>
    </row>
    <row r="193" spans="1:20" x14ac:dyDescent="0.25">
      <c r="A193" s="47">
        <v>2017</v>
      </c>
      <c r="B193" s="47" t="s">
        <v>80</v>
      </c>
      <c r="C193" s="47">
        <v>4</v>
      </c>
      <c r="D193" s="48">
        <v>0.89171782464792781</v>
      </c>
      <c r="E193" s="48">
        <v>0.21924894491194746</v>
      </c>
      <c r="F193" s="48">
        <v>1.7085416305008452</v>
      </c>
      <c r="G193" s="48">
        <v>0.36754177225317053</v>
      </c>
      <c r="H193" s="48">
        <v>1.2360975521092972</v>
      </c>
      <c r="I193" s="48">
        <v>5.7138036500917241E-2</v>
      </c>
      <c r="J193" s="48">
        <v>0.67451219481147706</v>
      </c>
      <c r="K193" s="48">
        <v>0.24825152926582023</v>
      </c>
      <c r="L193" s="48">
        <v>0.42715987866084892</v>
      </c>
      <c r="M193" s="48">
        <v>0.48824252669318263</v>
      </c>
      <c r="N193" s="48">
        <v>1.5964252381395836</v>
      </c>
      <c r="O193" s="48">
        <v>2.2337588776112582</v>
      </c>
      <c r="P193" s="40"/>
      <c r="Q193" s="40"/>
      <c r="R193" s="40"/>
      <c r="S193" s="40"/>
      <c r="T193" s="40"/>
    </row>
    <row r="194" spans="1:20" x14ac:dyDescent="0.25">
      <c r="A194" s="47">
        <v>2018</v>
      </c>
      <c r="B194" s="47" t="s">
        <v>80</v>
      </c>
      <c r="C194" s="47">
        <v>4</v>
      </c>
      <c r="D194" s="48">
        <v>0.86064319360676944</v>
      </c>
      <c r="E194" s="48">
        <v>0.20189231934201823</v>
      </c>
      <c r="F194" s="48">
        <v>1.7384518267111195</v>
      </c>
      <c r="G194" s="48">
        <v>0.37735954383127707</v>
      </c>
      <c r="H194" s="48">
        <v>1.2369358914506814</v>
      </c>
      <c r="I194" s="48">
        <v>5.414939639585814E-2</v>
      </c>
      <c r="J194" s="48">
        <v>0.72547394251767028</v>
      </c>
      <c r="K194" s="48">
        <v>0.26291485816705407</v>
      </c>
      <c r="L194" s="48">
        <v>0.43451436359935364</v>
      </c>
      <c r="M194" s="48">
        <v>0.49296467822183021</v>
      </c>
      <c r="N194" s="48">
        <v>1.7619622118635849</v>
      </c>
      <c r="O194" s="48">
        <v>2.1145899173995319</v>
      </c>
      <c r="P194" s="40"/>
      <c r="Q194" s="40"/>
      <c r="R194" s="40"/>
      <c r="S194" s="40"/>
      <c r="T194" s="40"/>
    </row>
    <row r="195" spans="1:20" x14ac:dyDescent="0.25">
      <c r="A195" s="47">
        <v>2019</v>
      </c>
      <c r="B195" s="47" t="s">
        <v>80</v>
      </c>
      <c r="C195" s="47">
        <v>4</v>
      </c>
      <c r="D195" s="48">
        <v>0.85060336803774717</v>
      </c>
      <c r="E195" s="48">
        <v>0.2027172289776985</v>
      </c>
      <c r="F195" s="48">
        <v>1.7189145648375519</v>
      </c>
      <c r="G195" s="48">
        <v>0.37123099942919702</v>
      </c>
      <c r="H195" s="48">
        <v>1.3791029588197468</v>
      </c>
      <c r="I195" s="48">
        <v>6.0294255228611038E-2</v>
      </c>
      <c r="J195" s="48">
        <v>0.71273776069183237</v>
      </c>
      <c r="K195" s="48">
        <v>0.26646852447169378</v>
      </c>
      <c r="L195" s="48">
        <v>0.44093605192277641</v>
      </c>
      <c r="M195" s="48">
        <v>0.53422678044448058</v>
      </c>
      <c r="N195" s="48">
        <v>1.7587762851534599</v>
      </c>
      <c r="O195" s="48">
        <v>2.0527285737957697</v>
      </c>
      <c r="P195" s="40"/>
      <c r="Q195" s="40"/>
      <c r="R195" s="40"/>
      <c r="S195" s="40"/>
      <c r="T195" s="40"/>
    </row>
    <row r="196" spans="1:20" x14ac:dyDescent="0.25">
      <c r="A196" s="47">
        <v>2020</v>
      </c>
      <c r="B196" s="47" t="s">
        <v>80</v>
      </c>
      <c r="C196" s="47">
        <v>4</v>
      </c>
      <c r="D196" s="48">
        <v>0.82394443468123191</v>
      </c>
      <c r="E196" s="48">
        <v>0.19380194508306323</v>
      </c>
      <c r="F196" s="48">
        <v>1.6431993406398731</v>
      </c>
      <c r="G196" s="48">
        <v>0.35518810006110624</v>
      </c>
      <c r="H196" s="48">
        <v>1.3045246733525639</v>
      </c>
      <c r="I196" s="48">
        <v>5.678724234959015E-2</v>
      </c>
      <c r="J196" s="48">
        <v>0.72472098431194654</v>
      </c>
      <c r="K196" s="48">
        <v>0.27405535953764992</v>
      </c>
      <c r="L196" s="48">
        <v>0.44646740055874401</v>
      </c>
      <c r="M196" s="48">
        <v>0.46884184562828801</v>
      </c>
      <c r="N196" s="48">
        <v>1.7460138913523586</v>
      </c>
      <c r="O196" s="48">
        <v>1.9428260144444292</v>
      </c>
      <c r="P196" s="40"/>
      <c r="Q196" s="40"/>
      <c r="R196" s="40"/>
      <c r="S196" s="40"/>
      <c r="T196" s="40"/>
    </row>
    <row r="197" spans="1:20" x14ac:dyDescent="0.25">
      <c r="A197" s="47">
        <v>2021</v>
      </c>
      <c r="B197" s="47" t="s">
        <v>80</v>
      </c>
      <c r="C197" s="47">
        <v>4</v>
      </c>
      <c r="D197" s="48">
        <v>0.81205072084656238</v>
      </c>
      <c r="E197" s="48">
        <v>0.18858933233736758</v>
      </c>
      <c r="F197" s="48">
        <v>1.6271931244232052</v>
      </c>
      <c r="G197" s="48">
        <v>0.35150488004777858</v>
      </c>
      <c r="H197" s="48">
        <v>1.3622394335872721</v>
      </c>
      <c r="I197" s="48">
        <v>5.7957937258337859E-2</v>
      </c>
      <c r="J197" s="48">
        <v>0.75063140259680283</v>
      </c>
      <c r="K197" s="48">
        <v>0.28736544213251602</v>
      </c>
      <c r="L197" s="48">
        <v>0.45350617761418033</v>
      </c>
      <c r="M197" s="48">
        <v>0.43247024925169447</v>
      </c>
      <c r="N197" s="48">
        <v>1.7581452845723531</v>
      </c>
      <c r="O197" s="48">
        <v>1.8861619064234558</v>
      </c>
      <c r="P197" s="40"/>
      <c r="Q197" s="40"/>
      <c r="R197" s="40"/>
      <c r="S197" s="40"/>
      <c r="T197" s="40"/>
    </row>
    <row r="198" spans="1:20" x14ac:dyDescent="0.25">
      <c r="A198" s="47">
        <v>2022</v>
      </c>
      <c r="B198" s="47" t="s">
        <v>80</v>
      </c>
      <c r="C198" s="47">
        <v>4</v>
      </c>
      <c r="D198" s="48">
        <v>0.81082647084847992</v>
      </c>
      <c r="E198" s="48">
        <v>0.18289737206022044</v>
      </c>
      <c r="F198" s="48">
        <v>1.581757591622047</v>
      </c>
      <c r="G198" s="48">
        <v>0.34229314789352694</v>
      </c>
      <c r="H198" s="48">
        <v>1.3928530734343436</v>
      </c>
      <c r="I198" s="48">
        <v>5.9192118434470739E-2</v>
      </c>
      <c r="J198" s="48">
        <v>0.7745769693795892</v>
      </c>
      <c r="K198" s="48">
        <v>0.29810201392603841</v>
      </c>
      <c r="L198" s="48">
        <v>0.45957014882090347</v>
      </c>
      <c r="M198" s="48">
        <v>0.42770410255854907</v>
      </c>
      <c r="N198" s="48">
        <v>1.7105219536132736</v>
      </c>
      <c r="O198" s="48">
        <v>1.8944380736993749</v>
      </c>
      <c r="P198" s="40"/>
      <c r="Q198" s="40"/>
      <c r="R198" s="40"/>
      <c r="S198" s="40"/>
      <c r="T198" s="40"/>
    </row>
    <row r="199" spans="1:20" x14ac:dyDescent="0.25">
      <c r="A199" s="47">
        <v>2023</v>
      </c>
      <c r="B199" s="47" t="s">
        <v>80</v>
      </c>
      <c r="C199" s="47">
        <v>4</v>
      </c>
      <c r="D199" s="48">
        <v>0.82512751179662647</v>
      </c>
      <c r="E199" s="48">
        <v>0.18083415245866172</v>
      </c>
      <c r="F199" s="48">
        <v>1.5738904024831579</v>
      </c>
      <c r="G199" s="48">
        <v>0.34135385419300424</v>
      </c>
      <c r="H199" s="48">
        <v>1.4142453321392987</v>
      </c>
      <c r="I199" s="48">
        <v>6.0225181972564323E-2</v>
      </c>
      <c r="J199" s="48">
        <v>0.79310214793940015</v>
      </c>
      <c r="K199" s="48">
        <v>0.30734200766653047</v>
      </c>
      <c r="L199" s="48">
        <v>0.46570518939047056</v>
      </c>
      <c r="M199" s="48">
        <v>0.43619948739765979</v>
      </c>
      <c r="N199" s="48">
        <v>1.7087709055287617</v>
      </c>
      <c r="O199" s="48">
        <v>2.0553825044904315</v>
      </c>
      <c r="P199" s="40"/>
      <c r="Q199" s="40"/>
      <c r="R199" s="40"/>
      <c r="S199" s="40"/>
      <c r="T199" s="40"/>
    </row>
    <row r="200" spans="1:20" x14ac:dyDescent="0.25">
      <c r="A200" s="47">
        <v>2024</v>
      </c>
      <c r="B200" s="47" t="s">
        <v>80</v>
      </c>
      <c r="C200" s="47">
        <v>4</v>
      </c>
      <c r="D200" s="48">
        <v>0.83289554768488361</v>
      </c>
      <c r="E200" s="48">
        <v>0.18335750763042136</v>
      </c>
      <c r="F200" s="48">
        <v>1.6236598006614509</v>
      </c>
      <c r="G200" s="48">
        <v>0.35215687692550673</v>
      </c>
      <c r="H200" s="48">
        <v>1.4504872232335726</v>
      </c>
      <c r="I200" s="48">
        <v>6.1456172989508936E-2</v>
      </c>
      <c r="J200" s="48">
        <v>0.80654518175375189</v>
      </c>
      <c r="K200" s="48">
        <v>0.3172079032715765</v>
      </c>
      <c r="L200" s="48">
        <v>0.47116418581788116</v>
      </c>
      <c r="M200" s="48">
        <v>0.43766869069557507</v>
      </c>
      <c r="N200" s="48">
        <v>1.7449798939650214</v>
      </c>
      <c r="O200" s="48">
        <v>2.171204449345983</v>
      </c>
      <c r="P200" s="40"/>
      <c r="Q200" s="40"/>
      <c r="R200" s="40"/>
      <c r="S200" s="40"/>
      <c r="T200" s="40"/>
    </row>
    <row r="201" spans="1:20" x14ac:dyDescent="0.25">
      <c r="A201" s="47">
        <v>2025</v>
      </c>
      <c r="B201" s="47" t="s">
        <v>80</v>
      </c>
      <c r="C201" s="47">
        <v>4</v>
      </c>
      <c r="D201" s="48">
        <v>0.82549504583328059</v>
      </c>
      <c r="E201" s="48">
        <v>0.18481214355086603</v>
      </c>
      <c r="F201" s="48">
        <v>1.6725254063782133</v>
      </c>
      <c r="G201" s="48">
        <v>0.36268768616072489</v>
      </c>
      <c r="H201" s="48">
        <v>1.4921770079063823</v>
      </c>
      <c r="I201" s="48">
        <v>6.2563377085687683E-2</v>
      </c>
      <c r="J201" s="48">
        <v>0.82693396383822082</v>
      </c>
      <c r="K201" s="48">
        <v>0.32677002873257777</v>
      </c>
      <c r="L201" s="48">
        <v>0.47594390379710894</v>
      </c>
      <c r="M201" s="48">
        <v>0.43709130028447463</v>
      </c>
      <c r="N201" s="48">
        <v>1.7656458473220251</v>
      </c>
      <c r="O201" s="48">
        <v>2.2152427184946437</v>
      </c>
      <c r="P201" s="40"/>
      <c r="Q201" s="40"/>
      <c r="R201" s="40"/>
      <c r="S201" s="40"/>
      <c r="T201" s="40"/>
    </row>
    <row r="202" spans="1:20" x14ac:dyDescent="0.25">
      <c r="A202" s="47">
        <v>2026</v>
      </c>
      <c r="B202" s="47" t="s">
        <v>80</v>
      </c>
      <c r="C202" s="47">
        <v>4</v>
      </c>
      <c r="D202" s="48">
        <v>0.8108304430851897</v>
      </c>
      <c r="E202" s="48">
        <v>0.18437094017204783</v>
      </c>
      <c r="F202" s="48">
        <v>1.6975562582737229</v>
      </c>
      <c r="G202" s="48">
        <v>0.36817991047405413</v>
      </c>
      <c r="H202" s="48">
        <v>1.5329466227343806</v>
      </c>
      <c r="I202" s="48">
        <v>6.3560457582570451E-2</v>
      </c>
      <c r="J202" s="48">
        <v>0.84502458650578505</v>
      </c>
      <c r="K202" s="48">
        <v>0.3352238714728108</v>
      </c>
      <c r="L202" s="48">
        <v>0.48116863387333431</v>
      </c>
      <c r="M202" s="48">
        <v>0.44163843272995518</v>
      </c>
      <c r="N202" s="48">
        <v>1.7823890401925067</v>
      </c>
      <c r="O202" s="48">
        <v>2.222507734973703</v>
      </c>
      <c r="P202" s="40"/>
      <c r="Q202" s="40"/>
      <c r="R202" s="40"/>
      <c r="S202" s="40"/>
      <c r="T202" s="40"/>
    </row>
    <row r="203" spans="1:20" x14ac:dyDescent="0.25">
      <c r="A203" s="47">
        <v>2027</v>
      </c>
      <c r="B203" s="47" t="s">
        <v>80</v>
      </c>
      <c r="C203" s="47">
        <v>4</v>
      </c>
      <c r="D203" s="48">
        <v>0.80175774377197317</v>
      </c>
      <c r="E203" s="48">
        <v>0.1844881482715795</v>
      </c>
      <c r="F203" s="48">
        <v>1.7169107587822028</v>
      </c>
      <c r="G203" s="48">
        <v>0.37235917777997579</v>
      </c>
      <c r="H203" s="48">
        <v>1.5715590161026702</v>
      </c>
      <c r="I203" s="48">
        <v>6.4575901838241467E-2</v>
      </c>
      <c r="J203" s="48">
        <v>0.86462448277691706</v>
      </c>
      <c r="K203" s="48">
        <v>0.34059730398362675</v>
      </c>
      <c r="L203" s="48">
        <v>0.48618047496882283</v>
      </c>
      <c r="M203" s="48">
        <v>0.44545062284601938</v>
      </c>
      <c r="N203" s="48">
        <v>1.8055205774793959</v>
      </c>
      <c r="O203" s="48">
        <v>2.254013699528703</v>
      </c>
      <c r="P203" s="40"/>
      <c r="Q203" s="40"/>
      <c r="R203" s="40"/>
      <c r="S203" s="40"/>
      <c r="T203" s="40"/>
    </row>
    <row r="204" spans="1:20" x14ac:dyDescent="0.25">
      <c r="A204" s="47">
        <v>2028</v>
      </c>
      <c r="B204" s="47" t="s">
        <v>80</v>
      </c>
      <c r="C204" s="47">
        <v>4</v>
      </c>
      <c r="D204" s="48">
        <v>0.79808194205142835</v>
      </c>
      <c r="E204" s="48">
        <v>0.18523533513177776</v>
      </c>
      <c r="F204" s="48">
        <v>1.7443578653973031</v>
      </c>
      <c r="G204" s="48">
        <v>0.37826157287534595</v>
      </c>
      <c r="H204" s="48">
        <v>1.6157147995053585</v>
      </c>
      <c r="I204" s="48">
        <v>6.5606216052983737E-2</v>
      </c>
      <c r="J204" s="48">
        <v>0.88604192241992152</v>
      </c>
      <c r="K204" s="48">
        <v>0.34490010939693372</v>
      </c>
      <c r="L204" s="48">
        <v>0.49223250424525961</v>
      </c>
      <c r="M204" s="48">
        <v>0.45209965095481341</v>
      </c>
      <c r="N204" s="48">
        <v>1.8333012979657168</v>
      </c>
      <c r="O204" s="48">
        <v>2.3184717074888752</v>
      </c>
      <c r="P204" s="40"/>
      <c r="Q204" s="40"/>
      <c r="R204" s="40"/>
      <c r="S204" s="40"/>
      <c r="T204" s="40"/>
    </row>
    <row r="205" spans="1:20" x14ac:dyDescent="0.25">
      <c r="A205" s="47">
        <v>2029</v>
      </c>
      <c r="B205" s="47" t="s">
        <v>80</v>
      </c>
      <c r="C205" s="47">
        <v>4</v>
      </c>
      <c r="D205" s="48">
        <v>0.79518182365298784</v>
      </c>
      <c r="E205" s="48">
        <v>0.18703261188792381</v>
      </c>
      <c r="F205" s="48">
        <v>1.7757807474092242</v>
      </c>
      <c r="G205" s="48">
        <v>0.38506492757833616</v>
      </c>
      <c r="H205" s="48">
        <v>1.6674763812421569</v>
      </c>
      <c r="I205" s="48">
        <v>6.6709291936813769E-2</v>
      </c>
      <c r="J205" s="48">
        <v>0.90755350000917701</v>
      </c>
      <c r="K205" s="48">
        <v>0.34829398611937229</v>
      </c>
      <c r="L205" s="48">
        <v>0.49817722966368799</v>
      </c>
      <c r="M205" s="48">
        <v>0.46039085548262515</v>
      </c>
      <c r="N205" s="48">
        <v>1.8619851485106629</v>
      </c>
      <c r="O205" s="48">
        <v>2.3956934401996013</v>
      </c>
      <c r="P205" s="40"/>
      <c r="Q205" s="40"/>
      <c r="R205" s="40"/>
      <c r="S205" s="40"/>
      <c r="T205" s="40"/>
    </row>
    <row r="206" spans="1:20" x14ac:dyDescent="0.25">
      <c r="A206" s="47">
        <v>2030</v>
      </c>
      <c r="B206" s="47" t="s">
        <v>80</v>
      </c>
      <c r="C206" s="47">
        <v>4</v>
      </c>
      <c r="D206" s="48">
        <v>0.79352611624934632</v>
      </c>
      <c r="E206" s="48">
        <v>0.18916161032187373</v>
      </c>
      <c r="F206" s="48">
        <v>1.8114541871247622</v>
      </c>
      <c r="G206" s="48">
        <v>0.39277975521668007</v>
      </c>
      <c r="H206" s="48">
        <v>1.719317694321371</v>
      </c>
      <c r="I206" s="48">
        <v>6.7938975893256828E-2</v>
      </c>
      <c r="J206" s="48">
        <v>0.92866857465581776</v>
      </c>
      <c r="K206" s="48">
        <v>0.35163928916326426</v>
      </c>
      <c r="L206" s="48">
        <v>0.50295617459207587</v>
      </c>
      <c r="M206" s="48">
        <v>0.46844374563482566</v>
      </c>
      <c r="N206" s="48">
        <v>1.8956204849309504</v>
      </c>
      <c r="O206" s="48">
        <v>2.4730785919259923</v>
      </c>
      <c r="P206" s="40"/>
      <c r="Q206" s="40"/>
      <c r="R206" s="40"/>
      <c r="S206" s="40"/>
      <c r="T206" s="40"/>
    </row>
    <row r="207" spans="1:20" x14ac:dyDescent="0.25">
      <c r="A207" s="47">
        <v>1980</v>
      </c>
      <c r="B207" s="47" t="s">
        <v>81</v>
      </c>
      <c r="C207" s="47">
        <v>5</v>
      </c>
      <c r="D207" s="48">
        <v>0.47389018900000002</v>
      </c>
      <c r="E207" s="48">
        <v>0.59015167499999999</v>
      </c>
      <c r="F207" s="48">
        <v>2.7607357320000001</v>
      </c>
      <c r="G207" s="48">
        <v>0.64080867900000005</v>
      </c>
      <c r="H207" s="48">
        <v>2.3440752590000002</v>
      </c>
      <c r="I207" s="48">
        <v>2.6354190999999999E-2</v>
      </c>
      <c r="J207" s="48">
        <v>2.4390140000000002E-3</v>
      </c>
      <c r="K207" s="48">
        <v>0.19264777</v>
      </c>
      <c r="L207" s="48">
        <v>0.350690102</v>
      </c>
      <c r="M207" s="48">
        <v>0.13953955400000001</v>
      </c>
      <c r="N207" s="48">
        <v>2.018920375</v>
      </c>
      <c r="O207" s="48">
        <v>3.7574352319999997</v>
      </c>
      <c r="P207" s="40"/>
      <c r="Q207" s="40"/>
      <c r="R207" s="40"/>
      <c r="S207" s="40"/>
      <c r="T207" s="40"/>
    </row>
    <row r="208" spans="1:20" x14ac:dyDescent="0.25">
      <c r="A208" s="47">
        <v>1981</v>
      </c>
      <c r="B208" s="47" t="s">
        <v>81</v>
      </c>
      <c r="C208" s="47">
        <v>5</v>
      </c>
      <c r="D208" s="48">
        <v>0.47769623099999997</v>
      </c>
      <c r="E208" s="48">
        <v>0.65957575099999999</v>
      </c>
      <c r="F208" s="48">
        <v>2.8424171550000001</v>
      </c>
      <c r="G208" s="48">
        <v>0.601824515</v>
      </c>
      <c r="H208" s="48">
        <v>3.8506917830000003</v>
      </c>
      <c r="I208" s="48">
        <v>6.0707939000000002E-2</v>
      </c>
      <c r="J208" s="48">
        <v>1.5692174E-2</v>
      </c>
      <c r="K208" s="48">
        <v>0.33285363599999995</v>
      </c>
      <c r="L208" s="48">
        <v>0.50163825699999998</v>
      </c>
      <c r="M208" s="48">
        <v>0.6863019050000001</v>
      </c>
      <c r="N208" s="48">
        <v>2.1227703020000002</v>
      </c>
      <c r="O208" s="48">
        <v>4.1872118929999997</v>
      </c>
      <c r="P208" s="40"/>
      <c r="Q208" s="40"/>
      <c r="R208" s="40"/>
      <c r="S208" s="40"/>
      <c r="T208" s="40"/>
    </row>
    <row r="209" spans="1:20" x14ac:dyDescent="0.25">
      <c r="A209" s="47">
        <v>1982</v>
      </c>
      <c r="B209" s="47" t="s">
        <v>81</v>
      </c>
      <c r="C209" s="47">
        <v>5</v>
      </c>
      <c r="D209" s="48">
        <v>0.48657415400000004</v>
      </c>
      <c r="E209" s="48">
        <v>0.59067095400000003</v>
      </c>
      <c r="F209" s="48">
        <v>2.4193870409999998</v>
      </c>
      <c r="G209" s="48">
        <v>0.51927103800000007</v>
      </c>
      <c r="H209" s="48">
        <v>3.1510497420000001</v>
      </c>
      <c r="I209" s="48">
        <v>1.0700927000000001E-2</v>
      </c>
      <c r="J209" s="48">
        <v>3.6012163E-2</v>
      </c>
      <c r="K209" s="48">
        <v>0.183512799</v>
      </c>
      <c r="L209" s="48">
        <v>0.699746796</v>
      </c>
      <c r="M209" s="48">
        <v>0.50638554199999997</v>
      </c>
      <c r="N209" s="48">
        <v>2.142779789</v>
      </c>
      <c r="O209" s="48">
        <v>6.0682180490000004</v>
      </c>
      <c r="P209" s="40"/>
      <c r="Q209" s="40"/>
      <c r="R209" s="40"/>
      <c r="S209" s="40"/>
      <c r="T209" s="40"/>
    </row>
    <row r="210" spans="1:20" x14ac:dyDescent="0.25">
      <c r="A210" s="47">
        <v>1983</v>
      </c>
      <c r="B210" s="47" t="s">
        <v>81</v>
      </c>
      <c r="C210" s="47">
        <v>5</v>
      </c>
      <c r="D210" s="48">
        <v>0.36252643299999998</v>
      </c>
      <c r="E210" s="48">
        <v>0.418935487</v>
      </c>
      <c r="F210" s="48">
        <v>1.569534524</v>
      </c>
      <c r="G210" s="48">
        <v>0.33663789199999999</v>
      </c>
      <c r="H210" s="48">
        <v>2.1132355629999999</v>
      </c>
      <c r="I210" s="48">
        <v>3.0415364E-2</v>
      </c>
      <c r="J210" s="48">
        <v>3.0609720999999999E-2</v>
      </c>
      <c r="K210" s="48">
        <v>8.7860439999999998E-2</v>
      </c>
      <c r="L210" s="48">
        <v>0.87613932099999992</v>
      </c>
      <c r="M210" s="48">
        <v>0.67084841099999992</v>
      </c>
      <c r="N210" s="48">
        <v>1.9118536209999999</v>
      </c>
      <c r="O210" s="48">
        <v>5.227706381</v>
      </c>
      <c r="P210" s="40"/>
      <c r="Q210" s="40"/>
      <c r="R210" s="40"/>
      <c r="S210" s="40"/>
      <c r="T210" s="40"/>
    </row>
    <row r="211" spans="1:20" x14ac:dyDescent="0.25">
      <c r="A211" s="47">
        <v>1984</v>
      </c>
      <c r="B211" s="47" t="s">
        <v>81</v>
      </c>
      <c r="C211" s="47">
        <v>5</v>
      </c>
      <c r="D211" s="48">
        <v>0.29596624599999999</v>
      </c>
      <c r="E211" s="48">
        <v>0.28497039000000002</v>
      </c>
      <c r="F211" s="48">
        <v>0.87614434499999994</v>
      </c>
      <c r="G211" s="48">
        <v>0.20523501799999999</v>
      </c>
      <c r="H211" s="48">
        <v>0.85081978400000002</v>
      </c>
      <c r="I211" s="48">
        <v>8.3752489999999999E-2</v>
      </c>
      <c r="J211" s="48">
        <v>1.2105289999999999E-2</v>
      </c>
      <c r="K211" s="48">
        <v>5.5377100999999998E-2</v>
      </c>
      <c r="L211" s="48">
        <v>0.51048616400000002</v>
      </c>
      <c r="M211" s="48">
        <v>0.60873679699999994</v>
      </c>
      <c r="N211" s="48">
        <v>1.3799614889999998</v>
      </c>
      <c r="O211" s="48">
        <v>7.1913341129999999</v>
      </c>
      <c r="P211" s="40"/>
      <c r="Q211" s="40"/>
      <c r="R211" s="40"/>
      <c r="S211" s="40"/>
      <c r="T211" s="40"/>
    </row>
    <row r="212" spans="1:20" x14ac:dyDescent="0.25">
      <c r="A212" s="47">
        <v>1985</v>
      </c>
      <c r="B212" s="47" t="s">
        <v>81</v>
      </c>
      <c r="C212" s="47">
        <v>5</v>
      </c>
      <c r="D212" s="48">
        <v>0.26279047700000002</v>
      </c>
      <c r="E212" s="48">
        <v>0.28728067400000001</v>
      </c>
      <c r="F212" s="48">
        <v>1.962136002</v>
      </c>
      <c r="G212" s="48">
        <v>0.48197365599999997</v>
      </c>
      <c r="H212" s="48">
        <v>1.2330970809999999</v>
      </c>
      <c r="I212" s="48">
        <v>4.2164876000000004E-2</v>
      </c>
      <c r="J212" s="48">
        <v>1.9826930000000002E-3</v>
      </c>
      <c r="K212" s="48">
        <v>5.4179604999999999E-2</v>
      </c>
      <c r="L212" s="48">
        <v>0.92689596699999999</v>
      </c>
      <c r="M212" s="48">
        <v>1.730564953</v>
      </c>
      <c r="N212" s="48">
        <v>1.8130837679999998</v>
      </c>
      <c r="O212" s="48">
        <v>5.0200182680000003</v>
      </c>
      <c r="P212" s="40"/>
      <c r="Q212" s="40"/>
      <c r="R212" s="40"/>
      <c r="S212" s="40"/>
      <c r="T212" s="40"/>
    </row>
    <row r="213" spans="1:20" x14ac:dyDescent="0.25">
      <c r="A213" s="47">
        <v>1986</v>
      </c>
      <c r="B213" s="47" t="s">
        <v>81</v>
      </c>
      <c r="C213" s="47">
        <v>5</v>
      </c>
      <c r="D213" s="48">
        <v>0.37203838700000003</v>
      </c>
      <c r="E213" s="48">
        <v>0.39345997399999999</v>
      </c>
      <c r="F213" s="48">
        <v>2.7532573390000001</v>
      </c>
      <c r="G213" s="48">
        <v>0.68399053399999998</v>
      </c>
      <c r="H213" s="48">
        <v>1.5196757829999998</v>
      </c>
      <c r="I213" s="48">
        <v>1.8722978000000001E-2</v>
      </c>
      <c r="J213" s="48">
        <v>1.1542409999999999E-2</v>
      </c>
      <c r="K213" s="48">
        <v>5.7076174E-2</v>
      </c>
      <c r="L213" s="48">
        <v>0.65094655000000001</v>
      </c>
      <c r="M213" s="48">
        <v>0.81097414599999995</v>
      </c>
      <c r="N213" s="48">
        <v>1.7891135059999999</v>
      </c>
      <c r="O213" s="48">
        <v>6.1524517679999997</v>
      </c>
      <c r="P213" s="40"/>
      <c r="Q213" s="40"/>
      <c r="R213" s="40"/>
      <c r="S213" s="40"/>
      <c r="T213" s="40"/>
    </row>
    <row r="214" spans="1:20" x14ac:dyDescent="0.25">
      <c r="A214" s="47">
        <v>1987</v>
      </c>
      <c r="B214" s="47" t="s">
        <v>81</v>
      </c>
      <c r="C214" s="47">
        <v>5</v>
      </c>
      <c r="D214" s="48">
        <v>0.50149913000000002</v>
      </c>
      <c r="E214" s="48">
        <v>0.54159605200000005</v>
      </c>
      <c r="F214" s="48">
        <v>3.1215231800000001</v>
      </c>
      <c r="G214" s="48">
        <v>0.72350155799999993</v>
      </c>
      <c r="H214" s="48">
        <v>3.0027999219999999</v>
      </c>
      <c r="I214" s="48">
        <v>1.8090444000000001E-2</v>
      </c>
      <c r="J214" s="48">
        <v>2.7465758E-2</v>
      </c>
      <c r="K214" s="48">
        <v>0.11575654299999999</v>
      </c>
      <c r="L214" s="48">
        <v>0.74068184400000003</v>
      </c>
      <c r="M214" s="48">
        <v>1.2024623400000001</v>
      </c>
      <c r="N214" s="48">
        <v>2.5273093150000001</v>
      </c>
      <c r="O214" s="48">
        <v>8.3092559670000004</v>
      </c>
      <c r="P214" s="40"/>
      <c r="Q214" s="40"/>
      <c r="R214" s="40"/>
      <c r="S214" s="40"/>
      <c r="T214" s="40"/>
    </row>
    <row r="215" spans="1:20" x14ac:dyDescent="0.25">
      <c r="A215" s="47">
        <v>1988</v>
      </c>
      <c r="B215" s="47" t="s">
        <v>81</v>
      </c>
      <c r="C215" s="47">
        <v>5</v>
      </c>
      <c r="D215" s="48">
        <v>0.42562366400000001</v>
      </c>
      <c r="E215" s="48">
        <v>0.47790225000000003</v>
      </c>
      <c r="F215" s="48">
        <v>3.048946693</v>
      </c>
      <c r="G215" s="48">
        <v>0.72786255099999997</v>
      </c>
      <c r="H215" s="48">
        <v>2.4916277300000003</v>
      </c>
      <c r="I215" s="48">
        <v>6.6169510000000001E-2</v>
      </c>
      <c r="J215" s="48">
        <v>5.2260820999999999E-2</v>
      </c>
      <c r="K215" s="48">
        <v>0.177035422</v>
      </c>
      <c r="L215" s="48">
        <v>0.80997003899999998</v>
      </c>
      <c r="M215" s="48">
        <v>1.3898791350000002</v>
      </c>
      <c r="N215" s="48">
        <v>2.9702274920000002</v>
      </c>
      <c r="O215" s="48">
        <v>5.8131326730000001</v>
      </c>
      <c r="P215" s="40"/>
      <c r="Q215" s="40"/>
      <c r="R215" s="40"/>
      <c r="S215" s="40"/>
      <c r="T215" s="40"/>
    </row>
    <row r="216" spans="1:20" x14ac:dyDescent="0.25">
      <c r="A216" s="47">
        <v>1989</v>
      </c>
      <c r="B216" s="47" t="s">
        <v>81</v>
      </c>
      <c r="C216" s="47">
        <v>5</v>
      </c>
      <c r="D216" s="48">
        <v>0.44844891000000003</v>
      </c>
      <c r="E216" s="48">
        <v>0.59264376699999999</v>
      </c>
      <c r="F216" s="48">
        <v>3.5112702640000002</v>
      </c>
      <c r="G216" s="48">
        <v>0.80906383599999998</v>
      </c>
      <c r="H216" s="48">
        <v>3.581364056</v>
      </c>
      <c r="I216" s="48">
        <v>3.7121991999999999E-2</v>
      </c>
      <c r="J216" s="48">
        <v>7.7293260000000003E-2</v>
      </c>
      <c r="K216" s="48">
        <v>0.327501718</v>
      </c>
      <c r="L216" s="48">
        <v>0.83678397299999996</v>
      </c>
      <c r="M216" s="48">
        <v>2.0691910060000001</v>
      </c>
      <c r="N216" s="48">
        <v>3.9310733890000003</v>
      </c>
      <c r="O216" s="48">
        <v>5.6445192899999999</v>
      </c>
      <c r="P216" s="40"/>
      <c r="Q216" s="40"/>
      <c r="R216" s="40"/>
      <c r="S216" s="40"/>
      <c r="T216" s="40"/>
    </row>
    <row r="217" spans="1:20" x14ac:dyDescent="0.25">
      <c r="A217" s="47">
        <v>1990</v>
      </c>
      <c r="B217" s="47" t="s">
        <v>81</v>
      </c>
      <c r="C217" s="47">
        <v>5</v>
      </c>
      <c r="D217" s="48">
        <v>0.51703748900000002</v>
      </c>
      <c r="E217" s="48">
        <v>0.666699017</v>
      </c>
      <c r="F217" s="48">
        <v>2.8451125360000002</v>
      </c>
      <c r="G217" s="48">
        <v>0.620950102</v>
      </c>
      <c r="H217" s="48">
        <v>3.884640568</v>
      </c>
      <c r="I217" s="48">
        <v>4.6493770000000004E-2</v>
      </c>
      <c r="J217" s="48">
        <v>0.35290040700000003</v>
      </c>
      <c r="K217" s="48">
        <v>0.47559483999999996</v>
      </c>
      <c r="L217" s="48">
        <v>1.1531902860000001</v>
      </c>
      <c r="M217" s="48">
        <v>0.99812369800000011</v>
      </c>
      <c r="N217" s="48">
        <v>2.7927447919999997</v>
      </c>
      <c r="O217" s="48">
        <v>4.9788373090000002</v>
      </c>
      <c r="P217" s="40"/>
      <c r="Q217" s="40"/>
      <c r="R217" s="40"/>
      <c r="S217" s="40"/>
      <c r="T217" s="40"/>
    </row>
    <row r="218" spans="1:20" x14ac:dyDescent="0.25">
      <c r="A218" s="47">
        <v>1991</v>
      </c>
      <c r="B218" s="47" t="s">
        <v>81</v>
      </c>
      <c r="C218" s="47">
        <v>5</v>
      </c>
      <c r="D218" s="48">
        <v>0.49098213499999999</v>
      </c>
      <c r="E218" s="48">
        <v>0.50225590499999995</v>
      </c>
      <c r="F218" s="48">
        <v>3.5762895019999998</v>
      </c>
      <c r="G218" s="48">
        <v>0.85866955499999997</v>
      </c>
      <c r="H218" s="48">
        <v>2.9422135970000003</v>
      </c>
      <c r="I218" s="48">
        <v>3.5243948999999997E-2</v>
      </c>
      <c r="J218" s="48">
        <v>0.38282471100000004</v>
      </c>
      <c r="K218" s="48">
        <v>0.31748604899999999</v>
      </c>
      <c r="L218" s="48">
        <v>0.89578231699999988</v>
      </c>
      <c r="M218" s="48">
        <v>1.1778112429999998</v>
      </c>
      <c r="N218" s="48">
        <v>2.5819628720000001</v>
      </c>
      <c r="O218" s="48">
        <v>6.6647884580000003</v>
      </c>
      <c r="P218" s="40"/>
      <c r="Q218" s="40"/>
      <c r="R218" s="40"/>
      <c r="S218" s="40"/>
      <c r="T218" s="40"/>
    </row>
    <row r="219" spans="1:20" x14ac:dyDescent="0.25">
      <c r="A219" s="47">
        <v>1992</v>
      </c>
      <c r="B219" s="47" t="s">
        <v>81</v>
      </c>
      <c r="C219" s="47">
        <v>5</v>
      </c>
      <c r="D219" s="48">
        <v>0.48545705</v>
      </c>
      <c r="E219" s="48">
        <v>0.53984956799999995</v>
      </c>
      <c r="F219" s="48">
        <v>2.4920294800000002</v>
      </c>
      <c r="G219" s="48">
        <v>0.55805982300000001</v>
      </c>
      <c r="H219" s="48">
        <v>3.263407715</v>
      </c>
      <c r="I219" s="48">
        <v>9.4951213000000007E-2</v>
      </c>
      <c r="J219" s="48">
        <v>0.395100652</v>
      </c>
      <c r="K219" s="48">
        <v>0.24762794699999999</v>
      </c>
      <c r="L219" s="48">
        <v>0.89638286700000003</v>
      </c>
      <c r="M219" s="48">
        <v>1.1383198379999999</v>
      </c>
      <c r="N219" s="48">
        <v>2.6455742519999998</v>
      </c>
      <c r="O219" s="48">
        <v>5.4934143019999997</v>
      </c>
      <c r="P219" s="40"/>
      <c r="Q219" s="40"/>
      <c r="R219" s="40"/>
      <c r="S219" s="40"/>
      <c r="T219" s="40"/>
    </row>
    <row r="220" spans="1:20" x14ac:dyDescent="0.25">
      <c r="A220" s="47">
        <v>1993</v>
      </c>
      <c r="B220" s="47" t="s">
        <v>81</v>
      </c>
      <c r="C220" s="47">
        <v>5</v>
      </c>
      <c r="D220" s="48">
        <v>0.43869038100000002</v>
      </c>
      <c r="E220" s="48">
        <v>0.28700402999999997</v>
      </c>
      <c r="F220" s="48">
        <v>2.2772026630000002</v>
      </c>
      <c r="G220" s="48">
        <v>0.56185307299999998</v>
      </c>
      <c r="H220" s="48">
        <v>1.8597280669999998</v>
      </c>
      <c r="I220" s="48">
        <v>0.16593031499999999</v>
      </c>
      <c r="J220" s="48">
        <v>0.26504825100000001</v>
      </c>
      <c r="K220" s="48">
        <v>0.39206935099999995</v>
      </c>
      <c r="L220" s="48">
        <v>0.56687407200000006</v>
      </c>
      <c r="M220" s="48">
        <v>0.37236281800000004</v>
      </c>
      <c r="N220" s="48">
        <v>3.5245489750000001</v>
      </c>
      <c r="O220" s="48">
        <v>1.1348543530000001</v>
      </c>
      <c r="P220" s="40"/>
      <c r="Q220" s="40"/>
      <c r="R220" s="40"/>
      <c r="S220" s="40"/>
      <c r="T220" s="40"/>
    </row>
    <row r="221" spans="1:20" x14ac:dyDescent="0.25">
      <c r="A221" s="47">
        <v>1994</v>
      </c>
      <c r="B221" s="47" t="s">
        <v>81</v>
      </c>
      <c r="C221" s="47">
        <v>5</v>
      </c>
      <c r="D221" s="48">
        <v>0.378794672</v>
      </c>
      <c r="E221" s="48">
        <v>0.20581927500000002</v>
      </c>
      <c r="F221" s="48">
        <v>1.914807562</v>
      </c>
      <c r="G221" s="48">
        <v>0.50126607699999992</v>
      </c>
      <c r="H221" s="48">
        <v>1.059310915</v>
      </c>
      <c r="I221" s="48">
        <v>0.13040019999999999</v>
      </c>
      <c r="J221" s="48">
        <v>0.169676461</v>
      </c>
      <c r="K221" s="48">
        <v>0.22171932799999999</v>
      </c>
      <c r="L221" s="48">
        <v>0.73246348800000005</v>
      </c>
      <c r="M221" s="48">
        <v>0.24407490300000001</v>
      </c>
      <c r="N221" s="48">
        <v>2.776672107</v>
      </c>
      <c r="O221" s="48">
        <v>1.0719080679999999</v>
      </c>
      <c r="P221" s="40"/>
      <c r="Q221" s="40"/>
      <c r="R221" s="40"/>
      <c r="S221" s="40"/>
      <c r="T221" s="40"/>
    </row>
    <row r="222" spans="1:20" x14ac:dyDescent="0.25">
      <c r="A222" s="47">
        <v>1995</v>
      </c>
      <c r="B222" s="47" t="s">
        <v>81</v>
      </c>
      <c r="C222" s="47">
        <v>5</v>
      </c>
      <c r="D222" s="48">
        <v>0.348958887</v>
      </c>
      <c r="E222" s="48">
        <v>0.17231992200000001</v>
      </c>
      <c r="F222" s="48">
        <v>1.459763535</v>
      </c>
      <c r="G222" s="48">
        <v>0.38853763399999997</v>
      </c>
      <c r="H222" s="48">
        <v>0.92121672599999993</v>
      </c>
      <c r="I222" s="48">
        <v>0.156965513</v>
      </c>
      <c r="J222" s="48">
        <v>0.37781762699999999</v>
      </c>
      <c r="K222" s="48">
        <v>8.3948997999999997E-2</v>
      </c>
      <c r="L222" s="48">
        <v>0.34031976600000002</v>
      </c>
      <c r="M222" s="48">
        <v>0.28145582999999996</v>
      </c>
      <c r="N222" s="48">
        <v>1.468794969</v>
      </c>
      <c r="O222" s="48">
        <v>1.047538004</v>
      </c>
      <c r="P222" s="40"/>
      <c r="Q222" s="40"/>
      <c r="R222" s="40"/>
      <c r="S222" s="40"/>
      <c r="T222" s="40"/>
    </row>
    <row r="223" spans="1:20" x14ac:dyDescent="0.25">
      <c r="A223" s="47">
        <v>1996</v>
      </c>
      <c r="B223" s="47" t="s">
        <v>81</v>
      </c>
      <c r="C223" s="47">
        <v>5</v>
      </c>
      <c r="D223" s="48">
        <v>0.45469950999999997</v>
      </c>
      <c r="E223" s="48">
        <v>0.25921857300000001</v>
      </c>
      <c r="F223" s="48">
        <v>1.4578389220000001</v>
      </c>
      <c r="G223" s="48">
        <v>0.37842430900000001</v>
      </c>
      <c r="H223" s="48">
        <v>1.2373889440000001</v>
      </c>
      <c r="I223" s="48">
        <v>7.8717126999999998E-2</v>
      </c>
      <c r="J223" s="48">
        <v>0.21440288200000002</v>
      </c>
      <c r="K223" s="48">
        <v>0.17815952400000001</v>
      </c>
      <c r="L223" s="48">
        <v>0.17626930299999999</v>
      </c>
      <c r="M223" s="48">
        <v>0.310697165</v>
      </c>
      <c r="N223" s="48">
        <v>1.636209405</v>
      </c>
      <c r="O223" s="48">
        <v>0.95878736300000011</v>
      </c>
      <c r="P223" s="40"/>
      <c r="Q223" s="40"/>
      <c r="R223" s="40"/>
      <c r="S223" s="40"/>
      <c r="T223" s="40"/>
    </row>
    <row r="224" spans="1:20" x14ac:dyDescent="0.25">
      <c r="A224" s="47">
        <v>1997</v>
      </c>
      <c r="B224" s="47" t="s">
        <v>81</v>
      </c>
      <c r="C224" s="47">
        <v>5</v>
      </c>
      <c r="D224" s="48">
        <v>0.33063858200000001</v>
      </c>
      <c r="E224" s="48">
        <v>0.240644684</v>
      </c>
      <c r="F224" s="48">
        <v>1.780506999</v>
      </c>
      <c r="G224" s="48">
        <v>0.46008877599999998</v>
      </c>
      <c r="H224" s="48">
        <v>1.438039015</v>
      </c>
      <c r="I224" s="48">
        <v>5.4777082000000005E-2</v>
      </c>
      <c r="J224" s="48">
        <v>0.15506029599999999</v>
      </c>
      <c r="K224" s="48">
        <v>0.16490991499999999</v>
      </c>
      <c r="L224" s="48">
        <v>0.30123973599999998</v>
      </c>
      <c r="M224" s="48">
        <v>0.27851886399999998</v>
      </c>
      <c r="N224" s="48">
        <v>1.9123976900000001</v>
      </c>
      <c r="O224" s="48">
        <v>0.80732411700000006</v>
      </c>
      <c r="P224" s="40"/>
      <c r="Q224" s="40"/>
      <c r="R224" s="40"/>
      <c r="S224" s="40"/>
      <c r="T224" s="40"/>
    </row>
    <row r="225" spans="1:20" x14ac:dyDescent="0.25">
      <c r="A225" s="47">
        <v>1998</v>
      </c>
      <c r="B225" s="47" t="s">
        <v>81</v>
      </c>
      <c r="C225" s="47">
        <v>5</v>
      </c>
      <c r="D225" s="48">
        <v>0.40499665399999996</v>
      </c>
      <c r="E225" s="48">
        <v>0.29359684899999999</v>
      </c>
      <c r="F225" s="48">
        <v>1.8856934930000002</v>
      </c>
      <c r="G225" s="48">
        <v>0.48823174199999997</v>
      </c>
      <c r="H225" s="48">
        <v>1.5253805269999998</v>
      </c>
      <c r="I225" s="48">
        <v>8.6789831999999997E-2</v>
      </c>
      <c r="J225" s="48">
        <v>0.15289203500000001</v>
      </c>
      <c r="K225" s="48">
        <v>0.21628214000000001</v>
      </c>
      <c r="L225" s="48">
        <v>0.38043523899999998</v>
      </c>
      <c r="M225" s="48">
        <v>0.49788115399999999</v>
      </c>
      <c r="N225" s="48">
        <v>2.1808681660000002</v>
      </c>
      <c r="O225" s="48">
        <v>1.1819300109999999</v>
      </c>
      <c r="P225" s="40"/>
      <c r="Q225" s="40"/>
      <c r="R225" s="40"/>
      <c r="S225" s="40"/>
      <c r="T225" s="40"/>
    </row>
    <row r="226" spans="1:20" x14ac:dyDescent="0.25">
      <c r="A226" s="47">
        <v>1999</v>
      </c>
      <c r="B226" s="47" t="s">
        <v>81</v>
      </c>
      <c r="C226" s="47">
        <v>5</v>
      </c>
      <c r="D226" s="48">
        <v>0.45594364600000004</v>
      </c>
      <c r="E226" s="48">
        <v>0.28830629200000002</v>
      </c>
      <c r="F226" s="48">
        <v>1.85841196</v>
      </c>
      <c r="G226" s="48">
        <v>0.47366465299999999</v>
      </c>
      <c r="H226" s="48">
        <v>1.7870516240000001</v>
      </c>
      <c r="I226" s="48">
        <v>8.9381336000000006E-2</v>
      </c>
      <c r="J226" s="48">
        <v>0.39823824099999999</v>
      </c>
      <c r="K226" s="48">
        <v>0.24945469300000001</v>
      </c>
      <c r="L226" s="48">
        <v>0.32970221599999999</v>
      </c>
      <c r="M226" s="48">
        <v>0.74278451200000006</v>
      </c>
      <c r="N226" s="48">
        <v>1.8160377489999999</v>
      </c>
      <c r="O226" s="48">
        <v>1.766361214</v>
      </c>
      <c r="P226" s="40"/>
      <c r="Q226" s="40"/>
      <c r="R226" s="40"/>
      <c r="S226" s="40"/>
      <c r="T226" s="40"/>
    </row>
    <row r="227" spans="1:20" x14ac:dyDescent="0.25">
      <c r="A227" s="47">
        <v>2000</v>
      </c>
      <c r="B227" s="47" t="s">
        <v>81</v>
      </c>
      <c r="C227" s="47">
        <v>5</v>
      </c>
      <c r="D227" s="48">
        <v>0.49087558600000003</v>
      </c>
      <c r="E227" s="48">
        <v>0.47835922799999997</v>
      </c>
      <c r="F227" s="48">
        <v>2.6359699379999997</v>
      </c>
      <c r="G227" s="48">
        <v>0.62653493999999998</v>
      </c>
      <c r="H227" s="48">
        <v>3.2091927550000001</v>
      </c>
      <c r="I227" s="48">
        <v>5.4317630999999998E-2</v>
      </c>
      <c r="J227" s="48">
        <v>0.24608867600000001</v>
      </c>
      <c r="K227" s="48">
        <v>0.212838258</v>
      </c>
      <c r="L227" s="48">
        <v>0.37652815699999997</v>
      </c>
      <c r="M227" s="48">
        <v>0.7179098129999999</v>
      </c>
      <c r="N227" s="48">
        <v>3.0737831719999997</v>
      </c>
      <c r="O227" s="48">
        <v>2.841593574</v>
      </c>
      <c r="P227" s="40"/>
      <c r="Q227" s="40"/>
      <c r="R227" s="40"/>
      <c r="S227" s="40"/>
      <c r="T227" s="40"/>
    </row>
    <row r="228" spans="1:20" x14ac:dyDescent="0.25">
      <c r="A228" s="47">
        <v>2001</v>
      </c>
      <c r="B228" s="47" t="s">
        <v>81</v>
      </c>
      <c r="C228" s="47">
        <v>5</v>
      </c>
      <c r="D228" s="48">
        <v>0.54517673</v>
      </c>
      <c r="E228" s="48">
        <v>0.48891471499999994</v>
      </c>
      <c r="F228" s="48">
        <v>2.5539642420000002</v>
      </c>
      <c r="G228" s="48">
        <v>0.60734749399999999</v>
      </c>
      <c r="H228" s="48">
        <v>3.2267056329999999</v>
      </c>
      <c r="I228" s="48">
        <v>0.19160941300000001</v>
      </c>
      <c r="J228" s="48">
        <v>0.41536147199999995</v>
      </c>
      <c r="K228" s="48">
        <v>0.478281224</v>
      </c>
      <c r="L228" s="48">
        <v>0.52746791599999998</v>
      </c>
      <c r="M228" s="48">
        <v>0.597129613</v>
      </c>
      <c r="N228" s="48">
        <v>2.659826899</v>
      </c>
      <c r="O228" s="48">
        <v>2.510458002</v>
      </c>
      <c r="P228" s="40"/>
      <c r="Q228" s="40"/>
      <c r="R228" s="40"/>
      <c r="S228" s="40"/>
      <c r="T228" s="40"/>
    </row>
    <row r="229" spans="1:20" x14ac:dyDescent="0.25">
      <c r="A229" s="47">
        <v>2002</v>
      </c>
      <c r="B229" s="47" t="s">
        <v>81</v>
      </c>
      <c r="C229" s="47">
        <v>5</v>
      </c>
      <c r="D229" s="48">
        <v>0.59451972399999997</v>
      </c>
      <c r="E229" s="48">
        <v>0.60955028599999994</v>
      </c>
      <c r="F229" s="48">
        <v>2.6609101060000002</v>
      </c>
      <c r="G229" s="48">
        <v>0.61601393699999996</v>
      </c>
      <c r="H229" s="48">
        <v>3.7859067890000002</v>
      </c>
      <c r="I229" s="48">
        <v>6.0641439000000005E-2</v>
      </c>
      <c r="J229" s="48">
        <v>0.463832994</v>
      </c>
      <c r="K229" s="48">
        <v>0.40836478399999998</v>
      </c>
      <c r="L229" s="48">
        <v>0.72978185100000004</v>
      </c>
      <c r="M229" s="48">
        <v>0.48277606200000001</v>
      </c>
      <c r="N229" s="48">
        <v>2.6371592059999998</v>
      </c>
      <c r="O229" s="48">
        <v>2.31447022</v>
      </c>
      <c r="P229" s="40"/>
      <c r="Q229" s="40"/>
      <c r="R229" s="40"/>
      <c r="S229" s="40"/>
      <c r="T229" s="40"/>
    </row>
    <row r="230" spans="1:20" x14ac:dyDescent="0.25">
      <c r="A230" s="47">
        <v>2003</v>
      </c>
      <c r="B230" s="47" t="s">
        <v>81</v>
      </c>
      <c r="C230" s="47">
        <v>5</v>
      </c>
      <c r="D230" s="48">
        <v>0.56101230899999999</v>
      </c>
      <c r="E230" s="48">
        <v>0.49486749299999999</v>
      </c>
      <c r="F230" s="48">
        <v>2.9162830199999998</v>
      </c>
      <c r="G230" s="48">
        <v>0.71288315899999999</v>
      </c>
      <c r="H230" s="48">
        <v>3.1732754869999997</v>
      </c>
      <c r="I230" s="48">
        <v>0.11396239999999999</v>
      </c>
      <c r="J230" s="48">
        <v>0.45611410899999999</v>
      </c>
      <c r="K230" s="48">
        <v>0.42770378600000003</v>
      </c>
      <c r="L230" s="48">
        <v>0.98493047599999994</v>
      </c>
      <c r="M230" s="48">
        <v>0.63098051799999999</v>
      </c>
      <c r="N230" s="48">
        <v>2.4142614609999997</v>
      </c>
      <c r="O230" s="48">
        <v>3.1313372930000001</v>
      </c>
      <c r="P230" s="40"/>
      <c r="Q230" s="40"/>
      <c r="R230" s="40"/>
      <c r="S230" s="40"/>
      <c r="T230" s="40"/>
    </row>
    <row r="231" spans="1:20" x14ac:dyDescent="0.25">
      <c r="A231" s="47">
        <v>2004</v>
      </c>
      <c r="B231" s="47" t="s">
        <v>81</v>
      </c>
      <c r="C231" s="47">
        <v>5</v>
      </c>
      <c r="D231" s="48">
        <v>0.54191591400000005</v>
      </c>
      <c r="E231" s="48">
        <v>0.43100846800000003</v>
      </c>
      <c r="F231" s="48">
        <v>1.959939418</v>
      </c>
      <c r="G231" s="48">
        <v>0.46705170799999995</v>
      </c>
      <c r="H231" s="48">
        <v>2.9925909649999998</v>
      </c>
      <c r="I231" s="48">
        <v>0.18850565000000002</v>
      </c>
      <c r="J231" s="48">
        <v>0.68265292600000005</v>
      </c>
      <c r="K231" s="48">
        <v>0.23883863399999999</v>
      </c>
      <c r="L231" s="48">
        <v>0.96009741500000001</v>
      </c>
      <c r="M231" s="48">
        <v>0.404806216</v>
      </c>
      <c r="N231" s="48">
        <v>2.5218703539999998</v>
      </c>
      <c r="O231" s="48">
        <v>2.212282165</v>
      </c>
      <c r="P231" s="40"/>
      <c r="Q231" s="40"/>
      <c r="R231" s="40"/>
      <c r="S231" s="40"/>
      <c r="T231" s="40"/>
    </row>
    <row r="232" spans="1:20" x14ac:dyDescent="0.25">
      <c r="A232" s="47">
        <v>2005</v>
      </c>
      <c r="B232" s="47" t="s">
        <v>81</v>
      </c>
      <c r="C232" s="47">
        <v>5</v>
      </c>
      <c r="D232" s="48">
        <v>0.52556147399999997</v>
      </c>
      <c r="E232" s="48">
        <v>0.34946648200000002</v>
      </c>
      <c r="F232" s="48">
        <v>2.1572965709999998</v>
      </c>
      <c r="G232" s="48">
        <v>0.53465626700000002</v>
      </c>
      <c r="H232" s="48">
        <v>2.6980697629999999</v>
      </c>
      <c r="I232" s="48">
        <v>8.9116250000000008E-2</v>
      </c>
      <c r="J232" s="48">
        <v>1.2631710780000001</v>
      </c>
      <c r="K232" s="48">
        <v>0.31308304100000001</v>
      </c>
      <c r="L232" s="48">
        <v>0.75305385299999994</v>
      </c>
      <c r="M232" s="48">
        <v>0.42542850700000001</v>
      </c>
      <c r="N232" s="48">
        <v>1.9776737980000001</v>
      </c>
      <c r="O232" s="48">
        <v>1.873704797</v>
      </c>
      <c r="P232" s="40"/>
      <c r="Q232" s="40"/>
      <c r="R232" s="40"/>
      <c r="S232" s="40"/>
      <c r="T232" s="40"/>
    </row>
    <row r="233" spans="1:20" x14ac:dyDescent="0.25">
      <c r="A233" s="47">
        <v>2006</v>
      </c>
      <c r="B233" s="47" t="s">
        <v>81</v>
      </c>
      <c r="C233" s="47">
        <v>5</v>
      </c>
      <c r="D233" s="48">
        <v>0.53688957599999998</v>
      </c>
      <c r="E233" s="48">
        <v>0.36894888199999998</v>
      </c>
      <c r="F233" s="48">
        <v>1.992532513</v>
      </c>
      <c r="G233" s="48">
        <v>0.494926162</v>
      </c>
      <c r="H233" s="48">
        <v>2.6447292239999998</v>
      </c>
      <c r="I233" s="48">
        <v>9.2923005000000003E-2</v>
      </c>
      <c r="J233" s="48">
        <v>1.152615433</v>
      </c>
      <c r="K233" s="48">
        <v>0.41100180200000003</v>
      </c>
      <c r="L233" s="48">
        <v>1.379019768</v>
      </c>
      <c r="M233" s="48">
        <v>0.57101112899999995</v>
      </c>
      <c r="N233" s="48">
        <v>2.1971664030000002</v>
      </c>
      <c r="O233" s="48">
        <v>2.2199519539999999</v>
      </c>
      <c r="P233" s="40"/>
      <c r="Q233" s="40"/>
      <c r="R233" s="40"/>
      <c r="S233" s="40"/>
      <c r="T233" s="40"/>
    </row>
    <row r="234" spans="1:20" x14ac:dyDescent="0.25">
      <c r="A234" s="47">
        <v>2007</v>
      </c>
      <c r="B234" s="47" t="s">
        <v>81</v>
      </c>
      <c r="C234" s="47">
        <v>5</v>
      </c>
      <c r="D234" s="48">
        <v>0.54008155099999999</v>
      </c>
      <c r="E234" s="48">
        <v>0.329240959</v>
      </c>
      <c r="F234" s="48">
        <v>2.3719462010000001</v>
      </c>
      <c r="G234" s="48">
        <v>0.60628799600000005</v>
      </c>
      <c r="H234" s="48">
        <v>2.4533360659999999</v>
      </c>
      <c r="I234" s="48">
        <v>7.5814171E-2</v>
      </c>
      <c r="J234" s="48">
        <v>0.79858322199999998</v>
      </c>
      <c r="K234" s="48">
        <v>0.433048775</v>
      </c>
      <c r="L234" s="48">
        <v>0.29672785099999999</v>
      </c>
      <c r="M234" s="48">
        <v>0.490674738</v>
      </c>
      <c r="N234" s="48">
        <v>2.357187047</v>
      </c>
      <c r="O234" s="48">
        <v>2.4190761109999999</v>
      </c>
      <c r="P234" s="40"/>
      <c r="Q234" s="40"/>
      <c r="R234" s="40"/>
      <c r="S234" s="40"/>
      <c r="T234" s="40"/>
    </row>
    <row r="235" spans="1:20" x14ac:dyDescent="0.25">
      <c r="A235" s="47">
        <v>2008</v>
      </c>
      <c r="B235" s="47" t="s">
        <v>81</v>
      </c>
      <c r="C235" s="47">
        <v>5</v>
      </c>
      <c r="D235" s="48">
        <v>0.54300254999999997</v>
      </c>
      <c r="E235" s="48">
        <v>0.25742281</v>
      </c>
      <c r="F235" s="48">
        <v>2.2265619169999997</v>
      </c>
      <c r="G235" s="48">
        <v>0.59332613099999998</v>
      </c>
      <c r="H235" s="48">
        <v>1.8595594230000001</v>
      </c>
      <c r="I235" s="48">
        <v>7.2039315999999992E-2</v>
      </c>
      <c r="J235" s="48">
        <v>0.87767393199999999</v>
      </c>
      <c r="K235" s="48">
        <v>0.55367120799999991</v>
      </c>
      <c r="L235" s="48">
        <v>0.99616278199999997</v>
      </c>
      <c r="M235" s="48">
        <v>1.061515722</v>
      </c>
      <c r="N235" s="48">
        <v>2.386306598</v>
      </c>
      <c r="O235" s="48">
        <v>2.300417382</v>
      </c>
      <c r="P235" s="40"/>
      <c r="Q235" s="40"/>
      <c r="R235" s="40"/>
      <c r="S235" s="40"/>
      <c r="T235" s="40"/>
    </row>
    <row r="236" spans="1:20" x14ac:dyDescent="0.25">
      <c r="A236" s="47">
        <v>2009</v>
      </c>
      <c r="B236" s="47" t="s">
        <v>81</v>
      </c>
      <c r="C236" s="47">
        <v>5</v>
      </c>
      <c r="D236" s="48">
        <v>0.49694057599999997</v>
      </c>
      <c r="E236" s="48">
        <v>0.21700702700000002</v>
      </c>
      <c r="F236" s="48">
        <v>2.0126009150000002</v>
      </c>
      <c r="G236" s="48">
        <v>0.54336486299999998</v>
      </c>
      <c r="H236" s="48">
        <v>1.7023773129999999</v>
      </c>
      <c r="I236" s="48">
        <v>7.3505486999999994E-2</v>
      </c>
      <c r="J236" s="48">
        <v>0.69481194300000004</v>
      </c>
      <c r="K236" s="48">
        <v>0.69577740899999996</v>
      </c>
      <c r="L236" s="48">
        <v>0.61310255999999996</v>
      </c>
      <c r="M236" s="48">
        <v>1.0520882820000002</v>
      </c>
      <c r="N236" s="48">
        <v>2.2989725299999999</v>
      </c>
      <c r="O236" s="48">
        <v>2.741308987</v>
      </c>
      <c r="P236" s="40"/>
      <c r="Q236" s="40"/>
      <c r="R236" s="40"/>
      <c r="S236" s="40"/>
      <c r="T236" s="40"/>
    </row>
    <row r="237" spans="1:20" x14ac:dyDescent="0.25">
      <c r="A237" s="47">
        <v>2010</v>
      </c>
      <c r="B237" s="47" t="s">
        <v>81</v>
      </c>
      <c r="C237" s="47">
        <v>5</v>
      </c>
      <c r="D237" s="48">
        <v>0.47309785999999998</v>
      </c>
      <c r="E237" s="48">
        <v>0.20777751900000002</v>
      </c>
      <c r="F237" s="48">
        <v>1.6883783079999999</v>
      </c>
      <c r="G237" s="48">
        <v>0.45291490099999998</v>
      </c>
      <c r="H237" s="48">
        <v>1.801290732</v>
      </c>
      <c r="I237" s="48">
        <v>8.6781621000000003E-2</v>
      </c>
      <c r="J237" s="48">
        <v>1.0234412819999998</v>
      </c>
      <c r="K237" s="48">
        <v>0.58073427499999997</v>
      </c>
      <c r="L237" s="48">
        <v>0.47437504799999997</v>
      </c>
      <c r="M237" s="48">
        <v>0.43578535500000004</v>
      </c>
      <c r="N237" s="48">
        <v>2.09887617</v>
      </c>
      <c r="O237" s="48">
        <v>1.9990133109999999</v>
      </c>
      <c r="P237" s="40"/>
      <c r="Q237" s="40"/>
      <c r="R237" s="40"/>
      <c r="S237" s="40"/>
      <c r="T237" s="40"/>
    </row>
    <row r="238" spans="1:20" x14ac:dyDescent="0.25">
      <c r="A238" s="47">
        <v>2011</v>
      </c>
      <c r="B238" s="47" t="s">
        <v>81</v>
      </c>
      <c r="C238" s="47">
        <v>5</v>
      </c>
      <c r="D238" s="48">
        <v>0.46335513699999997</v>
      </c>
      <c r="E238" s="48">
        <v>0.155179759</v>
      </c>
      <c r="F238" s="48">
        <v>1.320057128</v>
      </c>
      <c r="G238" s="48">
        <v>0.37084082200000001</v>
      </c>
      <c r="H238" s="48">
        <v>1.4013670839999999</v>
      </c>
      <c r="I238" s="48">
        <v>7.2323803999999992E-2</v>
      </c>
      <c r="J238" s="48">
        <v>1.057963583</v>
      </c>
      <c r="K238" s="48">
        <v>0.37609219700000002</v>
      </c>
      <c r="L238" s="48">
        <v>0.20996805600000001</v>
      </c>
      <c r="M238" s="48">
        <v>0.42992243200000002</v>
      </c>
      <c r="N238" s="48">
        <v>1.9475126810000001</v>
      </c>
      <c r="O238" s="48">
        <v>1.8764249420000001</v>
      </c>
      <c r="P238" s="40"/>
      <c r="Q238" s="40"/>
      <c r="R238" s="40"/>
      <c r="S238" s="40"/>
      <c r="T238" s="40"/>
    </row>
    <row r="239" spans="1:20" x14ac:dyDescent="0.25">
      <c r="A239" s="47">
        <v>2012</v>
      </c>
      <c r="B239" s="47" t="s">
        <v>81</v>
      </c>
      <c r="C239" s="47">
        <v>5</v>
      </c>
      <c r="D239" s="48">
        <v>0.45395119699999997</v>
      </c>
      <c r="E239" s="48">
        <v>0.15740101000000001</v>
      </c>
      <c r="F239" s="48">
        <v>1.318509843</v>
      </c>
      <c r="G239" s="48">
        <v>0.37597856600000001</v>
      </c>
      <c r="H239" s="48">
        <v>1.255649064</v>
      </c>
      <c r="I239" s="48">
        <v>7.1506901999999997E-2</v>
      </c>
      <c r="J239" s="48">
        <v>0.88597569900000006</v>
      </c>
      <c r="K239" s="48">
        <v>0.58195275400000002</v>
      </c>
      <c r="L239" s="48">
        <v>0.60632309600000001</v>
      </c>
      <c r="M239" s="48">
        <v>0.43914896400000003</v>
      </c>
      <c r="N239" s="48">
        <v>1.8926365949999999</v>
      </c>
      <c r="O239" s="48">
        <v>1.953563994</v>
      </c>
      <c r="P239" s="40"/>
      <c r="Q239" s="40"/>
      <c r="R239" s="40"/>
      <c r="S239" s="40"/>
      <c r="T239" s="40"/>
    </row>
    <row r="240" spans="1:20" x14ac:dyDescent="0.25">
      <c r="A240" s="47">
        <v>2013</v>
      </c>
      <c r="B240" s="47" t="s">
        <v>81</v>
      </c>
      <c r="C240" s="47">
        <v>5</v>
      </c>
      <c r="D240" s="48">
        <v>0.44746359299999999</v>
      </c>
      <c r="E240" s="48">
        <v>0.17245575599999999</v>
      </c>
      <c r="F240" s="48">
        <v>1.2517952859999999</v>
      </c>
      <c r="G240" s="48">
        <v>0.35104972499999998</v>
      </c>
      <c r="H240" s="48">
        <v>1.4034452769999999</v>
      </c>
      <c r="I240" s="48">
        <v>7.0311795999999996E-2</v>
      </c>
      <c r="J240" s="48">
        <v>0.38299765799999996</v>
      </c>
      <c r="K240" s="48">
        <v>0.39882225300000002</v>
      </c>
      <c r="L240" s="48">
        <v>0.40463280400000001</v>
      </c>
      <c r="M240" s="48">
        <v>0.50718323700000001</v>
      </c>
      <c r="N240" s="48">
        <v>1.348127681</v>
      </c>
      <c r="O240" s="48">
        <v>2.2402243039999998</v>
      </c>
      <c r="P240" s="40"/>
      <c r="Q240" s="40"/>
      <c r="R240" s="40"/>
      <c r="S240" s="40"/>
      <c r="T240" s="40"/>
    </row>
    <row r="241" spans="1:20" x14ac:dyDescent="0.25">
      <c r="A241" s="47">
        <v>2014</v>
      </c>
      <c r="B241" s="47" t="s">
        <v>81</v>
      </c>
      <c r="C241" s="47">
        <v>5</v>
      </c>
      <c r="D241" s="48">
        <v>0.48163044399999999</v>
      </c>
      <c r="E241" s="48">
        <v>0.186572407</v>
      </c>
      <c r="F241" s="48">
        <v>1.4681548869999999</v>
      </c>
      <c r="G241" s="48">
        <v>0.40490230000000005</v>
      </c>
      <c r="H241" s="48">
        <v>1.4688597080000001</v>
      </c>
      <c r="I241" s="48">
        <v>6.8716314000000001E-2</v>
      </c>
      <c r="J241" s="48">
        <v>0.34651992700000001</v>
      </c>
      <c r="K241" s="48">
        <v>0.36842259899999996</v>
      </c>
      <c r="L241" s="48">
        <v>0.42495580799999999</v>
      </c>
      <c r="M241" s="48">
        <v>0.668287729</v>
      </c>
      <c r="N241" s="48">
        <v>1.577651675</v>
      </c>
      <c r="O241" s="48">
        <v>2.1657656699999999</v>
      </c>
      <c r="P241" s="40"/>
      <c r="Q241" s="40"/>
      <c r="R241" s="40"/>
      <c r="S241" s="40"/>
      <c r="T241" s="40"/>
    </row>
    <row r="242" spans="1:20" x14ac:dyDescent="0.25">
      <c r="A242" s="47">
        <v>2015</v>
      </c>
      <c r="B242" s="47" t="s">
        <v>81</v>
      </c>
      <c r="C242" s="47">
        <v>5</v>
      </c>
      <c r="D242" s="48">
        <v>0.73057724299999993</v>
      </c>
      <c r="E242" s="48">
        <v>0.58682526800000001</v>
      </c>
      <c r="F242" s="48">
        <v>3.1869996929999997</v>
      </c>
      <c r="G242" s="48">
        <v>0.78977293399999993</v>
      </c>
      <c r="H242" s="48">
        <v>3.127726075</v>
      </c>
      <c r="I242" s="48">
        <v>0.106108677</v>
      </c>
      <c r="J242" s="48">
        <v>0.74912160099999991</v>
      </c>
      <c r="K242" s="48">
        <v>0.58589853200000008</v>
      </c>
      <c r="L242" s="48">
        <v>0.84205957799999998</v>
      </c>
      <c r="M242" s="48">
        <v>0.88592101599999995</v>
      </c>
      <c r="N242" s="48">
        <v>3.2661061120000001</v>
      </c>
      <c r="O242" s="48">
        <v>4.734769526</v>
      </c>
      <c r="P242" s="40"/>
      <c r="Q242" s="40"/>
      <c r="R242" s="40"/>
      <c r="S242" s="40"/>
      <c r="T242" s="40"/>
    </row>
    <row r="243" spans="1:20" x14ac:dyDescent="0.25">
      <c r="A243" s="47">
        <v>2016</v>
      </c>
      <c r="B243" s="47" t="s">
        <v>81</v>
      </c>
      <c r="C243" s="47">
        <v>5</v>
      </c>
      <c r="D243" s="48">
        <v>0.77600895400000003</v>
      </c>
      <c r="E243" s="48">
        <v>0.59813207899999998</v>
      </c>
      <c r="F243" s="48">
        <v>3.2256382960000001</v>
      </c>
      <c r="G243" s="48">
        <v>0.79735442199999995</v>
      </c>
      <c r="H243" s="48">
        <v>3.224525855</v>
      </c>
      <c r="I243" s="48">
        <v>0.103728659</v>
      </c>
      <c r="J243" s="48">
        <v>0.77093767800000002</v>
      </c>
      <c r="K243" s="48">
        <v>0.61542223899999993</v>
      </c>
      <c r="L243" s="48">
        <v>0.87972016600000003</v>
      </c>
      <c r="M243" s="48">
        <v>1.0671321429999998</v>
      </c>
      <c r="N243" s="48">
        <v>3.171193304</v>
      </c>
      <c r="O243" s="48">
        <v>5.7887390180000002</v>
      </c>
      <c r="P243" s="40"/>
      <c r="Q243" s="40"/>
      <c r="R243" s="40"/>
      <c r="S243" s="40"/>
      <c r="T243" s="40"/>
    </row>
    <row r="244" spans="1:20" x14ac:dyDescent="0.25">
      <c r="A244" s="47">
        <v>2017</v>
      </c>
      <c r="B244" s="47" t="s">
        <v>81</v>
      </c>
      <c r="C244" s="47">
        <v>5</v>
      </c>
      <c r="D244" s="48">
        <v>0.80270893500000007</v>
      </c>
      <c r="E244" s="48">
        <v>0.62968005999999999</v>
      </c>
      <c r="F244" s="48">
        <v>3.2468576709999999</v>
      </c>
      <c r="G244" s="48">
        <v>0.80000536700000002</v>
      </c>
      <c r="H244" s="48">
        <v>3.1537962659999996</v>
      </c>
      <c r="I244" s="48">
        <v>0.104115212</v>
      </c>
      <c r="J244" s="48">
        <v>0.79962257200000009</v>
      </c>
      <c r="K244" s="48">
        <v>0.63356029599999997</v>
      </c>
      <c r="L244" s="48">
        <v>0.86302104499999999</v>
      </c>
      <c r="M244" s="48">
        <v>1.0617459199999999</v>
      </c>
      <c r="N244" s="48">
        <v>3.2964258910000002</v>
      </c>
      <c r="O244" s="48">
        <v>6.2535215739999996</v>
      </c>
      <c r="P244" s="40"/>
      <c r="Q244" s="40"/>
      <c r="R244" s="40"/>
      <c r="S244" s="40"/>
      <c r="T244" s="40"/>
    </row>
    <row r="245" spans="1:20" x14ac:dyDescent="0.25">
      <c r="A245" s="47">
        <v>2018</v>
      </c>
      <c r="B245" s="47" t="s">
        <v>81</v>
      </c>
      <c r="C245" s="47">
        <v>5</v>
      </c>
      <c r="D245" s="48">
        <v>0.80284201499999996</v>
      </c>
      <c r="E245" s="48">
        <v>0.61314705900000011</v>
      </c>
      <c r="F245" s="48">
        <v>3.3033577100000002</v>
      </c>
      <c r="G245" s="48">
        <v>0.813082792</v>
      </c>
      <c r="H245" s="48">
        <v>3.0158120849999999</v>
      </c>
      <c r="I245" s="48">
        <v>9.8618876999999994E-2</v>
      </c>
      <c r="J245" s="48">
        <v>0.85196933699999999</v>
      </c>
      <c r="K245" s="48">
        <v>0.66721351000000007</v>
      </c>
      <c r="L245" s="48">
        <v>0.87480922399999994</v>
      </c>
      <c r="M245" s="48">
        <v>1.048903642</v>
      </c>
      <c r="N245" s="48">
        <v>3.4293187029999999</v>
      </c>
      <c r="O245" s="48">
        <v>6.2974855010000006</v>
      </c>
      <c r="P245" s="40"/>
      <c r="Q245" s="40"/>
      <c r="R245" s="40"/>
      <c r="S245" s="40"/>
      <c r="T245" s="40"/>
    </row>
    <row r="246" spans="1:20" x14ac:dyDescent="0.25">
      <c r="A246" s="47">
        <v>2019</v>
      </c>
      <c r="B246" s="47" t="s">
        <v>81</v>
      </c>
      <c r="C246" s="47">
        <v>5</v>
      </c>
      <c r="D246" s="48">
        <v>0.79751032900000007</v>
      </c>
      <c r="E246" s="48">
        <v>0.62616395400000002</v>
      </c>
      <c r="F246" s="48">
        <v>3.2980904049999999</v>
      </c>
      <c r="G246" s="48">
        <v>0.80642255400000007</v>
      </c>
      <c r="H246" s="48">
        <v>2.9620056830000001</v>
      </c>
      <c r="I246" s="48">
        <v>9.8600677999999997E-2</v>
      </c>
      <c r="J246" s="48">
        <v>0.85261604300000005</v>
      </c>
      <c r="K246" s="48">
        <v>0.69223694300000005</v>
      </c>
      <c r="L246" s="48">
        <v>0.88574951400000002</v>
      </c>
      <c r="M246" s="48">
        <v>1.0833218009999999</v>
      </c>
      <c r="N246" s="48">
        <v>3.4109216670000002</v>
      </c>
      <c r="O246" s="48">
        <v>6.1926825250000004</v>
      </c>
      <c r="P246" s="40"/>
      <c r="Q246" s="40"/>
      <c r="R246" s="40"/>
      <c r="S246" s="40"/>
      <c r="T246" s="40"/>
    </row>
    <row r="247" spans="1:20" x14ac:dyDescent="0.25">
      <c r="A247" s="47">
        <v>2020</v>
      </c>
      <c r="B247" s="47" t="s">
        <v>81</v>
      </c>
      <c r="C247" s="47">
        <v>5</v>
      </c>
      <c r="D247" s="48">
        <v>0.77353295399999999</v>
      </c>
      <c r="E247" s="48">
        <v>0.60865138799999996</v>
      </c>
      <c r="F247" s="48">
        <v>3.1484107990000001</v>
      </c>
      <c r="G247" s="48">
        <v>0.77091463100000002</v>
      </c>
      <c r="H247" s="48">
        <v>2.8665721030000002</v>
      </c>
      <c r="I247" s="48">
        <v>9.3059059E-2</v>
      </c>
      <c r="J247" s="48">
        <v>0.874167798</v>
      </c>
      <c r="K247" s="48">
        <v>0.72087515099999999</v>
      </c>
      <c r="L247" s="48">
        <v>0.89803750999999998</v>
      </c>
      <c r="M247" s="48">
        <v>0.97995853100000008</v>
      </c>
      <c r="N247" s="48">
        <v>3.3807253949999998</v>
      </c>
      <c r="O247" s="48">
        <v>5.8011104610000004</v>
      </c>
      <c r="P247" s="40"/>
      <c r="Q247" s="40"/>
      <c r="R247" s="40"/>
      <c r="S247" s="40"/>
      <c r="T247" s="40"/>
    </row>
    <row r="248" spans="1:20" x14ac:dyDescent="0.25">
      <c r="A248" s="47">
        <v>2021</v>
      </c>
      <c r="B248" s="47" t="s">
        <v>81</v>
      </c>
      <c r="C248" s="47">
        <v>5</v>
      </c>
      <c r="D248" s="48">
        <v>0.765013579</v>
      </c>
      <c r="E248" s="48">
        <v>0.600506604</v>
      </c>
      <c r="F248" s="48">
        <v>3.0566154879999998</v>
      </c>
      <c r="G248" s="48">
        <v>0.74691166800000008</v>
      </c>
      <c r="H248" s="48">
        <v>2.8616529640000001</v>
      </c>
      <c r="I248" s="48">
        <v>9.0326442000000007E-2</v>
      </c>
      <c r="J248" s="48">
        <v>0.90887849900000006</v>
      </c>
      <c r="K248" s="48">
        <v>0.75258838900000002</v>
      </c>
      <c r="L248" s="48">
        <v>0.91085923600000007</v>
      </c>
      <c r="M248" s="48">
        <v>0.90829362000000002</v>
      </c>
      <c r="N248" s="48">
        <v>3.3598172229999999</v>
      </c>
      <c r="O248" s="48">
        <v>5.6102198489999999</v>
      </c>
      <c r="P248" s="40"/>
      <c r="Q248" s="40"/>
      <c r="R248" s="40"/>
      <c r="S248" s="40"/>
      <c r="T248" s="40"/>
    </row>
    <row r="249" spans="1:20" x14ac:dyDescent="0.25">
      <c r="A249" s="47">
        <v>2022</v>
      </c>
      <c r="B249" s="47" t="s">
        <v>81</v>
      </c>
      <c r="C249" s="47">
        <v>5</v>
      </c>
      <c r="D249" s="48">
        <v>0.76741401999999992</v>
      </c>
      <c r="E249" s="48">
        <v>0.59148747899999998</v>
      </c>
      <c r="F249" s="48">
        <v>2.9422890260000001</v>
      </c>
      <c r="G249" s="48">
        <v>0.71892172100000007</v>
      </c>
      <c r="H249" s="48">
        <v>2.8036613819999996</v>
      </c>
      <c r="I249" s="48">
        <v>8.7506046000000004E-2</v>
      </c>
      <c r="J249" s="48">
        <v>0.94554997699999999</v>
      </c>
      <c r="K249" s="48">
        <v>0.77804265799999994</v>
      </c>
      <c r="L249" s="48">
        <v>0.92417446699999994</v>
      </c>
      <c r="M249" s="48">
        <v>0.88663078900000003</v>
      </c>
      <c r="N249" s="48">
        <v>3.2832578219999999</v>
      </c>
      <c r="O249" s="48">
        <v>5.566497193</v>
      </c>
      <c r="P249" s="40"/>
      <c r="Q249" s="40"/>
      <c r="R249" s="40"/>
      <c r="S249" s="40"/>
      <c r="T249" s="40"/>
    </row>
    <row r="250" spans="1:20" x14ac:dyDescent="0.25">
      <c r="A250" s="47">
        <v>2023</v>
      </c>
      <c r="B250" s="47" t="s">
        <v>81</v>
      </c>
      <c r="C250" s="47">
        <v>5</v>
      </c>
      <c r="D250" s="48">
        <v>0.78676452900000005</v>
      </c>
      <c r="E250" s="48">
        <v>0.59338777799999998</v>
      </c>
      <c r="F250" s="48">
        <v>2.8884112279999998</v>
      </c>
      <c r="G250" s="48">
        <v>0.704844252</v>
      </c>
      <c r="H250" s="48">
        <v>2.7381236009999999</v>
      </c>
      <c r="I250" s="48">
        <v>8.4857896000000002E-2</v>
      </c>
      <c r="J250" s="48">
        <v>0.9759354360000001</v>
      </c>
      <c r="K250" s="48">
        <v>0.80394504599999994</v>
      </c>
      <c r="L250" s="48">
        <v>0.93821631100000003</v>
      </c>
      <c r="M250" s="48">
        <v>0.8953388659999999</v>
      </c>
      <c r="N250" s="48">
        <v>3.2596745149999999</v>
      </c>
      <c r="O250" s="48">
        <v>5.9070213159999998</v>
      </c>
      <c r="P250" s="40"/>
      <c r="Q250" s="40"/>
      <c r="R250" s="40"/>
      <c r="S250" s="40"/>
      <c r="T250" s="40"/>
    </row>
    <row r="251" spans="1:20" x14ac:dyDescent="0.25">
      <c r="A251" s="47">
        <v>2024</v>
      </c>
      <c r="B251" s="47" t="s">
        <v>81</v>
      </c>
      <c r="C251" s="47">
        <v>5</v>
      </c>
      <c r="D251" s="48">
        <v>0.79991193299999996</v>
      </c>
      <c r="E251" s="48">
        <v>0.60597294099999999</v>
      </c>
      <c r="F251" s="48">
        <v>2.9175464870000001</v>
      </c>
      <c r="G251" s="48">
        <v>0.70876661800000007</v>
      </c>
      <c r="H251" s="48">
        <v>2.7128714980000002</v>
      </c>
      <c r="I251" s="48">
        <v>8.2370211999999998E-2</v>
      </c>
      <c r="J251" s="48">
        <v>1.0023915410000002</v>
      </c>
      <c r="K251" s="48">
        <v>0.83255035300000002</v>
      </c>
      <c r="L251" s="48">
        <v>0.95256403199999995</v>
      </c>
      <c r="M251" s="48">
        <v>0.89385779300000001</v>
      </c>
      <c r="N251" s="48">
        <v>3.288721389</v>
      </c>
      <c r="O251" s="48">
        <v>6.1414743840000003</v>
      </c>
      <c r="P251" s="40"/>
      <c r="Q251" s="40"/>
      <c r="R251" s="40"/>
      <c r="S251" s="40"/>
      <c r="T251" s="40"/>
    </row>
    <row r="252" spans="1:20" x14ac:dyDescent="0.25">
      <c r="A252" s="47">
        <v>2025</v>
      </c>
      <c r="B252" s="47" t="s">
        <v>81</v>
      </c>
      <c r="C252" s="47">
        <v>5</v>
      </c>
      <c r="D252" s="48">
        <v>0.79858322000000004</v>
      </c>
      <c r="E252" s="48">
        <v>0.61729120000000004</v>
      </c>
      <c r="F252" s="48">
        <v>2.9579064329999998</v>
      </c>
      <c r="G252" s="48">
        <v>0.71507184900000009</v>
      </c>
      <c r="H252" s="48">
        <v>2.717476826</v>
      </c>
      <c r="I252" s="48">
        <v>8.0039181999999987E-2</v>
      </c>
      <c r="J252" s="48">
        <v>1.0343621590000001</v>
      </c>
      <c r="K252" s="48">
        <v>0.85943657900000003</v>
      </c>
      <c r="L252" s="48">
        <v>0.96542707500000002</v>
      </c>
      <c r="M252" s="48">
        <v>0.88741943699999992</v>
      </c>
      <c r="N252" s="48">
        <v>3.304350409</v>
      </c>
      <c r="O252" s="48">
        <v>6.1866130359999998</v>
      </c>
      <c r="P252" s="40"/>
      <c r="Q252" s="40"/>
      <c r="R252" s="40"/>
      <c r="S252" s="40"/>
      <c r="T252" s="40"/>
    </row>
    <row r="253" spans="1:20" x14ac:dyDescent="0.25">
      <c r="A253" s="47">
        <v>2026</v>
      </c>
      <c r="B253" s="47" t="s">
        <v>81</v>
      </c>
      <c r="C253" s="47">
        <v>5</v>
      </c>
      <c r="D253" s="48">
        <v>0.78895438200000001</v>
      </c>
      <c r="E253" s="48">
        <v>0.62276961999999991</v>
      </c>
      <c r="F253" s="48">
        <v>2.972636788</v>
      </c>
      <c r="G253" s="48">
        <v>0.71592050900000004</v>
      </c>
      <c r="H253" s="48">
        <v>2.7146511420000001</v>
      </c>
      <c r="I253" s="48">
        <v>7.7748876999999994E-2</v>
      </c>
      <c r="J253" s="48">
        <v>1.064689767</v>
      </c>
      <c r="K253" s="48">
        <v>0.88497934000000011</v>
      </c>
      <c r="L253" s="48">
        <v>0.97875494400000007</v>
      </c>
      <c r="M253" s="48">
        <v>0.88953338599999998</v>
      </c>
      <c r="N253" s="48">
        <v>3.3124311629999998</v>
      </c>
      <c r="O253" s="48">
        <v>6.1032326030000004</v>
      </c>
      <c r="P253" s="40"/>
      <c r="Q253" s="40"/>
      <c r="R253" s="40"/>
      <c r="S253" s="40"/>
      <c r="T253" s="40"/>
    </row>
    <row r="254" spans="1:20" x14ac:dyDescent="0.25">
      <c r="A254" s="47">
        <v>2027</v>
      </c>
      <c r="B254" s="47" t="s">
        <v>81</v>
      </c>
      <c r="C254" s="47">
        <v>5</v>
      </c>
      <c r="D254" s="48">
        <v>0.78397629099999999</v>
      </c>
      <c r="E254" s="48">
        <v>0.628461504</v>
      </c>
      <c r="F254" s="48">
        <v>2.9800080009999999</v>
      </c>
      <c r="G254" s="48">
        <v>0.71503237600000003</v>
      </c>
      <c r="H254" s="48">
        <v>2.7033746440000002</v>
      </c>
      <c r="I254" s="48">
        <v>7.5681147000000004E-2</v>
      </c>
      <c r="J254" s="48">
        <v>1.0952033210000001</v>
      </c>
      <c r="K254" s="48">
        <v>0.91076000199999996</v>
      </c>
      <c r="L254" s="48">
        <v>0.99168176000000008</v>
      </c>
      <c r="M254" s="48">
        <v>0.89068614700000004</v>
      </c>
      <c r="N254" s="48">
        <v>3.324723009</v>
      </c>
      <c r="O254" s="48">
        <v>6.063940434</v>
      </c>
      <c r="P254" s="40"/>
      <c r="Q254" s="40"/>
      <c r="R254" s="40"/>
      <c r="S254" s="40"/>
      <c r="T254" s="40"/>
    </row>
    <row r="255" spans="1:20" x14ac:dyDescent="0.25">
      <c r="A255" s="47">
        <v>2028</v>
      </c>
      <c r="B255" s="47" t="s">
        <v>81</v>
      </c>
      <c r="C255" s="47">
        <v>5</v>
      </c>
      <c r="D255" s="48">
        <v>0.78360727099999994</v>
      </c>
      <c r="E255" s="48">
        <v>0.63401757000000003</v>
      </c>
      <c r="F255" s="48">
        <v>2.9942168000000002</v>
      </c>
      <c r="G255" s="48">
        <v>0.71584234300000005</v>
      </c>
      <c r="H255" s="48">
        <v>2.6999931149999998</v>
      </c>
      <c r="I255" s="48">
        <v>7.3603478E-2</v>
      </c>
      <c r="J255" s="48">
        <v>1.126248353</v>
      </c>
      <c r="K255" s="48">
        <v>0.93513600199999991</v>
      </c>
      <c r="L255" s="48">
        <v>1.0066825100000001</v>
      </c>
      <c r="M255" s="48">
        <v>0.89338726700000004</v>
      </c>
      <c r="N255" s="48">
        <v>3.345922877</v>
      </c>
      <c r="O255" s="48">
        <v>6.0964506759999999</v>
      </c>
      <c r="P255" s="40"/>
      <c r="Q255" s="40"/>
      <c r="R255" s="40"/>
      <c r="S255" s="40"/>
      <c r="T255" s="40"/>
    </row>
    <row r="256" spans="1:20" x14ac:dyDescent="0.25">
      <c r="A256" s="47">
        <v>2029</v>
      </c>
      <c r="B256" s="47" t="s">
        <v>81</v>
      </c>
      <c r="C256" s="47">
        <v>5</v>
      </c>
      <c r="D256" s="48">
        <v>0.78355404500000003</v>
      </c>
      <c r="E256" s="48">
        <v>0.64136117599999998</v>
      </c>
      <c r="F256" s="48">
        <v>3.0143047219999999</v>
      </c>
      <c r="G256" s="48">
        <v>0.71804948599999996</v>
      </c>
      <c r="H256" s="48">
        <v>2.712041503</v>
      </c>
      <c r="I256" s="48">
        <v>7.1973808E-2</v>
      </c>
      <c r="J256" s="48">
        <v>1.159145554</v>
      </c>
      <c r="K256" s="48">
        <v>0.95707513300000002</v>
      </c>
      <c r="L256" s="48">
        <v>1.021918476</v>
      </c>
      <c r="M256" s="48">
        <v>0.89931441500000009</v>
      </c>
      <c r="N256" s="48">
        <v>3.3663693490000002</v>
      </c>
      <c r="O256" s="48">
        <v>6.1498065430000004</v>
      </c>
      <c r="P256" s="40"/>
      <c r="Q256" s="40"/>
      <c r="R256" s="40"/>
      <c r="S256" s="40"/>
      <c r="T256" s="40"/>
    </row>
    <row r="257" spans="1:20" x14ac:dyDescent="0.25">
      <c r="A257" s="47">
        <v>2030</v>
      </c>
      <c r="B257" s="47" t="s">
        <v>81</v>
      </c>
      <c r="C257" s="47">
        <v>5</v>
      </c>
      <c r="D257" s="48">
        <v>0.78309897799999995</v>
      </c>
      <c r="E257" s="48">
        <v>0.64844042999999996</v>
      </c>
      <c r="F257" s="48">
        <v>3.0421350729999999</v>
      </c>
      <c r="G257" s="48">
        <v>0.72230240199999995</v>
      </c>
      <c r="H257" s="48">
        <v>2.7251334950000001</v>
      </c>
      <c r="I257" s="48">
        <v>7.0528540000000001E-2</v>
      </c>
      <c r="J257" s="48">
        <v>1.1923475219999999</v>
      </c>
      <c r="K257" s="48">
        <v>0.98047726099999999</v>
      </c>
      <c r="L257" s="48">
        <v>1.034583907</v>
      </c>
      <c r="M257" s="48">
        <v>0.90255015500000002</v>
      </c>
      <c r="N257" s="48">
        <v>3.389396509</v>
      </c>
      <c r="O257" s="48">
        <v>6.1931961040000001</v>
      </c>
      <c r="P257" s="40"/>
      <c r="Q257" s="40"/>
      <c r="R257" s="40"/>
      <c r="S257" s="40"/>
      <c r="T257" s="40"/>
    </row>
    <row r="258" spans="1:20" x14ac:dyDescent="0.25">
      <c r="A258" s="47">
        <v>1980</v>
      </c>
      <c r="B258" s="47" t="s">
        <v>82</v>
      </c>
      <c r="C258" s="47">
        <v>6</v>
      </c>
      <c r="D258" s="48">
        <v>4.5195171999999999E-2</v>
      </c>
      <c r="E258" s="48">
        <v>3.2120043000000001E-2</v>
      </c>
      <c r="F258" s="48">
        <v>0.19639301200000001</v>
      </c>
      <c r="G258" s="48">
        <v>4.9200112999999997E-2</v>
      </c>
      <c r="H258" s="48">
        <v>0.15415326500000001</v>
      </c>
      <c r="I258" s="48">
        <v>1.8782499999999999E-3</v>
      </c>
      <c r="J258" s="48">
        <v>1.12433E-3</v>
      </c>
      <c r="K258" s="48">
        <v>6.8807540000000002E-3</v>
      </c>
      <c r="L258" s="48">
        <v>1.2571616000000001E-2</v>
      </c>
      <c r="M258" s="48">
        <v>8.531772E-3</v>
      </c>
      <c r="N258" s="48">
        <v>0.17341641199999999</v>
      </c>
      <c r="O258" s="48">
        <v>0.23076374099999999</v>
      </c>
      <c r="P258" s="40"/>
      <c r="Q258" s="40"/>
      <c r="R258" s="40"/>
      <c r="S258" s="40"/>
      <c r="T258" s="40"/>
    </row>
    <row r="259" spans="1:20" x14ac:dyDescent="0.25">
      <c r="A259" s="47">
        <v>1981</v>
      </c>
      <c r="B259" s="47" t="s">
        <v>82</v>
      </c>
      <c r="C259" s="47">
        <v>6</v>
      </c>
      <c r="D259" s="48">
        <v>5.3482837999999998E-2</v>
      </c>
      <c r="E259" s="48">
        <v>3.1248762999999999E-2</v>
      </c>
      <c r="F259" s="48">
        <v>0.20046165699999999</v>
      </c>
      <c r="G259" s="48">
        <v>5.2476215999999999E-2</v>
      </c>
      <c r="H259" s="48">
        <v>0.25645785500000001</v>
      </c>
      <c r="I259" s="48">
        <v>4.3613239999999998E-3</v>
      </c>
      <c r="J259" s="48">
        <v>1.4863400000000001E-3</v>
      </c>
      <c r="K259" s="48">
        <v>1.0530068E-2</v>
      </c>
      <c r="L259" s="48">
        <v>1.8011592999999999E-2</v>
      </c>
      <c r="M259" s="48">
        <v>4.9332758999999997E-2</v>
      </c>
      <c r="N259" s="48">
        <v>0.21051705100000001</v>
      </c>
      <c r="O259" s="48">
        <v>0.25739638100000001</v>
      </c>
      <c r="P259" s="40"/>
      <c r="Q259" s="40"/>
      <c r="R259" s="40"/>
      <c r="S259" s="40"/>
      <c r="T259" s="40"/>
    </row>
    <row r="260" spans="1:20" x14ac:dyDescent="0.25">
      <c r="A260" s="47">
        <v>1982</v>
      </c>
      <c r="B260" s="47" t="s">
        <v>82</v>
      </c>
      <c r="C260" s="47">
        <v>6</v>
      </c>
      <c r="D260" s="48">
        <v>5.0895093000000002E-2</v>
      </c>
      <c r="E260" s="48">
        <v>2.9506315000000002E-2</v>
      </c>
      <c r="F260" s="48">
        <v>0.173204634</v>
      </c>
      <c r="G260" s="48">
        <v>4.5010345E-2</v>
      </c>
      <c r="H260" s="48">
        <v>0.20883109499999999</v>
      </c>
      <c r="I260" s="48">
        <v>4.7783800000000001E-4</v>
      </c>
      <c r="J260" s="48">
        <v>7.1015669999999996E-3</v>
      </c>
      <c r="K260" s="48">
        <v>2.8641769999999999E-3</v>
      </c>
      <c r="L260" s="48">
        <v>3.6670103000000003E-2</v>
      </c>
      <c r="M260" s="48">
        <v>3.5679187000000001E-2</v>
      </c>
      <c r="N260" s="48">
        <v>0.20042779699999999</v>
      </c>
      <c r="O260" s="48">
        <v>0.408867963</v>
      </c>
      <c r="P260" s="40"/>
      <c r="Q260" s="40"/>
      <c r="R260" s="40"/>
      <c r="S260" s="40"/>
      <c r="T260" s="40"/>
    </row>
    <row r="261" spans="1:20" x14ac:dyDescent="0.25">
      <c r="A261" s="47">
        <v>1983</v>
      </c>
      <c r="B261" s="47" t="s">
        <v>82</v>
      </c>
      <c r="C261" s="47">
        <v>6</v>
      </c>
      <c r="D261" s="48">
        <v>3.5833226000000003E-2</v>
      </c>
      <c r="E261" s="48">
        <v>2.1114630999999998E-2</v>
      </c>
      <c r="F261" s="48">
        <v>0.11215966099999999</v>
      </c>
      <c r="G261" s="48">
        <v>2.9099364999999999E-2</v>
      </c>
      <c r="H261" s="48">
        <v>0.13540437799999999</v>
      </c>
      <c r="I261" s="48">
        <v>1.8573369999999999E-3</v>
      </c>
      <c r="J261" s="48">
        <v>7.5866190000000002E-3</v>
      </c>
      <c r="K261" s="48">
        <v>7.9221399999999996E-4</v>
      </c>
      <c r="L261" s="48">
        <v>5.4523246999999997E-2</v>
      </c>
      <c r="M261" s="48">
        <v>4.7731746999999998E-2</v>
      </c>
      <c r="N261" s="48">
        <v>0.162471477</v>
      </c>
      <c r="O261" s="48">
        <v>0.35172677499999999</v>
      </c>
      <c r="P261" s="40"/>
      <c r="Q261" s="40"/>
      <c r="R261" s="40"/>
      <c r="S261" s="40"/>
      <c r="T261" s="40"/>
    </row>
    <row r="262" spans="1:20" x14ac:dyDescent="0.25">
      <c r="A262" s="47">
        <v>1984</v>
      </c>
      <c r="B262" s="47" t="s">
        <v>82</v>
      </c>
      <c r="C262" s="47">
        <v>6</v>
      </c>
      <c r="D262" s="48">
        <v>2.3993087999999999E-2</v>
      </c>
      <c r="E262" s="48">
        <v>1.6445161E-2</v>
      </c>
      <c r="F262" s="48">
        <v>6.3797437999999998E-2</v>
      </c>
      <c r="G262" s="48">
        <v>1.5765872E-2</v>
      </c>
      <c r="H262" s="48">
        <v>4.6209839000000003E-2</v>
      </c>
      <c r="I262" s="48">
        <v>5.7201079999999998E-3</v>
      </c>
      <c r="J262" s="48">
        <v>5.3483460000000003E-3</v>
      </c>
      <c r="K262" s="48">
        <v>2.2296270000000001E-3</v>
      </c>
      <c r="L262" s="48">
        <v>3.1861420000000001E-2</v>
      </c>
      <c r="M262" s="48">
        <v>4.2222001000000002E-2</v>
      </c>
      <c r="N262" s="48">
        <v>9.6797843999999994E-2</v>
      </c>
      <c r="O262" s="48">
        <v>0.50449159700000001</v>
      </c>
      <c r="P262" s="40"/>
      <c r="Q262" s="40"/>
      <c r="R262" s="40"/>
      <c r="S262" s="40"/>
      <c r="T262" s="40"/>
    </row>
    <row r="263" spans="1:20" x14ac:dyDescent="0.25">
      <c r="A263" s="47">
        <v>1985</v>
      </c>
      <c r="B263" s="47" t="s">
        <v>82</v>
      </c>
      <c r="C263" s="47">
        <v>6</v>
      </c>
      <c r="D263" s="48">
        <v>2.3243323E-2</v>
      </c>
      <c r="E263" s="48">
        <v>1.523387E-2</v>
      </c>
      <c r="F263" s="48">
        <v>0.148184608</v>
      </c>
      <c r="G263" s="48">
        <v>3.5876689000000003E-2</v>
      </c>
      <c r="H263" s="48">
        <v>7.0468781999999994E-2</v>
      </c>
      <c r="I263" s="48">
        <v>2.42816E-3</v>
      </c>
      <c r="J263" s="48">
        <v>2.2777909999999999E-3</v>
      </c>
      <c r="K263" s="48">
        <v>4.50934E-4</v>
      </c>
      <c r="L263" s="48">
        <v>6.1499745000000001E-2</v>
      </c>
      <c r="M263" s="48">
        <v>0.12552369899999999</v>
      </c>
      <c r="N263" s="48">
        <v>0.136345257</v>
      </c>
      <c r="O263" s="48">
        <v>0.339689886</v>
      </c>
      <c r="P263" s="40"/>
      <c r="Q263" s="40"/>
      <c r="R263" s="40"/>
      <c r="S263" s="40"/>
      <c r="T263" s="40"/>
    </row>
    <row r="264" spans="1:20" x14ac:dyDescent="0.25">
      <c r="A264" s="47">
        <v>1986</v>
      </c>
      <c r="B264" s="47" t="s">
        <v>82</v>
      </c>
      <c r="C264" s="47">
        <v>6</v>
      </c>
      <c r="D264" s="48">
        <v>3.2620836E-2</v>
      </c>
      <c r="E264" s="48">
        <v>2.2134180999999999E-2</v>
      </c>
      <c r="F264" s="48">
        <v>0.208973725</v>
      </c>
      <c r="G264" s="48">
        <v>5.0339361999999999E-2</v>
      </c>
      <c r="H264" s="48">
        <v>8.7586623000000002E-2</v>
      </c>
      <c r="I264" s="48">
        <v>5.1353399999999995E-4</v>
      </c>
      <c r="J264" s="48">
        <v>3.8132439999999999E-3</v>
      </c>
      <c r="K264" s="48">
        <v>7.9800000000000002E-5</v>
      </c>
      <c r="L264" s="48">
        <v>3.9901447999999999E-2</v>
      </c>
      <c r="M264" s="48">
        <v>5.5623799000000002E-2</v>
      </c>
      <c r="N264" s="48">
        <v>0.139049277</v>
      </c>
      <c r="O264" s="48">
        <v>0.42229466700000001</v>
      </c>
      <c r="P264" s="40"/>
      <c r="Q264" s="40"/>
      <c r="R264" s="40"/>
      <c r="S264" s="40"/>
      <c r="T264" s="40"/>
    </row>
    <row r="265" spans="1:20" x14ac:dyDescent="0.25">
      <c r="A265" s="47">
        <v>1987</v>
      </c>
      <c r="B265" s="47" t="s">
        <v>82</v>
      </c>
      <c r="C265" s="47">
        <v>6</v>
      </c>
      <c r="D265" s="48">
        <v>4.9908435000000001E-2</v>
      </c>
      <c r="E265" s="48">
        <v>2.7418730999999998E-2</v>
      </c>
      <c r="F265" s="48">
        <v>0.23530058000000001</v>
      </c>
      <c r="G265" s="48">
        <v>5.8687635000000002E-2</v>
      </c>
      <c r="H265" s="48">
        <v>0.18655175500000001</v>
      </c>
      <c r="I265" s="48">
        <v>3.0598000000000002E-4</v>
      </c>
      <c r="J265" s="48">
        <v>4.9929509999999998E-3</v>
      </c>
      <c r="K265" s="48">
        <v>6.8411419999999997E-3</v>
      </c>
      <c r="L265" s="48">
        <v>4.1240639000000003E-2</v>
      </c>
      <c r="M265" s="48">
        <v>8.4259046000000004E-2</v>
      </c>
      <c r="N265" s="48">
        <v>0.222716263</v>
      </c>
      <c r="O265" s="48">
        <v>0.58031986499999999</v>
      </c>
      <c r="P265" s="40"/>
      <c r="Q265" s="40"/>
      <c r="R265" s="40"/>
      <c r="S265" s="40"/>
      <c r="T265" s="40"/>
    </row>
    <row r="266" spans="1:20" x14ac:dyDescent="0.25">
      <c r="A266" s="47">
        <v>1988</v>
      </c>
      <c r="B266" s="47" t="s">
        <v>82</v>
      </c>
      <c r="C266" s="47">
        <v>6</v>
      </c>
      <c r="D266" s="48">
        <v>4.2155367999999999E-2</v>
      </c>
      <c r="E266" s="48">
        <v>2.5566539999999999E-2</v>
      </c>
      <c r="F266" s="48">
        <v>0.233747753</v>
      </c>
      <c r="G266" s="48">
        <v>5.7471896000000001E-2</v>
      </c>
      <c r="H266" s="48">
        <v>0.15196554300000001</v>
      </c>
      <c r="I266" s="48">
        <v>3.7575920000000001E-3</v>
      </c>
      <c r="J266" s="48">
        <v>1.1701631000000001E-2</v>
      </c>
      <c r="K266" s="48">
        <v>7.4819480000000004E-3</v>
      </c>
      <c r="L266" s="48">
        <v>4.9548439999999999E-2</v>
      </c>
      <c r="M266" s="48">
        <v>9.8936194000000005E-2</v>
      </c>
      <c r="N266" s="48">
        <v>0.249953494</v>
      </c>
      <c r="O266" s="48">
        <v>0.40607141200000002</v>
      </c>
      <c r="P266" s="40"/>
      <c r="Q266" s="40"/>
      <c r="R266" s="40"/>
      <c r="S266" s="40"/>
      <c r="T266" s="40"/>
    </row>
    <row r="267" spans="1:20" x14ac:dyDescent="0.25">
      <c r="A267" s="47">
        <v>1989</v>
      </c>
      <c r="B267" s="47" t="s">
        <v>82</v>
      </c>
      <c r="C267" s="47">
        <v>6</v>
      </c>
      <c r="D267" s="48">
        <v>5.0962966999999998E-2</v>
      </c>
      <c r="E267" s="48">
        <v>3.0990543999999998E-2</v>
      </c>
      <c r="F267" s="48">
        <v>0.27955623400000001</v>
      </c>
      <c r="G267" s="48">
        <v>6.9887270000000001E-2</v>
      </c>
      <c r="H267" s="48">
        <v>0.23148162999999999</v>
      </c>
      <c r="I267" s="48">
        <v>1.420419E-3</v>
      </c>
      <c r="J267" s="48">
        <v>1.6433928E-2</v>
      </c>
      <c r="K267" s="48">
        <v>1.4557270000000001E-2</v>
      </c>
      <c r="L267" s="48">
        <v>4.9194267E-2</v>
      </c>
      <c r="M267" s="48">
        <v>0.15392182200000001</v>
      </c>
      <c r="N267" s="48">
        <v>0.35432488899999998</v>
      </c>
      <c r="O267" s="48">
        <v>0.40450515599999998</v>
      </c>
      <c r="P267" s="40"/>
      <c r="Q267" s="40"/>
      <c r="R267" s="40"/>
      <c r="S267" s="40"/>
      <c r="T267" s="40"/>
    </row>
    <row r="268" spans="1:20" x14ac:dyDescent="0.25">
      <c r="A268" s="47">
        <v>1990</v>
      </c>
      <c r="B268" s="47" t="s">
        <v>82</v>
      </c>
      <c r="C268" s="47">
        <v>6</v>
      </c>
      <c r="D268" s="48">
        <v>5.6834128999999997E-2</v>
      </c>
      <c r="E268" s="48">
        <v>3.6177901999999998E-2</v>
      </c>
      <c r="F268" s="48">
        <v>0.229969696</v>
      </c>
      <c r="G268" s="48">
        <v>5.8796608E-2</v>
      </c>
      <c r="H268" s="48">
        <v>0.25254569900000001</v>
      </c>
      <c r="I268" s="48">
        <v>1.9573379999999999E-3</v>
      </c>
      <c r="J268" s="48">
        <v>3.6616441999999999E-2</v>
      </c>
      <c r="K268" s="48">
        <v>2.5276040999999999E-2</v>
      </c>
      <c r="L268" s="48">
        <v>7.3602666999999997E-2</v>
      </c>
      <c r="M268" s="48">
        <v>7.0507945000000002E-2</v>
      </c>
      <c r="N268" s="48">
        <v>0.27422180499999999</v>
      </c>
      <c r="O268" s="48">
        <v>0.35820518099999998</v>
      </c>
      <c r="P268" s="40"/>
      <c r="Q268" s="40"/>
      <c r="R268" s="40"/>
      <c r="S268" s="40"/>
      <c r="T268" s="40"/>
    </row>
    <row r="269" spans="1:20" x14ac:dyDescent="0.25">
      <c r="A269" s="47">
        <v>1991</v>
      </c>
      <c r="B269" s="47" t="s">
        <v>82</v>
      </c>
      <c r="C269" s="47">
        <v>6</v>
      </c>
      <c r="D269" s="48">
        <v>5.1314265999999997E-2</v>
      </c>
      <c r="E269" s="48">
        <v>2.8093575999999999E-2</v>
      </c>
      <c r="F269" s="48">
        <v>0.29682302500000002</v>
      </c>
      <c r="G269" s="48">
        <v>7.2667166000000005E-2</v>
      </c>
      <c r="H269" s="48">
        <v>0.183883557</v>
      </c>
      <c r="I269" s="48">
        <v>6.4641999999999998E-4</v>
      </c>
      <c r="J269" s="48">
        <v>3.3495165E-2</v>
      </c>
      <c r="K269" s="48">
        <v>1.8173063999999999E-2</v>
      </c>
      <c r="L269" s="48">
        <v>5.6773115999999998E-2</v>
      </c>
      <c r="M269" s="48">
        <v>8.4310471999999997E-2</v>
      </c>
      <c r="N269" s="48">
        <v>0.24081483400000001</v>
      </c>
      <c r="O269" s="48">
        <v>0.50180375700000002</v>
      </c>
      <c r="P269" s="40"/>
      <c r="Q269" s="40"/>
      <c r="R269" s="40"/>
      <c r="S269" s="40"/>
      <c r="T269" s="40"/>
    </row>
    <row r="270" spans="1:20" x14ac:dyDescent="0.25">
      <c r="A270" s="47">
        <v>1992</v>
      </c>
      <c r="B270" s="47" t="s">
        <v>82</v>
      </c>
      <c r="C270" s="47">
        <v>6</v>
      </c>
      <c r="D270" s="48">
        <v>5.2425777E-2</v>
      </c>
      <c r="E270" s="48">
        <v>3.0122558000000001E-2</v>
      </c>
      <c r="F270" s="48">
        <v>0.21076832200000001</v>
      </c>
      <c r="G270" s="48">
        <v>5.3076933999999999E-2</v>
      </c>
      <c r="H270" s="48">
        <v>0.20388541099999999</v>
      </c>
      <c r="I270" s="48">
        <v>5.0594780000000001E-3</v>
      </c>
      <c r="J270" s="48">
        <v>3.3748383999999999E-2</v>
      </c>
      <c r="K270" s="48">
        <v>1.1661174999999999E-2</v>
      </c>
      <c r="L270" s="48">
        <v>5.7392883999999998E-2</v>
      </c>
      <c r="M270" s="48">
        <v>8.0222531E-2</v>
      </c>
      <c r="N270" s="48">
        <v>0.25231236800000001</v>
      </c>
      <c r="O270" s="48">
        <v>0.41192159699999997</v>
      </c>
      <c r="P270" s="40"/>
      <c r="Q270" s="40"/>
      <c r="R270" s="40"/>
      <c r="S270" s="40"/>
      <c r="T270" s="40"/>
    </row>
    <row r="271" spans="1:20" x14ac:dyDescent="0.25">
      <c r="A271" s="47">
        <v>1993</v>
      </c>
      <c r="B271" s="47" t="s">
        <v>82</v>
      </c>
      <c r="C271" s="47">
        <v>6</v>
      </c>
      <c r="D271" s="48">
        <v>4.1056531E-2</v>
      </c>
      <c r="E271" s="48">
        <v>1.6994960999999999E-2</v>
      </c>
      <c r="F271" s="48">
        <v>0.20178982100000001</v>
      </c>
      <c r="G271" s="48">
        <v>4.8533739999999999E-2</v>
      </c>
      <c r="H271" s="48">
        <v>0.10066893</v>
      </c>
      <c r="I271" s="48">
        <v>1.0676286E-2</v>
      </c>
      <c r="J271" s="48">
        <v>2.5837806000000001E-2</v>
      </c>
      <c r="K271" s="48">
        <v>3.0620356000000001E-2</v>
      </c>
      <c r="L271" s="48">
        <v>3.7943827999999999E-2</v>
      </c>
      <c r="M271" s="48">
        <v>1.9164095999999999E-2</v>
      </c>
      <c r="N271" s="48">
        <v>0.29289832399999999</v>
      </c>
      <c r="O271" s="48">
        <v>8.0568528E-2</v>
      </c>
      <c r="P271" s="40"/>
      <c r="Q271" s="40"/>
      <c r="R271" s="40"/>
      <c r="S271" s="40"/>
      <c r="T271" s="40"/>
    </row>
    <row r="272" spans="1:20" x14ac:dyDescent="0.25">
      <c r="A272" s="47">
        <v>1994</v>
      </c>
      <c r="B272" s="47" t="s">
        <v>82</v>
      </c>
      <c r="C272" s="47">
        <v>6</v>
      </c>
      <c r="D272" s="48">
        <v>3.2203483999999998E-2</v>
      </c>
      <c r="E272" s="48">
        <v>1.489095E-2</v>
      </c>
      <c r="F272" s="48">
        <v>0.18027886800000001</v>
      </c>
      <c r="G272" s="48">
        <v>4.2078705000000001E-2</v>
      </c>
      <c r="H272" s="48">
        <v>4.0764109E-2</v>
      </c>
      <c r="I272" s="48">
        <v>7.7292719999999997E-3</v>
      </c>
      <c r="J272" s="48">
        <v>1.9839141000000001E-2</v>
      </c>
      <c r="K272" s="48">
        <v>2.2078238E-2</v>
      </c>
      <c r="L272" s="48">
        <v>5.5657433999999999E-2</v>
      </c>
      <c r="M272" s="48">
        <v>8.2199290000000008E-3</v>
      </c>
      <c r="N272" s="48">
        <v>0.22229984899999999</v>
      </c>
      <c r="O272" s="48">
        <v>8.5365837E-2</v>
      </c>
      <c r="P272" s="40"/>
      <c r="Q272" s="40"/>
      <c r="R272" s="40"/>
      <c r="S272" s="40"/>
      <c r="T272" s="40"/>
    </row>
    <row r="273" spans="1:20" x14ac:dyDescent="0.25">
      <c r="A273" s="47">
        <v>1995</v>
      </c>
      <c r="B273" s="47" t="s">
        <v>82</v>
      </c>
      <c r="C273" s="47">
        <v>6</v>
      </c>
      <c r="D273" s="48">
        <v>2.9165301000000001E-2</v>
      </c>
      <c r="E273" s="48">
        <v>1.3589883000000001E-2</v>
      </c>
      <c r="F273" s="48">
        <v>0.147800294</v>
      </c>
      <c r="G273" s="48">
        <v>3.4163102000000001E-2</v>
      </c>
      <c r="H273" s="48">
        <v>2.7954122000000001E-2</v>
      </c>
      <c r="I273" s="48">
        <v>9.6938600000000003E-3</v>
      </c>
      <c r="J273" s="48">
        <v>3.6976312999999997E-2</v>
      </c>
      <c r="K273" s="48">
        <v>1.2582434E-2</v>
      </c>
      <c r="L273" s="48">
        <v>2.5841943999999999E-2</v>
      </c>
      <c r="M273" s="48">
        <v>1.0326376999999999E-2</v>
      </c>
      <c r="N273" s="48">
        <v>0.11642019100000001</v>
      </c>
      <c r="O273" s="48">
        <v>9.0393360000000006E-2</v>
      </c>
      <c r="P273" s="40"/>
      <c r="Q273" s="40"/>
      <c r="R273" s="40"/>
      <c r="S273" s="40"/>
      <c r="T273" s="40"/>
    </row>
    <row r="274" spans="1:20" x14ac:dyDescent="0.25">
      <c r="A274" s="47">
        <v>1996</v>
      </c>
      <c r="B274" s="47" t="s">
        <v>82</v>
      </c>
      <c r="C274" s="47">
        <v>6</v>
      </c>
      <c r="D274" s="48">
        <v>3.9351721999999999E-2</v>
      </c>
      <c r="E274" s="48">
        <v>1.9866623E-2</v>
      </c>
      <c r="F274" s="48">
        <v>0.15007559700000001</v>
      </c>
      <c r="G274" s="48">
        <v>3.5079649999999997E-2</v>
      </c>
      <c r="H274" s="48">
        <v>4.8184739999999997E-2</v>
      </c>
      <c r="I274" s="48">
        <v>3.1115180000000002E-3</v>
      </c>
      <c r="J274" s="48">
        <v>2.3129552000000001E-2</v>
      </c>
      <c r="K274" s="48">
        <v>1.9380926999999999E-2</v>
      </c>
      <c r="L274" s="48">
        <v>1.1660709999999999E-2</v>
      </c>
      <c r="M274" s="48">
        <v>1.1716434E-2</v>
      </c>
      <c r="N274" s="48">
        <v>0.137206948</v>
      </c>
      <c r="O274" s="48">
        <v>8.7936576000000002E-2</v>
      </c>
      <c r="P274" s="40"/>
      <c r="Q274" s="40"/>
      <c r="R274" s="40"/>
      <c r="S274" s="40"/>
      <c r="T274" s="40"/>
    </row>
    <row r="275" spans="1:20" x14ac:dyDescent="0.25">
      <c r="A275" s="47">
        <v>1997</v>
      </c>
      <c r="B275" s="47" t="s">
        <v>82</v>
      </c>
      <c r="C275" s="47">
        <v>6</v>
      </c>
      <c r="D275" s="48">
        <v>3.0259845E-2</v>
      </c>
      <c r="E275" s="48">
        <v>1.8053745E-2</v>
      </c>
      <c r="F275" s="48">
        <v>0.17934719499999999</v>
      </c>
      <c r="G275" s="48">
        <v>4.2062716E-2</v>
      </c>
      <c r="H275" s="48">
        <v>5.9702734E-2</v>
      </c>
      <c r="I275" s="48">
        <v>9.0299300000000005E-4</v>
      </c>
      <c r="J275" s="48">
        <v>1.7805779000000001E-2</v>
      </c>
      <c r="K275" s="48">
        <v>1.8101596000000001E-2</v>
      </c>
      <c r="L275" s="48">
        <v>2.1800212999999999E-2</v>
      </c>
      <c r="M275" s="48">
        <v>8.1238279999999996E-3</v>
      </c>
      <c r="N275" s="48">
        <v>0.16524456000000001</v>
      </c>
      <c r="O275" s="48">
        <v>8.1255375000000005E-2</v>
      </c>
      <c r="P275" s="40"/>
      <c r="Q275" s="40"/>
      <c r="R275" s="40"/>
      <c r="S275" s="40"/>
      <c r="T275" s="40"/>
    </row>
    <row r="276" spans="1:20" x14ac:dyDescent="0.25">
      <c r="A276" s="47">
        <v>1998</v>
      </c>
      <c r="B276" s="47" t="s">
        <v>82</v>
      </c>
      <c r="C276" s="47">
        <v>6</v>
      </c>
      <c r="D276" s="48">
        <v>3.6544966999999998E-2</v>
      </c>
      <c r="E276" s="48">
        <v>2.2679168999999999E-2</v>
      </c>
      <c r="F276" s="48">
        <v>0.190906663</v>
      </c>
      <c r="G276" s="48">
        <v>4.4739991999999999E-2</v>
      </c>
      <c r="H276" s="48">
        <v>6.2878595999999995E-2</v>
      </c>
      <c r="I276" s="48">
        <v>3.2008219999999999E-3</v>
      </c>
      <c r="J276" s="48">
        <v>1.7298085000000001E-2</v>
      </c>
      <c r="K276" s="48">
        <v>2.2652149E-2</v>
      </c>
      <c r="L276" s="48">
        <v>2.8449360999999999E-2</v>
      </c>
      <c r="M276" s="48">
        <v>2.4567319000000001E-2</v>
      </c>
      <c r="N276" s="48">
        <v>0.18961812</v>
      </c>
      <c r="O276" s="48">
        <v>0.1178844</v>
      </c>
      <c r="P276" s="40"/>
      <c r="Q276" s="40"/>
      <c r="R276" s="40"/>
      <c r="S276" s="40"/>
      <c r="T276" s="40"/>
    </row>
    <row r="277" spans="1:20" x14ac:dyDescent="0.25">
      <c r="A277" s="47">
        <v>1999</v>
      </c>
      <c r="B277" s="47" t="s">
        <v>82</v>
      </c>
      <c r="C277" s="47">
        <v>6</v>
      </c>
      <c r="D277" s="48">
        <v>4.1334146000000002E-2</v>
      </c>
      <c r="E277" s="48">
        <v>2.1743055000000001E-2</v>
      </c>
      <c r="F277" s="48">
        <v>0.190549054</v>
      </c>
      <c r="G277" s="48">
        <v>4.4939860999999998E-2</v>
      </c>
      <c r="H277" s="48">
        <v>7.8559064999999997E-2</v>
      </c>
      <c r="I277" s="48">
        <v>3.1253209999999999E-3</v>
      </c>
      <c r="J277" s="48">
        <v>3.6227093000000002E-2</v>
      </c>
      <c r="K277" s="48">
        <v>2.4869090999999999E-2</v>
      </c>
      <c r="L277" s="48">
        <v>2.3886831000000001E-2</v>
      </c>
      <c r="M277" s="48">
        <v>4.327669E-2</v>
      </c>
      <c r="N277" s="48">
        <v>0.166175986</v>
      </c>
      <c r="O277" s="48">
        <v>0.170614454</v>
      </c>
      <c r="P277" s="40"/>
      <c r="Q277" s="40"/>
      <c r="R277" s="40"/>
      <c r="S277" s="40"/>
      <c r="T277" s="40"/>
    </row>
    <row r="278" spans="1:20" x14ac:dyDescent="0.25">
      <c r="A278" s="47">
        <v>2000</v>
      </c>
      <c r="B278" s="47" t="s">
        <v>82</v>
      </c>
      <c r="C278" s="47">
        <v>6</v>
      </c>
      <c r="D278" s="48">
        <v>5.2304835000000001E-2</v>
      </c>
      <c r="E278" s="48">
        <v>3.1352549E-2</v>
      </c>
      <c r="F278" s="48">
        <v>0.25265405200000002</v>
      </c>
      <c r="G278" s="48">
        <v>6.1610446999999999E-2</v>
      </c>
      <c r="H278" s="48">
        <v>0.179241083</v>
      </c>
      <c r="I278" s="48">
        <v>6.5199999999999999E-5</v>
      </c>
      <c r="J278" s="48">
        <v>2.1444314999999999E-2</v>
      </c>
      <c r="K278" s="48">
        <v>1.5809304999999999E-2</v>
      </c>
      <c r="L278" s="48">
        <v>2.1326292E-2</v>
      </c>
      <c r="M278" s="48">
        <v>4.0319733000000003E-2</v>
      </c>
      <c r="N278" s="48">
        <v>0.29813243099999998</v>
      </c>
      <c r="O278" s="48">
        <v>0.257852252</v>
      </c>
      <c r="P278" s="40"/>
      <c r="Q278" s="40"/>
      <c r="R278" s="40"/>
      <c r="S278" s="40"/>
      <c r="T278" s="40"/>
    </row>
    <row r="279" spans="1:20" x14ac:dyDescent="0.25">
      <c r="A279" s="47">
        <v>2001</v>
      </c>
      <c r="B279" s="47" t="s">
        <v>82</v>
      </c>
      <c r="C279" s="47">
        <v>6</v>
      </c>
      <c r="D279" s="48">
        <v>5.6432173000000002E-2</v>
      </c>
      <c r="E279" s="48">
        <v>3.2838894E-2</v>
      </c>
      <c r="F279" s="48">
        <v>0.24590241900000001</v>
      </c>
      <c r="G279" s="48">
        <v>5.9922900000000001E-2</v>
      </c>
      <c r="H279" s="48">
        <v>0.177288271</v>
      </c>
      <c r="I279" s="48">
        <v>1.0759463E-2</v>
      </c>
      <c r="J279" s="48">
        <v>3.4232457000000001E-2</v>
      </c>
      <c r="K279" s="48">
        <v>3.7915748999999999E-2</v>
      </c>
      <c r="L279" s="48">
        <v>3.4589135999999999E-2</v>
      </c>
      <c r="M279" s="48">
        <v>2.9736439E-2</v>
      </c>
      <c r="N279" s="48">
        <v>0.26711191000000001</v>
      </c>
      <c r="O279" s="48">
        <v>0.23940077800000001</v>
      </c>
      <c r="P279" s="40"/>
      <c r="Q279" s="40"/>
      <c r="R279" s="40"/>
      <c r="S279" s="40"/>
      <c r="T279" s="40"/>
    </row>
    <row r="280" spans="1:20" x14ac:dyDescent="0.25">
      <c r="A280" s="47">
        <v>2002</v>
      </c>
      <c r="B280" s="47" t="s">
        <v>82</v>
      </c>
      <c r="C280" s="47">
        <v>6</v>
      </c>
      <c r="D280" s="48">
        <v>6.3009906000000004E-2</v>
      </c>
      <c r="E280" s="48">
        <v>4.0647398000000001E-2</v>
      </c>
      <c r="F280" s="48">
        <v>0.25809532299999999</v>
      </c>
      <c r="G280" s="48">
        <v>6.3535306E-2</v>
      </c>
      <c r="H280" s="48">
        <v>0.21413644100000001</v>
      </c>
      <c r="I280" s="48">
        <v>8.3499999999999997E-5</v>
      </c>
      <c r="J280" s="48">
        <v>3.7420996999999998E-2</v>
      </c>
      <c r="K280" s="48">
        <v>3.0637494000000001E-2</v>
      </c>
      <c r="L280" s="48">
        <v>4.9549634000000002E-2</v>
      </c>
      <c r="M280" s="48">
        <v>1.9773314E-2</v>
      </c>
      <c r="N280" s="48">
        <v>0.274641474</v>
      </c>
      <c r="O280" s="48">
        <v>0.22876885999999999</v>
      </c>
      <c r="P280" s="40"/>
      <c r="Q280" s="40"/>
      <c r="R280" s="40"/>
      <c r="S280" s="40"/>
      <c r="T280" s="40"/>
    </row>
    <row r="281" spans="1:20" x14ac:dyDescent="0.25">
      <c r="A281" s="47">
        <v>2003</v>
      </c>
      <c r="B281" s="47" t="s">
        <v>82</v>
      </c>
      <c r="C281" s="47">
        <v>6</v>
      </c>
      <c r="D281" s="48">
        <v>5.7479377999999998E-2</v>
      </c>
      <c r="E281" s="48">
        <v>3.5108480999999997E-2</v>
      </c>
      <c r="F281" s="48">
        <v>0.28375994399999999</v>
      </c>
      <c r="G281" s="48">
        <v>6.8372495000000005E-2</v>
      </c>
      <c r="H281" s="48">
        <v>0.16839289099999999</v>
      </c>
      <c r="I281" s="48">
        <v>4.1151160000000003E-3</v>
      </c>
      <c r="J281" s="48">
        <v>3.6933300000000002E-2</v>
      </c>
      <c r="K281" s="48">
        <v>3.5403743000000001E-2</v>
      </c>
      <c r="L281" s="48">
        <v>7.3182398999999995E-2</v>
      </c>
      <c r="M281" s="48">
        <v>3.0801617E-2</v>
      </c>
      <c r="N281" s="48">
        <v>0.25176375099999998</v>
      </c>
      <c r="O281" s="48">
        <v>0.30579789200000002</v>
      </c>
      <c r="P281" s="40"/>
      <c r="Q281" s="40"/>
      <c r="R281" s="40"/>
      <c r="S281" s="40"/>
      <c r="T281" s="40"/>
    </row>
    <row r="282" spans="1:20" x14ac:dyDescent="0.25">
      <c r="A282" s="47">
        <v>2004</v>
      </c>
      <c r="B282" s="47" t="s">
        <v>82</v>
      </c>
      <c r="C282" s="47">
        <v>6</v>
      </c>
      <c r="D282" s="48">
        <v>5.4733858000000003E-2</v>
      </c>
      <c r="E282" s="48">
        <v>3.1538779000000003E-2</v>
      </c>
      <c r="F282" s="48">
        <v>0.20789648099999999</v>
      </c>
      <c r="G282" s="48">
        <v>5.0337562000000002E-2</v>
      </c>
      <c r="H282" s="48">
        <v>0.152813904</v>
      </c>
      <c r="I282" s="48">
        <v>9.8489170000000004E-3</v>
      </c>
      <c r="J282" s="48">
        <v>5.5703242E-2</v>
      </c>
      <c r="K282" s="48">
        <v>2.3362890000000001E-2</v>
      </c>
      <c r="L282" s="48">
        <v>7.2581059000000003E-2</v>
      </c>
      <c r="M282" s="48">
        <v>1.2051971E-2</v>
      </c>
      <c r="N282" s="48">
        <v>0.259278065</v>
      </c>
      <c r="O282" s="48">
        <v>0.24357672399999999</v>
      </c>
      <c r="P282" s="40"/>
      <c r="Q282" s="40"/>
      <c r="R282" s="40"/>
      <c r="S282" s="40"/>
      <c r="T282" s="40"/>
    </row>
    <row r="283" spans="1:20" x14ac:dyDescent="0.25">
      <c r="A283" s="47">
        <v>2005</v>
      </c>
      <c r="B283" s="47" t="s">
        <v>82</v>
      </c>
      <c r="C283" s="47">
        <v>6</v>
      </c>
      <c r="D283" s="48">
        <v>5.1721614999999999E-2</v>
      </c>
      <c r="E283" s="48">
        <v>2.6987170000000001E-2</v>
      </c>
      <c r="F283" s="48">
        <v>0.226189053</v>
      </c>
      <c r="G283" s="48">
        <v>5.3980624999999997E-2</v>
      </c>
      <c r="H283" s="48">
        <v>0.12886526100000001</v>
      </c>
      <c r="I283" s="48">
        <v>1.751505E-3</v>
      </c>
      <c r="J283" s="48">
        <v>0.10161168800000001</v>
      </c>
      <c r="K283" s="48">
        <v>3.1888929000000003E-2</v>
      </c>
      <c r="L283" s="48">
        <v>5.7722138999999999E-2</v>
      </c>
      <c r="M283" s="48">
        <v>1.3053564E-2</v>
      </c>
      <c r="N283" s="48">
        <v>0.21269786900000001</v>
      </c>
      <c r="O283" s="48">
        <v>0.22713842100000001</v>
      </c>
      <c r="P283" s="40"/>
      <c r="Q283" s="40"/>
      <c r="R283" s="40"/>
      <c r="S283" s="40"/>
      <c r="T283" s="40"/>
    </row>
    <row r="284" spans="1:20" x14ac:dyDescent="0.25">
      <c r="A284" s="47">
        <v>2006</v>
      </c>
      <c r="B284" s="47" t="s">
        <v>82</v>
      </c>
      <c r="C284" s="47">
        <v>6</v>
      </c>
      <c r="D284" s="48">
        <v>5.2106108999999998E-2</v>
      </c>
      <c r="E284" s="48">
        <v>2.9380336E-2</v>
      </c>
      <c r="F284" s="48">
        <v>0.213877911</v>
      </c>
      <c r="G284" s="48">
        <v>5.0943399E-2</v>
      </c>
      <c r="H284" s="48">
        <v>0.12298621899999999</v>
      </c>
      <c r="I284" s="48">
        <v>1.902623E-3</v>
      </c>
      <c r="J284" s="48">
        <v>9.2299116E-2</v>
      </c>
      <c r="K284" s="48">
        <v>4.1072491000000003E-2</v>
      </c>
      <c r="L284" s="48">
        <v>0.107748415</v>
      </c>
      <c r="M284" s="48">
        <v>2.4008812000000001E-2</v>
      </c>
      <c r="N284" s="48">
        <v>0.23218522899999999</v>
      </c>
      <c r="O284" s="48">
        <v>0.26418392200000002</v>
      </c>
      <c r="P284" s="40"/>
      <c r="Q284" s="40"/>
      <c r="R284" s="40"/>
      <c r="S284" s="40"/>
      <c r="T284" s="40"/>
    </row>
    <row r="285" spans="1:20" x14ac:dyDescent="0.25">
      <c r="A285" s="47">
        <v>2007</v>
      </c>
      <c r="B285" s="47" t="s">
        <v>82</v>
      </c>
      <c r="C285" s="47">
        <v>6</v>
      </c>
      <c r="D285" s="48">
        <v>5.1158678999999999E-2</v>
      </c>
      <c r="E285" s="48">
        <v>2.7592022000000001E-2</v>
      </c>
      <c r="F285" s="48">
        <v>0.245408612</v>
      </c>
      <c r="G285" s="48">
        <v>5.7860399999999999E-2</v>
      </c>
      <c r="H285" s="48">
        <v>0.106910775</v>
      </c>
      <c r="I285" s="48">
        <v>4.3986300000000003E-4</v>
      </c>
      <c r="J285" s="48">
        <v>6.4045757999999994E-2</v>
      </c>
      <c r="K285" s="48">
        <v>4.4915187000000002E-2</v>
      </c>
      <c r="L285" s="48">
        <v>2.3724350000000002E-2</v>
      </c>
      <c r="M285" s="48">
        <v>1.7231929E-2</v>
      </c>
      <c r="N285" s="48">
        <v>0.24362684800000001</v>
      </c>
      <c r="O285" s="48">
        <v>0.29002371599999999</v>
      </c>
      <c r="P285" s="40"/>
      <c r="Q285" s="40"/>
      <c r="R285" s="40"/>
      <c r="S285" s="40"/>
      <c r="T285" s="40"/>
    </row>
    <row r="286" spans="1:20" x14ac:dyDescent="0.25">
      <c r="A286" s="47">
        <v>2008</v>
      </c>
      <c r="B286" s="47" t="s">
        <v>82</v>
      </c>
      <c r="C286" s="47">
        <v>6</v>
      </c>
      <c r="D286" s="48">
        <v>4.8161387999999999E-2</v>
      </c>
      <c r="E286" s="48">
        <v>2.5141017000000002E-2</v>
      </c>
      <c r="F286" s="48">
        <v>0.23561333500000001</v>
      </c>
      <c r="G286" s="48">
        <v>5.4570795999999998E-2</v>
      </c>
      <c r="H286" s="48">
        <v>6.3989535E-2</v>
      </c>
      <c r="I286" s="48">
        <v>6.5500000000000006E-5</v>
      </c>
      <c r="J286" s="48">
        <v>7.0655968E-2</v>
      </c>
      <c r="K286" s="48">
        <v>5.8467101E-2</v>
      </c>
      <c r="L286" s="48">
        <v>8.0470317999999999E-2</v>
      </c>
      <c r="M286" s="48">
        <v>6.1510047999999998E-2</v>
      </c>
      <c r="N286" s="48">
        <v>0.23802812500000001</v>
      </c>
      <c r="O286" s="48">
        <v>0.29285167899999998</v>
      </c>
      <c r="P286" s="40"/>
      <c r="Q286" s="40"/>
      <c r="R286" s="40"/>
      <c r="S286" s="40"/>
      <c r="T286" s="40"/>
    </row>
    <row r="287" spans="1:20" x14ac:dyDescent="0.25">
      <c r="A287" s="47">
        <v>2009</v>
      </c>
      <c r="B287" s="47" t="s">
        <v>82</v>
      </c>
      <c r="C287" s="47">
        <v>6</v>
      </c>
      <c r="D287" s="48">
        <v>4.3668723E-2</v>
      </c>
      <c r="E287" s="48">
        <v>2.3146099999999999E-2</v>
      </c>
      <c r="F287" s="48">
        <v>0.218703341</v>
      </c>
      <c r="G287" s="48">
        <v>5.0360187000000001E-2</v>
      </c>
      <c r="H287" s="48">
        <v>5.224583E-2</v>
      </c>
      <c r="I287" s="48">
        <v>1.3693900000000001E-4</v>
      </c>
      <c r="J287" s="48">
        <v>5.6088688999999997E-2</v>
      </c>
      <c r="K287" s="48">
        <v>7.1503916000000001E-2</v>
      </c>
      <c r="L287" s="48">
        <v>5.2379409000000002E-2</v>
      </c>
      <c r="M287" s="48">
        <v>6.0442546999999999E-2</v>
      </c>
      <c r="N287" s="48">
        <v>0.23224197099999999</v>
      </c>
      <c r="O287" s="48">
        <v>0.33724942200000002</v>
      </c>
      <c r="P287" s="40"/>
      <c r="Q287" s="40"/>
      <c r="R287" s="40"/>
      <c r="S287" s="40"/>
      <c r="T287" s="40"/>
    </row>
    <row r="288" spans="1:20" x14ac:dyDescent="0.25">
      <c r="A288" s="47">
        <v>2010</v>
      </c>
      <c r="B288" s="47" t="s">
        <v>82</v>
      </c>
      <c r="C288" s="47">
        <v>6</v>
      </c>
      <c r="D288" s="48">
        <v>4.23708E-2</v>
      </c>
      <c r="E288" s="48">
        <v>2.2430565999999999E-2</v>
      </c>
      <c r="F288" s="48">
        <v>0.191954445</v>
      </c>
      <c r="G288" s="48">
        <v>4.4310569000000001E-2</v>
      </c>
      <c r="H288" s="48">
        <v>5.9319393999999998E-2</v>
      </c>
      <c r="I288" s="48">
        <v>1.164794E-3</v>
      </c>
      <c r="J288" s="48">
        <v>8.1198116000000001E-2</v>
      </c>
      <c r="K288" s="48">
        <v>6.3426143000000004E-2</v>
      </c>
      <c r="L288" s="48">
        <v>4.164926E-2</v>
      </c>
      <c r="M288" s="48">
        <v>1.2450729000000001E-2</v>
      </c>
      <c r="N288" s="48">
        <v>0.22249142499999999</v>
      </c>
      <c r="O288" s="48">
        <v>0.28842638199999998</v>
      </c>
      <c r="P288" s="40"/>
      <c r="Q288" s="40"/>
      <c r="R288" s="40"/>
      <c r="S288" s="40"/>
      <c r="T288" s="40"/>
    </row>
    <row r="289" spans="1:26" x14ac:dyDescent="0.25">
      <c r="A289" s="47">
        <v>2011</v>
      </c>
      <c r="B289" s="47" t="s">
        <v>82</v>
      </c>
      <c r="C289" s="47">
        <v>6</v>
      </c>
      <c r="D289" s="48">
        <v>3.9418063000000003E-2</v>
      </c>
      <c r="E289" s="48">
        <v>2.0383819000000001E-2</v>
      </c>
      <c r="F289" s="48">
        <v>0.16266866399999999</v>
      </c>
      <c r="G289" s="48">
        <v>3.6869846999999997E-2</v>
      </c>
      <c r="H289" s="48">
        <v>3.1223958E-2</v>
      </c>
      <c r="I289" s="48">
        <v>6.4999999999999994E-5</v>
      </c>
      <c r="J289" s="48">
        <v>8.3839096000000002E-2</v>
      </c>
      <c r="K289" s="48">
        <v>5.0698941999999997E-2</v>
      </c>
      <c r="L289" s="48">
        <v>2.1062247999999999E-2</v>
      </c>
      <c r="M289" s="48">
        <v>1.2081181999999999E-2</v>
      </c>
      <c r="N289" s="48">
        <v>0.20796441099999999</v>
      </c>
      <c r="O289" s="48">
        <v>0.28943265699999998</v>
      </c>
      <c r="P289" s="40"/>
      <c r="Q289" s="40"/>
      <c r="R289" s="40"/>
      <c r="S289" s="40"/>
      <c r="T289" s="40"/>
    </row>
    <row r="290" spans="1:26" x14ac:dyDescent="0.25">
      <c r="A290" s="47">
        <v>2012</v>
      </c>
      <c r="B290" s="47" t="s">
        <v>82</v>
      </c>
      <c r="C290" s="47">
        <v>6</v>
      </c>
      <c r="D290" s="48">
        <v>3.7889085000000003E-2</v>
      </c>
      <c r="E290" s="48">
        <v>2.1414137E-2</v>
      </c>
      <c r="F290" s="48">
        <v>0.16162507500000001</v>
      </c>
      <c r="G290" s="48">
        <v>3.6426594999999999E-2</v>
      </c>
      <c r="H290" s="48">
        <v>2.1685129000000001E-2</v>
      </c>
      <c r="I290" s="48">
        <v>6.3100000000000002E-5</v>
      </c>
      <c r="J290" s="48">
        <v>7.0238951999999993E-2</v>
      </c>
      <c r="K290" s="48">
        <v>6.8704024000000002E-2</v>
      </c>
      <c r="L290" s="48">
        <v>5.4662075999999997E-2</v>
      </c>
      <c r="M290" s="48">
        <v>1.3010893000000001E-2</v>
      </c>
      <c r="N290" s="48">
        <v>0.205433747</v>
      </c>
      <c r="O290" s="48">
        <v>0.30435104099999999</v>
      </c>
      <c r="P290" s="40"/>
      <c r="Q290" s="40"/>
      <c r="R290" s="40"/>
      <c r="S290" s="40"/>
      <c r="T290" s="40"/>
    </row>
    <row r="291" spans="1:26" x14ac:dyDescent="0.25">
      <c r="A291" s="47">
        <v>2013</v>
      </c>
      <c r="B291" s="47" t="s">
        <v>82</v>
      </c>
      <c r="C291" s="47">
        <v>6</v>
      </c>
      <c r="D291" s="48">
        <v>3.8149744999999999E-2</v>
      </c>
      <c r="E291" s="48">
        <v>2.2062463000000001E-2</v>
      </c>
      <c r="F291" s="48">
        <v>0.154009596</v>
      </c>
      <c r="G291" s="48">
        <v>3.4956702999999999E-2</v>
      </c>
      <c r="H291" s="48">
        <v>3.3321338999999998E-2</v>
      </c>
      <c r="I291" s="48">
        <v>6.5099999999999997E-5</v>
      </c>
      <c r="J291" s="48">
        <v>3.0400290999999999E-2</v>
      </c>
      <c r="K291" s="48">
        <v>5.5050586999999998E-2</v>
      </c>
      <c r="L291" s="48">
        <v>3.8589945E-2</v>
      </c>
      <c r="M291" s="48">
        <v>1.8622119999999999E-2</v>
      </c>
      <c r="N291" s="48">
        <v>0.17059696399999999</v>
      </c>
      <c r="O291" s="48">
        <v>0.33349859599999998</v>
      </c>
      <c r="P291" s="40"/>
      <c r="Q291" s="40"/>
      <c r="R291" s="40"/>
      <c r="S291" s="40"/>
      <c r="T291" s="40"/>
    </row>
    <row r="292" spans="1:26" x14ac:dyDescent="0.25">
      <c r="A292" s="47">
        <v>2014</v>
      </c>
      <c r="B292" s="47" t="s">
        <v>82</v>
      </c>
      <c r="C292" s="47">
        <v>6</v>
      </c>
      <c r="D292" s="48">
        <v>4.1089140000000003E-2</v>
      </c>
      <c r="E292" s="48">
        <v>2.2872639E-2</v>
      </c>
      <c r="F292" s="48">
        <v>0.16894303199999999</v>
      </c>
      <c r="G292" s="48">
        <v>3.8603375000000002E-2</v>
      </c>
      <c r="H292" s="48">
        <v>3.9382907000000002E-2</v>
      </c>
      <c r="I292" s="48">
        <v>6.6099999999999994E-5</v>
      </c>
      <c r="J292" s="48">
        <v>2.6882882E-2</v>
      </c>
      <c r="K292" s="48">
        <v>5.362745E-2</v>
      </c>
      <c r="L292" s="48">
        <v>4.0006084999999997E-2</v>
      </c>
      <c r="M292" s="48">
        <v>3.1567614000000001E-2</v>
      </c>
      <c r="N292" s="48">
        <v>0.194071995</v>
      </c>
      <c r="O292" s="48">
        <v>0.334062048</v>
      </c>
      <c r="P292" s="40"/>
      <c r="Q292" s="40"/>
      <c r="R292" s="40"/>
      <c r="S292" s="40"/>
      <c r="T292" s="40"/>
    </row>
    <row r="293" spans="1:26" x14ac:dyDescent="0.25">
      <c r="A293" s="47">
        <v>2015</v>
      </c>
      <c r="B293" s="47" t="s">
        <v>82</v>
      </c>
      <c r="C293" s="47">
        <v>6</v>
      </c>
      <c r="D293" s="48">
        <v>6.5677662999999997E-2</v>
      </c>
      <c r="E293" s="48">
        <v>4.5865400000000001E-2</v>
      </c>
      <c r="F293" s="48">
        <v>0.28422451900000001</v>
      </c>
      <c r="G293" s="48">
        <v>6.8065818E-2</v>
      </c>
      <c r="H293" s="48">
        <v>0.14996153500000001</v>
      </c>
      <c r="I293" s="48">
        <v>3.1702000000000002E-3</v>
      </c>
      <c r="J293" s="48">
        <v>5.6314469999999998E-2</v>
      </c>
      <c r="K293" s="48">
        <v>6.6097025000000004E-2</v>
      </c>
      <c r="L293" s="48">
        <v>6.6507994000000001E-2</v>
      </c>
      <c r="M293" s="48">
        <v>4.4880608000000002E-2</v>
      </c>
      <c r="N293" s="48">
        <v>0.348722584</v>
      </c>
      <c r="O293" s="48">
        <v>0.49616950300000001</v>
      </c>
      <c r="P293" s="35"/>
      <c r="Q293" s="35"/>
      <c r="R293" s="35"/>
      <c r="S293" s="35"/>
      <c r="T293" s="35"/>
    </row>
    <row r="294" spans="1:26" x14ac:dyDescent="0.25">
      <c r="A294" s="47">
        <v>2016</v>
      </c>
      <c r="B294" s="47" t="s">
        <v>82</v>
      </c>
      <c r="C294" s="47">
        <v>6</v>
      </c>
      <c r="D294" s="48">
        <v>7.0412871000000002E-2</v>
      </c>
      <c r="E294" s="48">
        <v>4.6626615000000003E-2</v>
      </c>
      <c r="F294" s="48">
        <v>0.28566236499999997</v>
      </c>
      <c r="G294" s="48">
        <v>6.8676524000000003E-2</v>
      </c>
      <c r="H294" s="48">
        <v>0.15805580799999999</v>
      </c>
      <c r="I294" s="48">
        <v>3.0978809999999998E-3</v>
      </c>
      <c r="J294" s="48">
        <v>5.8364409999999999E-2</v>
      </c>
      <c r="K294" s="48">
        <v>6.9966740999999999E-2</v>
      </c>
      <c r="L294" s="48">
        <v>6.9269616000000006E-2</v>
      </c>
      <c r="M294" s="48">
        <v>5.9178326000000003E-2</v>
      </c>
      <c r="N294" s="48">
        <v>0.34259789400000001</v>
      </c>
      <c r="O294" s="48">
        <v>0.58576702700000005</v>
      </c>
      <c r="P294" s="36"/>
      <c r="Q294" s="36"/>
      <c r="R294" s="36"/>
      <c r="S294" s="36"/>
      <c r="T294" s="36"/>
      <c r="U294" s="36"/>
      <c r="V294" s="36"/>
      <c r="W294" s="36"/>
      <c r="X294" s="36"/>
      <c r="Y294" s="36"/>
      <c r="Z294" s="36"/>
    </row>
    <row r="295" spans="1:26" x14ac:dyDescent="0.25">
      <c r="A295" s="47">
        <v>2017</v>
      </c>
      <c r="B295" s="47" t="s">
        <v>82</v>
      </c>
      <c r="C295" s="47">
        <v>6</v>
      </c>
      <c r="D295" s="48">
        <v>7.3758792000000004E-2</v>
      </c>
      <c r="E295" s="48">
        <v>4.8821391999999998E-2</v>
      </c>
      <c r="F295" s="48">
        <v>0.28991388600000001</v>
      </c>
      <c r="G295" s="48">
        <v>6.9798268999999996E-2</v>
      </c>
      <c r="H295" s="48">
        <v>0.159665627</v>
      </c>
      <c r="I295" s="48">
        <v>3.4256769999999998E-3</v>
      </c>
      <c r="J295" s="48">
        <v>6.0071038E-2</v>
      </c>
      <c r="K295" s="48">
        <v>7.2686991000000006E-2</v>
      </c>
      <c r="L295" s="48">
        <v>6.8274725999999994E-2</v>
      </c>
      <c r="M295" s="48">
        <v>6.1505402000000001E-2</v>
      </c>
      <c r="N295" s="48">
        <v>0.36240435100000001</v>
      </c>
      <c r="O295" s="48">
        <v>0.63429569600000002</v>
      </c>
      <c r="P295" s="40"/>
      <c r="Q295" s="40"/>
      <c r="R295" s="40"/>
      <c r="S295" s="40"/>
      <c r="T295" s="40"/>
    </row>
    <row r="296" spans="1:26" x14ac:dyDescent="0.25">
      <c r="A296" s="47">
        <v>2018</v>
      </c>
      <c r="B296" s="47" t="s">
        <v>82</v>
      </c>
      <c r="C296" s="47">
        <v>6</v>
      </c>
      <c r="D296" s="48">
        <v>7.3371087000000001E-2</v>
      </c>
      <c r="E296" s="48">
        <v>4.7939835E-2</v>
      </c>
      <c r="F296" s="48">
        <v>0.29066637000000001</v>
      </c>
      <c r="G296" s="48">
        <v>7.0299136999999998E-2</v>
      </c>
      <c r="H296" s="48">
        <v>0.15286954699999999</v>
      </c>
      <c r="I296" s="48">
        <v>3.231715E-3</v>
      </c>
      <c r="J296" s="48">
        <v>6.3407569999999996E-2</v>
      </c>
      <c r="K296" s="48">
        <v>7.6492586000000001E-2</v>
      </c>
      <c r="L296" s="48">
        <v>6.9151621999999996E-2</v>
      </c>
      <c r="M296" s="48">
        <v>6.1294559999999998E-2</v>
      </c>
      <c r="N296" s="48">
        <v>0.37662971699999997</v>
      </c>
      <c r="O296" s="48">
        <v>0.63964999099999997</v>
      </c>
      <c r="P296" s="40"/>
      <c r="Q296" s="40"/>
      <c r="R296" s="40"/>
      <c r="S296" s="40"/>
      <c r="T296" s="40"/>
    </row>
    <row r="297" spans="1:26" x14ac:dyDescent="0.25">
      <c r="A297" s="47">
        <v>2019</v>
      </c>
      <c r="B297" s="47" t="s">
        <v>82</v>
      </c>
      <c r="C297" s="47">
        <v>6</v>
      </c>
      <c r="D297" s="48">
        <v>7.2199525000000001E-2</v>
      </c>
      <c r="E297" s="48">
        <v>4.8461490000000003E-2</v>
      </c>
      <c r="F297" s="48">
        <v>0.286987512</v>
      </c>
      <c r="G297" s="48">
        <v>6.9273857999999994E-2</v>
      </c>
      <c r="H297" s="48">
        <v>0.151602442</v>
      </c>
      <c r="I297" s="48">
        <v>3.4479519999999998E-3</v>
      </c>
      <c r="J297" s="48">
        <v>6.2863551000000004E-2</v>
      </c>
      <c r="K297" s="48">
        <v>7.9562164000000005E-2</v>
      </c>
      <c r="L297" s="48">
        <v>6.9907478999999995E-2</v>
      </c>
      <c r="M297" s="48">
        <v>6.4615023999999993E-2</v>
      </c>
      <c r="N297" s="48">
        <v>0.37634397800000002</v>
      </c>
      <c r="O297" s="48">
        <v>0.63191889899999998</v>
      </c>
      <c r="P297" s="40"/>
      <c r="Q297" s="40"/>
      <c r="R297" s="40"/>
      <c r="S297" s="40"/>
      <c r="T297" s="40"/>
    </row>
    <row r="298" spans="1:26" x14ac:dyDescent="0.25">
      <c r="A298" s="47">
        <v>2020</v>
      </c>
      <c r="B298" s="47" t="s">
        <v>82</v>
      </c>
      <c r="C298" s="47">
        <v>6</v>
      </c>
      <c r="D298" s="48">
        <v>6.9029089000000002E-2</v>
      </c>
      <c r="E298" s="48">
        <v>4.7297825000000002E-2</v>
      </c>
      <c r="F298" s="48">
        <v>0.27334062599999998</v>
      </c>
      <c r="G298" s="48">
        <v>6.6039677000000005E-2</v>
      </c>
      <c r="H298" s="48">
        <v>0.14820472300000001</v>
      </c>
      <c r="I298" s="48">
        <v>3.2715309999999998E-3</v>
      </c>
      <c r="J298" s="48">
        <v>6.3814700000000002E-2</v>
      </c>
      <c r="K298" s="48">
        <v>8.2787899999999998E-2</v>
      </c>
      <c r="L298" s="48">
        <v>7.0692746000000001E-2</v>
      </c>
      <c r="M298" s="48">
        <v>5.7843566999999999E-2</v>
      </c>
      <c r="N298" s="48">
        <v>0.37479479900000001</v>
      </c>
      <c r="O298" s="48">
        <v>0.60184655099999995</v>
      </c>
      <c r="P298" s="40"/>
      <c r="Q298" s="40"/>
      <c r="R298" s="40"/>
      <c r="S298" s="40"/>
      <c r="T298" s="40"/>
      <c r="U298" s="37"/>
      <c r="V298" s="37"/>
      <c r="W298" s="37"/>
      <c r="X298" s="37"/>
      <c r="Y298" s="37"/>
      <c r="Z298" s="37"/>
    </row>
    <row r="299" spans="1:26" x14ac:dyDescent="0.25">
      <c r="A299" s="47">
        <v>2021</v>
      </c>
      <c r="B299" s="47" t="s">
        <v>82</v>
      </c>
      <c r="C299" s="47">
        <v>6</v>
      </c>
      <c r="D299" s="48">
        <v>6.7597521999999993E-2</v>
      </c>
      <c r="E299" s="48">
        <v>4.6518875000000001E-2</v>
      </c>
      <c r="F299" s="48">
        <v>0.26328275800000001</v>
      </c>
      <c r="G299" s="48">
        <v>6.3601481000000001E-2</v>
      </c>
      <c r="H299" s="48">
        <v>0.15071024799999999</v>
      </c>
      <c r="I299" s="48">
        <v>3.3041949999999998E-3</v>
      </c>
      <c r="J299" s="48">
        <v>6.5784236999999995E-2</v>
      </c>
      <c r="K299" s="48">
        <v>8.6107148999999994E-2</v>
      </c>
      <c r="L299" s="48">
        <v>7.1456755999999996E-2</v>
      </c>
      <c r="M299" s="48">
        <v>5.3212508999999998E-2</v>
      </c>
      <c r="N299" s="48">
        <v>0.37299513499999998</v>
      </c>
      <c r="O299" s="48">
        <v>0.58474164200000001</v>
      </c>
      <c r="P299" s="40"/>
      <c r="Q299" s="40"/>
      <c r="R299" s="40"/>
      <c r="S299" s="40"/>
      <c r="T299" s="40"/>
    </row>
    <row r="300" spans="1:26" x14ac:dyDescent="0.25">
      <c r="A300" s="47">
        <v>2022</v>
      </c>
      <c r="B300" s="47" t="s">
        <v>82</v>
      </c>
      <c r="C300" s="47">
        <v>6</v>
      </c>
      <c r="D300" s="48">
        <v>6.7460120999999998E-2</v>
      </c>
      <c r="E300" s="48">
        <v>4.5630055000000003E-2</v>
      </c>
      <c r="F300" s="48">
        <v>0.251598975</v>
      </c>
      <c r="G300" s="48">
        <v>6.0855617000000001E-2</v>
      </c>
      <c r="H300" s="48">
        <v>0.14949977</v>
      </c>
      <c r="I300" s="48">
        <v>3.3323879999999999E-3</v>
      </c>
      <c r="J300" s="48">
        <v>6.7842238999999999E-2</v>
      </c>
      <c r="K300" s="48">
        <v>8.8803484000000002E-2</v>
      </c>
      <c r="L300" s="48">
        <v>7.2201324999999997E-2</v>
      </c>
      <c r="M300" s="48">
        <v>5.2404462999999998E-2</v>
      </c>
      <c r="N300" s="48">
        <v>0.36524814100000003</v>
      </c>
      <c r="O300" s="48">
        <v>0.57756119500000003</v>
      </c>
      <c r="P300" s="35"/>
      <c r="Q300" s="35"/>
      <c r="R300" s="35"/>
      <c r="S300" s="35"/>
      <c r="T300" s="35"/>
    </row>
    <row r="301" spans="1:26" x14ac:dyDescent="0.25">
      <c r="A301" s="47">
        <v>2023</v>
      </c>
      <c r="B301" s="47" t="s">
        <v>82</v>
      </c>
      <c r="C301" s="47">
        <v>6</v>
      </c>
      <c r="D301" s="48">
        <v>6.9307597999999998E-2</v>
      </c>
      <c r="E301" s="48">
        <v>4.5314798000000003E-2</v>
      </c>
      <c r="F301" s="48">
        <v>0.24457627500000001</v>
      </c>
      <c r="G301" s="48">
        <v>5.9310926E-2</v>
      </c>
      <c r="H301" s="48">
        <v>0.14770909099999999</v>
      </c>
      <c r="I301" s="48">
        <v>3.3718160000000001E-3</v>
      </c>
      <c r="J301" s="48">
        <v>6.9369016000000006E-2</v>
      </c>
      <c r="K301" s="48">
        <v>9.1364385000000006E-2</v>
      </c>
      <c r="L301" s="48">
        <v>7.2950425999999999E-2</v>
      </c>
      <c r="M301" s="48">
        <v>5.3890325000000003E-2</v>
      </c>
      <c r="N301" s="48">
        <v>0.36200560799999998</v>
      </c>
      <c r="O301" s="48">
        <v>0.59842018799999996</v>
      </c>
      <c r="P301" s="40"/>
      <c r="Q301" s="40"/>
      <c r="R301" s="40"/>
      <c r="S301" s="40"/>
      <c r="T301" s="40"/>
    </row>
    <row r="302" spans="1:26" x14ac:dyDescent="0.25">
      <c r="A302" s="47">
        <v>2024</v>
      </c>
      <c r="B302" s="47" t="s">
        <v>82</v>
      </c>
      <c r="C302" s="47">
        <v>6</v>
      </c>
      <c r="D302" s="48">
        <v>7.0446522999999997E-2</v>
      </c>
      <c r="E302" s="48">
        <v>4.5570436999999998E-2</v>
      </c>
      <c r="F302" s="48">
        <v>0.24396335699999999</v>
      </c>
      <c r="G302" s="48">
        <v>5.9317342000000002E-2</v>
      </c>
      <c r="H302" s="48">
        <v>0.14867944599999999</v>
      </c>
      <c r="I302" s="48">
        <v>3.419212E-3</v>
      </c>
      <c r="J302" s="48">
        <v>7.0569092999999999E-2</v>
      </c>
      <c r="K302" s="48">
        <v>9.3933788000000004E-2</v>
      </c>
      <c r="L302" s="48">
        <v>7.3682295999999994E-2</v>
      </c>
      <c r="M302" s="48">
        <v>5.4575762E-2</v>
      </c>
      <c r="N302" s="48">
        <v>0.36326210599999997</v>
      </c>
      <c r="O302" s="48">
        <v>0.60979142900000005</v>
      </c>
      <c r="P302" s="40"/>
      <c r="Q302" s="40"/>
      <c r="R302" s="40"/>
      <c r="S302" s="40"/>
      <c r="T302" s="40"/>
    </row>
    <row r="303" spans="1:26" x14ac:dyDescent="0.25">
      <c r="A303" s="47">
        <v>2025</v>
      </c>
      <c r="B303" s="47" t="s">
        <v>82</v>
      </c>
      <c r="C303" s="47">
        <v>6</v>
      </c>
      <c r="D303" s="48">
        <v>6.9930940999999996E-2</v>
      </c>
      <c r="E303" s="48">
        <v>4.5718823999999998E-2</v>
      </c>
      <c r="F303" s="48">
        <v>0.24430269299999999</v>
      </c>
      <c r="G303" s="48">
        <v>5.9545293999999999E-2</v>
      </c>
      <c r="H303" s="48">
        <v>0.15168242200000001</v>
      </c>
      <c r="I303" s="48">
        <v>3.4717760000000002E-3</v>
      </c>
      <c r="J303" s="48">
        <v>7.2140131999999996E-2</v>
      </c>
      <c r="K303" s="48">
        <v>9.6170811999999994E-2</v>
      </c>
      <c r="L303" s="48">
        <v>7.4286468999999994E-2</v>
      </c>
      <c r="M303" s="48">
        <v>5.4865917E-2</v>
      </c>
      <c r="N303" s="48">
        <v>0.36275407999999998</v>
      </c>
      <c r="O303" s="48">
        <v>0.60559254799999995</v>
      </c>
      <c r="P303" s="40"/>
      <c r="Q303" s="40"/>
      <c r="R303" s="40"/>
      <c r="S303" s="40"/>
      <c r="T303" s="40"/>
    </row>
    <row r="304" spans="1:26" x14ac:dyDescent="0.25">
      <c r="A304" s="47">
        <v>2026</v>
      </c>
      <c r="B304" s="47" t="s">
        <v>82</v>
      </c>
      <c r="C304" s="47">
        <v>6</v>
      </c>
      <c r="D304" s="48">
        <v>6.8485847000000002E-2</v>
      </c>
      <c r="E304" s="48">
        <v>4.5516551000000002E-2</v>
      </c>
      <c r="F304" s="48">
        <v>0.24280837299999999</v>
      </c>
      <c r="G304" s="48">
        <v>5.9329855000000001E-2</v>
      </c>
      <c r="H304" s="48">
        <v>0.15408133399999999</v>
      </c>
      <c r="I304" s="48">
        <v>3.5195529999999999E-3</v>
      </c>
      <c r="J304" s="48">
        <v>7.3537674999999997E-2</v>
      </c>
      <c r="K304" s="48">
        <v>9.8101441999999997E-2</v>
      </c>
      <c r="L304" s="48">
        <v>7.4902761999999998E-2</v>
      </c>
      <c r="M304" s="48">
        <v>5.5781848000000002E-2</v>
      </c>
      <c r="N304" s="48">
        <v>0.36103905600000002</v>
      </c>
      <c r="O304" s="48">
        <v>0.590629285</v>
      </c>
      <c r="P304" s="40"/>
      <c r="Q304" s="40"/>
      <c r="R304" s="40"/>
      <c r="S304" s="40"/>
      <c r="T304" s="40"/>
      <c r="U304" s="40"/>
      <c r="V304" s="40"/>
      <c r="W304" s="40"/>
      <c r="X304" s="40"/>
      <c r="Y304" s="40"/>
      <c r="Z304" s="40"/>
    </row>
    <row r="305" spans="1:26" x14ac:dyDescent="0.25">
      <c r="A305" s="47">
        <v>2027</v>
      </c>
      <c r="B305" s="47" t="s">
        <v>82</v>
      </c>
      <c r="C305" s="47">
        <v>6</v>
      </c>
      <c r="D305" s="48">
        <v>6.7615697000000002E-2</v>
      </c>
      <c r="E305" s="48">
        <v>4.5311787999999999E-2</v>
      </c>
      <c r="F305" s="48">
        <v>0.24092812899999999</v>
      </c>
      <c r="G305" s="48">
        <v>5.8999894999999997E-2</v>
      </c>
      <c r="H305" s="48">
        <v>0.155773783</v>
      </c>
      <c r="I305" s="48">
        <v>3.5737809999999998E-3</v>
      </c>
      <c r="J305" s="48">
        <v>7.4925699999999998E-2</v>
      </c>
      <c r="K305" s="48">
        <v>9.9829121000000007E-2</v>
      </c>
      <c r="L305" s="48">
        <v>7.5482156999999994E-2</v>
      </c>
      <c r="M305" s="48">
        <v>5.6598216999999999E-2</v>
      </c>
      <c r="N305" s="48">
        <v>0.35937627100000002</v>
      </c>
      <c r="O305" s="48">
        <v>0.57833098000000005</v>
      </c>
      <c r="P305" s="40"/>
      <c r="Q305" s="40"/>
      <c r="R305" s="40"/>
      <c r="S305" s="40"/>
      <c r="T305" s="40"/>
      <c r="U305" s="40"/>
      <c r="V305" s="40"/>
      <c r="W305" s="40"/>
      <c r="X305" s="40"/>
      <c r="Y305" s="40"/>
      <c r="Z305" s="40"/>
    </row>
    <row r="306" spans="1:26" x14ac:dyDescent="0.25">
      <c r="A306" s="47">
        <v>2028</v>
      </c>
      <c r="B306" s="47" t="s">
        <v>82</v>
      </c>
      <c r="C306" s="47">
        <v>6</v>
      </c>
      <c r="D306" s="48">
        <v>6.7308014999999999E-2</v>
      </c>
      <c r="E306" s="48">
        <v>4.5099241999999998E-2</v>
      </c>
      <c r="F306" s="48">
        <v>0.23975338600000001</v>
      </c>
      <c r="G306" s="48">
        <v>5.8844857E-2</v>
      </c>
      <c r="H306" s="48">
        <v>0.157778317</v>
      </c>
      <c r="I306" s="48">
        <v>3.6165870000000001E-3</v>
      </c>
      <c r="J306" s="48">
        <v>7.6294374999999998E-2</v>
      </c>
      <c r="K306" s="48">
        <v>0.101230746</v>
      </c>
      <c r="L306" s="48">
        <v>7.6175813999999994E-2</v>
      </c>
      <c r="M306" s="48">
        <v>5.7459761999999998E-2</v>
      </c>
      <c r="N306" s="48">
        <v>0.35809100399999999</v>
      </c>
      <c r="O306" s="48">
        <v>0.570703878</v>
      </c>
      <c r="P306" s="40"/>
      <c r="Q306" s="40"/>
      <c r="R306" s="40"/>
      <c r="S306" s="40"/>
      <c r="T306" s="40"/>
      <c r="U306" s="40"/>
      <c r="V306" s="40"/>
      <c r="W306" s="40"/>
      <c r="X306" s="40"/>
      <c r="Y306" s="40"/>
      <c r="Z306" s="40"/>
    </row>
    <row r="307" spans="1:26" x14ac:dyDescent="0.25">
      <c r="A307" s="47">
        <v>2029</v>
      </c>
      <c r="B307" s="47" t="s">
        <v>82</v>
      </c>
      <c r="C307" s="47">
        <v>6</v>
      </c>
      <c r="D307" s="48">
        <v>6.6951748000000005E-2</v>
      </c>
      <c r="E307" s="48">
        <v>4.4930904000000001E-2</v>
      </c>
      <c r="F307" s="48">
        <v>0.23912884000000001</v>
      </c>
      <c r="G307" s="48">
        <v>5.8816856000000001E-2</v>
      </c>
      <c r="H307" s="48">
        <v>0.159679347</v>
      </c>
      <c r="I307" s="48">
        <v>3.6771130000000001E-3</v>
      </c>
      <c r="J307" s="48">
        <v>7.7631765000000005E-2</v>
      </c>
      <c r="K307" s="48">
        <v>0.102234961</v>
      </c>
      <c r="L307" s="48">
        <v>7.6636250000000003E-2</v>
      </c>
      <c r="M307" s="48">
        <v>5.8131025000000003E-2</v>
      </c>
      <c r="N307" s="48">
        <v>0.35542467999999999</v>
      </c>
      <c r="O307" s="48">
        <v>0.56211127500000002</v>
      </c>
      <c r="P307" s="35"/>
      <c r="Q307" s="35"/>
      <c r="R307" s="35"/>
      <c r="S307" s="35"/>
      <c r="T307" s="35"/>
    </row>
    <row r="308" spans="1:26" x14ac:dyDescent="0.25">
      <c r="A308" s="47">
        <v>2030</v>
      </c>
      <c r="B308" s="47" t="s">
        <v>82</v>
      </c>
      <c r="C308" s="47">
        <v>6</v>
      </c>
      <c r="D308" s="48">
        <v>6.7018173E-2</v>
      </c>
      <c r="E308" s="48">
        <v>4.4750396999999997E-2</v>
      </c>
      <c r="F308" s="48">
        <v>0.23872405899999999</v>
      </c>
      <c r="G308" s="48">
        <v>5.8838735000000003E-2</v>
      </c>
      <c r="H308" s="48">
        <v>0.16550008199999999</v>
      </c>
      <c r="I308" s="48">
        <v>3.7126799999999999E-3</v>
      </c>
      <c r="J308" s="48">
        <v>7.9816758000000002E-2</v>
      </c>
      <c r="K308" s="48">
        <v>0.10313203899999999</v>
      </c>
      <c r="L308" s="48">
        <v>7.8506535000000002E-2</v>
      </c>
      <c r="M308" s="48">
        <v>6.0308805E-2</v>
      </c>
      <c r="N308" s="48">
        <v>0.35905211399999998</v>
      </c>
      <c r="O308" s="48">
        <v>0.56004310599999996</v>
      </c>
      <c r="P308" s="35"/>
      <c r="Q308" s="35"/>
      <c r="R308" s="35"/>
      <c r="S308" s="35"/>
      <c r="T308" s="35"/>
    </row>
    <row r="309" spans="1:26" x14ac:dyDescent="0.25">
      <c r="A309" s="47">
        <v>1980</v>
      </c>
      <c r="B309" s="47" t="s">
        <v>83</v>
      </c>
      <c r="C309" s="47">
        <v>7</v>
      </c>
      <c r="D309" s="48">
        <v>5.1324937000000001E-2</v>
      </c>
      <c r="E309" s="48">
        <v>7.4996769999999997E-3</v>
      </c>
      <c r="F309" s="48">
        <v>0.12318221</v>
      </c>
      <c r="G309" s="48">
        <v>4.9268277999999999E-2</v>
      </c>
      <c r="H309" s="48">
        <v>5.9447979999999997E-2</v>
      </c>
      <c r="I309" s="48">
        <v>9.4022050000000003E-3</v>
      </c>
      <c r="J309" s="48">
        <v>0</v>
      </c>
      <c r="K309" s="48">
        <v>0</v>
      </c>
      <c r="L309" s="48">
        <v>1.8794532999999999E-2</v>
      </c>
      <c r="M309" s="48">
        <v>2.2773846E-2</v>
      </c>
      <c r="N309" s="48">
        <v>5.5604938999999999E-2</v>
      </c>
      <c r="O309" s="48">
        <v>9.2611105999999999E-2</v>
      </c>
      <c r="P309" s="40"/>
      <c r="Q309" s="40"/>
      <c r="R309" s="40"/>
      <c r="S309" s="40"/>
      <c r="T309" s="40"/>
      <c r="U309" s="40"/>
      <c r="V309" s="40"/>
      <c r="W309" s="40"/>
      <c r="X309" s="40"/>
      <c r="Y309" s="40"/>
      <c r="Z309" s="40"/>
    </row>
    <row r="310" spans="1:26" x14ac:dyDescent="0.25">
      <c r="A310" s="47">
        <v>1981</v>
      </c>
      <c r="B310" s="47" t="s">
        <v>83</v>
      </c>
      <c r="C310" s="47">
        <v>7</v>
      </c>
      <c r="D310" s="48">
        <v>9.1519012999999996E-2</v>
      </c>
      <c r="E310" s="48">
        <v>1.9747620000000001E-3</v>
      </c>
      <c r="F310" s="48">
        <v>9.7775032999999997E-2</v>
      </c>
      <c r="G310" s="48">
        <v>3.9104922E-2</v>
      </c>
      <c r="H310" s="48">
        <v>0.24965206200000001</v>
      </c>
      <c r="I310" s="48">
        <v>3.3865940000000001E-3</v>
      </c>
      <c r="J310" s="48">
        <v>0</v>
      </c>
      <c r="K310" s="48">
        <v>8.7200000000000005E-5</v>
      </c>
      <c r="L310" s="48">
        <v>1.1224724E-2</v>
      </c>
      <c r="M310" s="48">
        <v>9.5129410000000005E-3</v>
      </c>
      <c r="N310" s="48">
        <v>7.2169469999999999E-2</v>
      </c>
      <c r="O310" s="48">
        <v>3.3034206000000003E-2</v>
      </c>
      <c r="P310" s="35"/>
      <c r="Q310" s="35"/>
      <c r="R310" s="35"/>
      <c r="S310" s="40"/>
      <c r="T310" s="40"/>
      <c r="U310" s="40"/>
      <c r="V310" s="40"/>
      <c r="W310" s="40"/>
      <c r="X310" s="40"/>
      <c r="Y310" s="40"/>
      <c r="Z310" s="40"/>
    </row>
    <row r="311" spans="1:26" x14ac:dyDescent="0.25">
      <c r="A311" s="47">
        <v>1982</v>
      </c>
      <c r="B311" s="47" t="s">
        <v>83</v>
      </c>
      <c r="C311" s="47">
        <v>7</v>
      </c>
      <c r="D311" s="48">
        <v>0.106125935</v>
      </c>
      <c r="E311" s="48">
        <v>5.2346800000000002E-3</v>
      </c>
      <c r="F311" s="48">
        <v>0.100100391</v>
      </c>
      <c r="G311" s="48">
        <v>4.0034533999999997E-2</v>
      </c>
      <c r="H311" s="48">
        <v>0.137902002</v>
      </c>
      <c r="I311" s="48">
        <v>2.5599999999999999E-5</v>
      </c>
      <c r="J311" s="48">
        <v>5.7178399999999999E-4</v>
      </c>
      <c r="K311" s="48">
        <v>1.3980446000000001E-2</v>
      </c>
      <c r="L311" s="48">
        <v>7.8392210000000004E-3</v>
      </c>
      <c r="M311" s="48">
        <v>7.2818420000000002E-3</v>
      </c>
      <c r="N311" s="48">
        <v>9.7864129999999994E-2</v>
      </c>
      <c r="O311" s="48">
        <v>1.6988881000000001E-2</v>
      </c>
      <c r="P311" s="35"/>
      <c r="Q311" s="35"/>
      <c r="R311" s="35"/>
      <c r="S311" s="35"/>
      <c r="T311" s="35"/>
      <c r="V311" s="37"/>
      <c r="W311" s="37"/>
      <c r="X311" s="37"/>
      <c r="Y311" s="37"/>
      <c r="Z311" s="37"/>
    </row>
    <row r="312" spans="1:26" x14ac:dyDescent="0.25">
      <c r="A312" s="47">
        <v>1983</v>
      </c>
      <c r="B312" s="47" t="s">
        <v>83</v>
      </c>
      <c r="C312" s="47">
        <v>7</v>
      </c>
      <c r="D312" s="48">
        <v>8.3447080000000007E-2</v>
      </c>
      <c r="E312" s="48">
        <v>1.9579150999999999E-2</v>
      </c>
      <c r="F312" s="48">
        <v>0.15871273999999999</v>
      </c>
      <c r="G312" s="48">
        <v>6.3478890999999996E-2</v>
      </c>
      <c r="H312" s="48">
        <v>0.16150405900000001</v>
      </c>
      <c r="I312" s="48">
        <v>5.9777400000000003E-4</v>
      </c>
      <c r="J312" s="48">
        <v>2.0544495999999999E-2</v>
      </c>
      <c r="K312" s="48">
        <v>4.4305689999999997E-3</v>
      </c>
      <c r="L312" s="48">
        <v>9.8371129999999998E-3</v>
      </c>
      <c r="M312" s="48">
        <v>2.1457268000000002E-2</v>
      </c>
      <c r="N312" s="48">
        <v>7.6013830000000004E-2</v>
      </c>
      <c r="O312" s="48">
        <v>8.9241060999999997E-2</v>
      </c>
      <c r="P312" s="35"/>
      <c r="Q312" s="35"/>
      <c r="R312" s="35"/>
      <c r="S312" s="35"/>
      <c r="T312" s="35"/>
      <c r="Y312" s="37"/>
      <c r="Z312" s="37"/>
    </row>
    <row r="313" spans="1:26" x14ac:dyDescent="0.25">
      <c r="A313" s="47">
        <v>1984</v>
      </c>
      <c r="B313" s="47" t="s">
        <v>83</v>
      </c>
      <c r="C313" s="47">
        <v>7</v>
      </c>
      <c r="D313" s="48">
        <v>2.8912693999999999E-2</v>
      </c>
      <c r="E313" s="48">
        <v>1.1490291E-2</v>
      </c>
      <c r="F313" s="48">
        <v>7.4816995999999997E-2</v>
      </c>
      <c r="G313" s="48">
        <v>2.9919957E-2</v>
      </c>
      <c r="H313" s="48">
        <v>7.2434575000000001E-2</v>
      </c>
      <c r="I313" s="48">
        <v>3.4696299999999999E-4</v>
      </c>
      <c r="J313" s="48">
        <v>1.1837992E-2</v>
      </c>
      <c r="K313" s="48">
        <v>4.8233899999999998E-4</v>
      </c>
      <c r="L313" s="48">
        <v>1.2963585999999999E-2</v>
      </c>
      <c r="M313" s="48">
        <v>1.4397848E-2</v>
      </c>
      <c r="N313" s="48">
        <v>6.1883697000000001E-2</v>
      </c>
      <c r="O313" s="48">
        <v>1.2848469E-2</v>
      </c>
      <c r="P313" s="40"/>
      <c r="Q313" s="40"/>
      <c r="R313" s="40"/>
      <c r="S313" s="40"/>
      <c r="T313" s="40"/>
      <c r="U313" s="40"/>
      <c r="V313" s="40"/>
      <c r="W313" s="40"/>
      <c r="X313" s="40"/>
      <c r="Y313" s="40"/>
      <c r="Z313" s="40"/>
    </row>
    <row r="314" spans="1:26" x14ac:dyDescent="0.25">
      <c r="A314" s="47">
        <v>1985</v>
      </c>
      <c r="B314" s="47" t="s">
        <v>83</v>
      </c>
      <c r="C314" s="47">
        <v>7</v>
      </c>
      <c r="D314" s="48">
        <v>3.5758659999999998E-2</v>
      </c>
      <c r="E314" s="48">
        <v>6.0735759999999998E-3</v>
      </c>
      <c r="F314" s="48">
        <v>6.4924280000000001E-2</v>
      </c>
      <c r="G314" s="48">
        <v>2.5962176E-2</v>
      </c>
      <c r="H314" s="48">
        <v>0.12420634999999999</v>
      </c>
      <c r="I314" s="48">
        <v>1.3761433999999999E-2</v>
      </c>
      <c r="J314" s="48">
        <v>3.8371080000000001E-3</v>
      </c>
      <c r="K314" s="48">
        <v>3.6558700000000001E-4</v>
      </c>
      <c r="L314" s="48">
        <v>2.9174081000000001E-2</v>
      </c>
      <c r="M314" s="48">
        <v>6.2712782999999994E-2</v>
      </c>
      <c r="N314" s="48">
        <v>8.6092923000000002E-2</v>
      </c>
      <c r="O314" s="48">
        <v>0.14145692100000001</v>
      </c>
      <c r="P314" s="40"/>
      <c r="Q314" s="40"/>
      <c r="R314" s="40"/>
      <c r="S314" s="40"/>
      <c r="T314" s="40"/>
      <c r="U314" s="40"/>
      <c r="V314" s="40"/>
      <c r="W314" s="40"/>
      <c r="X314" s="40"/>
      <c r="Y314" s="40"/>
      <c r="Z314" s="40"/>
    </row>
    <row r="315" spans="1:26" x14ac:dyDescent="0.25">
      <c r="A315" s="47">
        <v>1986</v>
      </c>
      <c r="B315" s="47" t="s">
        <v>83</v>
      </c>
      <c r="C315" s="47">
        <v>7</v>
      </c>
      <c r="D315" s="48">
        <v>6.8184818999999994E-2</v>
      </c>
      <c r="E315" s="48">
        <v>1.7867932E-2</v>
      </c>
      <c r="F315" s="48">
        <v>0.123984856</v>
      </c>
      <c r="G315" s="48">
        <v>4.9585649000000002E-2</v>
      </c>
      <c r="H315" s="48">
        <v>0.14356750200000001</v>
      </c>
      <c r="I315" s="48">
        <v>5.1548690000000003E-3</v>
      </c>
      <c r="J315" s="48">
        <v>1.3495615000000001E-2</v>
      </c>
      <c r="K315" s="48">
        <v>9.2625800000000001E-4</v>
      </c>
      <c r="L315" s="48">
        <v>1.1981108000000001E-2</v>
      </c>
      <c r="M315" s="48">
        <v>8.7911077000000004E-2</v>
      </c>
      <c r="N315" s="48">
        <v>0.13379735500000001</v>
      </c>
      <c r="O315" s="48">
        <v>3.2028516E-2</v>
      </c>
      <c r="P315" s="40"/>
      <c r="Q315" s="40"/>
      <c r="R315" s="40"/>
      <c r="S315" s="40"/>
      <c r="T315" s="40"/>
      <c r="U315" s="40"/>
      <c r="V315" s="40"/>
      <c r="W315" s="40"/>
      <c r="X315" s="40"/>
      <c r="Y315" s="40"/>
      <c r="Z315" s="40"/>
    </row>
    <row r="316" spans="1:26" x14ac:dyDescent="0.25">
      <c r="A316" s="47">
        <v>1987</v>
      </c>
      <c r="B316" s="47" t="s">
        <v>83</v>
      </c>
      <c r="C316" s="47">
        <v>7</v>
      </c>
      <c r="D316" s="48">
        <v>7.1925502000000002E-2</v>
      </c>
      <c r="E316" s="48">
        <v>8.6380720000000001E-3</v>
      </c>
      <c r="F316" s="48">
        <v>6.6458297E-2</v>
      </c>
      <c r="G316" s="48">
        <v>2.6574204000000001E-2</v>
      </c>
      <c r="H316" s="48">
        <v>0.22379094599999999</v>
      </c>
      <c r="I316" s="48">
        <v>7.3702999999999996E-4</v>
      </c>
      <c r="J316" s="48">
        <v>2.7116929000000001E-2</v>
      </c>
      <c r="K316" s="48">
        <v>4.6834040000000004E-3</v>
      </c>
      <c r="L316" s="48">
        <v>7.8499409000000006E-2</v>
      </c>
      <c r="M316" s="48">
        <v>9.6238077000000005E-2</v>
      </c>
      <c r="N316" s="48">
        <v>8.7225032999999993E-2</v>
      </c>
      <c r="O316" s="48">
        <v>3.1644442000000002E-2</v>
      </c>
      <c r="P316" s="35"/>
      <c r="Q316" s="35"/>
      <c r="R316" s="35"/>
      <c r="S316" s="40"/>
      <c r="T316" s="40"/>
      <c r="U316" s="40"/>
      <c r="V316" s="40"/>
      <c r="W316" s="40"/>
      <c r="X316" s="40"/>
      <c r="Y316" s="40"/>
      <c r="Z316" s="40"/>
    </row>
    <row r="317" spans="1:26" x14ac:dyDescent="0.25">
      <c r="A317" s="47">
        <v>1988</v>
      </c>
      <c r="B317" s="47" t="s">
        <v>83</v>
      </c>
      <c r="C317" s="47">
        <v>7</v>
      </c>
      <c r="D317" s="48">
        <v>5.7262897E-2</v>
      </c>
      <c r="E317" s="48">
        <v>1.1193213E-2</v>
      </c>
      <c r="F317" s="48">
        <v>0.10757978999999999</v>
      </c>
      <c r="G317" s="48">
        <v>4.3021909999999997E-2</v>
      </c>
      <c r="H317" s="48">
        <v>0.16042082799999999</v>
      </c>
      <c r="I317" s="48">
        <v>4.765086E-3</v>
      </c>
      <c r="J317" s="48">
        <v>4.1166279E-2</v>
      </c>
      <c r="K317" s="48">
        <v>1.8992953E-2</v>
      </c>
      <c r="L317" s="48">
        <v>4.0676735999999998E-2</v>
      </c>
      <c r="M317" s="48">
        <v>0.16782493700000001</v>
      </c>
      <c r="N317" s="48">
        <v>0.146672842</v>
      </c>
      <c r="O317" s="48">
        <v>8.2034421999999996E-2</v>
      </c>
      <c r="P317" s="35"/>
      <c r="Q317" s="35"/>
      <c r="R317" s="35"/>
      <c r="S317" s="39"/>
      <c r="T317" s="35"/>
      <c r="V317" s="37"/>
      <c r="W317" s="37"/>
      <c r="X317" s="37"/>
      <c r="Y317" s="37"/>
      <c r="Z317" s="37"/>
    </row>
    <row r="318" spans="1:26" x14ac:dyDescent="0.25">
      <c r="A318" s="47">
        <v>1989</v>
      </c>
      <c r="B318" s="47" t="s">
        <v>83</v>
      </c>
      <c r="C318" s="47">
        <v>7</v>
      </c>
      <c r="D318" s="48">
        <v>7.2217566999999996E-2</v>
      </c>
      <c r="E318" s="48">
        <v>5.8763859999999999E-3</v>
      </c>
      <c r="F318" s="48">
        <v>0.12990199499999999</v>
      </c>
      <c r="G318" s="48">
        <v>5.1949831000000002E-2</v>
      </c>
      <c r="H318" s="48">
        <v>0.290947646</v>
      </c>
      <c r="I318" s="48">
        <v>4.9762099999999996E-4</v>
      </c>
      <c r="J318" s="48">
        <v>5.0610352999999997E-2</v>
      </c>
      <c r="K318" s="48">
        <v>1.9727220000000001E-3</v>
      </c>
      <c r="L318" s="48">
        <v>8.3896574000000002E-2</v>
      </c>
      <c r="M318" s="48">
        <v>0.120041441</v>
      </c>
      <c r="N318" s="48">
        <v>0.17639877800000001</v>
      </c>
      <c r="O318" s="48">
        <v>7.1577763000000003E-2</v>
      </c>
      <c r="P318" s="35"/>
      <c r="Q318" s="35"/>
      <c r="R318" s="35"/>
      <c r="S318" s="35"/>
      <c r="T318" s="35"/>
      <c r="Y318" s="37"/>
      <c r="Z318" s="37"/>
    </row>
    <row r="319" spans="1:26" x14ac:dyDescent="0.25">
      <c r="A319" s="47">
        <v>1990</v>
      </c>
      <c r="B319" s="47" t="s">
        <v>83</v>
      </c>
      <c r="C319" s="47">
        <v>7</v>
      </c>
      <c r="D319" s="48">
        <v>9.9914754999999994E-2</v>
      </c>
      <c r="E319" s="48">
        <v>6.5583220000000001E-3</v>
      </c>
      <c r="F319" s="48">
        <v>0.14445645500000001</v>
      </c>
      <c r="G319" s="48">
        <v>5.7770578000000003E-2</v>
      </c>
      <c r="H319" s="48">
        <v>0.31861900799999998</v>
      </c>
      <c r="I319" s="48">
        <v>4.6042300000000001E-4</v>
      </c>
      <c r="J319" s="48">
        <v>9.7187820999999994E-2</v>
      </c>
      <c r="K319" s="48">
        <v>4.0602930000000004E-3</v>
      </c>
      <c r="L319" s="48">
        <v>2.3247097000000001E-2</v>
      </c>
      <c r="M319" s="48">
        <v>4.6895262E-2</v>
      </c>
      <c r="N319" s="48">
        <v>0.118606352</v>
      </c>
      <c r="O319" s="48">
        <v>7.6850125000000005E-2</v>
      </c>
      <c r="P319" s="35"/>
      <c r="Q319" s="35"/>
      <c r="R319" s="35"/>
      <c r="S319" s="35"/>
      <c r="T319" s="35"/>
      <c r="Y319" s="37"/>
      <c r="Z319" s="37"/>
    </row>
    <row r="320" spans="1:26" x14ac:dyDescent="0.25">
      <c r="A320" s="47">
        <v>1991</v>
      </c>
      <c r="B320" s="47" t="s">
        <v>83</v>
      </c>
      <c r="C320" s="47">
        <v>7</v>
      </c>
      <c r="D320" s="48">
        <v>0.141236521</v>
      </c>
      <c r="E320" s="48">
        <v>1.0641626E-2</v>
      </c>
      <c r="F320" s="48">
        <v>0.32918866400000002</v>
      </c>
      <c r="G320" s="48">
        <v>0.13166235100000001</v>
      </c>
      <c r="H320" s="48">
        <v>0.51148276199999998</v>
      </c>
      <c r="I320" s="48">
        <v>2.0478699999999998E-3</v>
      </c>
      <c r="J320" s="48">
        <v>7.6247777000000003E-2</v>
      </c>
      <c r="K320" s="48">
        <v>1.1434275000000001E-2</v>
      </c>
      <c r="L320" s="48">
        <v>3.9912969E-2</v>
      </c>
      <c r="M320" s="48">
        <v>7.9187325000000003E-2</v>
      </c>
      <c r="N320" s="48">
        <v>0.238064946</v>
      </c>
      <c r="O320" s="48">
        <v>8.6977737999999999E-2</v>
      </c>
      <c r="P320" s="35"/>
      <c r="Q320" s="35"/>
      <c r="R320" s="35"/>
      <c r="S320" s="35"/>
      <c r="T320" s="35"/>
      <c r="Y320" s="37"/>
      <c r="Z320" s="37"/>
    </row>
    <row r="321" spans="1:26" x14ac:dyDescent="0.25">
      <c r="A321" s="47">
        <v>1992</v>
      </c>
      <c r="B321" s="47" t="s">
        <v>83</v>
      </c>
      <c r="C321" s="47">
        <v>7</v>
      </c>
      <c r="D321" s="48">
        <v>0.15393490900000001</v>
      </c>
      <c r="E321" s="48">
        <v>2.8972463E-2</v>
      </c>
      <c r="F321" s="48">
        <v>0.186575672</v>
      </c>
      <c r="G321" s="48">
        <v>7.4615967000000005E-2</v>
      </c>
      <c r="H321" s="48">
        <v>0.35467484700000002</v>
      </c>
      <c r="I321" s="48">
        <v>6.7509899999999997E-4</v>
      </c>
      <c r="J321" s="48">
        <v>7.094955E-2</v>
      </c>
      <c r="K321" s="48">
        <v>5.6306887999999999E-2</v>
      </c>
      <c r="L321" s="48">
        <v>2.9510420999999998E-2</v>
      </c>
      <c r="M321" s="48">
        <v>2.7596919999999998E-3</v>
      </c>
      <c r="N321" s="48">
        <v>0.74530624000000001</v>
      </c>
      <c r="O321" s="48">
        <v>5.9769705999999999E-2</v>
      </c>
      <c r="P321" s="42"/>
      <c r="Q321" s="42"/>
      <c r="R321" s="42"/>
      <c r="S321" s="42"/>
      <c r="T321" s="42"/>
      <c r="U321" s="42"/>
      <c r="V321" s="42"/>
      <c r="W321" s="42"/>
      <c r="X321" s="42"/>
      <c r="Y321" s="42"/>
      <c r="Z321" s="42"/>
    </row>
    <row r="322" spans="1:26" x14ac:dyDescent="0.25">
      <c r="A322" s="47">
        <v>1993</v>
      </c>
      <c r="B322" s="47" t="s">
        <v>83</v>
      </c>
      <c r="C322" s="47">
        <v>7</v>
      </c>
      <c r="D322" s="48">
        <v>8.6410714999999999E-2</v>
      </c>
      <c r="E322" s="48">
        <v>1.2028321E-2</v>
      </c>
      <c r="F322" s="48">
        <v>0.58322409200000003</v>
      </c>
      <c r="G322" s="48">
        <v>0.233274073</v>
      </c>
      <c r="H322" s="48">
        <v>0.22825548100000001</v>
      </c>
      <c r="I322" s="48">
        <v>1.523606E-3</v>
      </c>
      <c r="J322" s="48">
        <v>0.11586555</v>
      </c>
      <c r="K322" s="48">
        <v>2.8283079999999999E-3</v>
      </c>
      <c r="L322" s="48">
        <v>3.6804668999999998E-2</v>
      </c>
      <c r="M322" s="48">
        <v>1.9712120999999999E-2</v>
      </c>
      <c r="N322" s="48">
        <v>0.21087339599999999</v>
      </c>
      <c r="O322" s="48">
        <v>2.3894505999999999E-2</v>
      </c>
      <c r="P322" s="43"/>
      <c r="Q322" s="43"/>
      <c r="R322" s="43"/>
      <c r="S322" s="43"/>
      <c r="T322" s="43"/>
      <c r="U322" s="43"/>
      <c r="V322" s="43"/>
      <c r="W322" s="43"/>
      <c r="X322" s="43"/>
      <c r="Y322" s="43"/>
      <c r="Z322" s="43"/>
    </row>
    <row r="323" spans="1:26" x14ac:dyDescent="0.25">
      <c r="A323" s="47">
        <v>1994</v>
      </c>
      <c r="B323" s="47" t="s">
        <v>83</v>
      </c>
      <c r="C323" s="47">
        <v>7</v>
      </c>
      <c r="D323" s="48">
        <v>6.7489407000000001E-2</v>
      </c>
      <c r="E323" s="48">
        <v>1.8876609999999999E-2</v>
      </c>
      <c r="F323" s="48">
        <v>0.207854235</v>
      </c>
      <c r="G323" s="48">
        <v>8.3124795000000001E-2</v>
      </c>
      <c r="H323" s="48">
        <v>0.17778623700000001</v>
      </c>
      <c r="I323" s="48">
        <v>8.8687300000000004E-4</v>
      </c>
      <c r="J323" s="48">
        <v>7.7282943000000007E-2</v>
      </c>
      <c r="K323" s="48">
        <v>0.210929695</v>
      </c>
      <c r="L323" s="48">
        <v>8.8198660000000009E-3</v>
      </c>
      <c r="M323" s="48">
        <v>1.8586313E-2</v>
      </c>
      <c r="N323" s="48">
        <v>0.92063263399999995</v>
      </c>
      <c r="O323" s="48">
        <v>1.2300202E-2</v>
      </c>
      <c r="P323" s="43"/>
      <c r="Q323" s="43"/>
      <c r="R323" s="43"/>
      <c r="S323" s="43"/>
      <c r="T323" s="43"/>
      <c r="U323" s="43"/>
      <c r="V323" s="43"/>
      <c r="W323" s="43"/>
      <c r="X323" s="43"/>
      <c r="Y323" s="43"/>
      <c r="Z323" s="43"/>
    </row>
    <row r="324" spans="1:26" x14ac:dyDescent="0.25">
      <c r="A324" s="47">
        <v>1995</v>
      </c>
      <c r="B324" s="47" t="s">
        <v>83</v>
      </c>
      <c r="C324" s="47">
        <v>7</v>
      </c>
      <c r="D324" s="48">
        <v>8.6632375999999997E-2</v>
      </c>
      <c r="E324" s="48">
        <v>2.2359381000000001E-2</v>
      </c>
      <c r="F324" s="48">
        <v>9.9052843000000002E-2</v>
      </c>
      <c r="G324" s="48">
        <v>3.9602834000000003E-2</v>
      </c>
      <c r="H324" s="48">
        <v>0.13055039900000001</v>
      </c>
      <c r="I324" s="48">
        <v>8.9432412000000003E-2</v>
      </c>
      <c r="J324" s="48">
        <v>4.7256208000000001E-2</v>
      </c>
      <c r="K324" s="48">
        <v>7.2878461000000005E-2</v>
      </c>
      <c r="L324" s="48">
        <v>5.4574336000000001E-2</v>
      </c>
      <c r="M324" s="48">
        <v>1.8692029999999998E-2</v>
      </c>
      <c r="N324" s="48">
        <v>0.17178078099999999</v>
      </c>
      <c r="O324" s="48">
        <v>3.4631123999999999E-2</v>
      </c>
      <c r="P324" s="43"/>
      <c r="Q324" s="43"/>
      <c r="R324" s="43"/>
      <c r="S324" s="43"/>
      <c r="T324" s="43"/>
      <c r="U324" s="43"/>
      <c r="V324" s="43"/>
      <c r="W324" s="43"/>
      <c r="X324" s="43"/>
      <c r="Y324" s="43"/>
      <c r="Z324" s="43"/>
    </row>
    <row r="325" spans="1:26" x14ac:dyDescent="0.25">
      <c r="A325" s="47">
        <v>1996</v>
      </c>
      <c r="B325" s="47" t="s">
        <v>83</v>
      </c>
      <c r="C325" s="47">
        <v>7</v>
      </c>
      <c r="D325" s="48">
        <v>7.5567272000000005E-2</v>
      </c>
      <c r="E325" s="48">
        <v>7.1373540000000003E-3</v>
      </c>
      <c r="F325" s="48">
        <v>0.12199067700000001</v>
      </c>
      <c r="G325" s="48">
        <v>4.8776501E-2</v>
      </c>
      <c r="H325" s="48">
        <v>0.10363926800000001</v>
      </c>
      <c r="I325" s="48">
        <v>1.4695036999999999E-2</v>
      </c>
      <c r="J325" s="48">
        <v>0.31930582200000002</v>
      </c>
      <c r="K325" s="48">
        <v>7.9777310000000001E-3</v>
      </c>
      <c r="L325" s="48">
        <v>8.9511480000000008E-3</v>
      </c>
      <c r="M325" s="48">
        <v>4.1216897000000002E-2</v>
      </c>
      <c r="N325" s="48">
        <v>9.6676603999999999E-2</v>
      </c>
      <c r="O325" s="48">
        <v>1.8715084999999999E-2</v>
      </c>
      <c r="P325" s="41"/>
      <c r="Q325" s="41"/>
      <c r="R325" s="41"/>
      <c r="S325" s="41"/>
      <c r="T325" s="41"/>
      <c r="U325" s="41"/>
      <c r="V325" s="41"/>
      <c r="W325" s="41"/>
      <c r="X325" s="41"/>
      <c r="Y325" s="41"/>
      <c r="Z325" s="41"/>
    </row>
    <row r="326" spans="1:26" x14ac:dyDescent="0.25">
      <c r="A326" s="47">
        <v>1997</v>
      </c>
      <c r="B326" s="47" t="s">
        <v>83</v>
      </c>
      <c r="C326" s="47">
        <v>7</v>
      </c>
      <c r="D326" s="48">
        <v>7.5335258000000002E-2</v>
      </c>
      <c r="E326" s="48">
        <v>1.3583931E-2</v>
      </c>
      <c r="F326" s="48">
        <v>8.1594864000000003E-2</v>
      </c>
      <c r="G326" s="48">
        <v>3.2616655000000001E-2</v>
      </c>
      <c r="H326" s="48">
        <v>0.17151254799999999</v>
      </c>
      <c r="I326" s="48">
        <v>2.8546781E-2</v>
      </c>
      <c r="J326" s="48">
        <v>0.111973005</v>
      </c>
      <c r="K326" s="48">
        <v>4.3991800000000003E-4</v>
      </c>
      <c r="L326" s="48">
        <v>7.0097381E-2</v>
      </c>
      <c r="M326" s="48">
        <v>3.249619E-3</v>
      </c>
      <c r="N326" s="48">
        <v>0.10597865400000001</v>
      </c>
      <c r="O326" s="48">
        <v>3.0021395999999999E-2</v>
      </c>
      <c r="P326" s="42"/>
      <c r="Q326" s="42"/>
      <c r="R326" s="42"/>
      <c r="S326" s="42"/>
      <c r="T326" s="42"/>
      <c r="U326" s="42"/>
      <c r="V326" s="42"/>
      <c r="W326" s="42"/>
      <c r="X326" s="42"/>
      <c r="Y326" s="42"/>
      <c r="Z326" s="42"/>
    </row>
    <row r="327" spans="1:26" x14ac:dyDescent="0.25">
      <c r="A327" s="47">
        <v>1998</v>
      </c>
      <c r="B327" s="47" t="s">
        <v>83</v>
      </c>
      <c r="C327" s="47">
        <v>7</v>
      </c>
      <c r="D327" s="48">
        <v>0.11084711899999999</v>
      </c>
      <c r="E327" s="48">
        <v>1.1134071000000001E-2</v>
      </c>
      <c r="F327" s="48">
        <v>0.102415541</v>
      </c>
      <c r="G327" s="48">
        <v>4.0943363000000003E-2</v>
      </c>
      <c r="H327" s="48">
        <v>0.201262047</v>
      </c>
      <c r="I327" s="48">
        <v>1.418887E-3</v>
      </c>
      <c r="J327" s="48">
        <v>4.1544676000000003E-2</v>
      </c>
      <c r="K327" s="48">
        <v>5.9899999999999999E-5</v>
      </c>
      <c r="L327" s="48">
        <v>7.9652948000000001E-2</v>
      </c>
      <c r="M327" s="48">
        <v>7.1946859999999996E-3</v>
      </c>
      <c r="N327" s="48">
        <v>0.15304252600000001</v>
      </c>
      <c r="O327" s="48">
        <v>2.2666763999999999E-2</v>
      </c>
      <c r="P327" s="43"/>
      <c r="Q327" s="43"/>
      <c r="R327" s="43"/>
      <c r="S327" s="43"/>
      <c r="T327" s="43"/>
      <c r="U327" s="43"/>
      <c r="V327" s="43"/>
      <c r="W327" s="43"/>
      <c r="X327" s="43"/>
      <c r="Y327" s="43"/>
      <c r="Z327" s="43"/>
    </row>
    <row r="328" spans="1:26" x14ac:dyDescent="0.25">
      <c r="A328" s="47">
        <v>1999</v>
      </c>
      <c r="B328" s="47" t="s">
        <v>83</v>
      </c>
      <c r="C328" s="47">
        <v>7</v>
      </c>
      <c r="D328" s="48">
        <v>0.16544356700000001</v>
      </c>
      <c r="E328" s="48">
        <v>4.2478703999999999E-2</v>
      </c>
      <c r="F328" s="48">
        <v>0.127900919</v>
      </c>
      <c r="G328" s="48">
        <v>5.1135923999999999E-2</v>
      </c>
      <c r="H328" s="48">
        <v>0.362189184</v>
      </c>
      <c r="I328" s="48">
        <v>1.537173E-3</v>
      </c>
      <c r="J328" s="48">
        <v>0.108996808</v>
      </c>
      <c r="K328" s="48">
        <v>4.9005960000000001E-3</v>
      </c>
      <c r="L328" s="48">
        <v>1.2377599E-2</v>
      </c>
      <c r="M328" s="48">
        <v>3.8367472999999999E-2</v>
      </c>
      <c r="N328" s="48">
        <v>0.13795542</v>
      </c>
      <c r="O328" s="48">
        <v>1.9674324999999999E-2</v>
      </c>
      <c r="P328" s="43"/>
      <c r="Q328" s="43"/>
      <c r="R328" s="43"/>
      <c r="S328" s="43"/>
      <c r="T328" s="43"/>
      <c r="U328" s="43"/>
      <c r="V328" s="43"/>
      <c r="W328" s="43"/>
      <c r="X328" s="43"/>
      <c r="Y328" s="43"/>
      <c r="Z328" s="43"/>
    </row>
    <row r="329" spans="1:26" x14ac:dyDescent="0.25">
      <c r="A329" s="47">
        <v>2000</v>
      </c>
      <c r="B329" s="47" t="s">
        <v>83</v>
      </c>
      <c r="C329" s="47">
        <v>7</v>
      </c>
      <c r="D329" s="48">
        <v>0.11960979099999999</v>
      </c>
      <c r="E329" s="48">
        <v>1.3070086999999999E-2</v>
      </c>
      <c r="F329" s="48">
        <v>0.165794677</v>
      </c>
      <c r="G329" s="48">
        <v>6.6291826999999998E-2</v>
      </c>
      <c r="H329" s="48">
        <v>0.30313067500000002</v>
      </c>
      <c r="I329" s="48">
        <v>3.4201929999999998E-2</v>
      </c>
      <c r="J329" s="48">
        <v>0.123907134</v>
      </c>
      <c r="K329" s="48">
        <v>1.1930082E-2</v>
      </c>
      <c r="L329" s="48">
        <v>6.5024466000000003E-2</v>
      </c>
      <c r="M329" s="48">
        <v>4.7107576999999998E-2</v>
      </c>
      <c r="N329" s="48">
        <v>0.23218683200000001</v>
      </c>
      <c r="O329" s="48">
        <v>4.3974956000000003E-2</v>
      </c>
      <c r="P329" s="35"/>
      <c r="Q329" s="35"/>
      <c r="R329" s="35"/>
      <c r="S329" s="35"/>
      <c r="T329" s="35"/>
    </row>
    <row r="330" spans="1:26" x14ac:dyDescent="0.25">
      <c r="A330" s="47">
        <v>2001</v>
      </c>
      <c r="B330" s="47" t="s">
        <v>83</v>
      </c>
      <c r="C330" s="47">
        <v>7</v>
      </c>
      <c r="D330" s="48">
        <v>0.20511004499999999</v>
      </c>
      <c r="E330" s="48">
        <v>1.3055875999999999E-2</v>
      </c>
      <c r="F330" s="48">
        <v>8.9024625999999996E-2</v>
      </c>
      <c r="G330" s="48">
        <v>3.5582217999999999E-2</v>
      </c>
      <c r="H330" s="48">
        <v>0.59905926499999995</v>
      </c>
      <c r="I330" s="48">
        <v>1.4435049E-2</v>
      </c>
      <c r="J330" s="48">
        <v>3.4829687999999998E-2</v>
      </c>
      <c r="K330" s="48">
        <v>1.2033535999999999E-2</v>
      </c>
      <c r="L330" s="48">
        <v>1.2627994E-2</v>
      </c>
      <c r="M330" s="48">
        <v>1.6808232999999999E-2</v>
      </c>
      <c r="N330" s="48">
        <v>0.263573206</v>
      </c>
      <c r="O330" s="48">
        <v>4.8227048000000002E-2</v>
      </c>
      <c r="P330" s="35"/>
      <c r="Q330" s="35"/>
      <c r="R330" s="35"/>
      <c r="S330" s="35"/>
      <c r="T330" s="35"/>
    </row>
    <row r="331" spans="1:26" x14ac:dyDescent="0.25">
      <c r="A331" s="47">
        <v>2002</v>
      </c>
      <c r="B331" s="47" t="s">
        <v>83</v>
      </c>
      <c r="C331" s="47">
        <v>7</v>
      </c>
      <c r="D331" s="48">
        <v>0.245774929</v>
      </c>
      <c r="E331" s="48">
        <v>1.4760949000000001E-2</v>
      </c>
      <c r="F331" s="48">
        <v>0.149959166</v>
      </c>
      <c r="G331" s="48">
        <v>5.9954480999999997E-2</v>
      </c>
      <c r="H331" s="48">
        <v>0.910101936</v>
      </c>
      <c r="I331" s="48">
        <v>1.9808830000000001E-3</v>
      </c>
      <c r="J331" s="48">
        <v>8.7104513999999994E-2</v>
      </c>
      <c r="K331" s="48">
        <v>1.5470993000000001E-2</v>
      </c>
      <c r="L331" s="48">
        <v>0.104857331</v>
      </c>
      <c r="M331" s="48">
        <v>0.105161246</v>
      </c>
      <c r="N331" s="48">
        <v>0.19665754799999999</v>
      </c>
      <c r="O331" s="48">
        <v>0.103060822</v>
      </c>
      <c r="P331" s="35"/>
      <c r="Q331" s="35"/>
      <c r="R331" s="35"/>
      <c r="S331" s="35"/>
      <c r="T331" s="35"/>
    </row>
    <row r="332" spans="1:26" x14ac:dyDescent="0.25">
      <c r="A332" s="47">
        <v>2003</v>
      </c>
      <c r="B332" s="47" t="s">
        <v>83</v>
      </c>
      <c r="C332" s="47">
        <v>7</v>
      </c>
      <c r="D332" s="48">
        <v>0.153820073</v>
      </c>
      <c r="E332" s="48">
        <v>1.9024919000000001E-2</v>
      </c>
      <c r="F332" s="48">
        <v>0.24197985</v>
      </c>
      <c r="G332" s="48">
        <v>9.6761267999999998E-2</v>
      </c>
      <c r="H332" s="48">
        <v>0.26589186599999998</v>
      </c>
      <c r="I332" s="48">
        <v>8.0145549999999996E-3</v>
      </c>
      <c r="J332" s="48">
        <v>0.15992725799999999</v>
      </c>
      <c r="K332" s="48">
        <v>3.4371299999999999E-4</v>
      </c>
      <c r="L332" s="48">
        <v>2.9977442999999999E-2</v>
      </c>
      <c r="M332" s="48">
        <v>0.107087917</v>
      </c>
      <c r="N332" s="48">
        <v>0.46698350599999999</v>
      </c>
      <c r="O332" s="48">
        <v>0.156871608</v>
      </c>
      <c r="P332" s="35"/>
      <c r="Q332" s="35"/>
      <c r="R332" s="35"/>
      <c r="S332" s="35"/>
      <c r="T332" s="35"/>
    </row>
    <row r="333" spans="1:26" x14ac:dyDescent="0.25">
      <c r="A333" s="47">
        <v>2004</v>
      </c>
      <c r="B333" s="47" t="s">
        <v>83</v>
      </c>
      <c r="C333" s="47">
        <v>7</v>
      </c>
      <c r="D333" s="48">
        <v>0.18170618699999999</v>
      </c>
      <c r="E333" s="48">
        <v>4.8641285999999999E-2</v>
      </c>
      <c r="F333" s="48">
        <v>0.26350467999999999</v>
      </c>
      <c r="G333" s="48">
        <v>0.10536980999999999</v>
      </c>
      <c r="H333" s="48">
        <v>0.469396588</v>
      </c>
      <c r="I333" s="48">
        <v>9.8489159999999992E-3</v>
      </c>
      <c r="J333" s="48">
        <v>0.23778754299999999</v>
      </c>
      <c r="K333" s="48">
        <v>1.2343592E-2</v>
      </c>
      <c r="L333" s="48">
        <v>4.2457507999999998E-2</v>
      </c>
      <c r="M333" s="48">
        <v>0.102396362</v>
      </c>
      <c r="N333" s="48">
        <v>0.17833687100000001</v>
      </c>
      <c r="O333" s="48">
        <v>0.153095805</v>
      </c>
      <c r="P333" s="35"/>
      <c r="Q333" s="35"/>
      <c r="R333" s="35"/>
      <c r="S333" s="35"/>
      <c r="T333" s="35"/>
    </row>
    <row r="334" spans="1:26" x14ac:dyDescent="0.25">
      <c r="A334" s="47">
        <v>2005</v>
      </c>
      <c r="B334" s="47" t="s">
        <v>83</v>
      </c>
      <c r="C334" s="47">
        <v>7</v>
      </c>
      <c r="D334" s="48">
        <v>0.191802526</v>
      </c>
      <c r="E334" s="48">
        <v>6.6373599000000005E-2</v>
      </c>
      <c r="F334" s="48">
        <v>0.92295865899999996</v>
      </c>
      <c r="G334" s="48">
        <v>0.36915014299999999</v>
      </c>
      <c r="H334" s="48">
        <v>0.51463524800000005</v>
      </c>
      <c r="I334" s="48">
        <v>2.4490101E-2</v>
      </c>
      <c r="J334" s="48">
        <v>0.223559854</v>
      </c>
      <c r="K334" s="48">
        <v>2.7931903000000001E-2</v>
      </c>
      <c r="L334" s="48">
        <v>4.5075848000000002E-2</v>
      </c>
      <c r="M334" s="48">
        <v>7.9001232000000005E-2</v>
      </c>
      <c r="N334" s="48">
        <v>0.25889786599999998</v>
      </c>
      <c r="O334" s="48">
        <v>9.9791670999999998E-2</v>
      </c>
      <c r="P334" s="35"/>
      <c r="Q334" s="35"/>
      <c r="R334" s="35"/>
      <c r="S334" s="35"/>
      <c r="T334" s="35"/>
    </row>
    <row r="335" spans="1:26" x14ac:dyDescent="0.25">
      <c r="A335" s="47">
        <v>2006</v>
      </c>
      <c r="B335" s="47" t="s">
        <v>83</v>
      </c>
      <c r="C335" s="47">
        <v>7</v>
      </c>
      <c r="D335" s="48">
        <v>0.115150507</v>
      </c>
      <c r="E335" s="48">
        <v>2.0255741000000001E-2</v>
      </c>
      <c r="F335" s="48">
        <v>0.61407402899999997</v>
      </c>
      <c r="G335" s="48">
        <v>0.24559519899999999</v>
      </c>
      <c r="H335" s="48">
        <v>0.25250977499999999</v>
      </c>
      <c r="I335" s="48">
        <v>2.704007E-3</v>
      </c>
      <c r="J335" s="48">
        <v>0.15540633300000001</v>
      </c>
      <c r="K335" s="48">
        <v>2.5697459999999999E-3</v>
      </c>
      <c r="L335" s="48">
        <v>2.4076619E-2</v>
      </c>
      <c r="M335" s="48">
        <v>7.7167495000000003E-2</v>
      </c>
      <c r="N335" s="48">
        <v>0.17499024099999999</v>
      </c>
      <c r="O335" s="48">
        <v>4.948379E-2</v>
      </c>
      <c r="P335" s="35"/>
      <c r="Q335" s="35"/>
      <c r="R335" s="35"/>
      <c r="S335" s="35"/>
      <c r="T335" s="35"/>
    </row>
    <row r="336" spans="1:26" x14ac:dyDescent="0.25">
      <c r="A336" s="47">
        <v>2007</v>
      </c>
      <c r="B336" s="47" t="s">
        <v>83</v>
      </c>
      <c r="C336" s="47">
        <v>7</v>
      </c>
      <c r="D336" s="48">
        <v>0.20654096999999999</v>
      </c>
      <c r="E336" s="48">
        <v>3.5833617999999998E-2</v>
      </c>
      <c r="F336" s="48">
        <v>0.27540305100000001</v>
      </c>
      <c r="G336" s="48">
        <v>0.110125922</v>
      </c>
      <c r="H336" s="48">
        <v>0.749396057</v>
      </c>
      <c r="I336" s="48">
        <v>3.9559790000000001E-3</v>
      </c>
      <c r="J336" s="48">
        <v>0.32560683099999999</v>
      </c>
      <c r="K336" s="48">
        <v>2.2335185E-2</v>
      </c>
      <c r="L336" s="48">
        <v>4.0840248000000003E-2</v>
      </c>
      <c r="M336" s="48">
        <v>3.3761114000000002E-2</v>
      </c>
      <c r="N336" s="48">
        <v>0.31699912600000002</v>
      </c>
      <c r="O336" s="48">
        <v>0.172961171</v>
      </c>
      <c r="P336" s="42"/>
      <c r="Q336" s="42"/>
      <c r="R336" s="42"/>
      <c r="S336" s="42"/>
      <c r="T336" s="42"/>
      <c r="U336" s="42"/>
      <c r="V336" s="42"/>
      <c r="W336" s="42"/>
      <c r="X336" s="42"/>
      <c r="Y336" s="42"/>
      <c r="Z336" s="42"/>
    </row>
    <row r="337" spans="1:31" x14ac:dyDescent="0.25">
      <c r="A337" s="47">
        <v>2008</v>
      </c>
      <c r="B337" s="47" t="s">
        <v>83</v>
      </c>
      <c r="C337" s="47">
        <v>7</v>
      </c>
      <c r="D337" s="48">
        <v>0.12695806100000001</v>
      </c>
      <c r="E337" s="48">
        <v>1.5803576E-2</v>
      </c>
      <c r="F337" s="48">
        <v>0.67706391499999996</v>
      </c>
      <c r="G337" s="48">
        <v>0.27078962499999998</v>
      </c>
      <c r="H337" s="48">
        <v>0.30282063599999998</v>
      </c>
      <c r="I337" s="48">
        <v>2.479616E-3</v>
      </c>
      <c r="J337" s="48">
        <v>0.31705286599999999</v>
      </c>
      <c r="K337" s="48">
        <v>2.054071E-2</v>
      </c>
      <c r="L337" s="48">
        <v>2.0245859000000001E-2</v>
      </c>
      <c r="M337" s="48">
        <v>0.179114154</v>
      </c>
      <c r="N337" s="48">
        <v>0.17027767399999999</v>
      </c>
      <c r="O337" s="48">
        <v>9.3341716000000005E-2</v>
      </c>
      <c r="P337" s="43"/>
      <c r="Q337" s="43"/>
      <c r="R337" s="43"/>
      <c r="S337" s="43"/>
      <c r="T337" s="43"/>
      <c r="U337" s="43"/>
      <c r="V337" s="43"/>
      <c r="W337" s="43"/>
      <c r="X337" s="43"/>
      <c r="Y337" s="43"/>
      <c r="Z337" s="43"/>
    </row>
    <row r="338" spans="1:31" x14ac:dyDescent="0.25">
      <c r="A338" s="47">
        <v>2009</v>
      </c>
      <c r="B338" s="47" t="s">
        <v>83</v>
      </c>
      <c r="C338" s="47">
        <v>7</v>
      </c>
      <c r="D338" s="48">
        <v>0.161493093</v>
      </c>
      <c r="E338" s="48">
        <v>1.2150309E-2</v>
      </c>
      <c r="F338" s="48">
        <v>0.42315866200000002</v>
      </c>
      <c r="G338" s="48">
        <v>0.16922716199999999</v>
      </c>
      <c r="H338" s="48">
        <v>0.51481485900000001</v>
      </c>
      <c r="I338" s="48">
        <v>2.5569170000000001E-3</v>
      </c>
      <c r="J338" s="48">
        <v>0.120713454</v>
      </c>
      <c r="K338" s="48">
        <v>8.4872645999999996E-2</v>
      </c>
      <c r="L338" s="48">
        <v>5.9120957000000002E-2</v>
      </c>
      <c r="M338" s="48">
        <v>4.2354933999999997E-2</v>
      </c>
      <c r="N338" s="48">
        <v>0.10623160700000001</v>
      </c>
      <c r="O338" s="48">
        <v>0.21844471300000001</v>
      </c>
      <c r="P338" s="35"/>
      <c r="Q338" s="35"/>
      <c r="R338" s="35"/>
      <c r="S338" s="35"/>
      <c r="T338" s="35"/>
    </row>
    <row r="339" spans="1:31" x14ac:dyDescent="0.25">
      <c r="A339" s="47">
        <v>2010</v>
      </c>
      <c r="B339" s="47" t="s">
        <v>83</v>
      </c>
      <c r="C339" s="47">
        <v>7</v>
      </c>
      <c r="D339" s="48">
        <v>0.13211468600000001</v>
      </c>
      <c r="E339" s="48">
        <v>9.1981279999999999E-3</v>
      </c>
      <c r="F339" s="48">
        <v>9.0440275000000001E-2</v>
      </c>
      <c r="G339" s="48">
        <v>3.613976E-2</v>
      </c>
      <c r="H339" s="48">
        <v>0.36377889600000002</v>
      </c>
      <c r="I339" s="48">
        <v>2.5870379999999998E-3</v>
      </c>
      <c r="J339" s="48">
        <v>9.8982466000000005E-2</v>
      </c>
      <c r="K339" s="48">
        <v>8.1529280000000003E-3</v>
      </c>
      <c r="L339" s="48">
        <v>2.7002727000000001E-2</v>
      </c>
      <c r="M339" s="48">
        <v>4.7797674999999998E-2</v>
      </c>
      <c r="N339" s="48">
        <v>0.19367118899999999</v>
      </c>
      <c r="O339" s="48">
        <v>3.0359201999999998E-2</v>
      </c>
      <c r="P339" s="35"/>
      <c r="Q339" s="35"/>
      <c r="R339" s="35"/>
      <c r="S339" s="35"/>
      <c r="T339" s="35"/>
    </row>
    <row r="340" spans="1:31" x14ac:dyDescent="0.25">
      <c r="A340" s="47">
        <v>2011</v>
      </c>
      <c r="B340" s="47" t="s">
        <v>83</v>
      </c>
      <c r="C340" s="47">
        <v>7</v>
      </c>
      <c r="D340" s="48">
        <v>0.13408569300000001</v>
      </c>
      <c r="E340" s="48">
        <v>1.0364076E-2</v>
      </c>
      <c r="F340" s="48">
        <v>6.7812138999999994E-2</v>
      </c>
      <c r="G340" s="48">
        <v>2.7088804000000001E-2</v>
      </c>
      <c r="H340" s="48">
        <v>0.27868545</v>
      </c>
      <c r="I340" s="48">
        <v>2.6114089999999999E-3</v>
      </c>
      <c r="J340" s="48">
        <v>0.118813259</v>
      </c>
      <c r="K340" s="48">
        <v>1.5422851E-2</v>
      </c>
      <c r="L340" s="48">
        <v>8.6549486999999994E-2</v>
      </c>
      <c r="M340" s="48">
        <v>2.5118652000000002E-2</v>
      </c>
      <c r="N340" s="48">
        <v>8.4552583000000001E-2</v>
      </c>
      <c r="O340" s="48">
        <v>2.7902954000000001E-2</v>
      </c>
      <c r="P340" s="35"/>
      <c r="Q340" s="35"/>
      <c r="R340" s="35"/>
      <c r="S340" s="35"/>
      <c r="T340" s="35"/>
    </row>
    <row r="341" spans="1:31" x14ac:dyDescent="0.25">
      <c r="A341" s="47">
        <v>2012</v>
      </c>
      <c r="B341" s="47" t="s">
        <v>83</v>
      </c>
      <c r="C341" s="47">
        <v>7</v>
      </c>
      <c r="D341" s="48">
        <v>9.5187392999999995E-2</v>
      </c>
      <c r="E341" s="48">
        <v>7.9665299999999994E-3</v>
      </c>
      <c r="F341" s="48">
        <v>0.130229871</v>
      </c>
      <c r="G341" s="48">
        <v>5.2056564999999999E-2</v>
      </c>
      <c r="H341" s="48">
        <v>0.1060326</v>
      </c>
      <c r="I341" s="48">
        <v>2.6149960000000001E-3</v>
      </c>
      <c r="J341" s="48">
        <v>5.3925594E-2</v>
      </c>
      <c r="K341" s="48">
        <v>6.1431139999999999E-3</v>
      </c>
      <c r="L341" s="48">
        <v>3.5447240999999997E-2</v>
      </c>
      <c r="M341" s="48">
        <v>3.7680847000000003E-2</v>
      </c>
      <c r="N341" s="48">
        <v>0.129130986</v>
      </c>
      <c r="O341" s="48">
        <v>4.5574443999999999E-2</v>
      </c>
      <c r="P341" s="35"/>
      <c r="Q341" s="35"/>
      <c r="R341" s="35"/>
      <c r="S341" s="35"/>
      <c r="T341" s="35"/>
    </row>
    <row r="342" spans="1:31" x14ac:dyDescent="0.25">
      <c r="A342" s="47">
        <v>2013</v>
      </c>
      <c r="B342" s="47" t="s">
        <v>83</v>
      </c>
      <c r="C342" s="47">
        <v>7</v>
      </c>
      <c r="D342" s="48">
        <v>0.103702261</v>
      </c>
      <c r="E342" s="48">
        <v>1.4240205000000001E-2</v>
      </c>
      <c r="F342" s="48">
        <v>9.943101E-2</v>
      </c>
      <c r="G342" s="48">
        <v>3.9738078000000003E-2</v>
      </c>
      <c r="H342" s="48">
        <v>0.16253758300000001</v>
      </c>
      <c r="I342" s="48">
        <v>2.6300669999999998E-3</v>
      </c>
      <c r="J342" s="48">
        <v>2.8092356999999998E-2</v>
      </c>
      <c r="K342" s="48">
        <v>1.4027837E-2</v>
      </c>
      <c r="L342" s="48">
        <v>2.7439106000000001E-2</v>
      </c>
      <c r="M342" s="48">
        <v>3.1993465999999998E-2</v>
      </c>
      <c r="N342" s="48">
        <v>0.11066695</v>
      </c>
      <c r="O342" s="48">
        <v>3.8406127999999998E-2</v>
      </c>
      <c r="P342" s="44"/>
      <c r="Q342" s="44"/>
      <c r="R342" s="44"/>
      <c r="S342" s="44"/>
      <c r="T342" s="44"/>
      <c r="U342" s="44"/>
      <c r="V342" s="44"/>
      <c r="W342" s="44"/>
      <c r="X342" s="44"/>
      <c r="Y342" s="44"/>
      <c r="Z342" s="44"/>
      <c r="AA342" s="36"/>
      <c r="AB342" s="36"/>
      <c r="AC342" s="36"/>
      <c r="AD342" s="36"/>
      <c r="AE342" s="36"/>
    </row>
    <row r="343" spans="1:31" x14ac:dyDescent="0.25">
      <c r="A343" s="47">
        <v>2014</v>
      </c>
      <c r="B343" s="47" t="s">
        <v>83</v>
      </c>
      <c r="C343" s="47">
        <v>7</v>
      </c>
      <c r="D343" s="48">
        <v>0.101336989</v>
      </c>
      <c r="E343" s="48">
        <v>1.1193076E-2</v>
      </c>
      <c r="F343" s="48">
        <v>0.100108849</v>
      </c>
      <c r="G343" s="48">
        <v>4.0010669999999998E-2</v>
      </c>
      <c r="H343" s="48">
        <v>0.18358971399999999</v>
      </c>
      <c r="I343" s="48">
        <v>2.6309829999999999E-3</v>
      </c>
      <c r="J343" s="48">
        <v>4.6293538000000002E-2</v>
      </c>
      <c r="K343" s="48">
        <v>7.1214591999999993E-2</v>
      </c>
      <c r="L343" s="48">
        <v>3.9786769999999999E-3</v>
      </c>
      <c r="M343" s="48">
        <v>5.1885114000000003E-2</v>
      </c>
      <c r="N343" s="48">
        <v>8.4338236999999996E-2</v>
      </c>
      <c r="O343" s="48">
        <v>3.8974487000000002E-2</v>
      </c>
      <c r="P343" s="43"/>
      <c r="Q343" s="43"/>
      <c r="R343" s="43"/>
      <c r="S343" s="43"/>
      <c r="T343" s="43"/>
      <c r="U343" s="43"/>
      <c r="V343" s="43"/>
      <c r="W343" s="43"/>
      <c r="X343" s="43"/>
      <c r="Y343" s="43"/>
      <c r="Z343" s="43"/>
    </row>
    <row r="344" spans="1:31" x14ac:dyDescent="0.25">
      <c r="A344" s="47">
        <v>2015</v>
      </c>
      <c r="B344" s="47" t="s">
        <v>83</v>
      </c>
      <c r="C344" s="47">
        <v>7</v>
      </c>
      <c r="D344" s="48">
        <v>0.140478614</v>
      </c>
      <c r="E344" s="48">
        <v>2.5311466000000001E-2</v>
      </c>
      <c r="F344" s="48">
        <v>0.225669545</v>
      </c>
      <c r="G344" s="48">
        <v>8.9302254999999997E-2</v>
      </c>
      <c r="H344" s="48">
        <v>0.25466308900000001</v>
      </c>
      <c r="I344" s="48">
        <v>8.1546489999999999E-3</v>
      </c>
      <c r="J344" s="48">
        <v>0.13672289300000001</v>
      </c>
      <c r="K344" s="48">
        <v>3.0962672E-2</v>
      </c>
      <c r="L344" s="48">
        <v>4.2125532E-2</v>
      </c>
      <c r="M344" s="48">
        <v>6.2614356999999995E-2</v>
      </c>
      <c r="N344" s="48">
        <v>0.17873719099999999</v>
      </c>
      <c r="O344" s="48">
        <v>6.3830564000000006E-2</v>
      </c>
      <c r="P344" s="40"/>
      <c r="Q344" s="40"/>
      <c r="R344" s="40"/>
      <c r="S344" s="40"/>
      <c r="T344" s="40"/>
      <c r="U344" s="40"/>
      <c r="V344" s="40"/>
      <c r="W344" s="40"/>
      <c r="X344" s="40"/>
      <c r="Y344" s="40"/>
      <c r="Z344" s="40"/>
    </row>
    <row r="345" spans="1:31" x14ac:dyDescent="0.25">
      <c r="A345" s="47">
        <v>2016</v>
      </c>
      <c r="B345" s="47" t="s">
        <v>83</v>
      </c>
      <c r="C345" s="47">
        <v>7</v>
      </c>
      <c r="D345" s="48">
        <v>0.14932400300000001</v>
      </c>
      <c r="E345" s="48">
        <v>2.6580877999999999E-2</v>
      </c>
      <c r="F345" s="48">
        <v>0.25543885900000002</v>
      </c>
      <c r="G345" s="48">
        <v>0.102480539</v>
      </c>
      <c r="H345" s="48">
        <v>0.25998719999999997</v>
      </c>
      <c r="I345" s="48">
        <v>8.0222650000000006E-3</v>
      </c>
      <c r="J345" s="48">
        <v>0.15155275200000001</v>
      </c>
      <c r="K345" s="48">
        <v>3.0206263000000001E-2</v>
      </c>
      <c r="L345" s="48">
        <v>4.4845362999999999E-2</v>
      </c>
      <c r="M345" s="48">
        <v>7.9254881999999999E-2</v>
      </c>
      <c r="N345" s="48">
        <v>0.22999324300000001</v>
      </c>
      <c r="O345" s="48">
        <v>8.2525983999999997E-2</v>
      </c>
      <c r="P345" s="40"/>
      <c r="Q345" s="40"/>
      <c r="R345" s="40"/>
      <c r="S345" s="40"/>
      <c r="T345" s="40"/>
      <c r="U345" s="40"/>
      <c r="V345" s="40"/>
      <c r="W345" s="40"/>
      <c r="X345" s="40"/>
      <c r="Y345" s="40"/>
      <c r="Z345" s="40"/>
      <c r="AA345" s="35"/>
      <c r="AB345" s="35"/>
      <c r="AC345" s="35"/>
    </row>
    <row r="346" spans="1:31" x14ac:dyDescent="0.25">
      <c r="A346" s="47">
        <v>2017</v>
      </c>
      <c r="B346" s="47" t="s">
        <v>83</v>
      </c>
      <c r="C346" s="47">
        <v>7</v>
      </c>
      <c r="D346" s="48">
        <v>0.16089066599999999</v>
      </c>
      <c r="E346" s="48">
        <v>2.9251346000000001E-2</v>
      </c>
      <c r="F346" s="48">
        <v>0.29946064700000002</v>
      </c>
      <c r="G346" s="48">
        <v>0.120373985</v>
      </c>
      <c r="H346" s="48">
        <v>0.32881229200000001</v>
      </c>
      <c r="I346" s="48">
        <v>1.1043569E-2</v>
      </c>
      <c r="J346" s="48">
        <v>0.15569660499999999</v>
      </c>
      <c r="K346" s="48">
        <v>2.9236552999999998E-2</v>
      </c>
      <c r="L346" s="48">
        <v>4.3326480000000001E-2</v>
      </c>
      <c r="M346" s="48">
        <v>9.4135010000000005E-2</v>
      </c>
      <c r="N346" s="48">
        <v>0.26573523199999999</v>
      </c>
      <c r="O346" s="48">
        <v>0.10491732400000001</v>
      </c>
      <c r="P346" s="40"/>
      <c r="Q346" s="40"/>
      <c r="R346" s="40"/>
      <c r="S346" s="40"/>
      <c r="T346" s="40"/>
      <c r="U346" s="40"/>
      <c r="V346" s="40"/>
      <c r="W346" s="40"/>
      <c r="X346" s="40"/>
      <c r="Y346" s="40"/>
      <c r="Z346" s="40"/>
      <c r="AA346" s="35"/>
      <c r="AB346" s="35"/>
      <c r="AC346" s="35"/>
    </row>
    <row r="347" spans="1:31" x14ac:dyDescent="0.25">
      <c r="A347" s="47">
        <v>2018</v>
      </c>
      <c r="B347" s="47" t="s">
        <v>83</v>
      </c>
      <c r="C347" s="47">
        <v>7</v>
      </c>
      <c r="D347" s="48">
        <v>0.15919651500000001</v>
      </c>
      <c r="E347" s="48">
        <v>2.8724817E-2</v>
      </c>
      <c r="F347" s="48">
        <v>0.31520329499999999</v>
      </c>
      <c r="G347" s="48">
        <v>0.12670151599999999</v>
      </c>
      <c r="H347" s="48">
        <v>0.34235648000000002</v>
      </c>
      <c r="I347" s="48">
        <v>1.0428322E-2</v>
      </c>
      <c r="J347" s="48">
        <v>0.167212683</v>
      </c>
      <c r="K347" s="48">
        <v>3.1814818000000002E-2</v>
      </c>
      <c r="L347" s="48">
        <v>4.3905486000000001E-2</v>
      </c>
      <c r="M347" s="48">
        <v>9.7288511999999994E-2</v>
      </c>
      <c r="N347" s="48">
        <v>0.311008428</v>
      </c>
      <c r="O347" s="48">
        <v>0.10571976600000001</v>
      </c>
      <c r="P347" s="40"/>
      <c r="Q347" s="40"/>
      <c r="R347" s="40"/>
      <c r="S347" s="40"/>
      <c r="T347" s="40"/>
      <c r="U347" s="40"/>
      <c r="V347" s="40"/>
      <c r="W347" s="40"/>
      <c r="X347" s="40"/>
      <c r="Y347" s="40"/>
      <c r="Z347" s="40"/>
      <c r="AA347" s="37"/>
      <c r="AB347" s="37"/>
      <c r="AC347" s="37"/>
    </row>
    <row r="348" spans="1:31" x14ac:dyDescent="0.25">
      <c r="A348" s="47">
        <v>2019</v>
      </c>
      <c r="B348" s="47" t="s">
        <v>83</v>
      </c>
      <c r="C348" s="47">
        <v>7</v>
      </c>
      <c r="D348" s="48">
        <v>0.15895708</v>
      </c>
      <c r="E348" s="48">
        <v>2.9143401999999999E-2</v>
      </c>
      <c r="F348" s="48">
        <v>0.31634131199999999</v>
      </c>
      <c r="G348" s="48">
        <v>0.126004175</v>
      </c>
      <c r="H348" s="48">
        <v>0.360395456</v>
      </c>
      <c r="I348" s="48">
        <v>1.158676E-2</v>
      </c>
      <c r="J348" s="48">
        <v>0.16443954899999999</v>
      </c>
      <c r="K348" s="48">
        <v>3.1479887999999998E-2</v>
      </c>
      <c r="L348" s="48">
        <v>4.4555982000000001E-2</v>
      </c>
      <c r="M348" s="48">
        <v>0.103257924</v>
      </c>
      <c r="N348" s="48">
        <v>0.30872659800000002</v>
      </c>
      <c r="O348" s="48">
        <v>0.109040236</v>
      </c>
      <c r="P348" s="40"/>
      <c r="Q348" s="40"/>
      <c r="R348" s="40"/>
      <c r="S348" s="40"/>
      <c r="T348" s="40"/>
      <c r="U348" s="40"/>
      <c r="V348" s="40"/>
      <c r="W348" s="40"/>
      <c r="X348" s="40"/>
      <c r="Y348" s="40"/>
      <c r="Z348" s="40"/>
      <c r="AA348" s="37"/>
      <c r="AB348" s="37"/>
      <c r="AC348" s="37"/>
    </row>
    <row r="349" spans="1:31" x14ac:dyDescent="0.25">
      <c r="A349" s="47">
        <v>2020</v>
      </c>
      <c r="B349" s="47" t="s">
        <v>83</v>
      </c>
      <c r="C349" s="47">
        <v>7</v>
      </c>
      <c r="D349" s="48">
        <v>0.148948844</v>
      </c>
      <c r="E349" s="48">
        <v>2.7544472E-2</v>
      </c>
      <c r="F349" s="48">
        <v>0.26819537199999999</v>
      </c>
      <c r="G349" s="48">
        <v>0.107324058</v>
      </c>
      <c r="H349" s="48">
        <v>0.32923556799999998</v>
      </c>
      <c r="I349" s="48">
        <v>1.0769571E-2</v>
      </c>
      <c r="J349" s="48">
        <v>0.166403562</v>
      </c>
      <c r="K349" s="48">
        <v>3.0888427E-2</v>
      </c>
      <c r="L349" s="48">
        <v>4.5082921999999997E-2</v>
      </c>
      <c r="M349" s="48">
        <v>9.8903634000000004E-2</v>
      </c>
      <c r="N349" s="48">
        <v>0.30093735900000002</v>
      </c>
      <c r="O349" s="48">
        <v>0.103228297</v>
      </c>
      <c r="P349" s="40"/>
      <c r="Q349" s="40"/>
      <c r="R349" s="40"/>
      <c r="S349" s="40"/>
      <c r="T349" s="40"/>
      <c r="U349" s="40"/>
      <c r="V349" s="40"/>
      <c r="W349" s="40"/>
      <c r="X349" s="40"/>
      <c r="Y349" s="40"/>
      <c r="Z349" s="40"/>
      <c r="AA349" s="37"/>
      <c r="AB349" s="37"/>
      <c r="AC349" s="37"/>
    </row>
    <row r="350" spans="1:31" x14ac:dyDescent="0.25">
      <c r="A350" s="47">
        <v>2021</v>
      </c>
      <c r="B350" s="47" t="s">
        <v>83</v>
      </c>
      <c r="C350" s="47">
        <v>7</v>
      </c>
      <c r="D350" s="48">
        <v>0.14594006900000001</v>
      </c>
      <c r="E350" s="48">
        <v>2.7181831E-2</v>
      </c>
      <c r="F350" s="48">
        <v>0.25298667600000002</v>
      </c>
      <c r="G350" s="48">
        <v>0.101133824</v>
      </c>
      <c r="H350" s="48">
        <v>0.32788402900000002</v>
      </c>
      <c r="I350" s="48">
        <v>1.08933E-2</v>
      </c>
      <c r="J350" s="48">
        <v>0.171610342</v>
      </c>
      <c r="K350" s="48">
        <v>3.2633268999999999E-2</v>
      </c>
      <c r="L350" s="48">
        <v>4.5542239999999998E-2</v>
      </c>
      <c r="M350" s="48">
        <v>9.8011380999999995E-2</v>
      </c>
      <c r="N350" s="48">
        <v>0.30155660400000001</v>
      </c>
      <c r="O350" s="48">
        <v>0.10253651499999999</v>
      </c>
      <c r="P350" s="35"/>
      <c r="Q350" s="35"/>
      <c r="R350" s="35"/>
      <c r="S350" s="35"/>
      <c r="T350" s="35"/>
      <c r="AB350" s="37"/>
      <c r="AC350" s="37"/>
    </row>
    <row r="351" spans="1:31" x14ac:dyDescent="0.25">
      <c r="A351" s="47">
        <v>2022</v>
      </c>
      <c r="B351" s="47" t="s">
        <v>83</v>
      </c>
      <c r="C351" s="47">
        <v>7</v>
      </c>
      <c r="D351" s="48">
        <v>0.14508985999999999</v>
      </c>
      <c r="E351" s="48">
        <v>2.6846053000000002E-2</v>
      </c>
      <c r="F351" s="48">
        <v>0.237179058</v>
      </c>
      <c r="G351" s="48">
        <v>9.4979090000000002E-2</v>
      </c>
      <c r="H351" s="48">
        <v>0.325583652</v>
      </c>
      <c r="I351" s="48">
        <v>1.1019124999999999E-2</v>
      </c>
      <c r="J351" s="48">
        <v>0.177122681</v>
      </c>
      <c r="K351" s="48">
        <v>3.4289974000000001E-2</v>
      </c>
      <c r="L351" s="48">
        <v>4.5858141999999998E-2</v>
      </c>
      <c r="M351" s="48">
        <v>9.9239591000000002E-2</v>
      </c>
      <c r="N351" s="48">
        <v>0.28895321000000002</v>
      </c>
      <c r="O351" s="48">
        <v>0.103820867</v>
      </c>
    </row>
    <row r="352" spans="1:31" x14ac:dyDescent="0.25">
      <c r="A352" s="47">
        <v>2023</v>
      </c>
      <c r="B352" s="47" t="s">
        <v>83</v>
      </c>
      <c r="C352" s="47">
        <v>7</v>
      </c>
      <c r="D352" s="48">
        <v>0.14560727400000001</v>
      </c>
      <c r="E352" s="48">
        <v>2.6888523000000001E-2</v>
      </c>
      <c r="F352" s="48">
        <v>0.229122412</v>
      </c>
      <c r="G352" s="48">
        <v>9.1999969000000001E-2</v>
      </c>
      <c r="H352" s="48">
        <v>0.31690384300000002</v>
      </c>
      <c r="I352" s="48">
        <v>1.1019299E-2</v>
      </c>
      <c r="J352" s="48">
        <v>0.18015420400000001</v>
      </c>
      <c r="K352" s="48">
        <v>3.5844707000000003E-2</v>
      </c>
      <c r="L352" s="48">
        <v>4.6053249999999997E-2</v>
      </c>
      <c r="M352" s="48">
        <v>0.10073818700000001</v>
      </c>
      <c r="N352" s="48">
        <v>0.28256778399999999</v>
      </c>
      <c r="O352" s="48">
        <v>0.107919318</v>
      </c>
    </row>
    <row r="353" spans="1:15" x14ac:dyDescent="0.25">
      <c r="A353" s="47">
        <v>2024</v>
      </c>
      <c r="B353" s="47" t="s">
        <v>83</v>
      </c>
      <c r="C353" s="47">
        <v>7</v>
      </c>
      <c r="D353" s="48">
        <v>0.14459865</v>
      </c>
      <c r="E353" s="48">
        <v>2.7336005E-2</v>
      </c>
      <c r="F353" s="48">
        <v>0.23328560000000001</v>
      </c>
      <c r="G353" s="48">
        <v>9.3557893000000003E-2</v>
      </c>
      <c r="H353" s="48">
        <v>0.30816377499999997</v>
      </c>
      <c r="I353" s="48">
        <v>1.0932366000000001E-2</v>
      </c>
      <c r="J353" s="48">
        <v>0.181940515</v>
      </c>
      <c r="K353" s="48">
        <v>3.5974140000000002E-2</v>
      </c>
      <c r="L353" s="48">
        <v>4.6254476000000003E-2</v>
      </c>
      <c r="M353" s="48">
        <v>0.10072359</v>
      </c>
      <c r="N353" s="48">
        <v>0.28398537299999999</v>
      </c>
      <c r="O353" s="48">
        <v>0.10984785</v>
      </c>
    </row>
    <row r="354" spans="1:15" x14ac:dyDescent="0.25">
      <c r="A354" s="47">
        <v>2025</v>
      </c>
      <c r="B354" s="47" t="s">
        <v>83</v>
      </c>
      <c r="C354" s="47">
        <v>7</v>
      </c>
      <c r="D354" s="48">
        <v>0.141409913</v>
      </c>
      <c r="E354" s="48">
        <v>2.7548243E-2</v>
      </c>
      <c r="F354" s="48">
        <v>0.23503843799999999</v>
      </c>
      <c r="G354" s="48">
        <v>9.4070854999999995E-2</v>
      </c>
      <c r="H354" s="48">
        <v>0.30258082800000002</v>
      </c>
      <c r="I354" s="48">
        <v>1.0783256E-2</v>
      </c>
      <c r="J354" s="48">
        <v>0.185141218</v>
      </c>
      <c r="K354" s="48">
        <v>3.6142834999999998E-2</v>
      </c>
      <c r="L354" s="48">
        <v>4.6676720999999997E-2</v>
      </c>
      <c r="M354" s="48">
        <v>0.10034024800000001</v>
      </c>
      <c r="N354" s="48">
        <v>0.28276152700000001</v>
      </c>
      <c r="O354" s="48">
        <v>0.109529187</v>
      </c>
    </row>
    <row r="355" spans="1:15" x14ac:dyDescent="0.25">
      <c r="A355" s="47">
        <v>2026</v>
      </c>
      <c r="B355" s="47" t="s">
        <v>83</v>
      </c>
      <c r="C355" s="47">
        <v>7</v>
      </c>
      <c r="D355" s="48">
        <v>0.13713162800000001</v>
      </c>
      <c r="E355" s="48">
        <v>2.7516697999999999E-2</v>
      </c>
      <c r="F355" s="48">
        <v>0.229145186</v>
      </c>
      <c r="G355" s="48">
        <v>9.1682048000000002E-2</v>
      </c>
      <c r="H355" s="48">
        <v>0.298333715</v>
      </c>
      <c r="I355" s="48">
        <v>1.0685381000000001E-2</v>
      </c>
      <c r="J355" s="48">
        <v>0.188052677</v>
      </c>
      <c r="K355" s="48">
        <v>3.4795129000000001E-2</v>
      </c>
      <c r="L355" s="48">
        <v>4.7115572000000001E-2</v>
      </c>
      <c r="M355" s="48">
        <v>0.100009028</v>
      </c>
      <c r="N355" s="48">
        <v>0.27930126700000002</v>
      </c>
      <c r="O355" s="48">
        <v>0.108459446</v>
      </c>
    </row>
    <row r="356" spans="1:15" x14ac:dyDescent="0.25">
      <c r="A356" s="47">
        <v>2027</v>
      </c>
      <c r="B356" s="47" t="s">
        <v>83</v>
      </c>
      <c r="C356" s="47">
        <v>7</v>
      </c>
      <c r="D356" s="48">
        <v>0.13365508600000001</v>
      </c>
      <c r="E356" s="48">
        <v>2.7471331000000002E-2</v>
      </c>
      <c r="F356" s="48">
        <v>0.224137639</v>
      </c>
      <c r="G356" s="48">
        <v>8.9738205000000001E-2</v>
      </c>
      <c r="H356" s="48">
        <v>0.29469074299999998</v>
      </c>
      <c r="I356" s="48">
        <v>1.0601665E-2</v>
      </c>
      <c r="J356" s="48">
        <v>0.19145059</v>
      </c>
      <c r="K356" s="48">
        <v>3.4096491E-2</v>
      </c>
      <c r="L356" s="48">
        <v>4.7534807999999998E-2</v>
      </c>
      <c r="M356" s="48">
        <v>9.9673291999999997E-2</v>
      </c>
      <c r="N356" s="48">
        <v>0.279629038</v>
      </c>
      <c r="O356" s="48">
        <v>0.10793462099999999</v>
      </c>
    </row>
    <row r="357" spans="1:15" x14ac:dyDescent="0.25">
      <c r="A357" s="47">
        <v>2028</v>
      </c>
      <c r="B357" s="47" t="s">
        <v>83</v>
      </c>
      <c r="C357" s="47">
        <v>7</v>
      </c>
      <c r="D357" s="48">
        <v>0.131291989</v>
      </c>
      <c r="E357" s="48">
        <v>2.7529826E-2</v>
      </c>
      <c r="F357" s="48">
        <v>0.223764401</v>
      </c>
      <c r="G357" s="48">
        <v>8.9593725999999999E-2</v>
      </c>
      <c r="H357" s="48">
        <v>0.29396398400000001</v>
      </c>
      <c r="I357" s="48">
        <v>1.0616848E-2</v>
      </c>
      <c r="J357" s="48">
        <v>0.19694715600000001</v>
      </c>
      <c r="K357" s="48">
        <v>3.4731988999999998E-2</v>
      </c>
      <c r="L357" s="48">
        <v>4.8051818000000003E-2</v>
      </c>
      <c r="M357" s="48">
        <v>9.9717822999999997E-2</v>
      </c>
      <c r="N357" s="48">
        <v>0.28242438399999997</v>
      </c>
      <c r="O357" s="48">
        <v>0.10840509800000001</v>
      </c>
    </row>
    <row r="358" spans="1:15" x14ac:dyDescent="0.25">
      <c r="A358" s="47">
        <v>2029</v>
      </c>
      <c r="B358" s="47" t="s">
        <v>83</v>
      </c>
      <c r="C358" s="47">
        <v>7</v>
      </c>
      <c r="D358" s="48">
        <v>0.129215517</v>
      </c>
      <c r="E358" s="48">
        <v>2.7642156000000001E-2</v>
      </c>
      <c r="F358" s="48">
        <v>0.224073985</v>
      </c>
      <c r="G358" s="48">
        <v>8.9708751000000003E-2</v>
      </c>
      <c r="H358" s="48">
        <v>0.29505189700000001</v>
      </c>
      <c r="I358" s="48">
        <v>1.0688423000000001E-2</v>
      </c>
      <c r="J358" s="48">
        <v>0.20057355099999999</v>
      </c>
      <c r="K358" s="48">
        <v>3.3914341000000001E-2</v>
      </c>
      <c r="L358" s="48">
        <v>4.8618096999999999E-2</v>
      </c>
      <c r="M358" s="48">
        <v>9.9640581000000006E-2</v>
      </c>
      <c r="N358" s="48">
        <v>0.28562730400000003</v>
      </c>
      <c r="O358" s="48">
        <v>0.108819659</v>
      </c>
    </row>
    <row r="359" spans="1:15" x14ac:dyDescent="0.25">
      <c r="A359" s="47">
        <v>2030</v>
      </c>
      <c r="B359" s="47" t="s">
        <v>83</v>
      </c>
      <c r="C359" s="47">
        <v>7</v>
      </c>
      <c r="D359" s="48">
        <v>0.12743484099999999</v>
      </c>
      <c r="E359" s="48">
        <v>2.7753158E-2</v>
      </c>
      <c r="F359" s="48">
        <v>0.22554065100000001</v>
      </c>
      <c r="G359" s="48">
        <v>9.0335726000000005E-2</v>
      </c>
      <c r="H359" s="48">
        <v>0.29765189600000003</v>
      </c>
      <c r="I359" s="48">
        <v>1.0774895E-2</v>
      </c>
      <c r="J359" s="48">
        <v>0.20536244100000001</v>
      </c>
      <c r="K359" s="48">
        <v>3.0679478E-2</v>
      </c>
      <c r="L359" s="48">
        <v>4.9226142000000001E-2</v>
      </c>
      <c r="M359" s="48">
        <v>9.9598829E-2</v>
      </c>
      <c r="N359" s="48">
        <v>0.28940109200000003</v>
      </c>
      <c r="O359" s="48">
        <v>0.109344409</v>
      </c>
    </row>
    <row r="360" spans="1:15" x14ac:dyDescent="0.25">
      <c r="A360" s="47">
        <v>1980</v>
      </c>
      <c r="B360" s="47" t="s">
        <v>84</v>
      </c>
      <c r="C360" s="47">
        <v>8</v>
      </c>
      <c r="D360" s="48">
        <v>5.9359474141863265E-6</v>
      </c>
      <c r="E360" s="48">
        <v>5.1119890614725524E-6</v>
      </c>
      <c r="F360" s="48">
        <v>2.4655068447546605E-5</v>
      </c>
      <c r="G360" s="48">
        <v>5.6281306538333547E-6</v>
      </c>
      <c r="H360" s="48">
        <v>2.3898036331471926E-5</v>
      </c>
      <c r="I360" s="48">
        <v>6.1414951213157641E-7</v>
      </c>
      <c r="J360" s="48">
        <v>1.1477828314382969E-6</v>
      </c>
      <c r="K360" s="48">
        <v>1.8587194164570247E-6</v>
      </c>
      <c r="L360" s="48">
        <v>2.0841089318323992E-6</v>
      </c>
      <c r="M360" s="48">
        <v>1.6269184150445038E-6</v>
      </c>
      <c r="N360" s="48">
        <v>2.3621343999263597E-5</v>
      </c>
      <c r="O360" s="48">
        <v>2.4185047768222113E-5</v>
      </c>
    </row>
    <row r="361" spans="1:15" x14ac:dyDescent="0.25">
      <c r="A361" s="47">
        <v>1981</v>
      </c>
      <c r="B361" s="47" t="s">
        <v>84</v>
      </c>
      <c r="C361" s="47">
        <v>8</v>
      </c>
      <c r="D361" s="48">
        <v>6.3082767898164955E-6</v>
      </c>
      <c r="E361" s="48">
        <v>4.3617170235250161E-6</v>
      </c>
      <c r="F361" s="48">
        <v>2.4348972966211161E-5</v>
      </c>
      <c r="G361" s="48">
        <v>5.5552325606731677E-6</v>
      </c>
      <c r="H361" s="48">
        <v>2.5495478557167807E-5</v>
      </c>
      <c r="I361" s="48">
        <v>2.8948519499939815E-7</v>
      </c>
      <c r="J361" s="48">
        <v>6.4441639461407781E-7</v>
      </c>
      <c r="K361" s="48">
        <v>1.949324675113142E-6</v>
      </c>
      <c r="L361" s="48">
        <v>2.0672259763915521E-6</v>
      </c>
      <c r="M361" s="48">
        <v>5.4021587474574131E-6</v>
      </c>
      <c r="N361" s="48">
        <v>2.5684065061292484E-5</v>
      </c>
      <c r="O361" s="48">
        <v>2.4513715063184267E-5</v>
      </c>
    </row>
    <row r="362" spans="1:15" x14ac:dyDescent="0.25">
      <c r="A362" s="47">
        <v>1982</v>
      </c>
      <c r="B362" s="47" t="s">
        <v>84</v>
      </c>
      <c r="C362" s="47">
        <v>8</v>
      </c>
      <c r="D362" s="48">
        <v>6.523221366470345E-6</v>
      </c>
      <c r="E362" s="48">
        <v>4.1024005055914995E-6</v>
      </c>
      <c r="F362" s="48">
        <v>2.0312136270735755E-5</v>
      </c>
      <c r="G362" s="48">
        <v>4.7795789727899416E-6</v>
      </c>
      <c r="H362" s="48">
        <v>2.0531444493145548E-5</v>
      </c>
      <c r="I362" s="48">
        <v>3.8158284062681538E-7</v>
      </c>
      <c r="J362" s="48">
        <v>9.7860473578006203E-7</v>
      </c>
      <c r="K362" s="48">
        <v>1.685539662682683E-6</v>
      </c>
      <c r="L362" s="48">
        <v>3.7528982036435477E-6</v>
      </c>
      <c r="M362" s="48">
        <v>4.4060142865077304E-6</v>
      </c>
      <c r="N362" s="48">
        <v>2.5350094411037496E-5</v>
      </c>
      <c r="O362" s="48">
        <v>4.2323055802271679E-5</v>
      </c>
    </row>
    <row r="363" spans="1:15" x14ac:dyDescent="0.25">
      <c r="A363" s="47">
        <v>1983</v>
      </c>
      <c r="B363" s="47" t="s">
        <v>84</v>
      </c>
      <c r="C363" s="47">
        <v>8</v>
      </c>
      <c r="D363" s="48">
        <v>4.8853902258685411E-6</v>
      </c>
      <c r="E363" s="48">
        <v>3.0420105446037689E-6</v>
      </c>
      <c r="F363" s="48">
        <v>1.540495632345089E-5</v>
      </c>
      <c r="G363" s="48">
        <v>3.8873071564692327E-6</v>
      </c>
      <c r="H363" s="48">
        <v>1.2953615420611571E-5</v>
      </c>
      <c r="I363" s="48">
        <v>2.6260866908255414E-7</v>
      </c>
      <c r="J363" s="48">
        <v>1.2376460112954198E-6</v>
      </c>
      <c r="K363" s="48">
        <v>1.2206525557221646E-6</v>
      </c>
      <c r="L363" s="48">
        <v>5.3845687747201369E-6</v>
      </c>
      <c r="M363" s="48">
        <v>6.4898501657255717E-6</v>
      </c>
      <c r="N363" s="48">
        <v>1.8665299580270359E-5</v>
      </c>
      <c r="O363" s="48">
        <v>3.3668076252945483E-5</v>
      </c>
    </row>
    <row r="364" spans="1:15" x14ac:dyDescent="0.25">
      <c r="A364" s="47">
        <v>1984</v>
      </c>
      <c r="B364" s="47" t="s">
        <v>84</v>
      </c>
      <c r="C364" s="47">
        <v>8</v>
      </c>
      <c r="D364" s="48">
        <v>3.9665457119051466E-6</v>
      </c>
      <c r="E364" s="48">
        <v>2.315681413938706E-6</v>
      </c>
      <c r="F364" s="48">
        <v>1.047872057303135E-5</v>
      </c>
      <c r="G364" s="48">
        <v>2.8283179031221632E-6</v>
      </c>
      <c r="H364" s="48">
        <v>7.1823867153415561E-6</v>
      </c>
      <c r="I364" s="48">
        <v>6.3464955197652639E-7</v>
      </c>
      <c r="J364" s="48">
        <v>1.570937373510944E-6</v>
      </c>
      <c r="K364" s="48">
        <v>7.0662563666120744E-7</v>
      </c>
      <c r="L364" s="48">
        <v>3.9851386251115856E-6</v>
      </c>
      <c r="M364" s="48">
        <v>6.7744316750097516E-6</v>
      </c>
      <c r="N364" s="48">
        <v>1.5206525239159726E-5</v>
      </c>
      <c r="O364" s="48">
        <v>3.8571646687998081E-5</v>
      </c>
    </row>
    <row r="365" spans="1:15" x14ac:dyDescent="0.25">
      <c r="A365" s="47">
        <v>1985</v>
      </c>
      <c r="B365" s="47" t="s">
        <v>84</v>
      </c>
      <c r="C365" s="47">
        <v>8</v>
      </c>
      <c r="D365" s="48">
        <v>4.1635003265934513E-6</v>
      </c>
      <c r="E365" s="48">
        <v>3.7384119142122824E-6</v>
      </c>
      <c r="F365" s="48">
        <v>1.6347977981464185E-5</v>
      </c>
      <c r="G365" s="48">
        <v>4.024968318063647E-6</v>
      </c>
      <c r="H365" s="48">
        <v>1.3820799608774474E-5</v>
      </c>
      <c r="I365" s="48">
        <v>7.2599582123039254E-7</v>
      </c>
      <c r="J365" s="48">
        <v>1.2968648606728455E-6</v>
      </c>
      <c r="K365" s="48">
        <v>1.1835544805619621E-6</v>
      </c>
      <c r="L365" s="48">
        <v>6.3628480017514938E-6</v>
      </c>
      <c r="M365" s="48">
        <v>1.7015843100252602E-5</v>
      </c>
      <c r="N365" s="48">
        <v>1.8546027811403749E-5</v>
      </c>
      <c r="O365" s="48">
        <v>3.0140334810875208E-5</v>
      </c>
    </row>
    <row r="366" spans="1:15" x14ac:dyDescent="0.25">
      <c r="A366" s="47">
        <v>1986</v>
      </c>
      <c r="B366" s="47" t="s">
        <v>84</v>
      </c>
      <c r="C366" s="47">
        <v>8</v>
      </c>
      <c r="D366" s="48">
        <v>4.8740997925295207E-6</v>
      </c>
      <c r="E366" s="48">
        <v>4.2728781949531379E-6</v>
      </c>
      <c r="F366" s="48">
        <v>2.4808134528567184E-5</v>
      </c>
      <c r="G366" s="48">
        <v>6.3813625054536499E-6</v>
      </c>
      <c r="H366" s="48">
        <v>1.8601613006303654E-5</v>
      </c>
      <c r="I366" s="48">
        <v>4.62105311242443E-7</v>
      </c>
      <c r="J366" s="48">
        <v>1.5583527834486199E-6</v>
      </c>
      <c r="K366" s="48">
        <v>1.7044659349620842E-6</v>
      </c>
      <c r="L366" s="48">
        <v>4.6297217578222275E-6</v>
      </c>
      <c r="M366" s="48">
        <v>1.5224675583405155E-5</v>
      </c>
      <c r="N366" s="48">
        <v>2.3723562418632794E-5</v>
      </c>
      <c r="O366" s="48">
        <v>3.9888235523349536E-5</v>
      </c>
    </row>
    <row r="367" spans="1:15" x14ac:dyDescent="0.25">
      <c r="A367" s="47">
        <v>1987</v>
      </c>
      <c r="B367" s="47" t="s">
        <v>84</v>
      </c>
      <c r="C367" s="47">
        <v>8</v>
      </c>
      <c r="D367" s="48">
        <v>6.3608913547322068E-6</v>
      </c>
      <c r="E367" s="48">
        <v>5.0589858488532388E-6</v>
      </c>
      <c r="F367" s="48">
        <v>2.9609725592632968E-5</v>
      </c>
      <c r="G367" s="48">
        <v>7.0303590340046899E-6</v>
      </c>
      <c r="H367" s="48">
        <v>2.9528896708393363E-5</v>
      </c>
      <c r="I367" s="48">
        <v>5.5990317650404168E-7</v>
      </c>
      <c r="J367" s="48">
        <v>1.9465010032957922E-6</v>
      </c>
      <c r="K367" s="48">
        <v>2.7627437073412332E-6</v>
      </c>
      <c r="L367" s="48">
        <v>7.4265255893813879E-6</v>
      </c>
      <c r="M367" s="48">
        <v>1.3793666492636348E-5</v>
      </c>
      <c r="N367" s="48">
        <v>3.2705567953278645E-5</v>
      </c>
      <c r="O367" s="48">
        <v>5.4061991416053396E-5</v>
      </c>
    </row>
    <row r="368" spans="1:15" x14ac:dyDescent="0.25">
      <c r="A368" s="47">
        <v>1988</v>
      </c>
      <c r="B368" s="47" t="s">
        <v>84</v>
      </c>
      <c r="C368" s="47">
        <v>8</v>
      </c>
      <c r="D368" s="48">
        <v>6.0700010105344189E-6</v>
      </c>
      <c r="E368" s="48">
        <v>4.7594816619126841E-6</v>
      </c>
      <c r="F368" s="48">
        <v>3.5749957814194534E-5</v>
      </c>
      <c r="G368" s="48">
        <v>9.3683632589817691E-6</v>
      </c>
      <c r="H368" s="48">
        <v>2.6157731738365793E-5</v>
      </c>
      <c r="I368" s="48">
        <v>7.1879337956429358E-7</v>
      </c>
      <c r="J368" s="48">
        <v>4.6695322001380713E-6</v>
      </c>
      <c r="K368" s="48">
        <v>2.5398885727093377E-6</v>
      </c>
      <c r="L368" s="48">
        <v>1.0214721678232405E-5</v>
      </c>
      <c r="M368" s="48">
        <v>1.7765424813150111E-5</v>
      </c>
      <c r="N368" s="48">
        <v>3.6838806627480476E-5</v>
      </c>
      <c r="O368" s="48">
        <v>4.14192568720482E-5</v>
      </c>
    </row>
    <row r="369" spans="1:15" x14ac:dyDescent="0.25">
      <c r="A369" s="47">
        <v>1989</v>
      </c>
      <c r="B369" s="47" t="s">
        <v>84</v>
      </c>
      <c r="C369" s="47">
        <v>8</v>
      </c>
      <c r="D369" s="48">
        <v>6.5696093489985013E-6</v>
      </c>
      <c r="E369" s="48">
        <v>6.6050609430227377E-6</v>
      </c>
      <c r="F369" s="48">
        <v>4.1882995209976633E-5</v>
      </c>
      <c r="G369" s="48">
        <v>1.0072547463834379E-5</v>
      </c>
      <c r="H369" s="48">
        <v>4.3217035848671399E-5</v>
      </c>
      <c r="I369" s="48">
        <v>6.1644819793092326E-7</v>
      </c>
      <c r="J369" s="48">
        <v>4.4092187399275294E-6</v>
      </c>
      <c r="K369" s="48">
        <v>4.0511162346967323E-6</v>
      </c>
      <c r="L369" s="48">
        <v>8.1092961755487484E-6</v>
      </c>
      <c r="M369" s="48">
        <v>1.8913058779065176E-5</v>
      </c>
      <c r="N369" s="48">
        <v>5.0185134689653516E-5</v>
      </c>
      <c r="O369" s="48">
        <v>5.381127308660089E-5</v>
      </c>
    </row>
    <row r="370" spans="1:15" x14ac:dyDescent="0.25">
      <c r="A370" s="47">
        <v>1990</v>
      </c>
      <c r="B370" s="47" t="s">
        <v>84</v>
      </c>
      <c r="C370" s="47">
        <v>8</v>
      </c>
      <c r="D370" s="48">
        <v>7.1740576686954274E-6</v>
      </c>
      <c r="E370" s="48">
        <v>6.7734512645213961E-6</v>
      </c>
      <c r="F370" s="48">
        <v>3.4298498669983388E-5</v>
      </c>
      <c r="G370" s="48">
        <v>7.6935846980037139E-6</v>
      </c>
      <c r="H370" s="48">
        <v>4.4880464115535321E-5</v>
      </c>
      <c r="I370" s="48">
        <v>8.2811274170086048E-7</v>
      </c>
      <c r="J370" s="48">
        <v>8.0843926873481512E-6</v>
      </c>
      <c r="K370" s="48">
        <v>4.5839015063805673E-6</v>
      </c>
      <c r="L370" s="48">
        <v>8.9886067764832262E-6</v>
      </c>
      <c r="M370" s="48">
        <v>7.7187257825464583E-6</v>
      </c>
      <c r="N370" s="48">
        <v>4.4695408675809893E-5</v>
      </c>
      <c r="O370" s="48">
        <v>3.4706449453482024E-5</v>
      </c>
    </row>
    <row r="371" spans="1:15" x14ac:dyDescent="0.25">
      <c r="A371" s="47">
        <v>1991</v>
      </c>
      <c r="B371" s="47" t="s">
        <v>84</v>
      </c>
      <c r="C371" s="47">
        <v>8</v>
      </c>
      <c r="D371" s="48">
        <v>7.074303981134697E-6</v>
      </c>
      <c r="E371" s="48">
        <v>6.0885238166877596E-6</v>
      </c>
      <c r="F371" s="48">
        <v>3.8176077820700637E-5</v>
      </c>
      <c r="G371" s="48">
        <v>9.2416094724836238E-6</v>
      </c>
      <c r="H371" s="48">
        <v>3.9724454840419263E-5</v>
      </c>
      <c r="I371" s="48">
        <v>1.3754179626318639E-6</v>
      </c>
      <c r="J371" s="48">
        <v>5.6817663801558557E-6</v>
      </c>
      <c r="K371" s="48">
        <v>4.0041384128873216E-6</v>
      </c>
      <c r="L371" s="48">
        <v>6.0114375095766856E-6</v>
      </c>
      <c r="M371" s="48">
        <v>8.7320649524020913E-6</v>
      </c>
      <c r="N371" s="48">
        <v>3.8741890115942597E-5</v>
      </c>
      <c r="O371" s="48">
        <v>3.8410072617186671E-5</v>
      </c>
    </row>
    <row r="372" spans="1:15" x14ac:dyDescent="0.25">
      <c r="A372" s="47">
        <v>1992</v>
      </c>
      <c r="B372" s="47" t="s">
        <v>84</v>
      </c>
      <c r="C372" s="47">
        <v>8</v>
      </c>
      <c r="D372" s="48">
        <v>6.6419866179194807E-6</v>
      </c>
      <c r="E372" s="48">
        <v>6.4143141248721108E-6</v>
      </c>
      <c r="F372" s="48">
        <v>3.4830052220326198E-5</v>
      </c>
      <c r="G372" s="48">
        <v>8.207902412945662E-6</v>
      </c>
      <c r="H372" s="48">
        <v>4.3883671947657672E-5</v>
      </c>
      <c r="I372" s="48">
        <v>1.1193670692219996E-6</v>
      </c>
      <c r="J372" s="48">
        <v>8.1746368257353929E-6</v>
      </c>
      <c r="K372" s="48">
        <v>3.5628615505349181E-6</v>
      </c>
      <c r="L372" s="48">
        <v>7.3864219313927914E-6</v>
      </c>
      <c r="M372" s="48">
        <v>5.0124359821186574E-6</v>
      </c>
      <c r="N372" s="48">
        <v>3.8228082193518953E-5</v>
      </c>
      <c r="O372" s="48">
        <v>3.0524765167168952E-5</v>
      </c>
    </row>
    <row r="373" spans="1:15" x14ac:dyDescent="0.25">
      <c r="A373" s="47">
        <v>1993</v>
      </c>
      <c r="B373" s="47" t="s">
        <v>84</v>
      </c>
      <c r="C373" s="47">
        <v>8</v>
      </c>
      <c r="D373" s="48">
        <v>5.1418570002308213E-6</v>
      </c>
      <c r="E373" s="48">
        <v>3.4599314291858959E-6</v>
      </c>
      <c r="F373" s="48">
        <v>2.966725706018751E-5</v>
      </c>
      <c r="G373" s="48">
        <v>8.1700966736854479E-6</v>
      </c>
      <c r="H373" s="48">
        <v>2.1665184834348165E-5</v>
      </c>
      <c r="I373" s="48">
        <v>1.0955889953760235E-6</v>
      </c>
      <c r="J373" s="48">
        <v>6.3463802888851481E-6</v>
      </c>
      <c r="K373" s="48">
        <v>3.13939504696997E-6</v>
      </c>
      <c r="L373" s="48">
        <v>5.7495677783546753E-6</v>
      </c>
      <c r="M373" s="48">
        <v>2.4074918963750959E-6</v>
      </c>
      <c r="N373" s="48">
        <v>3.49617348557631E-5</v>
      </c>
      <c r="O373" s="48">
        <v>8.5722623875177024E-6</v>
      </c>
    </row>
    <row r="374" spans="1:15" x14ac:dyDescent="0.25">
      <c r="A374" s="47">
        <v>1994</v>
      </c>
      <c r="B374" s="47" t="s">
        <v>84</v>
      </c>
      <c r="C374" s="47">
        <v>8</v>
      </c>
      <c r="D374" s="48">
        <v>4.0268766696314397E-6</v>
      </c>
      <c r="E374" s="48">
        <v>2.2778333066622221E-6</v>
      </c>
      <c r="F374" s="48">
        <v>1.6136150261847137E-5</v>
      </c>
      <c r="G374" s="48">
        <v>4.4051606799919611E-6</v>
      </c>
      <c r="H374" s="48">
        <v>1.0927534555216913E-5</v>
      </c>
      <c r="I374" s="48">
        <v>1.4536646531587602E-6</v>
      </c>
      <c r="J374" s="48">
        <v>7.1575741219150204E-6</v>
      </c>
      <c r="K374" s="48">
        <v>2.7194355373674025E-6</v>
      </c>
      <c r="L374" s="48">
        <v>5.9469691168621933E-6</v>
      </c>
      <c r="M374" s="48">
        <v>1.0363523017097992E-6</v>
      </c>
      <c r="N374" s="48">
        <v>2.2732694934851094E-5</v>
      </c>
      <c r="O374" s="48">
        <v>8.1290859343690563E-6</v>
      </c>
    </row>
    <row r="375" spans="1:15" x14ac:dyDescent="0.25">
      <c r="A375" s="47">
        <v>1995</v>
      </c>
      <c r="B375" s="47" t="s">
        <v>84</v>
      </c>
      <c r="C375" s="47">
        <v>8</v>
      </c>
      <c r="D375" s="48">
        <v>3.7129457144693042E-6</v>
      </c>
      <c r="E375" s="48">
        <v>2.0199776032875456E-6</v>
      </c>
      <c r="F375" s="48">
        <v>1.5887073626893101E-5</v>
      </c>
      <c r="G375" s="48">
        <v>4.6564231249923936E-6</v>
      </c>
      <c r="H375" s="48">
        <v>8.0187948805792285E-6</v>
      </c>
      <c r="I375" s="48">
        <v>4.2010019549198881E-6</v>
      </c>
      <c r="J375" s="48">
        <v>8.6192312169525209E-6</v>
      </c>
      <c r="K375" s="48">
        <v>1.628668816643983E-6</v>
      </c>
      <c r="L375" s="48">
        <v>4.2067397462923126E-6</v>
      </c>
      <c r="M375" s="48">
        <v>1.6954835703862324E-6</v>
      </c>
      <c r="N375" s="48">
        <v>1.2421592962206444E-5</v>
      </c>
      <c r="O375" s="48">
        <v>7.1565284409268284E-6</v>
      </c>
    </row>
    <row r="376" spans="1:15" x14ac:dyDescent="0.25">
      <c r="A376" s="47">
        <v>1996</v>
      </c>
      <c r="B376" s="47" t="s">
        <v>84</v>
      </c>
      <c r="C376" s="47">
        <v>8</v>
      </c>
      <c r="D376" s="48">
        <v>4.2469227671007453E-6</v>
      </c>
      <c r="E376" s="48">
        <v>2.4017669118162585E-6</v>
      </c>
      <c r="F376" s="48">
        <v>1.6908964897984976E-5</v>
      </c>
      <c r="G376" s="48">
        <v>4.7453859922352383E-6</v>
      </c>
      <c r="H376" s="48">
        <v>1.1898725582809569E-5</v>
      </c>
      <c r="I376" s="48">
        <v>1.0429647812980417E-6</v>
      </c>
      <c r="J376" s="48">
        <v>4.1495924266797561E-6</v>
      </c>
      <c r="K376" s="48">
        <v>2.7389431596088648E-6</v>
      </c>
      <c r="L376" s="48">
        <v>3.197676964308507E-6</v>
      </c>
      <c r="M376" s="48">
        <v>1.3396620308146682E-6</v>
      </c>
      <c r="N376" s="48">
        <v>1.7187008559801017E-5</v>
      </c>
      <c r="O376" s="48">
        <v>5.4529903851629271E-6</v>
      </c>
    </row>
    <row r="377" spans="1:15" x14ac:dyDescent="0.25">
      <c r="A377" s="47">
        <v>1997</v>
      </c>
      <c r="B377" s="47" t="s">
        <v>84</v>
      </c>
      <c r="C377" s="47">
        <v>8</v>
      </c>
      <c r="D377" s="48">
        <v>3.5139232775993592E-6</v>
      </c>
      <c r="E377" s="48">
        <v>2.6291638802018645E-6</v>
      </c>
      <c r="F377" s="48">
        <v>1.7460012511430445E-5</v>
      </c>
      <c r="G377" s="48">
        <v>4.7651122994305538E-6</v>
      </c>
      <c r="H377" s="48">
        <v>1.3449850712462214E-5</v>
      </c>
      <c r="I377" s="48">
        <v>1.406531641410391E-6</v>
      </c>
      <c r="J377" s="48">
        <v>4.4284576149703328E-6</v>
      </c>
      <c r="K377" s="48">
        <v>1.2974681231566509E-6</v>
      </c>
      <c r="L377" s="48">
        <v>3.2192023294563025E-6</v>
      </c>
      <c r="M377" s="48">
        <v>1.357317183985542E-6</v>
      </c>
      <c r="N377" s="48">
        <v>1.5701902897433144E-5</v>
      </c>
      <c r="O377" s="48">
        <v>7.5442510705890704E-6</v>
      </c>
    </row>
    <row r="378" spans="1:15" x14ac:dyDescent="0.25">
      <c r="A378" s="47">
        <v>1998</v>
      </c>
      <c r="B378" s="47" t="s">
        <v>84</v>
      </c>
      <c r="C378" s="47">
        <v>8</v>
      </c>
      <c r="D378" s="48">
        <v>4.2930456970299836E-6</v>
      </c>
      <c r="E378" s="48">
        <v>3.4360950745406435E-6</v>
      </c>
      <c r="F378" s="48">
        <v>2.4018747187560765E-5</v>
      </c>
      <c r="G378" s="48">
        <v>6.5909055651844571E-6</v>
      </c>
      <c r="H378" s="48">
        <v>1.7662045786363743E-5</v>
      </c>
      <c r="I378" s="48">
        <v>6.9999828333340264E-7</v>
      </c>
      <c r="J378" s="48">
        <v>3.9746496469392171E-6</v>
      </c>
      <c r="K378" s="48">
        <v>1.7961677161938474E-6</v>
      </c>
      <c r="L378" s="48">
        <v>1.8750224539204454E-6</v>
      </c>
      <c r="M378" s="48">
        <v>3.2787734515393226E-6</v>
      </c>
      <c r="N378" s="48">
        <v>2.3951541680485123E-5</v>
      </c>
      <c r="O378" s="48">
        <v>7.2955753169899044E-6</v>
      </c>
    </row>
    <row r="379" spans="1:15" x14ac:dyDescent="0.25">
      <c r="A379" s="47">
        <v>1999</v>
      </c>
      <c r="B379" s="47" t="s">
        <v>84</v>
      </c>
      <c r="C379" s="47">
        <v>8</v>
      </c>
      <c r="D379" s="48">
        <v>4.7810641152504899E-6</v>
      </c>
      <c r="E379" s="48">
        <v>4.5518683738261849E-6</v>
      </c>
      <c r="F379" s="48">
        <v>2.2962506722338746E-5</v>
      </c>
      <c r="G379" s="48">
        <v>5.7361040906401242E-6</v>
      </c>
      <c r="H379" s="48">
        <v>2.3474703199990607E-5</v>
      </c>
      <c r="I379" s="48">
        <v>1.3166871330625683E-6</v>
      </c>
      <c r="J379" s="48">
        <v>6.6562801616859676E-6</v>
      </c>
      <c r="K379" s="48">
        <v>2.0941144189702305E-6</v>
      </c>
      <c r="L379" s="48">
        <v>2.2979733018047371E-6</v>
      </c>
      <c r="M379" s="48">
        <v>4.5676854281113336E-6</v>
      </c>
      <c r="N379" s="48">
        <v>2.3133336361113252E-5</v>
      </c>
      <c r="O379" s="48">
        <v>1.0780280229361429E-5</v>
      </c>
    </row>
    <row r="380" spans="1:15" x14ac:dyDescent="0.25">
      <c r="A380" s="47">
        <v>2000</v>
      </c>
      <c r="B380" s="47" t="s">
        <v>84</v>
      </c>
      <c r="C380" s="47">
        <v>8</v>
      </c>
      <c r="D380" s="48">
        <v>5.4857011010847578E-6</v>
      </c>
      <c r="E380" s="48">
        <v>5.2848808817827893E-6</v>
      </c>
      <c r="F380" s="48">
        <v>2.541278687549152E-5</v>
      </c>
      <c r="G380" s="48">
        <v>5.9341442336102622E-6</v>
      </c>
      <c r="H380" s="48">
        <v>3.298690994519718E-5</v>
      </c>
      <c r="I380" s="48">
        <v>1.4089267685322606E-6</v>
      </c>
      <c r="J380" s="48">
        <v>4.8499733521272862E-6</v>
      </c>
      <c r="K380" s="48">
        <v>2.7247299022414406E-6</v>
      </c>
      <c r="L380" s="48">
        <v>3.3267020392918445E-6</v>
      </c>
      <c r="M380" s="48">
        <v>4.6509729178924042E-6</v>
      </c>
      <c r="N380" s="48">
        <v>3.8494980249054441E-5</v>
      </c>
      <c r="O380" s="48">
        <v>2.4178866379719236E-5</v>
      </c>
    </row>
    <row r="381" spans="1:15" x14ac:dyDescent="0.25">
      <c r="A381" s="47">
        <v>2001</v>
      </c>
      <c r="B381" s="47" t="s">
        <v>84</v>
      </c>
      <c r="C381" s="47">
        <v>8</v>
      </c>
      <c r="D381" s="48">
        <v>5.9519321745876831E-6</v>
      </c>
      <c r="E381" s="48">
        <v>5.5638810892687734E-6</v>
      </c>
      <c r="F381" s="48">
        <v>2.6168386354330795E-5</v>
      </c>
      <c r="G381" s="48">
        <v>5.875977955088669E-6</v>
      </c>
      <c r="H381" s="48">
        <v>3.7416432356051354E-5</v>
      </c>
      <c r="I381" s="48">
        <v>1.2172278472271021E-6</v>
      </c>
      <c r="J381" s="48">
        <v>5.6851248965428478E-6</v>
      </c>
      <c r="K381" s="48">
        <v>4.1221841416213055E-6</v>
      </c>
      <c r="L381" s="48">
        <v>3.0903327717446595E-6</v>
      </c>
      <c r="M381" s="48">
        <v>9.7193131007295926E-6</v>
      </c>
      <c r="N381" s="48">
        <v>3.699945716299089E-5</v>
      </c>
      <c r="O381" s="48">
        <v>1.8597172326757588E-5</v>
      </c>
    </row>
    <row r="382" spans="1:15" x14ac:dyDescent="0.25">
      <c r="A382" s="47">
        <v>2002</v>
      </c>
      <c r="B382" s="47" t="s">
        <v>84</v>
      </c>
      <c r="C382" s="47">
        <v>8</v>
      </c>
      <c r="D382" s="48">
        <v>6.935821263858674E-6</v>
      </c>
      <c r="E382" s="48">
        <v>7.6921058077704705E-6</v>
      </c>
      <c r="F382" s="48">
        <v>3.0978982013483376E-5</v>
      </c>
      <c r="G382" s="48">
        <v>6.5677943237218676E-6</v>
      </c>
      <c r="H382" s="48">
        <v>5.2822095658979676E-5</v>
      </c>
      <c r="I382" s="48">
        <v>7.5531579842374668E-7</v>
      </c>
      <c r="J382" s="48">
        <v>7.3154351186037134E-6</v>
      </c>
      <c r="K382" s="48">
        <v>4.5203933776770605E-6</v>
      </c>
      <c r="L382" s="48">
        <v>4.5141978953379158E-6</v>
      </c>
      <c r="M382" s="48">
        <v>6.7837123174737138E-6</v>
      </c>
      <c r="N382" s="48">
        <v>4.2723075299076332E-5</v>
      </c>
      <c r="O382" s="48">
        <v>1.9036899656526507E-5</v>
      </c>
    </row>
    <row r="383" spans="1:15" x14ac:dyDescent="0.25">
      <c r="A383" s="47">
        <v>2003</v>
      </c>
      <c r="B383" s="47" t="s">
        <v>84</v>
      </c>
      <c r="C383" s="47">
        <v>8</v>
      </c>
      <c r="D383" s="48">
        <v>7.0088557241395248E-6</v>
      </c>
      <c r="E383" s="48">
        <v>6.5057223849871086E-6</v>
      </c>
      <c r="F383" s="48">
        <v>3.6933059544315679E-5</v>
      </c>
      <c r="G383" s="48">
        <v>8.9094135425393059E-6</v>
      </c>
      <c r="H383" s="48">
        <v>4.481575845278726E-5</v>
      </c>
      <c r="I383" s="48">
        <v>1.1268314168256371E-6</v>
      </c>
      <c r="J383" s="48">
        <v>1.0160088030615296E-5</v>
      </c>
      <c r="K383" s="48">
        <v>4.3214351937782394E-6</v>
      </c>
      <c r="L383" s="48">
        <v>5.9166190316394653E-6</v>
      </c>
      <c r="M383" s="48">
        <v>6.3449079500195083E-6</v>
      </c>
      <c r="N383" s="48">
        <v>4.008578145209156E-5</v>
      </c>
      <c r="O383" s="48">
        <v>2.4738723207934595E-5</v>
      </c>
    </row>
    <row r="384" spans="1:15" x14ac:dyDescent="0.25">
      <c r="A384" s="47">
        <v>2004</v>
      </c>
      <c r="B384" s="47" t="s">
        <v>84</v>
      </c>
      <c r="C384" s="47">
        <v>8</v>
      </c>
      <c r="D384" s="48">
        <v>6.7629923098347571E-6</v>
      </c>
      <c r="E384" s="48">
        <v>6.1473778000294782E-6</v>
      </c>
      <c r="F384" s="48">
        <v>3.0482473153166286E-5</v>
      </c>
      <c r="G384" s="48">
        <v>7.5418794747286055E-6</v>
      </c>
      <c r="H384" s="48">
        <v>4.1773575605069977E-5</v>
      </c>
      <c r="I384" s="48">
        <v>1.2858113405274939E-6</v>
      </c>
      <c r="J384" s="48">
        <v>1.3927810848372709E-5</v>
      </c>
      <c r="K384" s="48">
        <v>3.8777423400947635E-6</v>
      </c>
      <c r="L384" s="48">
        <v>8.2167424497539717E-6</v>
      </c>
      <c r="M384" s="48">
        <v>5.1082974733695811E-6</v>
      </c>
      <c r="N384" s="48">
        <v>3.5188920116944892E-5</v>
      </c>
      <c r="O384" s="48">
        <v>1.5839040042888901E-5</v>
      </c>
    </row>
    <row r="385" spans="1:15" x14ac:dyDescent="0.25">
      <c r="A385" s="47">
        <v>2005</v>
      </c>
      <c r="B385" s="47" t="s">
        <v>84</v>
      </c>
      <c r="C385" s="47">
        <v>8</v>
      </c>
      <c r="D385" s="48">
        <v>6.1822668700509621E-6</v>
      </c>
      <c r="E385" s="48">
        <v>5.3787503847594824E-6</v>
      </c>
      <c r="F385" s="48">
        <v>3.1306053154675758E-5</v>
      </c>
      <c r="G385" s="48">
        <v>8.3982759407556611E-6</v>
      </c>
      <c r="H385" s="48">
        <v>3.5163803945195181E-5</v>
      </c>
      <c r="I385" s="48">
        <v>9.0074793839709376E-7</v>
      </c>
      <c r="J385" s="48">
        <v>1.796586778790837E-5</v>
      </c>
      <c r="K385" s="48">
        <v>3.6909542891579721E-6</v>
      </c>
      <c r="L385" s="48">
        <v>5.7907178406660633E-6</v>
      </c>
      <c r="M385" s="48">
        <v>5.5595689623060059E-6</v>
      </c>
      <c r="N385" s="48">
        <v>3.3321227407289155E-5</v>
      </c>
      <c r="O385" s="48">
        <v>1.5938270811966191E-5</v>
      </c>
    </row>
    <row r="386" spans="1:15" x14ac:dyDescent="0.25">
      <c r="A386" s="47">
        <v>2006</v>
      </c>
      <c r="B386" s="47" t="s">
        <v>84</v>
      </c>
      <c r="C386" s="47">
        <v>8</v>
      </c>
      <c r="D386" s="48">
        <v>5.9337286013820732E-6</v>
      </c>
      <c r="E386" s="48">
        <v>4.6168457076750093E-6</v>
      </c>
      <c r="F386" s="48">
        <v>2.8208196802615544E-5</v>
      </c>
      <c r="G386" s="48">
        <v>7.6069756204890805E-6</v>
      </c>
      <c r="H386" s="48">
        <v>3.095308026710551E-5</v>
      </c>
      <c r="I386" s="48">
        <v>7.9574073845421436E-7</v>
      </c>
      <c r="J386" s="48">
        <v>1.6601000079888897E-5</v>
      </c>
      <c r="K386" s="48">
        <v>3.7880591867032683E-6</v>
      </c>
      <c r="L386" s="48">
        <v>7.9981640909572903E-6</v>
      </c>
      <c r="M386" s="48">
        <v>6.2476106561662876E-6</v>
      </c>
      <c r="N386" s="48">
        <v>2.7474529745037196E-5</v>
      </c>
      <c r="O386" s="48">
        <v>1.3079202041640228E-5</v>
      </c>
    </row>
    <row r="387" spans="1:15" x14ac:dyDescent="0.25">
      <c r="A387" s="47">
        <v>2007</v>
      </c>
      <c r="B387" s="47" t="s">
        <v>84</v>
      </c>
      <c r="C387" s="47">
        <v>8</v>
      </c>
      <c r="D387" s="48">
        <v>7.098628002405023E-6</v>
      </c>
      <c r="E387" s="48">
        <v>5.8045308644102259E-6</v>
      </c>
      <c r="F387" s="48">
        <v>3.5614165396437094E-5</v>
      </c>
      <c r="G387" s="48">
        <v>9.2574638399376092E-6</v>
      </c>
      <c r="H387" s="48">
        <v>4.2633341626392692E-5</v>
      </c>
      <c r="I387" s="48">
        <v>8.5271128827494454E-7</v>
      </c>
      <c r="J387" s="48">
        <v>1.2213006552799806E-5</v>
      </c>
      <c r="K387" s="48">
        <v>6.1172084778946131E-6</v>
      </c>
      <c r="L387" s="48">
        <v>6.6777765204902332E-6</v>
      </c>
      <c r="M387" s="48">
        <v>4.4597385235934634E-6</v>
      </c>
      <c r="N387" s="48">
        <v>3.6310002705036346E-5</v>
      </c>
      <c r="O387" s="48">
        <v>2.2308501293229062E-5</v>
      </c>
    </row>
    <row r="388" spans="1:15" x14ac:dyDescent="0.25">
      <c r="A388" s="47">
        <v>2008</v>
      </c>
      <c r="B388" s="47" t="s">
        <v>84</v>
      </c>
      <c r="C388" s="47">
        <v>8</v>
      </c>
      <c r="D388" s="48">
        <v>7.3826712219961126E-6</v>
      </c>
      <c r="E388" s="48">
        <v>4.8903513034272712E-6</v>
      </c>
      <c r="F388" s="48">
        <v>3.5871439413633744E-5</v>
      </c>
      <c r="G388" s="48">
        <v>9.8612132670852705E-6</v>
      </c>
      <c r="H388" s="48">
        <v>3.6476909622444812E-5</v>
      </c>
      <c r="I388" s="48">
        <v>8.8122274919136493E-7</v>
      </c>
      <c r="J388" s="48">
        <v>1.2416939423545735E-5</v>
      </c>
      <c r="K388" s="48">
        <v>7.5929619166413364E-6</v>
      </c>
      <c r="L388" s="48">
        <v>9.5859827838243385E-6</v>
      </c>
      <c r="M388" s="48">
        <v>9.9953610350896231E-6</v>
      </c>
      <c r="N388" s="48">
        <v>3.0343747006880229E-5</v>
      </c>
      <c r="O388" s="48">
        <v>2.7193134008750726E-5</v>
      </c>
    </row>
    <row r="389" spans="1:15" x14ac:dyDescent="0.25">
      <c r="A389" s="47">
        <v>2009</v>
      </c>
      <c r="B389" s="47" t="s">
        <v>84</v>
      </c>
      <c r="C389" s="47">
        <v>8</v>
      </c>
      <c r="D389" s="48">
        <v>6.3454304621957629E-6</v>
      </c>
      <c r="E389" s="48">
        <v>4.8278026078720742E-6</v>
      </c>
      <c r="F389" s="48">
        <v>3.3985229936038939E-5</v>
      </c>
      <c r="G389" s="48">
        <v>9.4441764886618398E-6</v>
      </c>
      <c r="H389" s="48">
        <v>3.7679904094617899E-5</v>
      </c>
      <c r="I389" s="48">
        <v>8.235386458963068E-7</v>
      </c>
      <c r="J389" s="48">
        <v>1.2631059751659331E-5</v>
      </c>
      <c r="K389" s="48">
        <v>7.1782088337150105E-6</v>
      </c>
      <c r="L389" s="48">
        <v>8.4623521465099193E-6</v>
      </c>
      <c r="M389" s="48">
        <v>8.2003852314999957E-6</v>
      </c>
      <c r="N389" s="48">
        <v>2.8823449367596246E-5</v>
      </c>
      <c r="O389" s="48">
        <v>2.4936703124928286E-5</v>
      </c>
    </row>
    <row r="390" spans="1:15" x14ac:dyDescent="0.25">
      <c r="A390" s="47">
        <v>2010</v>
      </c>
      <c r="B390" s="47" t="s">
        <v>84</v>
      </c>
      <c r="C390" s="47">
        <v>8</v>
      </c>
      <c r="D390" s="48">
        <v>5.3639063173983261E-6</v>
      </c>
      <c r="E390" s="48">
        <v>4.7672388750922016E-6</v>
      </c>
      <c r="F390" s="48">
        <v>2.2464169144166894E-5</v>
      </c>
      <c r="G390" s="48">
        <v>5.2493300487937838E-6</v>
      </c>
      <c r="H390" s="48">
        <v>3.6235495730732358E-5</v>
      </c>
      <c r="I390" s="48">
        <v>1.8009610315958023E-6</v>
      </c>
      <c r="J390" s="48">
        <v>1.4960533577329014E-5</v>
      </c>
      <c r="K390" s="48">
        <v>6.4967020259539658E-6</v>
      </c>
      <c r="L390" s="48">
        <v>5.4402299616895583E-6</v>
      </c>
      <c r="M390" s="48">
        <v>3.9313168083140891E-6</v>
      </c>
      <c r="N390" s="48">
        <v>3.0545214914536186E-5</v>
      </c>
      <c r="O390" s="48">
        <v>1.1100191170022677E-5</v>
      </c>
    </row>
    <row r="391" spans="1:15" x14ac:dyDescent="0.25">
      <c r="A391" s="47">
        <v>2011</v>
      </c>
      <c r="B391" s="47" t="s">
        <v>84</v>
      </c>
      <c r="C391" s="47">
        <v>8</v>
      </c>
      <c r="D391" s="48">
        <v>4.0245023519588065E-6</v>
      </c>
      <c r="E391" s="48">
        <v>2.1600421932634049E-6</v>
      </c>
      <c r="F391" s="48">
        <v>1.301196919282049E-5</v>
      </c>
      <c r="G391" s="48">
        <v>3.7662673246537005E-6</v>
      </c>
      <c r="H391" s="48">
        <v>1.6898209720641793E-5</v>
      </c>
      <c r="I391" s="48">
        <v>1.0542745765760291E-6</v>
      </c>
      <c r="J391" s="48">
        <v>1.2517189232017763E-5</v>
      </c>
      <c r="K391" s="48">
        <v>3.5902350015764459E-6</v>
      </c>
      <c r="L391" s="48">
        <v>7.5097593487833615E-6</v>
      </c>
      <c r="M391" s="48">
        <v>2.2735635931629803E-6</v>
      </c>
      <c r="N391" s="48">
        <v>1.6920523840236275E-5</v>
      </c>
      <c r="O391" s="48">
        <v>8.4426320059661497E-6</v>
      </c>
    </row>
    <row r="392" spans="1:15" x14ac:dyDescent="0.25">
      <c r="A392" s="47">
        <v>2012</v>
      </c>
      <c r="B392" s="47" t="s">
        <v>84</v>
      </c>
      <c r="C392" s="47">
        <v>8</v>
      </c>
      <c r="D392" s="48">
        <v>3.6689159227354297E-6</v>
      </c>
      <c r="E392" s="48">
        <v>1.8299576796353786E-6</v>
      </c>
      <c r="F392" s="48">
        <v>1.1780678056223454E-5</v>
      </c>
      <c r="G392" s="48">
        <v>3.5962211370495771E-6</v>
      </c>
      <c r="H392" s="48">
        <v>1.2682574380903673E-5</v>
      </c>
      <c r="I392" s="48">
        <v>7.189818587257091E-7</v>
      </c>
      <c r="J392" s="48">
        <v>1.1094844739303358E-5</v>
      </c>
      <c r="K392" s="48">
        <v>4.312287595568433E-6</v>
      </c>
      <c r="L392" s="48">
        <v>5.966522146469834E-6</v>
      </c>
      <c r="M392" s="48">
        <v>2.7306740262313649E-6</v>
      </c>
      <c r="N392" s="48">
        <v>1.3000374834540191E-5</v>
      </c>
      <c r="O392" s="48">
        <v>9.4145768845469326E-6</v>
      </c>
    </row>
    <row r="393" spans="1:15" x14ac:dyDescent="0.25">
      <c r="A393" s="47">
        <v>2013</v>
      </c>
      <c r="B393" s="47" t="s">
        <v>84</v>
      </c>
      <c r="C393" s="47">
        <v>8</v>
      </c>
      <c r="D393" s="48">
        <v>3.6355270522322141E-6</v>
      </c>
      <c r="E393" s="48">
        <v>2.1446537870263238E-6</v>
      </c>
      <c r="F393" s="48">
        <v>1.3556715821916107E-5</v>
      </c>
      <c r="G393" s="48">
        <v>4.115109804148076E-6</v>
      </c>
      <c r="H393" s="48">
        <v>1.444329738659119E-5</v>
      </c>
      <c r="I393" s="48">
        <v>6.740676984619495E-7</v>
      </c>
      <c r="J393" s="48">
        <v>6.9961674912944625E-6</v>
      </c>
      <c r="K393" s="48">
        <v>2.6847667240044E-6</v>
      </c>
      <c r="L393" s="48">
        <v>4.377286660340818E-6</v>
      </c>
      <c r="M393" s="48">
        <v>2.4900608131841489E-6</v>
      </c>
      <c r="N393" s="48">
        <v>1.4445425337850406E-5</v>
      </c>
      <c r="O393" s="48">
        <v>1.135132621328437E-5</v>
      </c>
    </row>
    <row r="394" spans="1:15" x14ac:dyDescent="0.25">
      <c r="A394" s="47">
        <v>2014</v>
      </c>
      <c r="B394" s="47" t="s">
        <v>84</v>
      </c>
      <c r="C394" s="47">
        <v>8</v>
      </c>
      <c r="D394" s="48">
        <v>3.9540720528343442E-6</v>
      </c>
      <c r="E394" s="48">
        <v>2.9009651121750071E-6</v>
      </c>
      <c r="F394" s="48">
        <v>1.3569793678186705E-5</v>
      </c>
      <c r="G394" s="48">
        <v>3.8395725854616283E-6</v>
      </c>
      <c r="H394" s="48">
        <v>1.7155196154065299E-5</v>
      </c>
      <c r="I394" s="48">
        <v>6.9175933882855606E-7</v>
      </c>
      <c r="J394" s="48">
        <v>6.0281609643407626E-6</v>
      </c>
      <c r="K394" s="48">
        <v>2.3674874021489775E-6</v>
      </c>
      <c r="L394" s="48">
        <v>4.3708794761998536E-6</v>
      </c>
      <c r="M394" s="48">
        <v>4.8738571708189567E-6</v>
      </c>
      <c r="N394" s="48">
        <v>1.1835578061200752E-5</v>
      </c>
      <c r="O394" s="48">
        <v>1.2574885918359635E-5</v>
      </c>
    </row>
    <row r="395" spans="1:15" x14ac:dyDescent="0.25">
      <c r="A395" s="47">
        <v>2015</v>
      </c>
      <c r="B395" s="47" t="s">
        <v>84</v>
      </c>
      <c r="C395" s="47">
        <v>8</v>
      </c>
      <c r="D395" s="48">
        <v>7.6962384174327204E-6</v>
      </c>
      <c r="E395" s="48">
        <v>6.7986800257946504E-6</v>
      </c>
      <c r="F395" s="48">
        <v>3.6403389088919799E-5</v>
      </c>
      <c r="G395" s="48">
        <v>9.4079695114634901E-6</v>
      </c>
      <c r="H395" s="48">
        <v>3.2527845382021285E-5</v>
      </c>
      <c r="I395" s="48">
        <v>1.2942500082582044E-6</v>
      </c>
      <c r="J395" s="48">
        <v>1.2484997289873303E-5</v>
      </c>
      <c r="K395" s="48">
        <v>5.1650509787591208E-6</v>
      </c>
      <c r="L395" s="48">
        <v>6.8367786593525428E-6</v>
      </c>
      <c r="M395" s="48">
        <v>6.683294411196162E-6</v>
      </c>
      <c r="N395" s="48">
        <v>3.2776574111889288E-5</v>
      </c>
      <c r="O395" s="48">
        <v>2.674014824780537E-5</v>
      </c>
    </row>
    <row r="396" spans="1:15" x14ac:dyDescent="0.25">
      <c r="A396" s="47">
        <v>2016</v>
      </c>
      <c r="B396" s="47" t="s">
        <v>84</v>
      </c>
      <c r="C396" s="47">
        <v>8</v>
      </c>
      <c r="D396" s="48">
        <v>8.6735665144254483E-6</v>
      </c>
      <c r="E396" s="48">
        <v>7.0214699025587181E-6</v>
      </c>
      <c r="F396" s="48">
        <v>3.865385877045355E-5</v>
      </c>
      <c r="G396" s="48">
        <v>9.9740849152041387E-6</v>
      </c>
      <c r="H396" s="48">
        <v>3.5662083780536591E-5</v>
      </c>
      <c r="I396" s="48">
        <v>1.2832008299984903E-6</v>
      </c>
      <c r="J396" s="48">
        <v>1.2754529163116483E-5</v>
      </c>
      <c r="K396" s="48">
        <v>5.1900470729677266E-6</v>
      </c>
      <c r="L396" s="48">
        <v>7.264285938868233E-6</v>
      </c>
      <c r="M396" s="48">
        <v>9.5040983021107472E-6</v>
      </c>
      <c r="N396" s="48">
        <v>3.3921610025045576E-5</v>
      </c>
      <c r="O396" s="48">
        <v>3.5254413926635892E-5</v>
      </c>
    </row>
    <row r="397" spans="1:15" x14ac:dyDescent="0.25">
      <c r="A397" s="47">
        <v>2017</v>
      </c>
      <c r="B397" s="47" t="s">
        <v>84</v>
      </c>
      <c r="C397" s="47">
        <v>8</v>
      </c>
      <c r="D397" s="48">
        <v>9.2983015270082396E-6</v>
      </c>
      <c r="E397" s="48">
        <v>7.5147168418654083E-6</v>
      </c>
      <c r="F397" s="48">
        <v>3.9891468945329862E-5</v>
      </c>
      <c r="G397" s="48">
        <v>1.0243656224262069E-5</v>
      </c>
      <c r="H397" s="48">
        <v>3.8096499504129162E-5</v>
      </c>
      <c r="I397" s="48">
        <v>1.4126761200666833E-6</v>
      </c>
      <c r="J397" s="48">
        <v>1.3298948382935259E-5</v>
      </c>
      <c r="K397" s="48">
        <v>5.2240951624625898E-6</v>
      </c>
      <c r="L397" s="48">
        <v>7.0613612769507813E-6</v>
      </c>
      <c r="M397" s="48">
        <v>9.533648658927932E-6</v>
      </c>
      <c r="N397" s="48">
        <v>3.7021477794347737E-5</v>
      </c>
      <c r="O397" s="48">
        <v>3.9531972155187831E-5</v>
      </c>
    </row>
    <row r="398" spans="1:15" x14ac:dyDescent="0.25">
      <c r="A398" s="47">
        <v>2018</v>
      </c>
      <c r="B398" s="47" t="s">
        <v>84</v>
      </c>
      <c r="C398" s="47">
        <v>8</v>
      </c>
      <c r="D398" s="48">
        <v>9.2286057190209888E-6</v>
      </c>
      <c r="E398" s="48">
        <v>6.9707876366068575E-6</v>
      </c>
      <c r="F398" s="48">
        <v>4.0288239964398928E-5</v>
      </c>
      <c r="G398" s="48">
        <v>1.0365939554317587E-5</v>
      </c>
      <c r="H398" s="48">
        <v>3.2425922387388287E-5</v>
      </c>
      <c r="I398" s="48">
        <v>1.3316260751707992E-6</v>
      </c>
      <c r="J398" s="48">
        <v>1.4297302846529793E-5</v>
      </c>
      <c r="K398" s="48">
        <v>5.4867865072639516E-6</v>
      </c>
      <c r="L398" s="48">
        <v>7.1905510814078787E-6</v>
      </c>
      <c r="M398" s="48">
        <v>9.1716019906060447E-6</v>
      </c>
      <c r="N398" s="48">
        <v>4.0859887090402406E-5</v>
      </c>
      <c r="O398" s="48">
        <v>3.85597273147249E-5</v>
      </c>
    </row>
    <row r="399" spans="1:15" x14ac:dyDescent="0.25">
      <c r="A399" s="47">
        <v>2019</v>
      </c>
      <c r="B399" s="47" t="s">
        <v>84</v>
      </c>
      <c r="C399" s="47">
        <v>8</v>
      </c>
      <c r="D399" s="48">
        <v>9.151383080042808E-6</v>
      </c>
      <c r="E399" s="48">
        <v>7.0286638890906858E-6</v>
      </c>
      <c r="F399" s="48">
        <v>3.9464712433047994E-5</v>
      </c>
      <c r="G399" s="48">
        <v>1.0104457006180547E-5</v>
      </c>
      <c r="H399" s="48">
        <v>3.3059269145125881E-5</v>
      </c>
      <c r="I399" s="48">
        <v>1.4235726559623883E-6</v>
      </c>
      <c r="J399" s="48">
        <v>1.4353704216124702E-5</v>
      </c>
      <c r="K399" s="48">
        <v>5.613927817402201E-6</v>
      </c>
      <c r="L399" s="48">
        <v>7.3363534464441202E-6</v>
      </c>
      <c r="M399" s="48">
        <v>1.0056259607123311E-5</v>
      </c>
      <c r="N399" s="48">
        <v>3.9770477247369737E-5</v>
      </c>
      <c r="O399" s="48">
        <v>3.7742159454366417E-5</v>
      </c>
    </row>
    <row r="400" spans="1:15" x14ac:dyDescent="0.25">
      <c r="A400" s="47">
        <v>2020</v>
      </c>
      <c r="B400" s="47" t="s">
        <v>84</v>
      </c>
      <c r="C400" s="47">
        <v>8</v>
      </c>
      <c r="D400" s="48">
        <v>8.6679105155708398E-6</v>
      </c>
      <c r="E400" s="48">
        <v>6.7247570678997317E-6</v>
      </c>
      <c r="F400" s="48">
        <v>3.6940878024915729E-5</v>
      </c>
      <c r="G400" s="48">
        <v>9.5306569566864747E-6</v>
      </c>
      <c r="H400" s="48">
        <v>2.8877881241042508E-5</v>
      </c>
      <c r="I400" s="48">
        <v>1.3340106853976008E-6</v>
      </c>
      <c r="J400" s="48">
        <v>1.4805019445517726E-5</v>
      </c>
      <c r="K400" s="48">
        <v>5.7734015845334032E-6</v>
      </c>
      <c r="L400" s="48">
        <v>7.4825386219789949E-6</v>
      </c>
      <c r="M400" s="48">
        <v>8.7533614255342568E-6</v>
      </c>
      <c r="N400" s="48">
        <v>3.9968713829053099E-5</v>
      </c>
      <c r="O400" s="48">
        <v>3.4027349020922533E-5</v>
      </c>
    </row>
    <row r="401" spans="1:17" x14ac:dyDescent="0.25">
      <c r="A401" s="47">
        <v>2021</v>
      </c>
      <c r="B401" s="47" t="s">
        <v>84</v>
      </c>
      <c r="C401" s="47">
        <v>8</v>
      </c>
      <c r="D401" s="48">
        <v>8.7058977051354088E-6</v>
      </c>
      <c r="E401" s="48">
        <v>6.6626363089398969E-6</v>
      </c>
      <c r="F401" s="48">
        <v>3.6316995820273982E-5</v>
      </c>
      <c r="G401" s="48">
        <v>9.3635010784771931E-6</v>
      </c>
      <c r="H401" s="48">
        <v>3.0174148995882489E-5</v>
      </c>
      <c r="I401" s="48">
        <v>1.3356687007858847E-6</v>
      </c>
      <c r="J401" s="48">
        <v>1.5503535670916289E-5</v>
      </c>
      <c r="K401" s="48">
        <v>6.0317776998529174E-6</v>
      </c>
      <c r="L401" s="48">
        <v>7.6315704322396267E-6</v>
      </c>
      <c r="M401" s="48">
        <v>8.0508530924590783E-6</v>
      </c>
      <c r="N401" s="48">
        <v>4.0562568850466279E-5</v>
      </c>
      <c r="O401" s="48">
        <v>3.2841045895912084E-5</v>
      </c>
      <c r="P401" s="47"/>
      <c r="Q401" s="47"/>
    </row>
    <row r="402" spans="1:17" x14ac:dyDescent="0.25">
      <c r="A402" s="47">
        <v>2022</v>
      </c>
      <c r="B402" s="47" t="s">
        <v>84</v>
      </c>
      <c r="C402" s="47">
        <v>8</v>
      </c>
      <c r="D402" s="48">
        <v>9.0275373784813741E-6</v>
      </c>
      <c r="E402" s="48">
        <v>6.5821128535333639E-6</v>
      </c>
      <c r="F402" s="48">
        <v>3.5310763490707802E-5</v>
      </c>
      <c r="G402" s="48">
        <v>9.1260551234143547E-6</v>
      </c>
      <c r="H402" s="48">
        <v>3.0622672638330457E-5</v>
      </c>
      <c r="I402" s="48">
        <v>1.3359699761405146E-6</v>
      </c>
      <c r="J402" s="48">
        <v>1.6228146266872018E-5</v>
      </c>
      <c r="K402" s="48">
        <v>6.229132663689128E-6</v>
      </c>
      <c r="L402" s="48">
        <v>7.7871914707910724E-6</v>
      </c>
      <c r="M402" s="48">
        <v>8.0289732173216576E-6</v>
      </c>
      <c r="N402" s="48">
        <v>3.9850567126252894E-5</v>
      </c>
      <c r="O402" s="48">
        <v>3.3017125282507071E-5</v>
      </c>
      <c r="P402" s="47"/>
      <c r="Q402" s="47"/>
    </row>
    <row r="403" spans="1:17" x14ac:dyDescent="0.25">
      <c r="A403" s="47">
        <v>2023</v>
      </c>
      <c r="B403" s="47" t="s">
        <v>84</v>
      </c>
      <c r="C403" s="47">
        <v>8</v>
      </c>
      <c r="D403" s="48">
        <v>9.764064696081051E-6</v>
      </c>
      <c r="E403" s="48">
        <v>6.6703948516211604E-6</v>
      </c>
      <c r="F403" s="48">
        <v>3.5175573583506119E-5</v>
      </c>
      <c r="G403" s="48">
        <v>9.0991774620385915E-6</v>
      </c>
      <c r="H403" s="48">
        <v>3.0532302301292416E-5</v>
      </c>
      <c r="I403" s="48">
        <v>1.3373001989311596E-6</v>
      </c>
      <c r="J403" s="48">
        <v>1.6844846875046262E-5</v>
      </c>
      <c r="K403" s="48">
        <v>6.4478599360213114E-6</v>
      </c>
      <c r="L403" s="48">
        <v>7.9523521521460356E-6</v>
      </c>
      <c r="M403" s="48">
        <v>8.4153779974112816E-6</v>
      </c>
      <c r="N403" s="48">
        <v>4.0210304033645458E-5</v>
      </c>
      <c r="O403" s="48">
        <v>3.6901357599393942E-5</v>
      </c>
      <c r="P403" s="47"/>
      <c r="Q403" s="47"/>
    </row>
    <row r="404" spans="1:17" x14ac:dyDescent="0.25">
      <c r="A404" s="47">
        <v>2024</v>
      </c>
      <c r="B404" s="47" t="s">
        <v>84</v>
      </c>
      <c r="C404" s="47">
        <v>8</v>
      </c>
      <c r="D404" s="48">
        <v>1.0331898422192281E-5</v>
      </c>
      <c r="E404" s="48">
        <v>6.9447797908044828E-6</v>
      </c>
      <c r="F404" s="48">
        <v>3.6429065887973164E-5</v>
      </c>
      <c r="G404" s="48">
        <v>9.3785178791239881E-6</v>
      </c>
      <c r="H404" s="48">
        <v>3.0822919586232497E-5</v>
      </c>
      <c r="I404" s="48">
        <v>1.3360560684897158E-6</v>
      </c>
      <c r="J404" s="48">
        <v>1.7351156643227198E-5</v>
      </c>
      <c r="K404" s="48">
        <v>6.6780591520749452E-6</v>
      </c>
      <c r="L404" s="48">
        <v>8.1096886520139959E-6</v>
      </c>
      <c r="M404" s="48">
        <v>8.6311346714712107E-6</v>
      </c>
      <c r="N404" s="48">
        <v>4.1525144732099494E-5</v>
      </c>
      <c r="O404" s="48">
        <v>3.9629782507379094E-5</v>
      </c>
      <c r="P404" s="47"/>
      <c r="Q404" s="47"/>
    </row>
    <row r="405" spans="1:17" x14ac:dyDescent="0.25">
      <c r="A405" s="47">
        <v>2025</v>
      </c>
      <c r="B405" s="47" t="s">
        <v>84</v>
      </c>
      <c r="C405" s="47">
        <v>8</v>
      </c>
      <c r="D405" s="48">
        <v>1.0527739520052128E-5</v>
      </c>
      <c r="E405" s="48">
        <v>7.1788814398138285E-6</v>
      </c>
      <c r="F405" s="48">
        <v>3.7849508934398649E-5</v>
      </c>
      <c r="G405" s="48">
        <v>9.6883546055110241E-6</v>
      </c>
      <c r="H405" s="48">
        <v>3.1485022269466688E-5</v>
      </c>
      <c r="I405" s="48">
        <v>1.3342302490264082E-6</v>
      </c>
      <c r="J405" s="48">
        <v>1.7961905191658279E-5</v>
      </c>
      <c r="K405" s="48">
        <v>6.9099608095886595E-6</v>
      </c>
      <c r="L405" s="48">
        <v>8.256483088144725E-6</v>
      </c>
      <c r="M405" s="48">
        <v>8.7988865706717614E-6</v>
      </c>
      <c r="N405" s="48">
        <v>4.2546808236885767E-5</v>
      </c>
      <c r="O405" s="48">
        <v>4.0494489798498711E-5</v>
      </c>
      <c r="P405" s="47"/>
      <c r="Q405" s="47"/>
    </row>
    <row r="406" spans="1:17" x14ac:dyDescent="0.25">
      <c r="A406" s="47">
        <v>2026</v>
      </c>
      <c r="B406" s="47" t="s">
        <v>84</v>
      </c>
      <c r="C406" s="47">
        <v>8</v>
      </c>
      <c r="D406" s="48">
        <v>1.0526578491639827E-5</v>
      </c>
      <c r="E406" s="48">
        <v>7.3209056281245818E-6</v>
      </c>
      <c r="F406" s="48">
        <v>3.8690520927797098E-5</v>
      </c>
      <c r="G406" s="48">
        <v>9.8638199196287554E-6</v>
      </c>
      <c r="H406" s="48">
        <v>3.2021862959797287E-5</v>
      </c>
      <c r="I406" s="48">
        <v>1.3301464177649609E-6</v>
      </c>
      <c r="J406" s="48">
        <v>1.8524222610594994E-5</v>
      </c>
      <c r="K406" s="48">
        <v>7.1177121729432484E-6</v>
      </c>
      <c r="L406" s="48">
        <v>8.4052539955915525E-6</v>
      </c>
      <c r="M406" s="48">
        <v>9.0916612099372478E-6</v>
      </c>
      <c r="N406" s="48">
        <v>4.3367098762321516E-5</v>
      </c>
      <c r="O406" s="48">
        <v>4.0093376213207984E-5</v>
      </c>
      <c r="P406" s="47"/>
      <c r="Q406" s="47"/>
    </row>
    <row r="407" spans="1:17" x14ac:dyDescent="0.25">
      <c r="A407" s="47">
        <v>2027</v>
      </c>
      <c r="B407" s="47" t="s">
        <v>84</v>
      </c>
      <c r="C407" s="47">
        <v>8</v>
      </c>
      <c r="D407" s="48">
        <v>1.0634297700998815E-5</v>
      </c>
      <c r="E407" s="48">
        <v>7.4569901255507497E-6</v>
      </c>
      <c r="F407" s="48">
        <v>3.9293199961406596E-5</v>
      </c>
      <c r="G407" s="48">
        <v>9.9873125724627819E-6</v>
      </c>
      <c r="H407" s="48">
        <v>3.2374644053940292E-5</v>
      </c>
      <c r="I407" s="48">
        <v>1.3262521171472166E-6</v>
      </c>
      <c r="J407" s="48">
        <v>1.9109471593324734E-5</v>
      </c>
      <c r="K407" s="48">
        <v>7.3134324021468592E-6</v>
      </c>
      <c r="L407" s="48">
        <v>8.5538146629674626E-6</v>
      </c>
      <c r="M407" s="48">
        <v>9.3209941606975708E-6</v>
      </c>
      <c r="N407" s="48">
        <v>4.424348488833277E-5</v>
      </c>
      <c r="O407" s="48">
        <v>4.0213707098718156E-5</v>
      </c>
      <c r="P407" s="47"/>
      <c r="Q407" s="47"/>
    </row>
    <row r="408" spans="1:17" x14ac:dyDescent="0.25">
      <c r="A408" s="47">
        <v>2028</v>
      </c>
      <c r="B408" s="47" t="s">
        <v>84</v>
      </c>
      <c r="C408" s="47">
        <v>8</v>
      </c>
      <c r="D408" s="48">
        <v>1.0869541441018894E-5</v>
      </c>
      <c r="E408" s="48">
        <v>7.6168162899305053E-6</v>
      </c>
      <c r="F408" s="48">
        <v>4.0081302357673557E-5</v>
      </c>
      <c r="G408" s="48">
        <v>1.0156334179417215E-5</v>
      </c>
      <c r="H408" s="48">
        <v>3.2862496325178776E-5</v>
      </c>
      <c r="I408" s="48">
        <v>1.3244871358118889E-6</v>
      </c>
      <c r="J408" s="48">
        <v>1.9716649801148733E-5</v>
      </c>
      <c r="K408" s="48">
        <v>7.5388786107860898E-6</v>
      </c>
      <c r="L408" s="48">
        <v>8.7162760627906414E-6</v>
      </c>
      <c r="M408" s="48">
        <v>9.5739505913720137E-6</v>
      </c>
      <c r="N408" s="48">
        <v>4.5185968344989889E-5</v>
      </c>
      <c r="O408" s="48">
        <v>4.1144270670154453E-5</v>
      </c>
      <c r="P408" s="47"/>
      <c r="Q408" s="47"/>
    </row>
    <row r="409" spans="1:17" x14ac:dyDescent="0.25">
      <c r="A409" s="47">
        <v>2029</v>
      </c>
      <c r="B409" s="47" t="s">
        <v>84</v>
      </c>
      <c r="C409" s="47">
        <v>8</v>
      </c>
      <c r="D409" s="48">
        <v>1.1100916050606847E-5</v>
      </c>
      <c r="E409" s="48">
        <v>7.7934711736364889E-6</v>
      </c>
      <c r="F409" s="48">
        <v>4.096843081373197E-5</v>
      </c>
      <c r="G409" s="48">
        <v>1.0348584466555508E-5</v>
      </c>
      <c r="H409" s="48">
        <v>3.361170405409437E-5</v>
      </c>
      <c r="I409" s="48">
        <v>1.3272190149934355E-6</v>
      </c>
      <c r="J409" s="48">
        <v>2.0350233273853E-5</v>
      </c>
      <c r="K409" s="48">
        <v>7.737882864077549E-6</v>
      </c>
      <c r="L409" s="48">
        <v>8.9039093423277482E-6</v>
      </c>
      <c r="M409" s="48">
        <v>9.8950598045984201E-6</v>
      </c>
      <c r="N409" s="48">
        <v>4.6234819327005511E-5</v>
      </c>
      <c r="O409" s="48">
        <v>4.2304405459389337E-5</v>
      </c>
      <c r="P409" s="47"/>
      <c r="Q409" s="47"/>
    </row>
    <row r="410" spans="1:17" x14ac:dyDescent="0.25">
      <c r="A410" s="47">
        <v>2030</v>
      </c>
      <c r="B410" s="47" t="s">
        <v>84</v>
      </c>
      <c r="C410" s="47">
        <v>8</v>
      </c>
      <c r="D410" s="48">
        <v>1.1324190309908927E-5</v>
      </c>
      <c r="E410" s="48">
        <v>7.9909514050670927E-6</v>
      </c>
      <c r="F410" s="48">
        <v>4.1898478266806764E-5</v>
      </c>
      <c r="G410" s="48">
        <v>1.0551581729442303E-5</v>
      </c>
      <c r="H410" s="48">
        <v>3.4436788174750374E-5</v>
      </c>
      <c r="I410" s="48">
        <v>1.3382469849979328E-6</v>
      </c>
      <c r="J410" s="48">
        <v>2.092680072421703E-5</v>
      </c>
      <c r="K410" s="48">
        <v>7.9112175508479343E-6</v>
      </c>
      <c r="L410" s="48">
        <v>9.0557528781976536E-6</v>
      </c>
      <c r="M410" s="48">
        <v>1.0189839629441766E-5</v>
      </c>
      <c r="N410" s="48">
        <v>4.7168481672827458E-5</v>
      </c>
      <c r="O410" s="48">
        <v>4.3430062035895453E-5</v>
      </c>
      <c r="P410" s="47"/>
      <c r="Q410" s="47"/>
    </row>
    <row r="414" spans="1:17" x14ac:dyDescent="0.25">
      <c r="A414" s="47"/>
      <c r="B414" s="47"/>
      <c r="C414" s="47"/>
      <c r="D414" s="47" t="s">
        <v>66</v>
      </c>
      <c r="E414" s="47" t="s">
        <v>67</v>
      </c>
      <c r="F414" s="47" t="s">
        <v>68</v>
      </c>
      <c r="G414" s="47" t="s">
        <v>69</v>
      </c>
      <c r="H414" s="47" t="s">
        <v>70</v>
      </c>
      <c r="I414" s="47" t="s">
        <v>71</v>
      </c>
      <c r="J414" s="47" t="s">
        <v>72</v>
      </c>
      <c r="K414" s="47" t="s">
        <v>73</v>
      </c>
      <c r="L414" s="47" t="s">
        <v>74</v>
      </c>
      <c r="M414" s="47" t="s">
        <v>75</v>
      </c>
      <c r="N414" s="47" t="s">
        <v>76</v>
      </c>
      <c r="O414" s="47" t="s">
        <v>77</v>
      </c>
      <c r="P414" s="47" t="s">
        <v>86</v>
      </c>
      <c r="Q414" s="47" t="s">
        <v>87</v>
      </c>
    </row>
    <row r="415" spans="1:17" x14ac:dyDescent="0.25">
      <c r="A415" s="47">
        <v>1980</v>
      </c>
      <c r="B415" s="47"/>
      <c r="C415" s="47"/>
      <c r="D415" s="47">
        <v>8.3260119570000004</v>
      </c>
      <c r="E415" s="47">
        <v>3.7251128390000003</v>
      </c>
      <c r="F415" s="47">
        <v>25.665525240999997</v>
      </c>
      <c r="G415" s="47">
        <v>6.6204660360000007</v>
      </c>
      <c r="H415" s="47">
        <v>26.407833082000003</v>
      </c>
      <c r="I415" s="47">
        <v>1.008112342</v>
      </c>
      <c r="J415" s="47">
        <v>1.4320303099999996</v>
      </c>
      <c r="K415" s="47">
        <v>1.4338608289999999</v>
      </c>
      <c r="L415" s="47">
        <v>3.0956728939999998</v>
      </c>
      <c r="M415" s="47">
        <v>1.9345630700000001</v>
      </c>
      <c r="N415" s="47">
        <v>20.539454616</v>
      </c>
      <c r="O415" s="47">
        <v>25.812652143999998</v>
      </c>
      <c r="P415" s="47">
        <v>55.78277655016813</v>
      </c>
      <c r="Q415" s="47">
        <v>512.41597423808207</v>
      </c>
    </row>
    <row r="416" spans="1:17" x14ac:dyDescent="0.25">
      <c r="A416" s="47">
        <v>1981</v>
      </c>
      <c r="B416" s="47"/>
      <c r="C416" s="47"/>
      <c r="D416" s="47">
        <v>7.2673681279999984</v>
      </c>
      <c r="E416" s="47">
        <v>3.0344119939999992</v>
      </c>
      <c r="F416" s="47">
        <v>22.750818061999997</v>
      </c>
      <c r="G416" s="47">
        <v>5.6763884839999994</v>
      </c>
      <c r="H416" s="47">
        <v>28.88370295</v>
      </c>
      <c r="I416" s="47">
        <v>1.0467325289999998</v>
      </c>
      <c r="J416" s="47">
        <v>1.1658939810000002</v>
      </c>
      <c r="K416" s="47">
        <v>1.6381233069999996</v>
      </c>
      <c r="L416" s="47">
        <v>3.6148701839999995</v>
      </c>
      <c r="M416" s="47">
        <v>4.3946444749999998</v>
      </c>
      <c r="N416" s="47">
        <v>21.867210246999996</v>
      </c>
      <c r="O416" s="47">
        <v>26.128303037000002</v>
      </c>
      <c r="P416" s="47">
        <v>42.620383228421431</v>
      </c>
      <c r="Q416" s="47">
        <v>454.9254290500316</v>
      </c>
    </row>
    <row r="417" spans="1:17" x14ac:dyDescent="0.25">
      <c r="A417" s="47">
        <v>1982</v>
      </c>
      <c r="B417" s="47"/>
      <c r="C417" s="47"/>
      <c r="D417" s="47">
        <v>6.9843363060000003</v>
      </c>
      <c r="E417" s="47">
        <v>2.7209247949999997</v>
      </c>
      <c r="F417" s="47">
        <v>18.370028390000002</v>
      </c>
      <c r="G417" s="47">
        <v>4.8471906809999989</v>
      </c>
      <c r="H417" s="47">
        <v>22.161749160000003</v>
      </c>
      <c r="I417" s="47">
        <v>0.64254340599999993</v>
      </c>
      <c r="J417" s="47">
        <v>1.165878076</v>
      </c>
      <c r="K417" s="47">
        <v>1.3305161859999999</v>
      </c>
      <c r="L417" s="47">
        <v>4.8223020249999999</v>
      </c>
      <c r="M417" s="47">
        <v>4.2700625560000001</v>
      </c>
      <c r="N417" s="47">
        <v>19.682260808999995</v>
      </c>
      <c r="O417" s="47">
        <v>37.521767554</v>
      </c>
      <c r="P417" s="47">
        <v>33.591096720458033</v>
      </c>
      <c r="Q417" s="47">
        <v>434.62439505081028</v>
      </c>
    </row>
    <row r="418" spans="1:17" x14ac:dyDescent="0.25">
      <c r="A418" s="47">
        <v>1983</v>
      </c>
      <c r="B418" s="47"/>
      <c r="C418" s="47"/>
      <c r="D418" s="47">
        <v>5.7811023020000007</v>
      </c>
      <c r="E418" s="47">
        <v>2.2717249110000006</v>
      </c>
      <c r="F418" s="47">
        <v>13.918986009999999</v>
      </c>
      <c r="G418" s="47">
        <v>3.7792388799999999</v>
      </c>
      <c r="H418" s="47">
        <v>16.68597385</v>
      </c>
      <c r="I418" s="47">
        <v>0.55288548599999998</v>
      </c>
      <c r="J418" s="47">
        <v>1.1851200250000002</v>
      </c>
      <c r="K418" s="47">
        <v>1.152279724</v>
      </c>
      <c r="L418" s="47">
        <v>4.714806415</v>
      </c>
      <c r="M418" s="47">
        <v>6.013339397000002</v>
      </c>
      <c r="N418" s="47">
        <v>17.732767917000004</v>
      </c>
      <c r="O418" s="47">
        <v>36.366400569000014</v>
      </c>
      <c r="P418" s="47">
        <v>68.057203375623601</v>
      </c>
      <c r="Q418" s="47">
        <v>569.88209591585053</v>
      </c>
    </row>
    <row r="419" spans="1:17" x14ac:dyDescent="0.25">
      <c r="A419" s="47">
        <v>1984</v>
      </c>
      <c r="B419" s="47"/>
      <c r="C419" s="47"/>
      <c r="D419" s="47">
        <v>5.5748445249999996</v>
      </c>
      <c r="E419" s="47">
        <v>2.122436961</v>
      </c>
      <c r="F419" s="47">
        <v>11.003211313000001</v>
      </c>
      <c r="G419" s="47">
        <v>3.0973073480000006</v>
      </c>
      <c r="H419" s="47">
        <v>12.158250465</v>
      </c>
      <c r="I419" s="47">
        <v>0.78786971800000016</v>
      </c>
      <c r="J419" s="47">
        <v>1.3272479720000001</v>
      </c>
      <c r="K419" s="47">
        <v>1.123184011</v>
      </c>
      <c r="L419" s="47">
        <v>4.592073634000001</v>
      </c>
      <c r="M419" s="47">
        <v>7.5013299929999997</v>
      </c>
      <c r="N419" s="47">
        <v>15.070438461000002</v>
      </c>
      <c r="O419" s="47">
        <v>38.947686347000001</v>
      </c>
      <c r="P419" s="47">
        <v>109.29875318629321</v>
      </c>
      <c r="Q419" s="47">
        <v>605.16259407611744</v>
      </c>
    </row>
    <row r="420" spans="1:17" x14ac:dyDescent="0.25">
      <c r="A420" s="47">
        <v>1985</v>
      </c>
      <c r="B420" s="47"/>
      <c r="C420" s="47"/>
      <c r="D420" s="47">
        <v>5.8862346460000001</v>
      </c>
      <c r="E420" s="47">
        <v>2.817956304</v>
      </c>
      <c r="F420" s="47">
        <v>16.239271985000002</v>
      </c>
      <c r="G420" s="47">
        <v>4.3865576559999999</v>
      </c>
      <c r="H420" s="47">
        <v>18.128277635</v>
      </c>
      <c r="I420" s="47">
        <v>1.1095376279999998</v>
      </c>
      <c r="J420" s="47">
        <v>1.551873099</v>
      </c>
      <c r="K420" s="47">
        <v>1.3052451250000001</v>
      </c>
      <c r="L420" s="47">
        <v>6.1406618709999989</v>
      </c>
      <c r="M420" s="47">
        <v>14.544826770000002</v>
      </c>
      <c r="N420" s="47">
        <v>20.433951291999993</v>
      </c>
      <c r="O420" s="47">
        <v>42.790313814999998</v>
      </c>
      <c r="P420" s="47">
        <v>153.30915521986108</v>
      </c>
      <c r="Q420" s="47">
        <v>612.6930320903698</v>
      </c>
    </row>
    <row r="421" spans="1:17" x14ac:dyDescent="0.25">
      <c r="A421" s="47">
        <v>1986</v>
      </c>
      <c r="B421" s="47"/>
      <c r="C421" s="47"/>
      <c r="D421" s="47">
        <v>6.1814027419999995</v>
      </c>
      <c r="E421" s="47">
        <v>3.454723435</v>
      </c>
      <c r="F421" s="47">
        <v>23.503685103999999</v>
      </c>
      <c r="G421" s="47">
        <v>6.4200003379999995</v>
      </c>
      <c r="H421" s="47">
        <v>22.889287695</v>
      </c>
      <c r="I421" s="47">
        <v>1.002970148</v>
      </c>
      <c r="J421" s="47">
        <v>1.75988046</v>
      </c>
      <c r="K421" s="47">
        <v>1.7463418940000002</v>
      </c>
      <c r="L421" s="47">
        <v>8.0901089400000004</v>
      </c>
      <c r="M421" s="47">
        <v>14.368655986999999</v>
      </c>
      <c r="N421" s="47">
        <v>28.720053711999999</v>
      </c>
      <c r="O421" s="47">
        <v>47.430344054999992</v>
      </c>
      <c r="P421" s="47">
        <v>162.25998015055865</v>
      </c>
      <c r="Q421" s="47">
        <v>697.57506510801966</v>
      </c>
    </row>
    <row r="422" spans="1:17" x14ac:dyDescent="0.25">
      <c r="A422" s="47">
        <v>1987</v>
      </c>
      <c r="B422" s="47"/>
      <c r="C422" s="47"/>
      <c r="D422" s="47">
        <v>7.4149951889999999</v>
      </c>
      <c r="E422" s="47">
        <v>3.3788846430000001</v>
      </c>
      <c r="F422" s="47">
        <v>26.796793320000003</v>
      </c>
      <c r="G422" s="47">
        <v>6.8930067869999991</v>
      </c>
      <c r="H422" s="47">
        <v>29.375688005999994</v>
      </c>
      <c r="I422" s="47">
        <v>1.3171826679999996</v>
      </c>
      <c r="J422" s="47">
        <v>2.296817458</v>
      </c>
      <c r="K422" s="47">
        <v>2.3219375149999997</v>
      </c>
      <c r="L422" s="47">
        <v>7.9183708619999988</v>
      </c>
      <c r="M422" s="47">
        <v>15.317053932</v>
      </c>
      <c r="N422" s="47">
        <v>36.058769415000008</v>
      </c>
      <c r="O422" s="47">
        <v>54.483685543</v>
      </c>
      <c r="P422" s="47">
        <v>113.45663656031937</v>
      </c>
      <c r="Q422" s="47">
        <v>681.9610261644259</v>
      </c>
    </row>
    <row r="423" spans="1:17" x14ac:dyDescent="0.25">
      <c r="A423" s="47">
        <v>1988</v>
      </c>
      <c r="B423" s="47"/>
      <c r="C423" s="47"/>
      <c r="D423" s="47">
        <v>6.301777057999999</v>
      </c>
      <c r="E423" s="47">
        <v>3.0492932320000006</v>
      </c>
      <c r="F423" s="47">
        <v>28.182974901999998</v>
      </c>
      <c r="G423" s="47">
        <v>7.5092400900000005</v>
      </c>
      <c r="H423" s="47">
        <v>25.486821977000002</v>
      </c>
      <c r="I423" s="47">
        <v>0.9050018780000002</v>
      </c>
      <c r="J423" s="47">
        <v>3.2919106249999999</v>
      </c>
      <c r="K423" s="47">
        <v>2.3527433310000001</v>
      </c>
      <c r="L423" s="47">
        <v>10.170204868999999</v>
      </c>
      <c r="M423" s="47">
        <v>15.894251014000002</v>
      </c>
      <c r="N423" s="47">
        <v>32.561185545000008</v>
      </c>
      <c r="O423" s="47">
        <v>36.307096045000009</v>
      </c>
      <c r="P423" s="47">
        <v>90.442183087263516</v>
      </c>
      <c r="Q423" s="47">
        <v>762.34895043661209</v>
      </c>
    </row>
    <row r="424" spans="1:17" x14ac:dyDescent="0.25">
      <c r="A424" s="47">
        <v>1989</v>
      </c>
      <c r="B424" s="47"/>
      <c r="C424" s="47"/>
      <c r="D424" s="47">
        <v>6.8206168249999992</v>
      </c>
      <c r="E424" s="47">
        <v>3.875932175</v>
      </c>
      <c r="F424" s="47">
        <v>30.955619780000003</v>
      </c>
      <c r="G424" s="47">
        <v>8.0909431750000014</v>
      </c>
      <c r="H424" s="47">
        <v>35.232989962000005</v>
      </c>
      <c r="I424" s="47">
        <v>1.2140037170000002</v>
      </c>
      <c r="J424" s="47">
        <v>3.5679702430000009</v>
      </c>
      <c r="K424" s="47">
        <v>3.9283557640000013</v>
      </c>
      <c r="L424" s="47">
        <v>8.3201403380000016</v>
      </c>
      <c r="M424" s="47">
        <v>15.158960684</v>
      </c>
      <c r="N424" s="47">
        <v>35.292205190000004</v>
      </c>
      <c r="O424" s="47">
        <v>41.289108946999995</v>
      </c>
      <c r="P424" s="47">
        <v>73.661986050862993</v>
      </c>
      <c r="Q424" s="47">
        <v>781.1199783444514</v>
      </c>
    </row>
    <row r="425" spans="1:17" x14ac:dyDescent="0.25">
      <c r="A425" s="47">
        <v>1990</v>
      </c>
      <c r="B425" s="47"/>
      <c r="C425" s="47"/>
      <c r="D425" s="47">
        <v>7.277143852</v>
      </c>
      <c r="E425" s="47">
        <v>4.150691773000001</v>
      </c>
      <c r="F425" s="47">
        <v>29.617397869999998</v>
      </c>
      <c r="G425" s="47">
        <v>7.4619702700000001</v>
      </c>
      <c r="H425" s="47">
        <v>35.387254640000002</v>
      </c>
      <c r="I425" s="47">
        <v>1.1243150750000002</v>
      </c>
      <c r="J425" s="47">
        <v>6.0416051790000012</v>
      </c>
      <c r="K425" s="47">
        <v>3.3363392219999999</v>
      </c>
      <c r="L425" s="47">
        <v>9.6968309279999989</v>
      </c>
      <c r="M425" s="47">
        <v>8.6300884479999986</v>
      </c>
      <c r="N425" s="47">
        <v>34.044404024999999</v>
      </c>
      <c r="O425" s="47">
        <v>36.422984069000002</v>
      </c>
      <c r="P425" s="47">
        <v>58.509425227627034</v>
      </c>
      <c r="Q425" s="47">
        <v>658.92837438079084</v>
      </c>
    </row>
    <row r="426" spans="1:17" x14ac:dyDescent="0.25">
      <c r="A426" s="47">
        <v>1991</v>
      </c>
      <c r="B426" s="47"/>
      <c r="C426" s="47"/>
      <c r="D426" s="47">
        <v>7.4097521300000002</v>
      </c>
      <c r="E426" s="47">
        <v>3.9148114169999992</v>
      </c>
      <c r="F426" s="47">
        <v>32.219106457999999</v>
      </c>
      <c r="G426" s="47">
        <v>8.6805325670000002</v>
      </c>
      <c r="H426" s="47">
        <v>32.889397421000005</v>
      </c>
      <c r="I426" s="47">
        <v>1.8305707670000004</v>
      </c>
      <c r="J426" s="47">
        <v>6.4773132389999999</v>
      </c>
      <c r="K426" s="47">
        <v>3.4584290790000001</v>
      </c>
      <c r="L426" s="47">
        <v>8.7361815299999996</v>
      </c>
      <c r="M426" s="47">
        <v>8.6525140129999993</v>
      </c>
      <c r="N426" s="47">
        <v>30.281312414999995</v>
      </c>
      <c r="O426" s="47">
        <v>35.505556797999994</v>
      </c>
      <c r="P426" s="47">
        <v>33.980515399395742</v>
      </c>
      <c r="Q426" s="47">
        <v>594.76894395460181</v>
      </c>
    </row>
    <row r="427" spans="1:17" x14ac:dyDescent="0.25">
      <c r="A427" s="47">
        <v>1992</v>
      </c>
      <c r="B427" s="47"/>
      <c r="C427" s="47"/>
      <c r="D427" s="47">
        <v>6.345873707</v>
      </c>
      <c r="E427" s="47">
        <v>3.8233661009999991</v>
      </c>
      <c r="F427" s="47">
        <v>25.46740423</v>
      </c>
      <c r="G427" s="47">
        <v>6.5897604860000003</v>
      </c>
      <c r="H427" s="47">
        <v>29.885632828999999</v>
      </c>
      <c r="I427" s="47">
        <v>1.1589029710000001</v>
      </c>
      <c r="J427" s="47">
        <v>7.0235009040000005</v>
      </c>
      <c r="K427" s="47">
        <v>2.6926127389999999</v>
      </c>
      <c r="L427" s="47">
        <v>6.7318424940000012</v>
      </c>
      <c r="M427" s="47">
        <v>6.751405653</v>
      </c>
      <c r="N427" s="47">
        <v>29.024816731999998</v>
      </c>
      <c r="O427" s="47">
        <v>25.984447743999997</v>
      </c>
      <c r="P427" s="47">
        <v>22.842180831020215</v>
      </c>
      <c r="Q427" s="47">
        <v>609.26702346246032</v>
      </c>
    </row>
    <row r="428" spans="1:17" x14ac:dyDescent="0.25">
      <c r="A428" s="47">
        <v>1993</v>
      </c>
      <c r="B428" s="47"/>
      <c r="C428" s="47"/>
      <c r="D428" s="47">
        <v>5.876271923</v>
      </c>
      <c r="E428" s="47">
        <v>2.4824244709999999</v>
      </c>
      <c r="F428" s="47">
        <v>23.859811671999999</v>
      </c>
      <c r="G428" s="47">
        <v>6.6246802699999998</v>
      </c>
      <c r="H428" s="47">
        <v>17.243626558000006</v>
      </c>
      <c r="I428" s="47">
        <v>1.805052179</v>
      </c>
      <c r="J428" s="47">
        <v>6.1168899879999996</v>
      </c>
      <c r="K428" s="47">
        <v>3.0466542890000001</v>
      </c>
      <c r="L428" s="47">
        <v>5.5767165660000009</v>
      </c>
      <c r="M428" s="47">
        <v>1.8373682779999996</v>
      </c>
      <c r="N428" s="47">
        <v>26.511649043999999</v>
      </c>
      <c r="O428" s="47">
        <v>10.527473797000001</v>
      </c>
      <c r="P428" s="47">
        <v>16.403379509850165</v>
      </c>
      <c r="Q428" s="47">
        <v>605.3617570666687</v>
      </c>
    </row>
    <row r="429" spans="1:17" x14ac:dyDescent="0.25">
      <c r="A429" s="47">
        <v>1994</v>
      </c>
      <c r="B429" s="47"/>
      <c r="C429" s="47"/>
      <c r="D429" s="47">
        <v>5.2154611829999995</v>
      </c>
      <c r="E429" s="47">
        <v>1.8647956130000003</v>
      </c>
      <c r="F429" s="47">
        <v>17.436177422999997</v>
      </c>
      <c r="G429" s="47">
        <v>4.8149364639999996</v>
      </c>
      <c r="H429" s="47">
        <v>10.108036196999999</v>
      </c>
      <c r="I429" s="47">
        <v>1.6896397889999997</v>
      </c>
      <c r="J429" s="47">
        <v>6.5215133989999989</v>
      </c>
      <c r="K429" s="47">
        <v>2.8612172189999998</v>
      </c>
      <c r="L429" s="47">
        <v>5.7157504989999985</v>
      </c>
      <c r="M429" s="47">
        <v>1.14580718</v>
      </c>
      <c r="N429" s="47">
        <v>20.748223244999998</v>
      </c>
      <c r="O429" s="47">
        <v>8.0327275030000003</v>
      </c>
      <c r="P429" s="47">
        <v>20.598227516145034</v>
      </c>
      <c r="Q429" s="47">
        <v>634.17069594579448</v>
      </c>
    </row>
    <row r="430" spans="1:17" x14ac:dyDescent="0.25">
      <c r="A430" s="47">
        <v>1995</v>
      </c>
      <c r="B430" s="47"/>
      <c r="C430" s="47"/>
      <c r="D430" s="47">
        <v>4.8448993220000007</v>
      </c>
      <c r="E430" s="47">
        <v>1.8127122660000001</v>
      </c>
      <c r="F430" s="47">
        <v>17.529920855</v>
      </c>
      <c r="G430" s="47">
        <v>4.807405911</v>
      </c>
      <c r="H430" s="47">
        <v>9.2911982070000025</v>
      </c>
      <c r="I430" s="47">
        <v>2.6288781069999998</v>
      </c>
      <c r="J430" s="47">
        <v>8.4296407129999995</v>
      </c>
      <c r="K430" s="47">
        <v>2.2903676410000005</v>
      </c>
      <c r="L430" s="47">
        <v>5.8992185080000006</v>
      </c>
      <c r="M430" s="47">
        <v>1.4250314960000001</v>
      </c>
      <c r="N430" s="47">
        <v>16.256654404000003</v>
      </c>
      <c r="O430" s="47">
        <v>6.9881129159999995</v>
      </c>
      <c r="P430" s="47">
        <v>16.4169875272339</v>
      </c>
      <c r="Q430" s="47">
        <v>619.2180664022577</v>
      </c>
    </row>
    <row r="431" spans="1:17" x14ac:dyDescent="0.25">
      <c r="A431" s="47">
        <v>1996</v>
      </c>
      <c r="B431" s="47"/>
      <c r="C431" s="47"/>
      <c r="D431" s="47">
        <v>5.1567825300000001</v>
      </c>
      <c r="E431" s="47">
        <v>2.0078365170000008</v>
      </c>
      <c r="F431" s="47">
        <v>17.493353068000001</v>
      </c>
      <c r="G431" s="47">
        <v>4.8138678550000007</v>
      </c>
      <c r="H431" s="47">
        <v>12.651900662999999</v>
      </c>
      <c r="I431" s="47">
        <v>1.0461482150000003</v>
      </c>
      <c r="J431" s="47">
        <v>5.3615704000000006</v>
      </c>
      <c r="K431" s="47">
        <v>2.2299265890000002</v>
      </c>
      <c r="L431" s="47">
        <v>3.2484408820000001</v>
      </c>
      <c r="M431" s="47">
        <v>2.0927793440000002</v>
      </c>
      <c r="N431" s="47">
        <v>18.128333210999998</v>
      </c>
      <c r="O431" s="47">
        <v>7.732693449000001</v>
      </c>
      <c r="P431" s="47">
        <v>19.618553714646065</v>
      </c>
      <c r="Q431" s="47">
        <v>639.9149654647548</v>
      </c>
    </row>
    <row r="432" spans="1:17" x14ac:dyDescent="0.25">
      <c r="A432" s="47">
        <v>1997</v>
      </c>
      <c r="B432" s="47"/>
      <c r="C432" s="47"/>
      <c r="D432" s="47">
        <v>4.798258197</v>
      </c>
      <c r="E432" s="47">
        <v>2.2820334340000001</v>
      </c>
      <c r="F432" s="47">
        <v>17.994275276999996</v>
      </c>
      <c r="G432" s="47">
        <v>4.8160865040000003</v>
      </c>
      <c r="H432" s="47">
        <v>13.836653345000002</v>
      </c>
      <c r="I432" s="47">
        <v>1.230166138</v>
      </c>
      <c r="J432" s="47">
        <v>4.7799933310000009</v>
      </c>
      <c r="K432" s="47">
        <v>1.5167576680000001</v>
      </c>
      <c r="L432" s="47">
        <v>5.7858076070000006</v>
      </c>
      <c r="M432" s="47">
        <v>2.2479241219999997</v>
      </c>
      <c r="N432" s="47">
        <v>16.630983064999999</v>
      </c>
      <c r="O432" s="47">
        <v>11.233507997</v>
      </c>
      <c r="P432" s="47">
        <v>26.420652855335383</v>
      </c>
      <c r="Q432" s="47">
        <v>672.90780597711625</v>
      </c>
    </row>
    <row r="433" spans="1:17" x14ac:dyDescent="0.25">
      <c r="A433" s="47">
        <v>1998</v>
      </c>
      <c r="B433" s="47"/>
      <c r="C433" s="47"/>
      <c r="D433" s="47">
        <v>5.8020728959999985</v>
      </c>
      <c r="E433" s="47">
        <v>2.9715758999999999</v>
      </c>
      <c r="F433" s="47">
        <v>20.613972610999998</v>
      </c>
      <c r="G433" s="47">
        <v>5.6397572710000006</v>
      </c>
      <c r="H433" s="47">
        <v>16.184676507999995</v>
      </c>
      <c r="I433" s="47">
        <v>0.98672295000000021</v>
      </c>
      <c r="J433" s="47">
        <v>4.9580033699999992</v>
      </c>
      <c r="K433" s="47">
        <v>2.2422672829999999</v>
      </c>
      <c r="L433" s="47">
        <v>4.6511723509999987</v>
      </c>
      <c r="M433" s="47">
        <v>4.6191900410000004</v>
      </c>
      <c r="N433" s="47">
        <v>22.143019819999999</v>
      </c>
      <c r="O433" s="47">
        <v>14.631473906000002</v>
      </c>
      <c r="P433" s="47">
        <v>32.508127381365085</v>
      </c>
      <c r="Q433" s="47">
        <v>708.14065396208753</v>
      </c>
    </row>
    <row r="434" spans="1:17" x14ac:dyDescent="0.25">
      <c r="A434" s="47">
        <v>1999</v>
      </c>
      <c r="B434" s="47"/>
      <c r="C434" s="47"/>
      <c r="D434" s="47">
        <v>6.2695294439999998</v>
      </c>
      <c r="E434" s="47">
        <v>3.5058672130000006</v>
      </c>
      <c r="F434" s="47">
        <v>21.308246169000004</v>
      </c>
      <c r="G434" s="47">
        <v>5.7311714890000003</v>
      </c>
      <c r="H434" s="47">
        <v>24.963352446000005</v>
      </c>
      <c r="I434" s="47">
        <v>1.6534127140000003</v>
      </c>
      <c r="J434" s="47">
        <v>8.5455793500000006</v>
      </c>
      <c r="K434" s="47">
        <v>2.2801399180000002</v>
      </c>
      <c r="L434" s="47">
        <v>4.0574208509999998</v>
      </c>
      <c r="M434" s="47">
        <v>8.0380058959999996</v>
      </c>
      <c r="N434" s="47">
        <v>28.694727024000006</v>
      </c>
      <c r="O434" s="47">
        <v>25.039051018000002</v>
      </c>
      <c r="P434" s="47">
        <v>37.30158792089388</v>
      </c>
      <c r="Q434" s="47">
        <v>741.44443608701113</v>
      </c>
    </row>
    <row r="435" spans="1:17" x14ac:dyDescent="0.25">
      <c r="A435" s="47">
        <v>2000</v>
      </c>
      <c r="B435" s="47"/>
      <c r="C435" s="47"/>
      <c r="D435" s="47">
        <v>6.6132942149999998</v>
      </c>
      <c r="E435" s="47">
        <v>3.9991715980000002</v>
      </c>
      <c r="F435" s="47">
        <v>24.214687745000003</v>
      </c>
      <c r="G435" s="47">
        <v>6.2694698629999994</v>
      </c>
      <c r="H435" s="47">
        <v>31.033796009</v>
      </c>
      <c r="I435" s="47">
        <v>1.8349110320000004</v>
      </c>
      <c r="J435" s="47">
        <v>5.6919322550000011</v>
      </c>
      <c r="K435" s="47">
        <v>2.2961684240000002</v>
      </c>
      <c r="L435" s="47">
        <v>4.3377293799999999</v>
      </c>
      <c r="M435" s="47">
        <v>8.0691565739999991</v>
      </c>
      <c r="N435" s="47">
        <v>34.491351659999999</v>
      </c>
      <c r="O435" s="47">
        <v>33.619612825000004</v>
      </c>
      <c r="P435" s="47">
        <v>41.427457362500924</v>
      </c>
      <c r="Q435" s="47">
        <v>766.66570057940999</v>
      </c>
    </row>
    <row r="436" spans="1:17" x14ac:dyDescent="0.25">
      <c r="A436" s="47">
        <v>2001</v>
      </c>
      <c r="B436" s="47"/>
      <c r="C436" s="47"/>
      <c r="D436" s="47">
        <v>6.9515254470000007</v>
      </c>
      <c r="E436" s="47">
        <v>3.9823833120000005</v>
      </c>
      <c r="F436" s="47">
        <v>24.761056112000009</v>
      </c>
      <c r="G436" s="47">
        <v>6.4675444960000013</v>
      </c>
      <c r="H436" s="47">
        <v>33.398717033000011</v>
      </c>
      <c r="I436" s="47">
        <v>1.7376273680000007</v>
      </c>
      <c r="J436" s="47">
        <v>7.2651879490000013</v>
      </c>
      <c r="K436" s="47">
        <v>3.1862287900000004</v>
      </c>
      <c r="L436" s="47">
        <v>4.8799538850000008</v>
      </c>
      <c r="M436" s="47">
        <v>9.5600563050000034</v>
      </c>
      <c r="N436" s="47">
        <v>32.785886361999992</v>
      </c>
      <c r="O436" s="47">
        <v>28.063376514000009</v>
      </c>
      <c r="P436" s="47">
        <v>40.734829541020879</v>
      </c>
      <c r="Q436" s="47">
        <v>775.83976370706603</v>
      </c>
    </row>
    <row r="437" spans="1:17" x14ac:dyDescent="0.25">
      <c r="A437" s="47">
        <v>2002</v>
      </c>
      <c r="B437" s="47"/>
      <c r="C437" s="47"/>
      <c r="D437" s="47">
        <v>7.7080909759999994</v>
      </c>
      <c r="E437" s="47">
        <v>4.8240712189999986</v>
      </c>
      <c r="F437" s="47">
        <v>27.075659577</v>
      </c>
      <c r="G437" s="47">
        <v>6.7482605760000007</v>
      </c>
      <c r="H437" s="47">
        <v>38.438125561000007</v>
      </c>
      <c r="I437" s="47">
        <v>1.0622177819999998</v>
      </c>
      <c r="J437" s="47">
        <v>8.4632352039999983</v>
      </c>
      <c r="K437" s="47">
        <v>3.803938901</v>
      </c>
      <c r="L437" s="47">
        <v>5.686263866</v>
      </c>
      <c r="M437" s="47">
        <v>10.377769302999999</v>
      </c>
      <c r="N437" s="47">
        <v>33.23894447899999</v>
      </c>
      <c r="O437" s="47">
        <v>33.896617907000007</v>
      </c>
      <c r="P437" s="47">
        <v>39.862395007391555</v>
      </c>
      <c r="Q437" s="47">
        <v>831.23414637518488</v>
      </c>
    </row>
    <row r="438" spans="1:17" x14ac:dyDescent="0.25">
      <c r="A438" s="47">
        <v>2003</v>
      </c>
      <c r="B438" s="47"/>
      <c r="C438" s="47"/>
      <c r="D438" s="47">
        <v>7.2392276459999998</v>
      </c>
      <c r="E438" s="47">
        <v>4.0606061649999994</v>
      </c>
      <c r="F438" s="47">
        <v>26.093888348999997</v>
      </c>
      <c r="G438" s="47">
        <v>6.6963279090000007</v>
      </c>
      <c r="H438" s="47">
        <v>29.358446426000004</v>
      </c>
      <c r="I438" s="47">
        <v>0.99676954900000014</v>
      </c>
      <c r="J438" s="47">
        <v>9.6599318259999993</v>
      </c>
      <c r="K438" s="47">
        <v>4.2255410170000003</v>
      </c>
      <c r="L438" s="47">
        <v>7.3674212720000005</v>
      </c>
      <c r="M438" s="47">
        <v>7.1231422890000005</v>
      </c>
      <c r="N438" s="47">
        <v>32.579084145999992</v>
      </c>
      <c r="O438" s="47">
        <v>32.012841448000003</v>
      </c>
      <c r="P438" s="47">
        <v>52.42766421787843</v>
      </c>
      <c r="Q438" s="47">
        <v>880.93310775923931</v>
      </c>
    </row>
    <row r="439" spans="1:17" x14ac:dyDescent="0.25">
      <c r="A439" s="47">
        <v>2004</v>
      </c>
      <c r="B439" s="47"/>
      <c r="C439" s="47"/>
      <c r="D439" s="47">
        <v>6.7797129330000017</v>
      </c>
      <c r="E439" s="47">
        <v>3.6760064440000004</v>
      </c>
      <c r="F439" s="47">
        <v>23.214170664000005</v>
      </c>
      <c r="G439" s="47">
        <v>6.2440506410000003</v>
      </c>
      <c r="H439" s="47">
        <v>29.765553517000001</v>
      </c>
      <c r="I439" s="47">
        <v>1.2774397790000001</v>
      </c>
      <c r="J439" s="47">
        <v>12.23178877</v>
      </c>
      <c r="K439" s="47">
        <v>3.136665025000001</v>
      </c>
      <c r="L439" s="47">
        <v>6.9251201399999998</v>
      </c>
      <c r="M439" s="47">
        <v>5.952329583</v>
      </c>
      <c r="N439" s="47">
        <v>28.127530282000002</v>
      </c>
      <c r="O439" s="47">
        <v>16.059034729</v>
      </c>
      <c r="P439" s="47">
        <v>56.517156660764513</v>
      </c>
      <c r="Q439" s="47">
        <v>917.83723807847889</v>
      </c>
    </row>
    <row r="440" spans="1:17" x14ac:dyDescent="0.25">
      <c r="A440" s="47">
        <v>2005</v>
      </c>
      <c r="B440" s="47"/>
      <c r="C440" s="47"/>
      <c r="D440" s="47">
        <v>7.1895834540000001</v>
      </c>
      <c r="E440" s="47">
        <v>3.5379413560000001</v>
      </c>
      <c r="F440" s="47">
        <v>26.896535338000003</v>
      </c>
      <c r="G440" s="47">
        <v>7.3193010660000004</v>
      </c>
      <c r="H440" s="47">
        <v>25.402445334000003</v>
      </c>
      <c r="I440" s="47">
        <v>1.1875008070000002</v>
      </c>
      <c r="J440" s="47">
        <v>15.019971317</v>
      </c>
      <c r="K440" s="47">
        <v>3.9145781750000004</v>
      </c>
      <c r="L440" s="47">
        <v>5.6575853470000004</v>
      </c>
      <c r="M440" s="47">
        <v>5.5935284980000004</v>
      </c>
      <c r="N440" s="47">
        <v>26.286608274000006</v>
      </c>
      <c r="O440" s="47">
        <v>18.024555723999999</v>
      </c>
      <c r="P440" s="47">
        <v>51.545930830801304</v>
      </c>
      <c r="Q440" s="47">
        <v>932.71561455492576</v>
      </c>
    </row>
    <row r="441" spans="1:17" x14ac:dyDescent="0.25">
      <c r="A441" s="47">
        <v>2006</v>
      </c>
      <c r="B441" s="47"/>
      <c r="C441" s="47"/>
      <c r="D441" s="47">
        <v>6.2882873070000009</v>
      </c>
      <c r="E441" s="47">
        <v>3.0286662979999996</v>
      </c>
      <c r="F441" s="47">
        <v>23.901752144</v>
      </c>
      <c r="G441" s="47">
        <v>6.4498092670000009</v>
      </c>
      <c r="H441" s="47">
        <v>19.616715597000002</v>
      </c>
      <c r="I441" s="47">
        <v>0.66691731099999985</v>
      </c>
      <c r="J441" s="47">
        <v>14.792852339000003</v>
      </c>
      <c r="K441" s="47">
        <v>4.6559702770000007</v>
      </c>
      <c r="L441" s="47">
        <v>6.8361784139999999</v>
      </c>
      <c r="M441" s="47">
        <v>5.3062598900000006</v>
      </c>
      <c r="N441" s="47">
        <v>21.871292226999998</v>
      </c>
      <c r="O441" s="47">
        <v>14.409659967</v>
      </c>
      <c r="P441" s="47">
        <v>50.596637938151446</v>
      </c>
      <c r="Q441" s="47">
        <v>828.40772528745742</v>
      </c>
    </row>
    <row r="442" spans="1:17" x14ac:dyDescent="0.25">
      <c r="A442" s="47">
        <v>2007</v>
      </c>
      <c r="B442" s="47"/>
      <c r="C442" s="47"/>
      <c r="D442" s="47">
        <v>7.5916411909999999</v>
      </c>
      <c r="E442" s="47">
        <v>3.6151166359999998</v>
      </c>
      <c r="F442" s="47">
        <v>27.652902755000003</v>
      </c>
      <c r="G442" s="47">
        <v>7.3092252919999998</v>
      </c>
      <c r="H442" s="47">
        <v>25.829310279999998</v>
      </c>
      <c r="I442" s="47">
        <v>0.89663411299999973</v>
      </c>
      <c r="J442" s="47">
        <v>11.454564353999999</v>
      </c>
      <c r="K442" s="47">
        <v>5.4471221619999985</v>
      </c>
      <c r="L442" s="47">
        <v>7.5605016840000001</v>
      </c>
      <c r="M442" s="47">
        <v>6.0931882829999999</v>
      </c>
      <c r="N442" s="47">
        <v>25.868794020999999</v>
      </c>
      <c r="O442" s="47">
        <v>19.292918039</v>
      </c>
      <c r="P442" s="47">
        <v>39.899808942176342</v>
      </c>
      <c r="Q442" s="47">
        <v>744.70790251821234</v>
      </c>
    </row>
    <row r="443" spans="1:17" x14ac:dyDescent="0.25">
      <c r="A443" s="47">
        <v>2008</v>
      </c>
      <c r="B443" s="47"/>
      <c r="C443" s="47"/>
      <c r="D443" s="47">
        <v>7.3261214899999985</v>
      </c>
      <c r="E443" s="47">
        <v>2.8649522940000005</v>
      </c>
      <c r="F443" s="47">
        <v>24.838782234</v>
      </c>
      <c r="G443" s="47">
        <v>6.8460868890000004</v>
      </c>
      <c r="H443" s="47">
        <v>19.802652661</v>
      </c>
      <c r="I443" s="47">
        <v>0.73125772700000002</v>
      </c>
      <c r="J443" s="47">
        <v>11.408362385</v>
      </c>
      <c r="K443" s="47">
        <v>5.704848396</v>
      </c>
      <c r="L443" s="47">
        <v>9.0567256259999986</v>
      </c>
      <c r="M443" s="47">
        <v>9.6270081459999997</v>
      </c>
      <c r="N443" s="47">
        <v>23.339334772000001</v>
      </c>
      <c r="O443" s="47">
        <v>22.397419409999994</v>
      </c>
      <c r="P443" s="47">
        <v>27.719282660190135</v>
      </c>
      <c r="Q443" s="47">
        <v>663.21254441335475</v>
      </c>
    </row>
    <row r="444" spans="1:17" x14ac:dyDescent="0.25">
      <c r="A444" s="47">
        <v>2009</v>
      </c>
      <c r="B444" s="47"/>
      <c r="C444" s="47"/>
      <c r="D444" s="47">
        <v>6.2689627769999996</v>
      </c>
      <c r="E444" s="47">
        <v>2.7552637820000005</v>
      </c>
      <c r="F444" s="47">
        <v>23.495544511000002</v>
      </c>
      <c r="G444" s="47">
        <v>6.4513082390000003</v>
      </c>
      <c r="H444" s="47">
        <v>20.079400164999999</v>
      </c>
      <c r="I444" s="47">
        <v>0.68356976400000036</v>
      </c>
      <c r="J444" s="47">
        <v>9.6039721989999993</v>
      </c>
      <c r="K444" s="47">
        <v>5.1378301429999986</v>
      </c>
      <c r="L444" s="47">
        <v>9.0092579100000005</v>
      </c>
      <c r="M444" s="47">
        <v>6.6783143899999988</v>
      </c>
      <c r="N444" s="47">
        <v>21.424257923000003</v>
      </c>
      <c r="O444" s="47">
        <v>24.116526727000004</v>
      </c>
      <c r="P444" s="47">
        <v>9.6607841997949819</v>
      </c>
      <c r="Q444" s="47">
        <v>648.97492281933717</v>
      </c>
    </row>
    <row r="445" spans="1:17" x14ac:dyDescent="0.25">
      <c r="A445" s="47">
        <v>2010</v>
      </c>
      <c r="B445" s="47"/>
      <c r="C445" s="47"/>
      <c r="D445" s="47">
        <v>5.0922955770000007</v>
      </c>
      <c r="E445" s="47">
        <v>2.6225144770000002</v>
      </c>
      <c r="F445" s="47">
        <v>14.814467809000003</v>
      </c>
      <c r="G445" s="47">
        <v>3.6268585980000005</v>
      </c>
      <c r="H445" s="47">
        <v>20.208722400999999</v>
      </c>
      <c r="I445" s="47">
        <v>1.1295209649999998</v>
      </c>
      <c r="J445" s="47">
        <v>9.9669190590000021</v>
      </c>
      <c r="K445" s="47">
        <v>5.6384861420000005</v>
      </c>
      <c r="L445" s="47">
        <v>5.6831001779999992</v>
      </c>
      <c r="M445" s="47">
        <v>3.5137413120000005</v>
      </c>
      <c r="N445" s="47">
        <v>20.756203856000006</v>
      </c>
      <c r="O445" s="47">
        <v>11.604230936000002</v>
      </c>
      <c r="P445" s="47">
        <v>16.802007614595659</v>
      </c>
      <c r="Q445" s="47">
        <v>652.60987267119651</v>
      </c>
    </row>
    <row r="446" spans="1:17" x14ac:dyDescent="0.25">
      <c r="A446" s="47">
        <v>2011</v>
      </c>
      <c r="B446" s="47"/>
      <c r="C446" s="47"/>
      <c r="D446" s="47">
        <v>4.3141428350000002</v>
      </c>
      <c r="E446" s="47">
        <v>1.727369326</v>
      </c>
      <c r="F446" s="47">
        <v>10.857802164999999</v>
      </c>
      <c r="G446" s="47">
        <v>2.9609552729999997</v>
      </c>
      <c r="H446" s="47">
        <v>12.301827934</v>
      </c>
      <c r="I446" s="47">
        <v>1.4765329459999996</v>
      </c>
      <c r="J446" s="47">
        <v>8.3098248209999994</v>
      </c>
      <c r="K446" s="47">
        <v>3.8096941030000004</v>
      </c>
      <c r="L446" s="47">
        <v>5.0531969909999992</v>
      </c>
      <c r="M446" s="47">
        <v>2.4206302559999999</v>
      </c>
      <c r="N446" s="47">
        <v>14.371472898000002</v>
      </c>
      <c r="O446" s="47">
        <v>8.7981691160000022</v>
      </c>
      <c r="P446" s="47">
        <v>21.510289888496605</v>
      </c>
      <c r="Q446" s="47">
        <v>646.17934417169806</v>
      </c>
    </row>
    <row r="447" spans="1:17" x14ac:dyDescent="0.25">
      <c r="A447" s="47">
        <v>2012</v>
      </c>
      <c r="B447" s="47"/>
      <c r="C447" s="47"/>
      <c r="D447" s="47">
        <v>4.4802214240000007</v>
      </c>
      <c r="E447" s="47">
        <v>1.8167480760000001</v>
      </c>
      <c r="F447" s="47">
        <v>10.116042848999998</v>
      </c>
      <c r="G447" s="47">
        <v>2.7820323560000002</v>
      </c>
      <c r="H447" s="47">
        <v>8.137255810000001</v>
      </c>
      <c r="I447" s="47">
        <v>0.48937614899999998</v>
      </c>
      <c r="J447" s="47">
        <v>7.7618029700000006</v>
      </c>
      <c r="K447" s="47">
        <v>4.7804978440000001</v>
      </c>
      <c r="L447" s="47">
        <v>7.2197669679999983</v>
      </c>
      <c r="M447" s="47">
        <v>3.0038381640000007</v>
      </c>
      <c r="N447" s="47">
        <v>13.230552461000002</v>
      </c>
      <c r="O447" s="47">
        <v>8.3763220890000021</v>
      </c>
      <c r="P447" s="47">
        <v>27.849151244194477</v>
      </c>
      <c r="Q447" s="47">
        <v>663.14932661321063</v>
      </c>
    </row>
    <row r="448" spans="1:17" x14ac:dyDescent="0.25">
      <c r="A448" s="47">
        <v>2013</v>
      </c>
      <c r="B448" s="47"/>
      <c r="C448" s="47"/>
      <c r="D448" s="47">
        <v>4.2685648109999992</v>
      </c>
      <c r="E448" s="47">
        <v>1.9483833649999998</v>
      </c>
      <c r="F448" s="47">
        <v>11.414737361</v>
      </c>
      <c r="G448" s="47">
        <v>3.1400859620000001</v>
      </c>
      <c r="H448" s="47">
        <v>8.6271505250000011</v>
      </c>
      <c r="I448" s="47">
        <v>0.53981760800000012</v>
      </c>
      <c r="J448" s="47">
        <v>6.1802267450000015</v>
      </c>
      <c r="K448" s="47">
        <v>3.8443655030000006</v>
      </c>
      <c r="L448" s="47">
        <v>7.6486229199999993</v>
      </c>
      <c r="M448" s="47">
        <v>3.0054998439999996</v>
      </c>
      <c r="N448" s="47">
        <v>16.650947666</v>
      </c>
      <c r="O448" s="47">
        <v>10.708332477000001</v>
      </c>
      <c r="P448" s="47">
        <v>40.52064394947805</v>
      </c>
      <c r="Q448" s="47">
        <v>687.3230956076452</v>
      </c>
    </row>
    <row r="449" spans="1:17" x14ac:dyDescent="0.25">
      <c r="A449" s="47">
        <v>2014</v>
      </c>
      <c r="B449" s="47"/>
      <c r="C449" s="47"/>
      <c r="D449" s="47">
        <v>4.3733950970000004</v>
      </c>
      <c r="E449" s="47">
        <v>2.1528931760000001</v>
      </c>
      <c r="F449" s="47">
        <v>12.665659566</v>
      </c>
      <c r="G449" s="47">
        <v>3.3989628670000003</v>
      </c>
      <c r="H449" s="47">
        <v>9.4163202780000006</v>
      </c>
      <c r="I449" s="47">
        <v>0.46988374900000002</v>
      </c>
      <c r="J449" s="47">
        <v>6.0266913890000007</v>
      </c>
      <c r="K449" s="47">
        <v>2.5136981230000002</v>
      </c>
      <c r="L449" s="47">
        <v>4.7484293260000001</v>
      </c>
      <c r="M449" s="47">
        <v>4.9127358280000006</v>
      </c>
      <c r="N449" s="47">
        <v>13.506518809000003</v>
      </c>
      <c r="O449" s="47">
        <v>12.473723234000001</v>
      </c>
      <c r="P449" s="47">
        <v>40.913735868950653</v>
      </c>
      <c r="Q449" s="47">
        <v>696.87510872671226</v>
      </c>
    </row>
    <row r="450" spans="1:17" x14ac:dyDescent="0.25">
      <c r="A450" s="47">
        <v>2015</v>
      </c>
      <c r="B450" s="47"/>
      <c r="C450" s="47"/>
      <c r="D450" s="47">
        <v>8.3024187339999997</v>
      </c>
      <c r="E450" s="47">
        <v>4.5532011050000003</v>
      </c>
      <c r="F450" s="47">
        <v>28.454439519000001</v>
      </c>
      <c r="G450" s="47">
        <v>7.5232768520000004</v>
      </c>
      <c r="H450" s="47">
        <v>24.115367430000003</v>
      </c>
      <c r="I450" s="47">
        <v>1.2322571679999998</v>
      </c>
      <c r="J450" s="47">
        <v>10.905302631000003</v>
      </c>
      <c r="K450" s="47">
        <v>4.7544046690000012</v>
      </c>
      <c r="L450" s="47">
        <v>6.9567331140000004</v>
      </c>
      <c r="M450" s="47">
        <v>7.0835461019999997</v>
      </c>
      <c r="N450" s="47">
        <v>28.769340178</v>
      </c>
      <c r="O450" s="47">
        <v>27.150901692999994</v>
      </c>
      <c r="P450" s="47">
        <v>53.120831581186415</v>
      </c>
      <c r="Q450" s="47">
        <v>738.31894408733376</v>
      </c>
    </row>
    <row r="451" spans="1:17" x14ac:dyDescent="0.25">
      <c r="A451" s="47">
        <v>2016</v>
      </c>
      <c r="B451" s="47"/>
      <c r="C451" s="47"/>
      <c r="D451" s="47">
        <v>9.1725440219999985</v>
      </c>
      <c r="E451" s="47">
        <v>4.6793487889999987</v>
      </c>
      <c r="F451" s="47">
        <v>29.966091858000002</v>
      </c>
      <c r="G451" s="47">
        <v>7.9418441679999985</v>
      </c>
      <c r="H451" s="47">
        <v>26.058510373999997</v>
      </c>
      <c r="I451" s="47">
        <v>1.2526110359999996</v>
      </c>
      <c r="J451" s="47">
        <v>11.088798313999998</v>
      </c>
      <c r="K451" s="47">
        <v>4.9219341480000001</v>
      </c>
      <c r="L451" s="47">
        <v>7.3763913739999989</v>
      </c>
      <c r="M451" s="47">
        <v>9.3701667190000002</v>
      </c>
      <c r="N451" s="47">
        <v>29.612239763999998</v>
      </c>
      <c r="O451" s="47">
        <v>34.175737953999999</v>
      </c>
      <c r="P451" s="47">
        <v>52.675531532848538</v>
      </c>
      <c r="Q451" s="47">
        <v>793.27087545813129</v>
      </c>
    </row>
    <row r="452" spans="1:17" x14ac:dyDescent="0.25">
      <c r="A452" s="47">
        <v>2017</v>
      </c>
      <c r="B452" s="47"/>
      <c r="C452" s="47"/>
      <c r="D452" s="47">
        <v>9.5494957220000014</v>
      </c>
      <c r="E452" s="47">
        <v>4.9424582199999989</v>
      </c>
      <c r="F452" s="47">
        <v>30.603953482000001</v>
      </c>
      <c r="G452" s="47">
        <v>8.114392282999999</v>
      </c>
      <c r="H452" s="47">
        <v>27.106967153999996</v>
      </c>
      <c r="I452" s="47">
        <v>1.3666432789999998</v>
      </c>
      <c r="J452" s="47">
        <v>11.493824180999999</v>
      </c>
      <c r="K452" s="47">
        <v>4.989021685</v>
      </c>
      <c r="L452" s="47">
        <v>7.1056290290000002</v>
      </c>
      <c r="M452" s="47">
        <v>9.2529373659999994</v>
      </c>
      <c r="N452" s="47">
        <v>30.866806842000003</v>
      </c>
      <c r="O452" s="47">
        <v>36.874743416999998</v>
      </c>
      <c r="P452" s="47">
        <v>48.472225833487229</v>
      </c>
      <c r="Q452" s="47">
        <v>809.66963314145994</v>
      </c>
    </row>
    <row r="453" spans="1:17" x14ac:dyDescent="0.25">
      <c r="A453" s="47">
        <v>2018</v>
      </c>
      <c r="B453" s="47"/>
      <c r="C453" s="47"/>
      <c r="D453" s="47">
        <v>9.274820149</v>
      </c>
      <c r="E453" s="47">
        <v>4.6620579090000005</v>
      </c>
      <c r="F453" s="47">
        <v>31.017202664999999</v>
      </c>
      <c r="G453" s="47">
        <v>8.264251526999999</v>
      </c>
      <c r="H453" s="47">
        <v>24.144669863000004</v>
      </c>
      <c r="I453" s="47">
        <v>1.2884457140000001</v>
      </c>
      <c r="J453" s="47">
        <v>12.285413510000003</v>
      </c>
      <c r="K453" s="47">
        <v>5.2473929569999989</v>
      </c>
      <c r="L453" s="47">
        <v>7.2007356529999988</v>
      </c>
      <c r="M453" s="47">
        <v>9.1171017759999984</v>
      </c>
      <c r="N453" s="47">
        <v>33.439995410000002</v>
      </c>
      <c r="O453" s="47">
        <v>35.414508176999995</v>
      </c>
      <c r="P453" s="47">
        <v>41.866909577865378</v>
      </c>
      <c r="Q453" s="47">
        <v>817.73630610145506</v>
      </c>
    </row>
    <row r="454" spans="1:17" x14ac:dyDescent="0.25">
      <c r="A454" s="47">
        <v>2019</v>
      </c>
      <c r="B454" s="47"/>
      <c r="C454" s="47"/>
      <c r="D454" s="47">
        <v>9.0934655200000005</v>
      </c>
      <c r="E454" s="47">
        <v>4.6919661310000009</v>
      </c>
      <c r="F454" s="47">
        <v>30.378593332999994</v>
      </c>
      <c r="G454" s="47">
        <v>8.0454540519999984</v>
      </c>
      <c r="H454" s="47">
        <v>24.979099851000004</v>
      </c>
      <c r="I454" s="47">
        <v>1.3815960839999997</v>
      </c>
      <c r="J454" s="47">
        <v>12.175784142999998</v>
      </c>
      <c r="K454" s="47">
        <v>5.3785825650000003</v>
      </c>
      <c r="L454" s="47">
        <v>7.291146833</v>
      </c>
      <c r="M454" s="47">
        <v>9.8313040429999976</v>
      </c>
      <c r="N454" s="47">
        <v>32.822669109000003</v>
      </c>
      <c r="O454" s="47">
        <v>34.007505626000004</v>
      </c>
      <c r="P454" s="47">
        <v>39.769080357006537</v>
      </c>
      <c r="Q454" s="47">
        <v>830.50007818862093</v>
      </c>
    </row>
    <row r="455" spans="1:17" x14ac:dyDescent="0.25">
      <c r="A455" s="47">
        <v>2020</v>
      </c>
      <c r="B455" s="47"/>
      <c r="C455" s="47"/>
      <c r="D455" s="47">
        <v>8.5924399860000005</v>
      </c>
      <c r="E455" s="47">
        <v>4.5088341059999983</v>
      </c>
      <c r="F455" s="47">
        <v>28.396883372000008</v>
      </c>
      <c r="G455" s="47">
        <v>7.5335207210000004</v>
      </c>
      <c r="H455" s="47">
        <v>22.404401271000005</v>
      </c>
      <c r="I455" s="47">
        <v>1.2959549220000002</v>
      </c>
      <c r="J455" s="47">
        <v>12.437917917</v>
      </c>
      <c r="K455" s="47">
        <v>5.5489792039999992</v>
      </c>
      <c r="L455" s="47">
        <v>7.3783117129999987</v>
      </c>
      <c r="M455" s="47">
        <v>8.5552886309999998</v>
      </c>
      <c r="N455" s="47">
        <v>32.549470362000001</v>
      </c>
      <c r="O455" s="47">
        <v>30.6974257</v>
      </c>
      <c r="P455" s="47">
        <v>41.039384881373167</v>
      </c>
      <c r="Q455" s="47">
        <v>852.63763467437695</v>
      </c>
    </row>
    <row r="456" spans="1:17" x14ac:dyDescent="0.25">
      <c r="A456" s="47">
        <v>2021</v>
      </c>
      <c r="B456" s="47"/>
      <c r="C456" s="47"/>
      <c r="D456" s="47">
        <v>8.5230347749999993</v>
      </c>
      <c r="E456" s="47">
        <v>4.4444426630000002</v>
      </c>
      <c r="F456" s="47">
        <v>27.756154175999995</v>
      </c>
      <c r="G456" s="47">
        <v>7.3472748559999994</v>
      </c>
      <c r="H456" s="47">
        <v>22.924509286999996</v>
      </c>
      <c r="I456" s="47">
        <v>1.3005772269999996</v>
      </c>
      <c r="J456" s="47">
        <v>12.880994830999999</v>
      </c>
      <c r="K456" s="47">
        <v>5.7849719319999995</v>
      </c>
      <c r="L456" s="47">
        <v>7.4700069439999988</v>
      </c>
      <c r="M456" s="47">
        <v>7.9281376819999991</v>
      </c>
      <c r="N456" s="47">
        <v>32.726133991999987</v>
      </c>
      <c r="O456" s="47">
        <v>29.616054291000001</v>
      </c>
      <c r="P456" s="47">
        <v>42.912861464127502</v>
      </c>
      <c r="Q456" s="47">
        <v>874.01129895415943</v>
      </c>
    </row>
    <row r="457" spans="1:17" x14ac:dyDescent="0.25">
      <c r="A457" s="47">
        <v>2022</v>
      </c>
      <c r="B457" s="47"/>
      <c r="C457" s="47"/>
      <c r="D457" s="47">
        <v>8.662618912000001</v>
      </c>
      <c r="E457" s="47">
        <v>4.3666841800000009</v>
      </c>
      <c r="F457" s="47">
        <v>26.793279879999996</v>
      </c>
      <c r="G457" s="47">
        <v>7.0917518769999992</v>
      </c>
      <c r="H457" s="47">
        <v>22.887239499000003</v>
      </c>
      <c r="I457" s="47">
        <v>1.303673544</v>
      </c>
      <c r="J457" s="47">
        <v>13.327245424000003</v>
      </c>
      <c r="K457" s="47">
        <v>5.9628302069999997</v>
      </c>
      <c r="L457" s="47">
        <v>7.5623917730000008</v>
      </c>
      <c r="M457" s="47">
        <v>7.8430034669999982</v>
      </c>
      <c r="N457" s="47">
        <v>32.016960312999998</v>
      </c>
      <c r="O457" s="47">
        <v>29.571651199000001</v>
      </c>
      <c r="P457" s="47">
        <v>44.351704212739349</v>
      </c>
      <c r="Q457" s="47">
        <v>891.03309011877332</v>
      </c>
    </row>
    <row r="458" spans="1:17" x14ac:dyDescent="0.25">
      <c r="A458" s="47">
        <v>2023</v>
      </c>
      <c r="B458" s="47"/>
      <c r="C458" s="47"/>
      <c r="D458" s="47">
        <v>9.0873164269999993</v>
      </c>
      <c r="E458" s="47">
        <v>4.3688869399999994</v>
      </c>
      <c r="F458" s="47">
        <v>26.411599310999996</v>
      </c>
      <c r="G458" s="47">
        <v>6.9940617739999995</v>
      </c>
      <c r="H458" s="47">
        <v>22.567525439999997</v>
      </c>
      <c r="I458" s="47">
        <v>1.3059548649999997</v>
      </c>
      <c r="J458" s="47">
        <v>13.670016793</v>
      </c>
      <c r="K458" s="47">
        <v>6.136423604</v>
      </c>
      <c r="L458" s="47">
        <v>7.6514225249999992</v>
      </c>
      <c r="M458" s="47">
        <v>8.0327874130000012</v>
      </c>
      <c r="N458" s="47">
        <v>31.949763079</v>
      </c>
      <c r="O458" s="47">
        <v>32.213871268999995</v>
      </c>
      <c r="P458" s="47">
        <v>43.891791020871544</v>
      </c>
      <c r="Q458" s="47">
        <v>901.98073361838465</v>
      </c>
    </row>
    <row r="459" spans="1:17" x14ac:dyDescent="0.25">
      <c r="A459" s="47">
        <v>2024</v>
      </c>
      <c r="B459" s="47"/>
      <c r="C459" s="47"/>
      <c r="D459" s="47">
        <v>9.3850140970000027</v>
      </c>
      <c r="E459" s="47">
        <v>4.4600922040000004</v>
      </c>
      <c r="F459" s="47">
        <v>26.975444903999996</v>
      </c>
      <c r="G459" s="47">
        <v>7.1337816579999993</v>
      </c>
      <c r="H459" s="47">
        <v>22.577229878000008</v>
      </c>
      <c r="I459" s="47">
        <v>1.3076884780000002</v>
      </c>
      <c r="J459" s="47">
        <v>13.948135707</v>
      </c>
      <c r="K459" s="47">
        <v>6.3150297520000001</v>
      </c>
      <c r="L459" s="47">
        <v>7.7432410100000002</v>
      </c>
      <c r="M459" s="47">
        <v>8.079378406</v>
      </c>
      <c r="N459" s="47">
        <v>32.514643295999996</v>
      </c>
      <c r="O459" s="47">
        <v>33.944690228000006</v>
      </c>
      <c r="P459" s="47">
        <v>42.395266032290863</v>
      </c>
      <c r="Q459" s="47">
        <v>907.78799876257324</v>
      </c>
    </row>
    <row r="460" spans="1:17" x14ac:dyDescent="0.25">
      <c r="A460" s="47">
        <v>2025</v>
      </c>
      <c r="B460" s="47"/>
      <c r="C460" s="47"/>
      <c r="D460" s="47">
        <v>9.4106572319999984</v>
      </c>
      <c r="E460" s="47">
        <v>4.530308335</v>
      </c>
      <c r="F460" s="47">
        <v>27.596895660000005</v>
      </c>
      <c r="G460" s="47">
        <v>7.2829642040000007</v>
      </c>
      <c r="H460" s="47">
        <v>22.856466340000001</v>
      </c>
      <c r="I460" s="47">
        <v>1.310260078</v>
      </c>
      <c r="J460" s="47">
        <v>14.303409078</v>
      </c>
      <c r="K460" s="47">
        <v>6.478961709</v>
      </c>
      <c r="L460" s="47">
        <v>7.8265436900000003</v>
      </c>
      <c r="M460" s="47">
        <v>8.0795946660000002</v>
      </c>
      <c r="N460" s="47">
        <v>32.846140745</v>
      </c>
      <c r="O460" s="47">
        <v>34.235082208999998</v>
      </c>
      <c r="P460" s="47">
        <v>40.667902356328497</v>
      </c>
      <c r="Q460" s="47">
        <v>911.19909884956598</v>
      </c>
    </row>
    <row r="461" spans="1:17" x14ac:dyDescent="0.25">
      <c r="A461" s="47">
        <v>2026</v>
      </c>
      <c r="B461" s="47"/>
      <c r="C461" s="47"/>
      <c r="D461" s="47">
        <v>9.2942433210000015</v>
      </c>
      <c r="E461" s="47">
        <v>4.5518563860000008</v>
      </c>
      <c r="F461" s="47">
        <v>27.832263789999999</v>
      </c>
      <c r="G461" s="47">
        <v>7.3328258850000001</v>
      </c>
      <c r="H461" s="47">
        <v>23.048586973000003</v>
      </c>
      <c r="I461" s="47">
        <v>1.3101174999999996</v>
      </c>
      <c r="J461" s="47">
        <v>14.636239158</v>
      </c>
      <c r="K461" s="47">
        <v>6.6244417589999989</v>
      </c>
      <c r="L461" s="47">
        <v>7.9157902959999999</v>
      </c>
      <c r="M461" s="47">
        <v>8.1706177469999997</v>
      </c>
      <c r="N461" s="47">
        <v>33.057402813000003</v>
      </c>
      <c r="O461" s="47">
        <v>33.638629203000001</v>
      </c>
      <c r="P461" s="47">
        <v>39.179339521294992</v>
      </c>
      <c r="Q461" s="47">
        <v>914.57154182191357</v>
      </c>
    </row>
    <row r="462" spans="1:17" x14ac:dyDescent="0.25">
      <c r="A462" s="47">
        <v>2027</v>
      </c>
      <c r="B462" s="47"/>
      <c r="C462" s="47"/>
      <c r="D462" s="47">
        <v>9.2764235919999987</v>
      </c>
      <c r="E462" s="47">
        <v>4.5728891230000004</v>
      </c>
      <c r="F462" s="47">
        <v>27.968387142999998</v>
      </c>
      <c r="G462" s="47">
        <v>7.3601888110000004</v>
      </c>
      <c r="H462" s="47">
        <v>23.201177373000004</v>
      </c>
      <c r="I462" s="47">
        <v>1.3113100330000003</v>
      </c>
      <c r="J462" s="47">
        <v>14.986391511999999</v>
      </c>
      <c r="K462" s="47">
        <v>6.7600276359999993</v>
      </c>
      <c r="L462" s="47">
        <v>8.0130364659999991</v>
      </c>
      <c r="M462" s="47">
        <v>8.2640370130000012</v>
      </c>
      <c r="N462" s="47">
        <v>33.383599940000003</v>
      </c>
      <c r="O462" s="47">
        <v>33.503408063000002</v>
      </c>
      <c r="P462" s="47">
        <v>39.525930740203265</v>
      </c>
      <c r="Q462" s="47">
        <v>927.10964777776564</v>
      </c>
    </row>
    <row r="463" spans="1:17" x14ac:dyDescent="0.25">
      <c r="A463" s="47">
        <v>2028</v>
      </c>
      <c r="B463" s="47"/>
      <c r="C463" s="47"/>
      <c r="D463" s="47">
        <v>9.3494270190000002</v>
      </c>
      <c r="E463" s="47">
        <v>4.6012638810000004</v>
      </c>
      <c r="F463" s="47">
        <v>28.214949291</v>
      </c>
      <c r="G463" s="47">
        <v>7.4187949860000018</v>
      </c>
      <c r="H463" s="47">
        <v>23.435201940000006</v>
      </c>
      <c r="I463" s="47">
        <v>1.315266987</v>
      </c>
      <c r="J463" s="47">
        <v>15.343816407</v>
      </c>
      <c r="K463" s="47">
        <v>6.8933645370000001</v>
      </c>
      <c r="L463" s="47">
        <v>8.1131276230000005</v>
      </c>
      <c r="M463" s="47">
        <v>8.3855527849999998</v>
      </c>
      <c r="N463" s="47">
        <v>33.728076410000007</v>
      </c>
      <c r="O463" s="47">
        <v>33.997030649999999</v>
      </c>
      <c r="P463" s="47">
        <v>39.885536980657712</v>
      </c>
      <c r="Q463" s="47">
        <v>940.05740717608035</v>
      </c>
    </row>
    <row r="464" spans="1:17" x14ac:dyDescent="0.25">
      <c r="A464" s="47">
        <v>2029</v>
      </c>
      <c r="B464" s="47"/>
      <c r="C464" s="47"/>
      <c r="D464" s="47">
        <v>9.4162580360000003</v>
      </c>
      <c r="E464" s="47">
        <v>4.6366206449999989</v>
      </c>
      <c r="F464" s="47">
        <v>28.542293728999994</v>
      </c>
      <c r="G464" s="47">
        <v>7.5000765529999995</v>
      </c>
      <c r="H464" s="47">
        <v>23.743683193000003</v>
      </c>
      <c r="I464" s="47">
        <v>1.3179578759999999</v>
      </c>
      <c r="J464" s="47">
        <v>15.709484216999998</v>
      </c>
      <c r="K464" s="47">
        <v>7.0202089169999997</v>
      </c>
      <c r="L464" s="47">
        <v>8.2100181100000018</v>
      </c>
      <c r="M464" s="47">
        <v>8.5203986700000005</v>
      </c>
      <c r="N464" s="47">
        <v>34.088964346000012</v>
      </c>
      <c r="O464" s="47">
        <v>34.586627302000004</v>
      </c>
      <c r="P464" s="47">
        <v>40.243960746937788</v>
      </c>
      <c r="Q464" s="47">
        <v>953.06782913860116</v>
      </c>
    </row>
    <row r="465" spans="1:17" x14ac:dyDescent="0.25">
      <c r="A465" s="47">
        <v>2030</v>
      </c>
      <c r="B465" s="47"/>
      <c r="C465" s="47"/>
      <c r="D465" s="47">
        <v>9.4975980019999984</v>
      </c>
      <c r="E465" s="47">
        <v>4.6776315920000009</v>
      </c>
      <c r="F465" s="47">
        <v>28.940310343000004</v>
      </c>
      <c r="G465" s="47">
        <v>7.6005647339999998</v>
      </c>
      <c r="H465" s="47">
        <v>24.129953632000003</v>
      </c>
      <c r="I465" s="47">
        <v>1.3269537690000002</v>
      </c>
      <c r="J465" s="47">
        <v>16.059853617999998</v>
      </c>
      <c r="K465" s="47">
        <v>7.1336265200000009</v>
      </c>
      <c r="L465" s="47">
        <v>8.306804596000001</v>
      </c>
      <c r="M465" s="47">
        <v>8.6659707370000003</v>
      </c>
      <c r="N465" s="47">
        <v>34.511560394999997</v>
      </c>
      <c r="O465" s="47">
        <v>35.194846001000009</v>
      </c>
      <c r="P465" s="47">
        <v>40.602453173306792</v>
      </c>
      <c r="Q465" s="47">
        <v>966.17108146840701</v>
      </c>
    </row>
  </sheetData>
  <mergeCells count="1">
    <mergeCell ref="A1:O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topLeftCell="I1" workbookViewId="0">
      <pane ySplit="2" topLeftCell="A39" activePane="bottomLeft" state="frozen"/>
      <selection activeCell="I1" sqref="I1"/>
      <selection pane="bottomLeft" activeCell="AD54" sqref="AD54"/>
    </sheetView>
  </sheetViews>
  <sheetFormatPr defaultRowHeight="15" x14ac:dyDescent="0.25"/>
  <sheetData>
    <row r="1" spans="1:31" ht="14.45" x14ac:dyDescent="0.3">
      <c r="A1" s="277" t="s">
        <v>88</v>
      </c>
      <c r="B1" s="277"/>
      <c r="C1" s="277"/>
      <c r="D1" s="277"/>
      <c r="E1" s="277"/>
      <c r="F1" s="277"/>
      <c r="G1" s="277"/>
      <c r="H1" s="277"/>
      <c r="I1" s="277"/>
      <c r="J1" s="277"/>
      <c r="K1" s="277"/>
      <c r="L1" s="277"/>
      <c r="M1" s="277"/>
      <c r="N1" s="277"/>
      <c r="O1" s="277"/>
      <c r="P1" s="277"/>
      <c r="Q1" s="277"/>
      <c r="R1" s="277"/>
      <c r="S1" s="277"/>
      <c r="T1" s="277"/>
      <c r="U1" s="277"/>
      <c r="V1" s="277"/>
      <c r="W1" s="277"/>
      <c r="X1" s="277"/>
      <c r="Y1" s="49"/>
      <c r="Z1" s="49"/>
      <c r="AA1" s="49"/>
      <c r="AB1" s="49"/>
      <c r="AC1" s="49"/>
      <c r="AD1" s="49"/>
      <c r="AE1" s="49"/>
    </row>
    <row r="2" spans="1:31" ht="57.6" x14ac:dyDescent="0.3">
      <c r="A2" s="50"/>
      <c r="B2" s="277" t="s">
        <v>66</v>
      </c>
      <c r="C2" s="277"/>
      <c r="D2" s="277" t="s">
        <v>67</v>
      </c>
      <c r="E2" s="277"/>
      <c r="F2" s="277" t="s">
        <v>68</v>
      </c>
      <c r="G2" s="277"/>
      <c r="H2" s="277" t="s">
        <v>69</v>
      </c>
      <c r="I2" s="277"/>
      <c r="J2" s="277" t="s">
        <v>70</v>
      </c>
      <c r="K2" s="277"/>
      <c r="L2" s="277" t="s">
        <v>71</v>
      </c>
      <c r="M2" s="277"/>
      <c r="N2" s="277" t="s">
        <v>72</v>
      </c>
      <c r="O2" s="277"/>
      <c r="P2" s="277" t="s">
        <v>73</v>
      </c>
      <c r="Q2" s="277"/>
      <c r="R2" s="277" t="s">
        <v>74</v>
      </c>
      <c r="S2" s="277"/>
      <c r="T2" s="278" t="s">
        <v>75</v>
      </c>
      <c r="U2" s="278"/>
      <c r="V2" s="278" t="s">
        <v>76</v>
      </c>
      <c r="W2" s="278"/>
      <c r="X2" s="278" t="s">
        <v>77</v>
      </c>
      <c r="Y2" s="278"/>
      <c r="Z2" s="277" t="s">
        <v>86</v>
      </c>
      <c r="AA2" s="277"/>
      <c r="AB2" s="277" t="s">
        <v>87</v>
      </c>
      <c r="AC2" s="277"/>
      <c r="AD2" s="49"/>
      <c r="AE2" s="51" t="s">
        <v>89</v>
      </c>
    </row>
    <row r="3" spans="1:31" ht="14.45" x14ac:dyDescent="0.3">
      <c r="A3" s="51" t="s">
        <v>63</v>
      </c>
      <c r="B3" s="51" t="s">
        <v>90</v>
      </c>
      <c r="C3" s="51" t="s">
        <v>91</v>
      </c>
      <c r="D3" s="51" t="s">
        <v>90</v>
      </c>
      <c r="E3" s="51" t="s">
        <v>91</v>
      </c>
      <c r="F3" s="51" t="s">
        <v>90</v>
      </c>
      <c r="G3" s="51" t="s">
        <v>91</v>
      </c>
      <c r="H3" s="51" t="s">
        <v>90</v>
      </c>
      <c r="I3" s="51" t="s">
        <v>91</v>
      </c>
      <c r="J3" s="51" t="s">
        <v>90</v>
      </c>
      <c r="K3" s="51" t="s">
        <v>91</v>
      </c>
      <c r="L3" s="51" t="s">
        <v>90</v>
      </c>
      <c r="M3" s="51" t="s">
        <v>91</v>
      </c>
      <c r="N3" s="51" t="s">
        <v>90</v>
      </c>
      <c r="O3" s="51" t="s">
        <v>91</v>
      </c>
      <c r="P3" s="51" t="s">
        <v>90</v>
      </c>
      <c r="Q3" s="51" t="s">
        <v>91</v>
      </c>
      <c r="R3" s="51" t="s">
        <v>90</v>
      </c>
      <c r="S3" s="51" t="s">
        <v>91</v>
      </c>
      <c r="T3" s="51" t="s">
        <v>90</v>
      </c>
      <c r="U3" s="51" t="s">
        <v>91</v>
      </c>
      <c r="V3" s="51" t="s">
        <v>90</v>
      </c>
      <c r="W3" s="51" t="s">
        <v>91</v>
      </c>
      <c r="X3" s="51" t="s">
        <v>90</v>
      </c>
      <c r="Y3" s="51" t="s">
        <v>91</v>
      </c>
      <c r="Z3" s="51" t="s">
        <v>90</v>
      </c>
      <c r="AA3" s="51" t="s">
        <v>91</v>
      </c>
      <c r="AB3" s="51" t="s">
        <v>90</v>
      </c>
      <c r="AC3" s="51" t="s">
        <v>91</v>
      </c>
      <c r="AD3" s="51"/>
      <c r="AE3" s="51"/>
    </row>
    <row r="4" spans="1:31" ht="14.45" x14ac:dyDescent="0.3">
      <c r="A4" s="49">
        <v>1980</v>
      </c>
      <c r="B4" s="52">
        <v>228.19890402924077</v>
      </c>
      <c r="C4" s="52">
        <v>8.3260119570000004</v>
      </c>
      <c r="D4" s="52">
        <v>101.55256377657096</v>
      </c>
      <c r="E4" s="52">
        <v>3.7251128390000003</v>
      </c>
      <c r="F4" s="52">
        <v>558.68891667362971</v>
      </c>
      <c r="G4" s="52">
        <v>25.665525240999997</v>
      </c>
      <c r="H4" s="52">
        <v>150.26167099017206</v>
      </c>
      <c r="I4" s="52">
        <v>6.6204660360000007</v>
      </c>
      <c r="J4" s="52">
        <v>422.48009062591115</v>
      </c>
      <c r="K4" s="52">
        <v>26.407833082000003</v>
      </c>
      <c r="L4" s="52">
        <v>25.714896780693849</v>
      </c>
      <c r="M4" s="52">
        <v>1.008112342</v>
      </c>
      <c r="N4" s="52">
        <v>367.50172072882515</v>
      </c>
      <c r="O4" s="52">
        <v>1.4320303099999996</v>
      </c>
      <c r="P4" s="52">
        <v>212.03282164134166</v>
      </c>
      <c r="Q4" s="52">
        <v>1.4338608289999999</v>
      </c>
      <c r="R4" s="52">
        <v>160.19214300256408</v>
      </c>
      <c r="S4" s="52">
        <v>3.0956728939999998</v>
      </c>
      <c r="T4" s="52">
        <v>141.6808372834802</v>
      </c>
      <c r="U4" s="52">
        <v>1.9345630700000001</v>
      </c>
      <c r="V4" s="52">
        <v>621.43288253657795</v>
      </c>
      <c r="W4" s="52">
        <v>20.539454616</v>
      </c>
      <c r="X4" s="52">
        <v>548.02363019416771</v>
      </c>
      <c r="Y4" s="52">
        <v>25.812652143999998</v>
      </c>
      <c r="Z4" s="52">
        <v>2722.2397615889131</v>
      </c>
      <c r="AA4" s="52">
        <v>55.78277655016813</v>
      </c>
      <c r="AB4" s="52">
        <v>13001.61956057345</v>
      </c>
      <c r="AC4" s="52">
        <v>512.41597423808207</v>
      </c>
      <c r="AD4" s="49"/>
      <c r="AE4" s="55">
        <v>3.5616112160366399E-2</v>
      </c>
    </row>
    <row r="5" spans="1:31" ht="14.45" x14ac:dyDescent="0.3">
      <c r="A5" s="49">
        <v>1981</v>
      </c>
      <c r="B5" s="52">
        <v>235.10512809487966</v>
      </c>
      <c r="C5" s="52">
        <v>7.2673681279999984</v>
      </c>
      <c r="D5" s="52">
        <v>104.47798220881639</v>
      </c>
      <c r="E5" s="52">
        <v>3.0344119939999992</v>
      </c>
      <c r="F5" s="52">
        <v>580.50116062577763</v>
      </c>
      <c r="G5" s="52">
        <v>22.750818061999997</v>
      </c>
      <c r="H5" s="52">
        <v>155.67822647861155</v>
      </c>
      <c r="I5" s="52">
        <v>5.6763884839999994</v>
      </c>
      <c r="J5" s="52">
        <v>450.30993218769208</v>
      </c>
      <c r="K5" s="52">
        <v>28.88370295</v>
      </c>
      <c r="L5" s="52">
        <v>26.686482510398811</v>
      </c>
      <c r="M5" s="52">
        <v>1.0467325289999998</v>
      </c>
      <c r="N5" s="52">
        <v>368.42394779852248</v>
      </c>
      <c r="O5" s="52">
        <v>1.1658939810000002</v>
      </c>
      <c r="P5" s="52">
        <v>213.54428256284601</v>
      </c>
      <c r="Q5" s="52">
        <v>1.6381233069999996</v>
      </c>
      <c r="R5" s="52">
        <v>163.71168716264481</v>
      </c>
      <c r="S5" s="52">
        <v>3.6148701839999995</v>
      </c>
      <c r="T5" s="52">
        <v>145.78446346191581</v>
      </c>
      <c r="U5" s="52">
        <v>4.3946444749999998</v>
      </c>
      <c r="V5" s="52">
        <v>642.66263174232813</v>
      </c>
      <c r="W5" s="52">
        <v>21.867210246999996</v>
      </c>
      <c r="X5" s="52">
        <v>573.51164584614514</v>
      </c>
      <c r="Y5" s="52">
        <v>26.128303037000002</v>
      </c>
      <c r="Z5" s="52">
        <v>2770.7349144647183</v>
      </c>
      <c r="AA5" s="52">
        <v>42.620383228421431</v>
      </c>
      <c r="AB5" s="52">
        <v>13183.971673874914</v>
      </c>
      <c r="AC5" s="52">
        <v>454.9254290500316</v>
      </c>
      <c r="AD5" s="49"/>
      <c r="AE5" s="55">
        <v>3.4823667352150423E-2</v>
      </c>
    </row>
    <row r="6" spans="1:31" ht="14.45" x14ac:dyDescent="0.3">
      <c r="A6" s="49">
        <v>1982</v>
      </c>
      <c r="B6" s="52">
        <v>241.69052235632887</v>
      </c>
      <c r="C6" s="52">
        <v>6.9843363060000003</v>
      </c>
      <c r="D6" s="52">
        <v>107.0787494535497</v>
      </c>
      <c r="E6" s="52">
        <v>2.7209247949999997</v>
      </c>
      <c r="F6" s="52">
        <v>597.83638791790975</v>
      </c>
      <c r="G6" s="52">
        <v>18.370028390000002</v>
      </c>
      <c r="H6" s="52">
        <v>160.23921004070499</v>
      </c>
      <c r="I6" s="52">
        <v>4.8471906809999989</v>
      </c>
      <c r="J6" s="52">
        <v>471.30716825621022</v>
      </c>
      <c r="K6" s="52">
        <v>22.161749160000003</v>
      </c>
      <c r="L6" s="52">
        <v>27.248363483371339</v>
      </c>
      <c r="M6" s="52">
        <v>0.64254340599999993</v>
      </c>
      <c r="N6" s="52">
        <v>369.39594137723844</v>
      </c>
      <c r="O6" s="52">
        <v>1.165878076</v>
      </c>
      <c r="P6" s="52">
        <v>214.73605013467611</v>
      </c>
      <c r="Q6" s="52">
        <v>1.3305161859999999</v>
      </c>
      <c r="R6" s="52">
        <v>168.42937706613455</v>
      </c>
      <c r="S6" s="52">
        <v>4.8223020249999999</v>
      </c>
      <c r="T6" s="52">
        <v>149.73043837301029</v>
      </c>
      <c r="U6" s="52">
        <v>4.2700625560000001</v>
      </c>
      <c r="V6" s="52">
        <v>661.64044938319944</v>
      </c>
      <c r="W6" s="52">
        <v>19.682260808999995</v>
      </c>
      <c r="X6" s="52">
        <v>610.33361637804558</v>
      </c>
      <c r="Y6" s="52">
        <v>37.521767554</v>
      </c>
      <c r="Z6" s="52">
        <v>2822.3379275639363</v>
      </c>
      <c r="AA6" s="52">
        <v>33.591096720458033</v>
      </c>
      <c r="AB6" s="52">
        <v>13398.42950063979</v>
      </c>
      <c r="AC6" s="52">
        <v>434.62439505081028</v>
      </c>
      <c r="AD6" s="49"/>
      <c r="AE6" s="55">
        <v>3.2944591111998184E-2</v>
      </c>
    </row>
    <row r="7" spans="1:31" ht="14.45" x14ac:dyDescent="0.3">
      <c r="A7" s="49">
        <v>1983</v>
      </c>
      <c r="B7" s="52">
        <v>247.03019175002427</v>
      </c>
      <c r="C7" s="52">
        <v>5.7811023020000007</v>
      </c>
      <c r="D7" s="52">
        <v>109.21755895308392</v>
      </c>
      <c r="E7" s="52">
        <v>2.2717249110000006</v>
      </c>
      <c r="F7" s="52">
        <v>610.61677576037698</v>
      </c>
      <c r="G7" s="52">
        <v>13.918986009999999</v>
      </c>
      <c r="H7" s="52">
        <v>163.70321789392011</v>
      </c>
      <c r="I7" s="52">
        <v>3.7792388799999999</v>
      </c>
      <c r="J7" s="52">
        <v>486.71802570595395</v>
      </c>
      <c r="K7" s="52">
        <v>16.68597385</v>
      </c>
      <c r="L7" s="52">
        <v>27.711066172665294</v>
      </c>
      <c r="M7" s="52">
        <v>0.55288548599999998</v>
      </c>
      <c r="N7" s="52">
        <v>370.33763911348518</v>
      </c>
      <c r="O7" s="52">
        <v>1.1851200250000002</v>
      </c>
      <c r="P7" s="52">
        <v>215.73736207593424</v>
      </c>
      <c r="Q7" s="52">
        <v>1.152279724</v>
      </c>
      <c r="R7" s="52">
        <v>173.02871274053578</v>
      </c>
      <c r="S7" s="52">
        <v>4.714806415</v>
      </c>
      <c r="T7" s="52">
        <v>155.36668292171541</v>
      </c>
      <c r="U7" s="52">
        <v>6.013339397000002</v>
      </c>
      <c r="V7" s="52">
        <v>678.59895080192666</v>
      </c>
      <c r="W7" s="52">
        <v>17.732767917000004</v>
      </c>
      <c r="X7" s="52">
        <v>645.90752870676704</v>
      </c>
      <c r="Y7" s="52">
        <v>36.366400569000014</v>
      </c>
      <c r="Z7" s="52">
        <v>2885.1456673353105</v>
      </c>
      <c r="AA7" s="52">
        <v>68.057203375623601</v>
      </c>
      <c r="AB7" s="52">
        <v>13597.882633555138</v>
      </c>
      <c r="AC7" s="52">
        <v>569.88209591585053</v>
      </c>
      <c r="AD7" s="49"/>
      <c r="AE7" s="55">
        <v>2.8361321068870727E-2</v>
      </c>
    </row>
    <row r="8" spans="1:31" ht="14.45" x14ac:dyDescent="0.3">
      <c r="A8" s="49">
        <v>1984</v>
      </c>
      <c r="B8" s="52">
        <v>252.11787021214693</v>
      </c>
      <c r="C8" s="52">
        <v>5.5748445249999996</v>
      </c>
      <c r="D8" s="52">
        <v>111.1931400555832</v>
      </c>
      <c r="E8" s="52">
        <v>2.122436961</v>
      </c>
      <c r="F8" s="52">
        <v>620.36799226255346</v>
      </c>
      <c r="G8" s="52">
        <v>11.003211313000001</v>
      </c>
      <c r="H8" s="52">
        <v>166.45381334116027</v>
      </c>
      <c r="I8" s="52">
        <v>3.0973073480000006</v>
      </c>
      <c r="J8" s="52">
        <v>497.47951766860228</v>
      </c>
      <c r="K8" s="52">
        <v>12.158250465</v>
      </c>
      <c r="L8" s="52">
        <v>28.399994204839111</v>
      </c>
      <c r="M8" s="52">
        <v>0.78786971800000016</v>
      </c>
      <c r="N8" s="52">
        <v>371.36382791390508</v>
      </c>
      <c r="O8" s="52">
        <v>1.3272479720000001</v>
      </c>
      <c r="P8" s="52">
        <v>216.66521056189256</v>
      </c>
      <c r="Q8" s="52">
        <v>1.123184011</v>
      </c>
      <c r="R8" s="52">
        <v>177.49493669109307</v>
      </c>
      <c r="S8" s="52">
        <v>4.592073634000001</v>
      </c>
      <c r="T8" s="52">
        <v>162.47898745653328</v>
      </c>
      <c r="U8" s="52">
        <v>7.5013299929999997</v>
      </c>
      <c r="V8" s="52">
        <v>692.81811697183389</v>
      </c>
      <c r="W8" s="52">
        <v>15.070438461000002</v>
      </c>
      <c r="X8" s="52">
        <v>683.97331574009957</v>
      </c>
      <c r="Y8" s="52">
        <v>38.947686347000001</v>
      </c>
      <c r="Z8" s="52">
        <v>2964.0474009170816</v>
      </c>
      <c r="AA8" s="52">
        <v>109.29875318629321</v>
      </c>
      <c r="AB8" s="52">
        <v>13708.777021478361</v>
      </c>
      <c r="AC8" s="52">
        <v>605.16259407611744</v>
      </c>
      <c r="AD8" s="49"/>
      <c r="AE8" s="55">
        <v>2.5950991327723813E-2</v>
      </c>
    </row>
    <row r="9" spans="1:31" ht="14.45" x14ac:dyDescent="0.3">
      <c r="A9" s="49">
        <v>1985</v>
      </c>
      <c r="B9" s="52">
        <v>257.46559498578523</v>
      </c>
      <c r="C9" s="52">
        <v>5.8862346460000001</v>
      </c>
      <c r="D9" s="52">
        <v>113.84852570551118</v>
      </c>
      <c r="E9" s="52">
        <v>2.817956304</v>
      </c>
      <c r="F9" s="52">
        <v>635.2298626980371</v>
      </c>
      <c r="G9" s="52">
        <v>16.239271985000002</v>
      </c>
      <c r="H9" s="52">
        <v>170.4588706694733</v>
      </c>
      <c r="I9" s="52">
        <v>4.3865576559999999</v>
      </c>
      <c r="J9" s="52">
        <v>514.07797632655081</v>
      </c>
      <c r="K9" s="52">
        <v>18.128277635</v>
      </c>
      <c r="L9" s="52">
        <v>29.401305430305641</v>
      </c>
      <c r="M9" s="52">
        <v>1.1095376279999998</v>
      </c>
      <c r="N9" s="52">
        <v>372.56934683302484</v>
      </c>
      <c r="O9" s="52">
        <v>1.551873099</v>
      </c>
      <c r="P9" s="52">
        <v>217.75788248918622</v>
      </c>
      <c r="Q9" s="52">
        <v>1.3052451250000001</v>
      </c>
      <c r="R9" s="52">
        <v>183.49846848980019</v>
      </c>
      <c r="S9" s="52">
        <v>6.1406618709999989</v>
      </c>
      <c r="T9" s="52">
        <v>176.59864444763915</v>
      </c>
      <c r="U9" s="52">
        <v>14.544826770000002</v>
      </c>
      <c r="V9" s="52">
        <v>712.31702851846535</v>
      </c>
      <c r="W9" s="52">
        <v>20.433951291999993</v>
      </c>
      <c r="X9" s="52">
        <v>725.78495699988946</v>
      </c>
      <c r="Y9" s="52">
        <v>42.790313814999998</v>
      </c>
      <c r="Z9" s="52">
        <v>3081.1510653980731</v>
      </c>
      <c r="AA9" s="52">
        <v>153.30915521986108</v>
      </c>
      <c r="AB9" s="52">
        <v>13813.230908803313</v>
      </c>
      <c r="AC9" s="52">
        <v>612.6930320903698</v>
      </c>
      <c r="AD9" s="49"/>
      <c r="AE9" s="55">
        <v>3.2936098580736081E-2</v>
      </c>
    </row>
    <row r="10" spans="1:31" ht="14.45" x14ac:dyDescent="0.3">
      <c r="A10" s="49">
        <v>1986</v>
      </c>
      <c r="B10" s="52">
        <v>263.05157567128902</v>
      </c>
      <c r="C10" s="52">
        <v>6.1814027419999995</v>
      </c>
      <c r="D10" s="52">
        <v>117.12241813923498</v>
      </c>
      <c r="E10" s="52">
        <v>3.454723435</v>
      </c>
      <c r="F10" s="52">
        <v>657.2105898927864</v>
      </c>
      <c r="G10" s="52">
        <v>23.503685103999999</v>
      </c>
      <c r="H10" s="52">
        <v>176.45728925708914</v>
      </c>
      <c r="I10" s="52">
        <v>6.4200003379999995</v>
      </c>
      <c r="J10" s="52">
        <v>535.2817644909386</v>
      </c>
      <c r="K10" s="52">
        <v>22.889287695</v>
      </c>
      <c r="L10" s="52">
        <v>30.284863959528451</v>
      </c>
      <c r="M10" s="52">
        <v>1.002970148</v>
      </c>
      <c r="N10" s="52">
        <v>373.97638993662127</v>
      </c>
      <c r="O10" s="52">
        <v>1.75988046</v>
      </c>
      <c r="P10" s="52">
        <v>219.28090839879675</v>
      </c>
      <c r="Q10" s="52">
        <v>1.7463418940000002</v>
      </c>
      <c r="R10" s="52">
        <v>191.43737409919692</v>
      </c>
      <c r="S10" s="52">
        <v>8.0901089400000004</v>
      </c>
      <c r="T10" s="52">
        <v>190.47779560265849</v>
      </c>
      <c r="U10" s="52">
        <v>14.368655986999999</v>
      </c>
      <c r="V10" s="52">
        <v>740.00134015676599</v>
      </c>
      <c r="W10" s="52">
        <v>28.720053711999999</v>
      </c>
      <c r="X10" s="52">
        <v>772.15163487247173</v>
      </c>
      <c r="Y10" s="52">
        <v>47.430344054999992</v>
      </c>
      <c r="Z10" s="52">
        <v>3203.6434137337387</v>
      </c>
      <c r="AA10" s="52">
        <v>162.25998015055865</v>
      </c>
      <c r="AB10" s="52">
        <v>13966.77513721733</v>
      </c>
      <c r="AC10" s="52">
        <v>697.57506510801966</v>
      </c>
      <c r="AD10" s="49"/>
      <c r="AE10" s="55">
        <v>3.8804260276013053E-2</v>
      </c>
    </row>
    <row r="11" spans="1:31" ht="14.45" x14ac:dyDescent="0.3">
      <c r="A11" s="49">
        <v>1987</v>
      </c>
      <c r="B11" s="52">
        <v>269.80881082151365</v>
      </c>
      <c r="C11" s="52">
        <v>7.4149951889999999</v>
      </c>
      <c r="D11" s="52">
        <v>120.30041691375561</v>
      </c>
      <c r="E11" s="52">
        <v>3.3788846430000001</v>
      </c>
      <c r="F11" s="52">
        <v>682.32388485903175</v>
      </c>
      <c r="G11" s="52">
        <v>26.796793320000003</v>
      </c>
      <c r="H11" s="52">
        <v>182.8842743757418</v>
      </c>
      <c r="I11" s="52">
        <v>6.8930067869999991</v>
      </c>
      <c r="J11" s="52">
        <v>562.80483775865184</v>
      </c>
      <c r="K11" s="52">
        <v>29.375688005999994</v>
      </c>
      <c r="L11" s="52">
        <v>31.473306046464124</v>
      </c>
      <c r="M11" s="52">
        <v>1.3171826679999996</v>
      </c>
      <c r="N11" s="52">
        <v>375.92414336667991</v>
      </c>
      <c r="O11" s="52">
        <v>2.296817458</v>
      </c>
      <c r="P11" s="52">
        <v>221.48131305246744</v>
      </c>
      <c r="Q11" s="52">
        <v>2.3219375149999997</v>
      </c>
      <c r="R11" s="52">
        <v>199.18878735489901</v>
      </c>
      <c r="S11" s="52">
        <v>7.9183708619999988</v>
      </c>
      <c r="T11" s="52">
        <v>205.25699236846336</v>
      </c>
      <c r="U11" s="52">
        <v>15.317053932</v>
      </c>
      <c r="V11" s="52">
        <v>774.91074182793022</v>
      </c>
      <c r="W11" s="52">
        <v>36.058769415000008</v>
      </c>
      <c r="X11" s="52">
        <v>825.43258465180327</v>
      </c>
      <c r="Y11" s="52">
        <v>54.483685543</v>
      </c>
      <c r="Z11" s="52">
        <v>3292.6088703090513</v>
      </c>
      <c r="AA11" s="52">
        <v>113.45663656031937</v>
      </c>
      <c r="AB11" s="52">
        <v>14205.215512163235</v>
      </c>
      <c r="AC11" s="52">
        <v>681.9610261644259</v>
      </c>
      <c r="AD11" s="49"/>
      <c r="AE11" s="55">
        <v>4.3482100745292296E-2</v>
      </c>
    </row>
    <row r="12" spans="1:31" ht="14.45" x14ac:dyDescent="0.3">
      <c r="A12" s="49">
        <v>1988</v>
      </c>
      <c r="B12" s="52">
        <v>275.38360811271093</v>
      </c>
      <c r="C12" s="52">
        <v>6.301777057999999</v>
      </c>
      <c r="D12" s="52">
        <v>123.12754958885351</v>
      </c>
      <c r="E12" s="52">
        <v>3.0492932320000006</v>
      </c>
      <c r="F12" s="52">
        <v>708.65356917619999</v>
      </c>
      <c r="G12" s="52">
        <v>28.182974901999998</v>
      </c>
      <c r="H12" s="52">
        <v>189.8809614828956</v>
      </c>
      <c r="I12" s="52">
        <v>7.5092400900000005</v>
      </c>
      <c r="J12" s="52">
        <v>586.25690246825945</v>
      </c>
      <c r="K12" s="52">
        <v>25.486821977000002</v>
      </c>
      <c r="L12" s="52">
        <v>32.235287349323812</v>
      </c>
      <c r="M12" s="52">
        <v>0.9050018780000002</v>
      </c>
      <c r="N12" s="52">
        <v>378.88909083532656</v>
      </c>
      <c r="O12" s="52">
        <v>3.2919106249999999</v>
      </c>
      <c r="P12" s="52">
        <v>223.60069950813067</v>
      </c>
      <c r="Q12" s="52">
        <v>2.3527433310000001</v>
      </c>
      <c r="R12" s="52">
        <v>209.17723756679092</v>
      </c>
      <c r="S12" s="52">
        <v>10.170204868999999</v>
      </c>
      <c r="T12" s="52">
        <v>220.55974156958317</v>
      </c>
      <c r="U12" s="52">
        <v>15.894251014000002</v>
      </c>
      <c r="V12" s="52">
        <v>806.19916634514743</v>
      </c>
      <c r="W12" s="52">
        <v>32.561185545000008</v>
      </c>
      <c r="X12" s="52">
        <v>860.39861434920726</v>
      </c>
      <c r="Y12" s="52">
        <v>36.307096045000009</v>
      </c>
      <c r="Z12" s="52">
        <v>3359.2052095744393</v>
      </c>
      <c r="AA12" s="52">
        <v>90.442183087263516</v>
      </c>
      <c r="AB12" s="52">
        <v>14498.243171252047</v>
      </c>
      <c r="AC12" s="52">
        <v>762.34895043661209</v>
      </c>
      <c r="AD12" s="49"/>
      <c r="AE12" s="55">
        <v>3.72776311433815E-2</v>
      </c>
    </row>
    <row r="13" spans="1:31" ht="14.45" x14ac:dyDescent="0.3">
      <c r="A13" s="49">
        <v>1989</v>
      </c>
      <c r="B13" s="52">
        <v>281.40427397233151</v>
      </c>
      <c r="C13" s="52">
        <v>6.8206168249999992</v>
      </c>
      <c r="D13" s="52">
        <v>126.75823438996851</v>
      </c>
      <c r="E13" s="52">
        <v>3.875932175</v>
      </c>
      <c r="F13" s="52">
        <v>737.57440855128891</v>
      </c>
      <c r="G13" s="52">
        <v>30.955619780000003</v>
      </c>
      <c r="H13" s="52">
        <v>197.40883903896608</v>
      </c>
      <c r="I13" s="52">
        <v>8.0909431750000014</v>
      </c>
      <c r="J13" s="52">
        <v>619.27072530617886</v>
      </c>
      <c r="K13" s="52">
        <v>35.232989962000005</v>
      </c>
      <c r="L13" s="52">
        <v>33.293527924754855</v>
      </c>
      <c r="M13" s="52">
        <v>1.2140037170000002</v>
      </c>
      <c r="N13" s="52">
        <v>382.15150164395038</v>
      </c>
      <c r="O13" s="52">
        <v>3.5679702430000009</v>
      </c>
      <c r="P13" s="52">
        <v>227.2748018939908</v>
      </c>
      <c r="Q13" s="52">
        <v>3.9283557640000013</v>
      </c>
      <c r="R13" s="52">
        <v>217.2969277817439</v>
      </c>
      <c r="S13" s="52">
        <v>8.3201403380000016</v>
      </c>
      <c r="T13" s="52">
        <v>235.06958877728397</v>
      </c>
      <c r="U13" s="52">
        <v>15.158960684</v>
      </c>
      <c r="V13" s="52">
        <v>840.0956115268616</v>
      </c>
      <c r="W13" s="52">
        <v>35.292205190000004</v>
      </c>
      <c r="X13" s="52">
        <v>900.23136053637461</v>
      </c>
      <c r="Y13" s="52">
        <v>41.289108946999995</v>
      </c>
      <c r="Z13" s="52">
        <v>3421.9804094923829</v>
      </c>
      <c r="AA13" s="52">
        <v>73.661986050862993</v>
      </c>
      <c r="AB13" s="52">
        <v>14849.505024105123</v>
      </c>
      <c r="AC13" s="52">
        <v>781.1199783444514</v>
      </c>
      <c r="AD13" s="49"/>
      <c r="AE13" s="55">
        <v>4.0382184200393842E-2</v>
      </c>
    </row>
    <row r="14" spans="1:31" ht="14.45" x14ac:dyDescent="0.3">
      <c r="A14" s="49">
        <v>1990</v>
      </c>
      <c r="B14" s="52">
        <v>287.80021705206877</v>
      </c>
      <c r="C14" s="52">
        <v>7.277143852</v>
      </c>
      <c r="D14" s="52">
        <v>130.63708449569174</v>
      </c>
      <c r="E14" s="52">
        <v>4.150691773000001</v>
      </c>
      <c r="F14" s="52">
        <v>764.95992385428929</v>
      </c>
      <c r="G14" s="52">
        <v>29.617397869999998</v>
      </c>
      <c r="H14" s="52">
        <v>204.25327768935352</v>
      </c>
      <c r="I14" s="52">
        <v>7.4619702700000001</v>
      </c>
      <c r="J14" s="52">
        <v>652.22651485313827</v>
      </c>
      <c r="K14" s="52">
        <v>35.387254640000002</v>
      </c>
      <c r="L14" s="52">
        <v>34.247673111194935</v>
      </c>
      <c r="M14" s="52">
        <v>1.1243150750000002</v>
      </c>
      <c r="N14" s="52">
        <v>387.83935982549116</v>
      </c>
      <c r="O14" s="52">
        <v>6.0416051790000012</v>
      </c>
      <c r="P14" s="52">
        <v>230.33250540762955</v>
      </c>
      <c r="Q14" s="52">
        <v>3.3363392219999999</v>
      </c>
      <c r="R14" s="52">
        <v>226.77748111639147</v>
      </c>
      <c r="S14" s="52">
        <v>9.6968309279999989</v>
      </c>
      <c r="T14" s="52">
        <v>242.98991368801703</v>
      </c>
      <c r="U14" s="52">
        <v>8.6300884479999986</v>
      </c>
      <c r="V14" s="52">
        <v>872.6033012962007</v>
      </c>
      <c r="W14" s="52">
        <v>34.044404024999999</v>
      </c>
      <c r="X14" s="52">
        <v>935.03714027960359</v>
      </c>
      <c r="Y14" s="52">
        <v>36.422984069000002</v>
      </c>
      <c r="Z14" s="52">
        <v>3469.2351864810698</v>
      </c>
      <c r="AA14" s="52">
        <v>58.509425227627034</v>
      </c>
      <c r="AB14" s="52">
        <v>15072.873417403462</v>
      </c>
      <c r="AC14" s="52">
        <v>658.92837438079084</v>
      </c>
      <c r="AD14" s="49"/>
      <c r="AE14" s="55">
        <v>3.6861553701509786E-2</v>
      </c>
    </row>
    <row r="15" spans="1:31" ht="14.45" x14ac:dyDescent="0.3">
      <c r="A15" s="49">
        <v>1991</v>
      </c>
      <c r="B15" s="52">
        <v>294.24055442091998</v>
      </c>
      <c r="C15" s="52">
        <v>7.4097521300000002</v>
      </c>
      <c r="D15" s="52">
        <v>134.25153404559478</v>
      </c>
      <c r="E15" s="52">
        <v>3.9148114169999992</v>
      </c>
      <c r="F15" s="52">
        <v>794.73993455594541</v>
      </c>
      <c r="G15" s="52">
        <v>32.219106457999999</v>
      </c>
      <c r="H15" s="52">
        <v>212.2590306275055</v>
      </c>
      <c r="I15" s="52">
        <v>8.6805325670000002</v>
      </c>
      <c r="J15" s="52">
        <v>682.46824326754836</v>
      </c>
      <c r="K15" s="52">
        <v>32.889397421000005</v>
      </c>
      <c r="L15" s="52">
        <v>35.89315797202638</v>
      </c>
      <c r="M15" s="52">
        <v>1.8305707670000004</v>
      </c>
      <c r="N15" s="52">
        <v>393.82950594604466</v>
      </c>
      <c r="O15" s="52">
        <v>6.4773132389999999</v>
      </c>
      <c r="P15" s="52">
        <v>233.48818072229147</v>
      </c>
      <c r="Q15" s="52">
        <v>3.4584290790000001</v>
      </c>
      <c r="R15" s="52">
        <v>235.27674208598282</v>
      </c>
      <c r="S15" s="52">
        <v>8.7361815299999996</v>
      </c>
      <c r="T15" s="52">
        <v>250.87395485168182</v>
      </c>
      <c r="U15" s="52">
        <v>8.6525140129999993</v>
      </c>
      <c r="V15" s="52">
        <v>901.19862479558867</v>
      </c>
      <c r="W15" s="52">
        <v>30.281312414999995</v>
      </c>
      <c r="X15" s="52">
        <v>968.76333204771481</v>
      </c>
      <c r="Y15" s="52">
        <v>35.505556797999994</v>
      </c>
      <c r="Z15" s="52">
        <v>3518.221704280324</v>
      </c>
      <c r="AA15" s="52">
        <v>33.980515399395742</v>
      </c>
      <c r="AB15" s="52">
        <v>15309.39042215749</v>
      </c>
      <c r="AC15" s="52">
        <v>594.76894395460181</v>
      </c>
      <c r="AD15" s="49"/>
      <c r="AE15" s="55">
        <v>3.5048776757504528E-2</v>
      </c>
    </row>
    <row r="16" spans="1:31" ht="14.45" x14ac:dyDescent="0.3">
      <c r="A16" s="49">
        <v>1992</v>
      </c>
      <c r="B16" s="52">
        <v>299.5217754233459</v>
      </c>
      <c r="C16" s="52">
        <v>6.345873707</v>
      </c>
      <c r="D16" s="52">
        <v>137.74392961470372</v>
      </c>
      <c r="E16" s="52">
        <v>3.8233661009999991</v>
      </c>
      <c r="F16" s="52">
        <v>817.5422490173446</v>
      </c>
      <c r="G16" s="52">
        <v>25.46740423</v>
      </c>
      <c r="H16" s="52">
        <v>218.11064986320599</v>
      </c>
      <c r="I16" s="52">
        <v>6.5897604860000003</v>
      </c>
      <c r="J16" s="52">
        <v>709.47957565550689</v>
      </c>
      <c r="K16" s="52">
        <v>29.885632828999999</v>
      </c>
      <c r="L16" s="52">
        <v>36.850281543081557</v>
      </c>
      <c r="M16" s="52">
        <v>1.1589029710000001</v>
      </c>
      <c r="N16" s="52">
        <v>400.32265116090701</v>
      </c>
      <c r="O16" s="52">
        <v>7.0235009040000005</v>
      </c>
      <c r="P16" s="52">
        <v>235.85109131652879</v>
      </c>
      <c r="Q16" s="52">
        <v>2.6926127389999999</v>
      </c>
      <c r="R16" s="52">
        <v>241.75183832376047</v>
      </c>
      <c r="S16" s="52">
        <v>6.7318424940000012</v>
      </c>
      <c r="T16" s="52">
        <v>256.787078300735</v>
      </c>
      <c r="U16" s="52">
        <v>6.751405653</v>
      </c>
      <c r="V16" s="52">
        <v>928.37788611414646</v>
      </c>
      <c r="W16" s="52">
        <v>29.024816731999998</v>
      </c>
      <c r="X16" s="52">
        <v>992.78698584242829</v>
      </c>
      <c r="Y16" s="52">
        <v>25.984447743999997</v>
      </c>
      <c r="Z16" s="52">
        <v>3553.9456999300355</v>
      </c>
      <c r="AA16" s="52">
        <v>22.842180831020215</v>
      </c>
      <c r="AB16" s="52">
        <v>15537.819190425358</v>
      </c>
      <c r="AC16" s="52">
        <v>609.26702346246032</v>
      </c>
      <c r="AD16" s="49"/>
      <c r="AE16" s="55">
        <v>2.8715819643868479E-2</v>
      </c>
    </row>
    <row r="17" spans="1:31" ht="14.45" x14ac:dyDescent="0.3">
      <c r="A17" s="49">
        <v>1993</v>
      </c>
      <c r="B17" s="52">
        <v>304.23182977622815</v>
      </c>
      <c r="C17" s="52">
        <v>5.876271923</v>
      </c>
      <c r="D17" s="52">
        <v>139.86184762696877</v>
      </c>
      <c r="E17" s="52">
        <v>2.4824244709999999</v>
      </c>
      <c r="F17" s="52">
        <v>838.50632046323824</v>
      </c>
      <c r="G17" s="52">
        <v>23.859811671999999</v>
      </c>
      <c r="H17" s="52">
        <v>223.93315143596931</v>
      </c>
      <c r="I17" s="52">
        <v>6.6246802699999998</v>
      </c>
      <c r="J17" s="52">
        <v>723.61006985719405</v>
      </c>
      <c r="K17" s="52">
        <v>17.243626558000006</v>
      </c>
      <c r="L17" s="52">
        <v>38.437421765459881</v>
      </c>
      <c r="M17" s="52">
        <v>1.805052179</v>
      </c>
      <c r="N17" s="52">
        <v>405.86224604982993</v>
      </c>
      <c r="O17" s="52">
        <v>6.1168899879999996</v>
      </c>
      <c r="P17" s="52">
        <v>238.53978192439027</v>
      </c>
      <c r="Q17" s="52">
        <v>3.0466542890000001</v>
      </c>
      <c r="R17" s="52">
        <v>247.0515239596084</v>
      </c>
      <c r="S17" s="52">
        <v>5.5767165660000009</v>
      </c>
      <c r="T17" s="52">
        <v>257.71388317067044</v>
      </c>
      <c r="U17" s="52">
        <v>1.8373682779999996</v>
      </c>
      <c r="V17" s="52">
        <v>952.86803697724235</v>
      </c>
      <c r="W17" s="52">
        <v>26.511649043999999</v>
      </c>
      <c r="X17" s="52">
        <v>1001.1653662386321</v>
      </c>
      <c r="Y17" s="52">
        <v>10.527473797000001</v>
      </c>
      <c r="Z17" s="52">
        <v>3578.1036960351325</v>
      </c>
      <c r="AA17" s="52">
        <v>16.403379509850165</v>
      </c>
      <c r="AB17" s="52">
        <v>15739.31132937493</v>
      </c>
      <c r="AC17" s="52">
        <v>605.3617570666687</v>
      </c>
      <c r="AD17" s="49"/>
      <c r="AE17" s="55">
        <v>2.0758219496795967E-2</v>
      </c>
    </row>
    <row r="18" spans="1:31" ht="14.45" x14ac:dyDescent="0.3">
      <c r="A18" s="49">
        <v>1994</v>
      </c>
      <c r="B18" s="52">
        <v>308.17108646564179</v>
      </c>
      <c r="C18" s="52">
        <v>5.2154611829999995</v>
      </c>
      <c r="D18" s="52">
        <v>141.32703112579256</v>
      </c>
      <c r="E18" s="52">
        <v>1.8647956130000003</v>
      </c>
      <c r="F18" s="52">
        <v>852.79654601155607</v>
      </c>
      <c r="G18" s="52">
        <v>17.436177422999997</v>
      </c>
      <c r="H18" s="52">
        <v>227.87555784497641</v>
      </c>
      <c r="I18" s="52">
        <v>4.8149364639999996</v>
      </c>
      <c r="J18" s="52">
        <v>730.36471161742043</v>
      </c>
      <c r="K18" s="52">
        <v>10.108036196999999</v>
      </c>
      <c r="L18" s="52">
        <v>39.890795112871672</v>
      </c>
      <c r="M18" s="52">
        <v>1.6896397889999997</v>
      </c>
      <c r="N18" s="52">
        <v>411.75717558585836</v>
      </c>
      <c r="O18" s="52">
        <v>6.5215133989999989</v>
      </c>
      <c r="P18" s="52">
        <v>241.01119000018824</v>
      </c>
      <c r="Q18" s="52">
        <v>2.8612172189999998</v>
      </c>
      <c r="R18" s="52">
        <v>252.46742271391608</v>
      </c>
      <c r="S18" s="52">
        <v>5.7157504989999985</v>
      </c>
      <c r="T18" s="52">
        <v>257.87584394475584</v>
      </c>
      <c r="U18" s="52">
        <v>1.14580718</v>
      </c>
      <c r="V18" s="52">
        <v>971.40556517416667</v>
      </c>
      <c r="W18" s="52">
        <v>20.748223244999998</v>
      </c>
      <c r="X18" s="52">
        <v>1006.8509801022976</v>
      </c>
      <c r="Y18" s="52">
        <v>8.0327275030000003</v>
      </c>
      <c r="Z18" s="52">
        <v>3595.634110937373</v>
      </c>
      <c r="AA18" s="52">
        <v>20.598227516145034</v>
      </c>
      <c r="AB18" s="52">
        <v>15916.296332206221</v>
      </c>
      <c r="AC18" s="52">
        <v>634.17069594579448</v>
      </c>
      <c r="AD18" s="49"/>
      <c r="AE18" s="55">
        <v>1.5831964092533277E-2</v>
      </c>
    </row>
    <row r="19" spans="1:31" ht="14.45" x14ac:dyDescent="0.3">
      <c r="A19" s="49">
        <v>1995</v>
      </c>
      <c r="B19" s="52">
        <v>311.62200024469371</v>
      </c>
      <c r="C19" s="52">
        <v>4.8448993220000007</v>
      </c>
      <c r="D19" s="52">
        <v>142.7012647642056</v>
      </c>
      <c r="E19" s="52">
        <v>1.8127122660000001</v>
      </c>
      <c r="F19" s="52">
        <v>866.92145432811287</v>
      </c>
      <c r="G19" s="52">
        <v>17.529920855</v>
      </c>
      <c r="H19" s="52">
        <v>231.7379770725658</v>
      </c>
      <c r="I19" s="52">
        <v>4.807405911</v>
      </c>
      <c r="J19" s="52">
        <v>736.04605104552184</v>
      </c>
      <c r="K19" s="52">
        <v>9.2911982070000025</v>
      </c>
      <c r="L19" s="52">
        <v>42.265043810829795</v>
      </c>
      <c r="M19" s="52">
        <v>2.6288781069999998</v>
      </c>
      <c r="N19" s="52">
        <v>419.50544586431937</v>
      </c>
      <c r="O19" s="52">
        <v>8.4296407129999995</v>
      </c>
      <c r="P19" s="52">
        <v>242.87784161298535</v>
      </c>
      <c r="Q19" s="52">
        <v>2.2903676410000005</v>
      </c>
      <c r="R19" s="52">
        <v>258.04077124817275</v>
      </c>
      <c r="S19" s="52">
        <v>5.8992185080000006</v>
      </c>
      <c r="T19" s="52">
        <v>258.23521558829299</v>
      </c>
      <c r="U19" s="52">
        <v>1.4250314960000001</v>
      </c>
      <c r="V19" s="52">
        <v>985.25064243478971</v>
      </c>
      <c r="W19" s="52">
        <v>16.256654404000003</v>
      </c>
      <c r="X19" s="52">
        <v>1011.2631908820788</v>
      </c>
      <c r="Y19" s="52">
        <v>6.9881129159999995</v>
      </c>
      <c r="Z19" s="52">
        <v>3612.0925957624504</v>
      </c>
      <c r="AA19" s="52">
        <v>16.4169875272339</v>
      </c>
      <c r="AB19" s="52">
        <v>16098.846933292007</v>
      </c>
      <c r="AC19" s="52">
        <v>619.2180664022577</v>
      </c>
      <c r="AD19" s="49"/>
      <c r="AE19" s="55">
        <v>1.4928636066526203E-2</v>
      </c>
    </row>
    <row r="20" spans="1:31" ht="14.45" x14ac:dyDescent="0.3">
      <c r="A20" s="49">
        <v>1996</v>
      </c>
      <c r="B20" s="52">
        <v>315.25862714564687</v>
      </c>
      <c r="C20" s="52">
        <v>5.1567825300000001</v>
      </c>
      <c r="D20" s="52">
        <v>144.22795033357059</v>
      </c>
      <c r="E20" s="52">
        <v>2.0078365170000008</v>
      </c>
      <c r="F20" s="52">
        <v>880.73036060200377</v>
      </c>
      <c r="G20" s="52">
        <v>17.493353068000001</v>
      </c>
      <c r="H20" s="52">
        <v>235.52858619373441</v>
      </c>
      <c r="I20" s="52">
        <v>4.8138678550000007</v>
      </c>
      <c r="J20" s="52">
        <v>744.81512023834557</v>
      </c>
      <c r="K20" s="52">
        <v>12.651900662999999</v>
      </c>
      <c r="L20" s="52">
        <v>43.036348361183073</v>
      </c>
      <c r="M20" s="52">
        <v>1.0461482150000003</v>
      </c>
      <c r="N20" s="52">
        <v>424.12472648563971</v>
      </c>
      <c r="O20" s="52">
        <v>5.3615704000000006</v>
      </c>
      <c r="P20" s="52">
        <v>244.64777792392258</v>
      </c>
      <c r="Q20" s="52">
        <v>2.2299265890000002</v>
      </c>
      <c r="R20" s="52">
        <v>260.9352379701204</v>
      </c>
      <c r="S20" s="52">
        <v>3.2484408820000001</v>
      </c>
      <c r="T20" s="52">
        <v>259.17530958427545</v>
      </c>
      <c r="U20" s="52">
        <v>2.0927793440000002</v>
      </c>
      <c r="V20" s="52">
        <v>1000.7495772317552</v>
      </c>
      <c r="W20" s="52">
        <v>18.128333210999998</v>
      </c>
      <c r="X20" s="52">
        <v>1016.1708629497309</v>
      </c>
      <c r="Y20" s="52">
        <v>7.732693449000001</v>
      </c>
      <c r="Z20" s="52">
        <v>3629.2682127035519</v>
      </c>
      <c r="AA20" s="52">
        <v>19.618553714646065</v>
      </c>
      <c r="AB20" s="52">
        <v>16264.445290468833</v>
      </c>
      <c r="AC20" s="52">
        <v>639.9149654647548</v>
      </c>
      <c r="AD20" s="49"/>
      <c r="AE20" s="55">
        <v>1.4716778393555714E-2</v>
      </c>
    </row>
    <row r="21" spans="1:31" ht="14.45" x14ac:dyDescent="0.3">
      <c r="A21" s="49">
        <v>1997</v>
      </c>
      <c r="B21" s="52">
        <v>318.40172651043434</v>
      </c>
      <c r="C21" s="52">
        <v>4.798258197</v>
      </c>
      <c r="D21" s="52">
        <v>145.98251521985264</v>
      </c>
      <c r="E21" s="52">
        <v>2.2820334340000001</v>
      </c>
      <c r="F21" s="52">
        <v>894.74764054872924</v>
      </c>
      <c r="G21" s="52">
        <v>17.994275276999996</v>
      </c>
      <c r="H21" s="52">
        <v>239.23927389715763</v>
      </c>
      <c r="I21" s="52">
        <v>4.8160865040000003</v>
      </c>
      <c r="J21" s="52">
        <v>754.48253666618496</v>
      </c>
      <c r="K21" s="52">
        <v>13.836653345000002</v>
      </c>
      <c r="L21" s="52">
        <v>43.97354732408035</v>
      </c>
      <c r="M21" s="52">
        <v>1.230166138</v>
      </c>
      <c r="N21" s="52">
        <v>428.10195093220187</v>
      </c>
      <c r="O21" s="52">
        <v>4.7799933310000009</v>
      </c>
      <c r="P21" s="52">
        <v>245.66478254756299</v>
      </c>
      <c r="Q21" s="52">
        <v>1.5167576680000001</v>
      </c>
      <c r="R21" s="52">
        <v>266.33990617666359</v>
      </c>
      <c r="S21" s="52">
        <v>5.7858076070000006</v>
      </c>
      <c r="T21" s="52">
        <v>260.1791064325497</v>
      </c>
      <c r="U21" s="52">
        <v>2.2479241219999997</v>
      </c>
      <c r="V21" s="52">
        <v>1014.5102666257771</v>
      </c>
      <c r="W21" s="52">
        <v>16.630983064999999</v>
      </c>
      <c r="X21" s="52">
        <v>1024.3086669115562</v>
      </c>
      <c r="Y21" s="52">
        <v>11.233507997</v>
      </c>
      <c r="Z21" s="52">
        <v>3647.8735717709237</v>
      </c>
      <c r="AA21" s="52">
        <v>26.420652855335383</v>
      </c>
      <c r="AB21" s="52">
        <v>16432.44364699272</v>
      </c>
      <c r="AC21" s="52">
        <v>672.90780597711625</v>
      </c>
      <c r="AD21" s="49"/>
      <c r="AE21" s="55">
        <v>1.5463715304815969E-2</v>
      </c>
    </row>
    <row r="22" spans="1:31" ht="14.45" x14ac:dyDescent="0.3">
      <c r="A22" s="49">
        <v>1998</v>
      </c>
      <c r="B22" s="52">
        <v>322.40637815628401</v>
      </c>
      <c r="C22" s="52">
        <v>5.8020728959999985</v>
      </c>
      <c r="D22" s="52">
        <v>148.37670975789769</v>
      </c>
      <c r="E22" s="52">
        <v>2.9715758999999999</v>
      </c>
      <c r="F22" s="52">
        <v>911.07904926850119</v>
      </c>
      <c r="G22" s="52">
        <v>20.613972610999998</v>
      </c>
      <c r="H22" s="52">
        <v>243.68787495575089</v>
      </c>
      <c r="I22" s="52">
        <v>5.6397572710000006</v>
      </c>
      <c r="J22" s="52">
        <v>766.20641412099667</v>
      </c>
      <c r="K22" s="52">
        <v>16.184676507999995</v>
      </c>
      <c r="L22" s="52">
        <v>44.64694455957175</v>
      </c>
      <c r="M22" s="52">
        <v>0.98672295000000021</v>
      </c>
      <c r="N22" s="52">
        <v>432.1891856736957</v>
      </c>
      <c r="O22" s="52">
        <v>4.9580033699999992</v>
      </c>
      <c r="P22" s="52">
        <v>247.36505406846862</v>
      </c>
      <c r="Q22" s="52">
        <v>2.2422672829999999</v>
      </c>
      <c r="R22" s="52">
        <v>270.57512868333998</v>
      </c>
      <c r="S22" s="52">
        <v>4.6511723509999987</v>
      </c>
      <c r="T22" s="52">
        <v>263.45960972782427</v>
      </c>
      <c r="U22" s="52">
        <v>4.6191900410000004</v>
      </c>
      <c r="V22" s="52">
        <v>1033.5285675221012</v>
      </c>
      <c r="W22" s="52">
        <v>22.143019819999999</v>
      </c>
      <c r="X22" s="52">
        <v>1035.5501535780479</v>
      </c>
      <c r="Y22" s="52">
        <v>14.631473906000002</v>
      </c>
      <c r="Z22" s="52">
        <v>3671.2025143089932</v>
      </c>
      <c r="AA22" s="52">
        <v>32.508127381365085</v>
      </c>
      <c r="AB22" s="52">
        <v>16606.949923477583</v>
      </c>
      <c r="AC22" s="52">
        <v>708.14065396208753</v>
      </c>
      <c r="AD22" s="49"/>
      <c r="AE22" s="55">
        <v>1.843724332414419E-2</v>
      </c>
    </row>
    <row r="23" spans="1:31" ht="14.45" x14ac:dyDescent="0.3">
      <c r="A23" s="49">
        <v>1999</v>
      </c>
      <c r="B23" s="52">
        <v>326.72709202997328</v>
      </c>
      <c r="C23" s="52">
        <v>6.2695294439999998</v>
      </c>
      <c r="D23" s="52">
        <v>151.25122722668445</v>
      </c>
      <c r="E23" s="52">
        <v>3.5058672130000006</v>
      </c>
      <c r="F23" s="52">
        <v>927.78535768911206</v>
      </c>
      <c r="G23" s="52">
        <v>21.308246169000004</v>
      </c>
      <c r="H23" s="52">
        <v>248.13790251966515</v>
      </c>
      <c r="I23" s="52">
        <v>5.7311714890000003</v>
      </c>
      <c r="J23" s="52">
        <v>786.41077215835162</v>
      </c>
      <c r="K23" s="52">
        <v>24.963352446000005</v>
      </c>
      <c r="L23" s="52">
        <v>45.966082450001622</v>
      </c>
      <c r="M23" s="52">
        <v>1.6534127140000003</v>
      </c>
      <c r="N23" s="52">
        <v>439.78978547624359</v>
      </c>
      <c r="O23" s="52">
        <v>8.5455793500000006</v>
      </c>
      <c r="P23" s="52">
        <v>249.05605990826729</v>
      </c>
      <c r="Q23" s="52">
        <v>2.2801399180000002</v>
      </c>
      <c r="R23" s="52">
        <v>274.18318167142314</v>
      </c>
      <c r="S23" s="52">
        <v>4.0574208509999998</v>
      </c>
      <c r="T23" s="52">
        <v>270.0587187445467</v>
      </c>
      <c r="U23" s="52">
        <v>8.0380058959999996</v>
      </c>
      <c r="V23" s="52">
        <v>1058.8193106981171</v>
      </c>
      <c r="W23" s="52">
        <v>28.694727024000006</v>
      </c>
      <c r="X23" s="52">
        <v>1056.883757994704</v>
      </c>
      <c r="Y23" s="52">
        <v>25.039051018000002</v>
      </c>
      <c r="Z23" s="52">
        <v>3699.159268618745</v>
      </c>
      <c r="AA23" s="52">
        <v>37.30158792089388</v>
      </c>
      <c r="AB23" s="52">
        <v>16809.990459883284</v>
      </c>
      <c r="AC23" s="52">
        <v>741.44443608701113</v>
      </c>
      <c r="AD23" s="49"/>
      <c r="AE23" s="55">
        <v>2.4007684838770488E-2</v>
      </c>
    </row>
    <row r="24" spans="1:31" ht="14.45" x14ac:dyDescent="0.3">
      <c r="A24" s="49">
        <v>2000</v>
      </c>
      <c r="B24" s="52">
        <v>331.23345736043262</v>
      </c>
      <c r="C24" s="52">
        <v>6.6132942149999998</v>
      </c>
      <c r="D24" s="52">
        <v>154.56156063268912</v>
      </c>
      <c r="E24" s="52">
        <v>3.9991715980000002</v>
      </c>
      <c r="F24" s="52">
        <v>947.07034812547511</v>
      </c>
      <c r="G24" s="52">
        <v>24.214687745000003</v>
      </c>
      <c r="H24" s="52">
        <v>253.03399643883589</v>
      </c>
      <c r="I24" s="52">
        <v>6.2694698629999994</v>
      </c>
      <c r="J24" s="52">
        <v>812.37703564498634</v>
      </c>
      <c r="K24" s="52">
        <v>31.033796009</v>
      </c>
      <c r="L24" s="52">
        <v>47.4468790293922</v>
      </c>
      <c r="M24" s="52">
        <v>1.8349110320000004</v>
      </c>
      <c r="N24" s="52">
        <v>444.4530143734666</v>
      </c>
      <c r="O24" s="52">
        <v>5.6919322550000011</v>
      </c>
      <c r="P24" s="52">
        <v>250.71302711162119</v>
      </c>
      <c r="Q24" s="52">
        <v>2.2961684240000002</v>
      </c>
      <c r="R24" s="52">
        <v>278.03516866718144</v>
      </c>
      <c r="S24" s="52">
        <v>4.3377293799999999</v>
      </c>
      <c r="T24" s="52">
        <v>276.5846615257181</v>
      </c>
      <c r="U24" s="52">
        <v>8.0691565739999991</v>
      </c>
      <c r="V24" s="52">
        <v>1089.6081316210305</v>
      </c>
      <c r="W24" s="52">
        <v>34.491351659999999</v>
      </c>
      <c r="X24" s="52">
        <v>1086.4530472929798</v>
      </c>
      <c r="Y24" s="52">
        <v>33.619612825000004</v>
      </c>
      <c r="Z24" s="52">
        <v>3743.2523360529131</v>
      </c>
      <c r="AA24" s="52">
        <v>41.427457362500924</v>
      </c>
      <c r="AB24" s="52">
        <v>17088.662904598881</v>
      </c>
      <c r="AC24" s="52">
        <v>766.66570057940999</v>
      </c>
      <c r="AD24" s="49"/>
      <c r="AE24" s="55">
        <v>2.7207463474554543E-2</v>
      </c>
    </row>
    <row r="25" spans="1:31" ht="14.45" x14ac:dyDescent="0.3">
      <c r="A25" s="49">
        <v>2001</v>
      </c>
      <c r="B25" s="52">
        <v>335.91348024284417</v>
      </c>
      <c r="C25" s="52">
        <v>6.9515254470000007</v>
      </c>
      <c r="D25" s="52">
        <v>157.79397963810482</v>
      </c>
      <c r="E25" s="52">
        <v>3.9823833120000005</v>
      </c>
      <c r="F25" s="52">
        <v>966.56257745106473</v>
      </c>
      <c r="G25" s="52">
        <v>24.761056112000009</v>
      </c>
      <c r="H25" s="52">
        <v>258.03289448345498</v>
      </c>
      <c r="I25" s="52">
        <v>6.4675444960000013</v>
      </c>
      <c r="J25" s="52">
        <v>840.4011261118676</v>
      </c>
      <c r="K25" s="52">
        <v>33.398717033000011</v>
      </c>
      <c r="L25" s="52">
        <v>48.808848546014886</v>
      </c>
      <c r="M25" s="52">
        <v>1.7376273680000007</v>
      </c>
      <c r="N25" s="52">
        <v>450.60628487418228</v>
      </c>
      <c r="O25" s="52">
        <v>7.2651879490000013</v>
      </c>
      <c r="P25" s="52">
        <v>253.20618330002972</v>
      </c>
      <c r="Q25" s="52">
        <v>3.1862287900000004</v>
      </c>
      <c r="R25" s="52">
        <v>282.3895315312551</v>
      </c>
      <c r="S25" s="52">
        <v>4.8799538850000008</v>
      </c>
      <c r="T25" s="52">
        <v>284.49846039719534</v>
      </c>
      <c r="U25" s="52">
        <v>9.5600563050000034</v>
      </c>
      <c r="V25" s="52">
        <v>1118.3757510114212</v>
      </c>
      <c r="W25" s="52">
        <v>32.785886361999992</v>
      </c>
      <c r="X25" s="52">
        <v>1110.100652656824</v>
      </c>
      <c r="Y25" s="52">
        <v>28.063376514000009</v>
      </c>
      <c r="Z25" s="52">
        <v>3760.9215112116026</v>
      </c>
      <c r="AA25" s="52">
        <v>40.734829541020879</v>
      </c>
      <c r="AB25" s="52">
        <v>17232.806699616136</v>
      </c>
      <c r="AC25" s="52">
        <v>775.83976370706603</v>
      </c>
      <c r="AD25" s="49"/>
      <c r="AE25" s="55">
        <v>2.6698514204444135E-2</v>
      </c>
    </row>
    <row r="26" spans="1:31" ht="14.45" x14ac:dyDescent="0.3">
      <c r="A26" s="49">
        <v>2002</v>
      </c>
      <c r="B26" s="52">
        <v>341.179767942441</v>
      </c>
      <c r="C26" s="52">
        <v>7.7080909759999994</v>
      </c>
      <c r="D26" s="52">
        <v>161.80389040624686</v>
      </c>
      <c r="E26" s="52">
        <v>4.8240712189999986</v>
      </c>
      <c r="F26" s="52">
        <v>988.025245324499</v>
      </c>
      <c r="G26" s="52">
        <v>27.075659577</v>
      </c>
      <c r="H26" s="52">
        <v>263.21550724799221</v>
      </c>
      <c r="I26" s="52">
        <v>6.7482605760000007</v>
      </c>
      <c r="J26" s="52">
        <v>873.16296946985278</v>
      </c>
      <c r="K26" s="52">
        <v>38.438125561000007</v>
      </c>
      <c r="L26" s="52">
        <v>49.475146810095559</v>
      </c>
      <c r="M26" s="52">
        <v>1.0622177819999998</v>
      </c>
      <c r="N26" s="52">
        <v>457.86331544579485</v>
      </c>
      <c r="O26" s="52">
        <v>8.4632352039999983</v>
      </c>
      <c r="P26" s="52">
        <v>256.25818675951217</v>
      </c>
      <c r="Q26" s="52">
        <v>3.803938901</v>
      </c>
      <c r="R26" s="52">
        <v>287.50735435279944</v>
      </c>
      <c r="S26" s="52">
        <v>5.686263866</v>
      </c>
      <c r="T26" s="52">
        <v>293.12387108741007</v>
      </c>
      <c r="U26" s="52">
        <v>10.377769302999999</v>
      </c>
      <c r="V26" s="52">
        <v>1147.2711059731121</v>
      </c>
      <c r="W26" s="52">
        <v>33.23894447899999</v>
      </c>
      <c r="X26" s="52">
        <v>1139.209479552283</v>
      </c>
      <c r="Y26" s="52">
        <v>33.896617907000007</v>
      </c>
      <c r="Z26" s="52">
        <v>3783.7531180770929</v>
      </c>
      <c r="AA26" s="52">
        <v>39.862395007391555</v>
      </c>
      <c r="AB26" s="52">
        <v>17446.7915719544</v>
      </c>
      <c r="AC26" s="52">
        <v>831.23414637518488</v>
      </c>
      <c r="AD26" s="49"/>
      <c r="AE26" s="55">
        <v>2.8974180002366411E-2</v>
      </c>
    </row>
    <row r="27" spans="1:31" ht="14.45" x14ac:dyDescent="0.3">
      <c r="A27" s="49">
        <v>2003</v>
      </c>
      <c r="B27" s="52">
        <v>345.80174875098839</v>
      </c>
      <c r="C27" s="52">
        <v>7.2392276459999998</v>
      </c>
      <c r="D27" s="52">
        <v>164.98171057228643</v>
      </c>
      <c r="E27" s="52">
        <v>4.0606061649999994</v>
      </c>
      <c r="F27" s="52">
        <v>1008.1543259563483</v>
      </c>
      <c r="G27" s="52">
        <v>26.093888348999997</v>
      </c>
      <c r="H27" s="52">
        <v>268.24757075332963</v>
      </c>
      <c r="I27" s="52">
        <v>6.6963279090000007</v>
      </c>
      <c r="J27" s="52">
        <v>896.54499619323656</v>
      </c>
      <c r="K27" s="52">
        <v>29.358446426000004</v>
      </c>
      <c r="L27" s="52">
        <v>50.056852072125032</v>
      </c>
      <c r="M27" s="52">
        <v>0.99676954900000014</v>
      </c>
      <c r="N27" s="52">
        <v>466.2161306106874</v>
      </c>
      <c r="O27" s="52">
        <v>9.6599318259999993</v>
      </c>
      <c r="P27" s="52">
        <v>259.66888039891586</v>
      </c>
      <c r="Q27" s="52">
        <v>4.2255410170000003</v>
      </c>
      <c r="R27" s="52">
        <v>294.26036239337509</v>
      </c>
      <c r="S27" s="52">
        <v>7.3674212720000005</v>
      </c>
      <c r="T27" s="52">
        <v>298.3884215522657</v>
      </c>
      <c r="U27" s="52">
        <v>7.1231422890000005</v>
      </c>
      <c r="V27" s="52">
        <v>1175.1624823918789</v>
      </c>
      <c r="W27" s="52">
        <v>32.579084145999992</v>
      </c>
      <c r="X27" s="52">
        <v>1166.0297653862606</v>
      </c>
      <c r="Y27" s="52">
        <v>32.012841448000003</v>
      </c>
      <c r="Z27" s="52">
        <v>3814.1286935613311</v>
      </c>
      <c r="AA27" s="52">
        <v>52.42766421787843</v>
      </c>
      <c r="AB27" s="52">
        <v>17667.025450586021</v>
      </c>
      <c r="AC27" s="52">
        <v>880.93310775923931</v>
      </c>
      <c r="AD27" s="49"/>
      <c r="AE27" s="55">
        <v>2.6184856677934402E-2</v>
      </c>
    </row>
    <row r="28" spans="1:31" ht="14.45" x14ac:dyDescent="0.3">
      <c r="A28" s="49">
        <v>2004</v>
      </c>
      <c r="B28" s="52">
        <v>349.78665413096257</v>
      </c>
      <c r="C28" s="52">
        <v>6.7797129330000017</v>
      </c>
      <c r="D28" s="52">
        <v>167.70465550638716</v>
      </c>
      <c r="E28" s="52">
        <v>3.6760064440000004</v>
      </c>
      <c r="F28" s="52">
        <v>1025.0513819787643</v>
      </c>
      <c r="G28" s="52">
        <v>23.214170664000005</v>
      </c>
      <c r="H28" s="52">
        <v>272.72815762555581</v>
      </c>
      <c r="I28" s="52">
        <v>6.2440506410000003</v>
      </c>
      <c r="J28" s="52">
        <v>920.05650657375475</v>
      </c>
      <c r="K28" s="52">
        <v>29.765553517000001</v>
      </c>
      <c r="L28" s="52">
        <v>50.900170044155381</v>
      </c>
      <c r="M28" s="52">
        <v>1.2774397790000001</v>
      </c>
      <c r="N28" s="52">
        <v>477.03252610203378</v>
      </c>
      <c r="O28" s="52">
        <v>12.23178877</v>
      </c>
      <c r="P28" s="52">
        <v>261.92346358628072</v>
      </c>
      <c r="Q28" s="52">
        <v>3.136665025000001</v>
      </c>
      <c r="R28" s="52">
        <v>300.52118822937683</v>
      </c>
      <c r="S28" s="52">
        <v>6.9251201399999998</v>
      </c>
      <c r="T28" s="52">
        <v>302.38040996298702</v>
      </c>
      <c r="U28" s="52">
        <v>5.952329583</v>
      </c>
      <c r="V28" s="52">
        <v>1198.2435089781377</v>
      </c>
      <c r="W28" s="52">
        <v>28.127530282000002</v>
      </c>
      <c r="X28" s="52">
        <v>1176.4794475504859</v>
      </c>
      <c r="Y28" s="52">
        <v>16.059034729</v>
      </c>
      <c r="Z28" s="52">
        <v>3845.3685430118667</v>
      </c>
      <c r="AA28" s="52">
        <v>56.517156660764513</v>
      </c>
      <c r="AB28" s="52">
        <v>17902.854098207397</v>
      </c>
      <c r="AC28" s="52">
        <v>917.83723807847889</v>
      </c>
      <c r="AD28" s="49"/>
      <c r="AE28" s="55">
        <v>2.2050382074565989E-2</v>
      </c>
    </row>
    <row r="29" spans="1:31" ht="14.45" x14ac:dyDescent="0.3">
      <c r="A29" s="49">
        <v>2005</v>
      </c>
      <c r="B29" s="52">
        <v>354.00196496768842</v>
      </c>
      <c r="C29" s="52">
        <v>7.1895834540000001</v>
      </c>
      <c r="D29" s="52">
        <v>170.21581954486243</v>
      </c>
      <c r="E29" s="52">
        <v>3.5379413560000001</v>
      </c>
      <c r="F29" s="52">
        <v>1045.2786770771957</v>
      </c>
      <c r="G29" s="52">
        <v>26.896535338000003</v>
      </c>
      <c r="H29" s="52">
        <v>278.18494161013103</v>
      </c>
      <c r="I29" s="52">
        <v>7.3193010660000004</v>
      </c>
      <c r="J29" s="52">
        <v>938.92798107816179</v>
      </c>
      <c r="K29" s="52">
        <v>25.402445334000003</v>
      </c>
      <c r="L29" s="52">
        <v>51.635016095193514</v>
      </c>
      <c r="M29" s="52">
        <v>1.1875008070000002</v>
      </c>
      <c r="N29" s="52">
        <v>490.51960105287617</v>
      </c>
      <c r="O29" s="52">
        <v>15.019971317</v>
      </c>
      <c r="P29" s="52">
        <v>264.88565241585445</v>
      </c>
      <c r="Q29" s="52">
        <v>3.9145781750000004</v>
      </c>
      <c r="R29" s="52">
        <v>305.46379332955422</v>
      </c>
      <c r="S29" s="52">
        <v>5.6575853470000004</v>
      </c>
      <c r="T29" s="52">
        <v>305.91079335929726</v>
      </c>
      <c r="U29" s="52">
        <v>5.5935284980000004</v>
      </c>
      <c r="V29" s="52">
        <v>1219.1143201874279</v>
      </c>
      <c r="W29" s="52">
        <v>26.286608274000006</v>
      </c>
      <c r="X29" s="52">
        <v>1188.4750388492271</v>
      </c>
      <c r="Y29" s="52">
        <v>18.024555723999999</v>
      </c>
      <c r="Z29" s="52">
        <v>3879.3864030940754</v>
      </c>
      <c r="AA29" s="52">
        <v>51.545930830801304</v>
      </c>
      <c r="AB29" s="52">
        <v>18184.222300650963</v>
      </c>
      <c r="AC29" s="52">
        <v>932.71561455492576</v>
      </c>
      <c r="AD29" s="49"/>
      <c r="AE29" s="55">
        <v>2.2083572930913713E-2</v>
      </c>
    </row>
    <row r="30" spans="1:31" ht="14.45" x14ac:dyDescent="0.3">
      <c r="A30" s="49">
        <v>2006</v>
      </c>
      <c r="B30" s="52">
        <v>357.13526216192446</v>
      </c>
      <c r="C30" s="52">
        <v>6.2882873070000009</v>
      </c>
      <c r="D30" s="52">
        <v>172.14094509863247</v>
      </c>
      <c r="E30" s="52">
        <v>3.0286662979999996</v>
      </c>
      <c r="F30" s="52">
        <v>1062.1520138705666</v>
      </c>
      <c r="G30" s="52">
        <v>23.901752144</v>
      </c>
      <c r="H30" s="52">
        <v>282.67187691169096</v>
      </c>
      <c r="I30" s="52">
        <v>6.4498092670000009</v>
      </c>
      <c r="J30" s="52">
        <v>951.75470897041987</v>
      </c>
      <c r="K30" s="52">
        <v>19.616715597000002</v>
      </c>
      <c r="L30" s="52">
        <v>51.832220541193614</v>
      </c>
      <c r="M30" s="52">
        <v>0.66691731099999985</v>
      </c>
      <c r="N30" s="52">
        <v>503.65361335177215</v>
      </c>
      <c r="O30" s="52">
        <v>14.792852339000003</v>
      </c>
      <c r="P30" s="52">
        <v>268.51213482582898</v>
      </c>
      <c r="Q30" s="52">
        <v>4.6559702770000007</v>
      </c>
      <c r="R30" s="52">
        <v>311.53221179349657</v>
      </c>
      <c r="S30" s="52">
        <v>6.8361784139999999</v>
      </c>
      <c r="T30" s="52">
        <v>309.05203066827011</v>
      </c>
      <c r="U30" s="52">
        <v>5.3062598900000006</v>
      </c>
      <c r="V30" s="52">
        <v>1235.1848755146289</v>
      </c>
      <c r="W30" s="52">
        <v>21.871292226999998</v>
      </c>
      <c r="X30" s="52">
        <v>1196.4011744463317</v>
      </c>
      <c r="Y30" s="52">
        <v>14.409659967</v>
      </c>
      <c r="Z30" s="52">
        <v>3927.17572103049</v>
      </c>
      <c r="AA30" s="52">
        <v>50.596637938151446</v>
      </c>
      <c r="AB30" s="52">
        <v>18454.088073573974</v>
      </c>
      <c r="AC30" s="52">
        <v>828.40772528745742</v>
      </c>
      <c r="AD30" s="49"/>
      <c r="AE30" s="55">
        <v>1.9072503889962501E-2</v>
      </c>
    </row>
    <row r="31" spans="1:31" ht="14.45" x14ac:dyDescent="0.3">
      <c r="A31" s="49">
        <v>2007</v>
      </c>
      <c r="B31" s="52">
        <v>361.39398429956753</v>
      </c>
      <c r="C31" s="52">
        <v>7.5916411909999999</v>
      </c>
      <c r="D31" s="52">
        <v>174.57372230416942</v>
      </c>
      <c r="E31" s="52">
        <v>3.6151166359999998</v>
      </c>
      <c r="F31" s="52">
        <v>1082.4260277426242</v>
      </c>
      <c r="G31" s="52">
        <v>27.652902755000003</v>
      </c>
      <c r="H31" s="52">
        <v>287.92086292547299</v>
      </c>
      <c r="I31" s="52">
        <v>7.3092252919999998</v>
      </c>
      <c r="J31" s="52">
        <v>970.55198461687894</v>
      </c>
      <c r="K31" s="52">
        <v>25.829310279999998</v>
      </c>
      <c r="L31" s="52">
        <v>52.243849682024006</v>
      </c>
      <c r="M31" s="52">
        <v>0.89663411299999973</v>
      </c>
      <c r="N31" s="52">
        <v>513.31809279983111</v>
      </c>
      <c r="O31" s="52">
        <v>11.454564353999999</v>
      </c>
      <c r="P31" s="52">
        <v>272.84760736083518</v>
      </c>
      <c r="Q31" s="52">
        <v>5.4471221619999985</v>
      </c>
      <c r="R31" s="52">
        <v>318.26657260831672</v>
      </c>
      <c r="S31" s="52">
        <v>7.5605016840000001</v>
      </c>
      <c r="T31" s="52">
        <v>312.8807318506432</v>
      </c>
      <c r="U31" s="52">
        <v>6.0931882829999999</v>
      </c>
      <c r="V31" s="52">
        <v>1254.8594520322276</v>
      </c>
      <c r="W31" s="52">
        <v>25.868794020999999</v>
      </c>
      <c r="X31" s="52">
        <v>1208.7472020021751</v>
      </c>
      <c r="Y31" s="52">
        <v>19.292918039</v>
      </c>
      <c r="Z31" s="52">
        <v>3969.5987028254849</v>
      </c>
      <c r="AA31" s="52">
        <v>39.899808942176342</v>
      </c>
      <c r="AB31" s="52">
        <v>18665.556263659702</v>
      </c>
      <c r="AC31" s="52">
        <v>744.70790251821234</v>
      </c>
      <c r="AD31" s="49"/>
      <c r="AE31" s="55">
        <v>2.1822505457548578E-2</v>
      </c>
    </row>
    <row r="32" spans="1:31" ht="14.45" x14ac:dyDescent="0.3">
      <c r="A32" s="49">
        <v>2008</v>
      </c>
      <c r="B32" s="52">
        <v>365.21010111492552</v>
      </c>
      <c r="C32" s="52">
        <v>7.3261214899999985</v>
      </c>
      <c r="D32" s="52">
        <v>176.17433553333038</v>
      </c>
      <c r="E32" s="52">
        <v>2.8649522940000005</v>
      </c>
      <c r="F32" s="52">
        <v>1099.5318269914198</v>
      </c>
      <c r="G32" s="52">
        <v>24.838782234</v>
      </c>
      <c r="H32" s="52">
        <v>292.6090992811836</v>
      </c>
      <c r="I32" s="52">
        <v>6.8460868890000004</v>
      </c>
      <c r="J32" s="52">
        <v>983.08466035732351</v>
      </c>
      <c r="K32" s="52">
        <v>19.802652661</v>
      </c>
      <c r="L32" s="52">
        <v>52.47547825016138</v>
      </c>
      <c r="M32" s="52">
        <v>0.73125772700000002</v>
      </c>
      <c r="N32" s="52">
        <v>522.79991299106382</v>
      </c>
      <c r="O32" s="52">
        <v>11.408362385</v>
      </c>
      <c r="P32" s="52">
        <v>277.35334896651835</v>
      </c>
      <c r="Q32" s="52">
        <v>5.704848396</v>
      </c>
      <c r="R32" s="52">
        <v>326.43605064305984</v>
      </c>
      <c r="S32" s="52">
        <v>9.0567256259999986</v>
      </c>
      <c r="T32" s="52">
        <v>320.14577138812973</v>
      </c>
      <c r="U32" s="52">
        <v>9.6270081459999997</v>
      </c>
      <c r="V32" s="52">
        <v>1271.5927839557035</v>
      </c>
      <c r="W32" s="52">
        <v>23.339334772000001</v>
      </c>
      <c r="X32" s="52">
        <v>1223.7130144068988</v>
      </c>
      <c r="Y32" s="52">
        <v>22.397419409999994</v>
      </c>
      <c r="Z32" s="52">
        <v>4008.6778211266214</v>
      </c>
      <c r="AA32" s="52">
        <v>27.719282660190135</v>
      </c>
      <c r="AB32" s="52">
        <v>18815.154995272602</v>
      </c>
      <c r="AC32" s="52">
        <v>663.21254441335475</v>
      </c>
      <c r="AD32" s="49"/>
      <c r="AE32" s="55">
        <v>2.0827799121970907E-2</v>
      </c>
    </row>
    <row r="33" spans="1:31" ht="14.45" x14ac:dyDescent="0.3">
      <c r="A33" s="49">
        <v>2009</v>
      </c>
      <c r="B33" s="52">
        <v>367.79854440045898</v>
      </c>
      <c r="C33" s="52">
        <v>6.2689627769999996</v>
      </c>
      <c r="D33" s="52">
        <v>177.58310259395748</v>
      </c>
      <c r="E33" s="52">
        <v>2.7552637820000005</v>
      </c>
      <c r="F33" s="52">
        <v>1114.9523148464425</v>
      </c>
      <c r="G33" s="52">
        <v>23.495544511000002</v>
      </c>
      <c r="H33" s="52">
        <v>296.8084513699751</v>
      </c>
      <c r="I33" s="52">
        <v>6.4513082390000003</v>
      </c>
      <c r="J33" s="52">
        <v>995.68701939247057</v>
      </c>
      <c r="K33" s="52">
        <v>20.079400164999999</v>
      </c>
      <c r="L33" s="52">
        <v>52.646771317461734</v>
      </c>
      <c r="M33" s="52">
        <v>0.68356976400000036</v>
      </c>
      <c r="N33" s="52">
        <v>530.32877388489794</v>
      </c>
      <c r="O33" s="52">
        <v>9.6039721989999993</v>
      </c>
      <c r="P33" s="52">
        <v>281.19982930654726</v>
      </c>
      <c r="Q33" s="52">
        <v>5.1378301429999986</v>
      </c>
      <c r="R33" s="52">
        <v>334.49294519467924</v>
      </c>
      <c r="S33" s="52">
        <v>9.0092579100000005</v>
      </c>
      <c r="T33" s="52">
        <v>324.36524900137999</v>
      </c>
      <c r="U33" s="52">
        <v>6.6783143899999988</v>
      </c>
      <c r="V33" s="52">
        <v>1285.998576516947</v>
      </c>
      <c r="W33" s="52">
        <v>21.424257923000003</v>
      </c>
      <c r="X33" s="52">
        <v>1239.9050698654123</v>
      </c>
      <c r="Y33" s="52">
        <v>24.116526727000004</v>
      </c>
      <c r="Z33" s="52">
        <v>4026.4410204510637</v>
      </c>
      <c r="AA33" s="52">
        <v>9.6607841997949819</v>
      </c>
      <c r="AB33" s="52">
        <v>18910.541359286202</v>
      </c>
      <c r="AC33" s="52">
        <v>648.97492281933717</v>
      </c>
      <c r="AD33" s="49"/>
      <c r="AE33" s="55">
        <v>1.9381424054564694E-2</v>
      </c>
    </row>
    <row r="34" spans="1:31" ht="14.45" x14ac:dyDescent="0.3">
      <c r="A34" s="49">
        <v>2010</v>
      </c>
      <c r="B34" s="52">
        <v>369.04744082439993</v>
      </c>
      <c r="C34" s="52">
        <v>5.0922955770000007</v>
      </c>
      <c r="D34" s="52">
        <v>178.77530352868089</v>
      </c>
      <c r="E34" s="52">
        <v>2.6225144770000002</v>
      </c>
      <c r="F34" s="52">
        <v>1121.3549840931059</v>
      </c>
      <c r="G34" s="52">
        <v>14.814467809000003</v>
      </c>
      <c r="H34" s="52">
        <v>298.09186618511075</v>
      </c>
      <c r="I34" s="52">
        <v>3.6268585980000005</v>
      </c>
      <c r="J34" s="52">
        <v>1008.2241599901647</v>
      </c>
      <c r="K34" s="52">
        <v>20.208722400999999</v>
      </c>
      <c r="L34" s="52">
        <v>53.252911904332272</v>
      </c>
      <c r="M34" s="52">
        <v>1.1295209649999998</v>
      </c>
      <c r="N34" s="52">
        <v>538.06490370070378</v>
      </c>
      <c r="O34" s="52">
        <v>9.9669190590000021</v>
      </c>
      <c r="P34" s="52">
        <v>285.45022154998009</v>
      </c>
      <c r="Q34" s="52">
        <v>5.6384861420000005</v>
      </c>
      <c r="R34" s="52">
        <v>339.15699824071459</v>
      </c>
      <c r="S34" s="52">
        <v>5.6831001779999992</v>
      </c>
      <c r="T34" s="52">
        <v>325.33425893498639</v>
      </c>
      <c r="U34" s="52">
        <v>3.5137413120000005</v>
      </c>
      <c r="V34" s="52">
        <v>1299.3184343086998</v>
      </c>
      <c r="W34" s="52">
        <v>20.756203856000006</v>
      </c>
      <c r="X34" s="52">
        <v>1243.0866281104868</v>
      </c>
      <c r="Y34" s="52">
        <v>11.604230936000002</v>
      </c>
      <c r="Z34" s="52">
        <v>4039.3591352669714</v>
      </c>
      <c r="AA34" s="52">
        <v>16.802007614595659</v>
      </c>
      <c r="AB34" s="52">
        <v>18956.951303062855</v>
      </c>
      <c r="AC34" s="52">
        <v>652.60987267119651</v>
      </c>
      <c r="AD34" s="49"/>
      <c r="AE34" s="55">
        <v>1.4825714293240066E-2</v>
      </c>
    </row>
    <row r="35" spans="1:31" ht="14.45" x14ac:dyDescent="0.3">
      <c r="A35" s="49">
        <v>2011</v>
      </c>
      <c r="B35" s="52">
        <v>369.36391494163951</v>
      </c>
      <c r="C35" s="52">
        <v>4.3141428350000002</v>
      </c>
      <c r="D35" s="52">
        <v>178.9881310739149</v>
      </c>
      <c r="E35" s="52">
        <v>1.727369326</v>
      </c>
      <c r="F35" s="52">
        <v>1123.4804844351358</v>
      </c>
      <c r="G35" s="52">
        <v>10.857802164999999</v>
      </c>
      <c r="H35" s="52">
        <v>298.62370840228397</v>
      </c>
      <c r="I35" s="52">
        <v>2.9609552729999997</v>
      </c>
      <c r="J35" s="52">
        <v>1012.6790206098331</v>
      </c>
      <c r="K35" s="52">
        <v>12.301827934</v>
      </c>
      <c r="L35" s="52">
        <v>54.196125553239554</v>
      </c>
      <c r="M35" s="52">
        <v>1.4765329459999996</v>
      </c>
      <c r="N35" s="52">
        <v>543.97692481392062</v>
      </c>
      <c r="O35" s="52">
        <v>8.3098248209999994</v>
      </c>
      <c r="P35" s="52">
        <v>287.76855846645651</v>
      </c>
      <c r="Q35" s="52">
        <v>3.8096941030000004</v>
      </c>
      <c r="R35" s="52">
        <v>343.12497651066093</v>
      </c>
      <c r="S35" s="52">
        <v>5.0531969909999992</v>
      </c>
      <c r="T35" s="52">
        <v>325.12939806198085</v>
      </c>
      <c r="U35" s="52">
        <v>2.4206302559999999</v>
      </c>
      <c r="V35" s="52">
        <v>1305.8320911041444</v>
      </c>
      <c r="W35" s="52">
        <v>14.371472898000002</v>
      </c>
      <c r="X35" s="52">
        <v>1242.9763688538217</v>
      </c>
      <c r="Y35" s="52">
        <v>8.7981691160000022</v>
      </c>
      <c r="Z35" s="52">
        <v>4056.7011929675523</v>
      </c>
      <c r="AA35" s="52">
        <v>21.510289888496605</v>
      </c>
      <c r="AB35" s="52">
        <v>18992.280812622153</v>
      </c>
      <c r="AC35" s="52">
        <v>646.17934417169806</v>
      </c>
      <c r="AD35" s="49"/>
      <c r="AE35" s="55">
        <v>1.0781839177333661E-2</v>
      </c>
    </row>
    <row r="36" spans="1:31" ht="14.45" x14ac:dyDescent="0.3">
      <c r="A36" s="49">
        <v>2012</v>
      </c>
      <c r="B36" s="52">
        <v>369.70167197625778</v>
      </c>
      <c r="C36" s="52">
        <v>4.4802214240000007</v>
      </c>
      <c r="D36" s="52">
        <v>179.20713967894608</v>
      </c>
      <c r="E36" s="52">
        <v>1.8167480760000001</v>
      </c>
      <c r="F36" s="52">
        <v>1124.5484817501504</v>
      </c>
      <c r="G36" s="52">
        <v>10.116042848999998</v>
      </c>
      <c r="H36" s="52">
        <v>298.89232576461001</v>
      </c>
      <c r="I36" s="52">
        <v>2.7820323560000002</v>
      </c>
      <c r="J36" s="52">
        <v>1012.8214042271857</v>
      </c>
      <c r="K36" s="52">
        <v>8.137255810000001</v>
      </c>
      <c r="L36" s="52">
        <v>54.144013329621856</v>
      </c>
      <c r="M36" s="52">
        <v>0.48937614899999998</v>
      </c>
      <c r="N36" s="52">
        <v>549.16685573686095</v>
      </c>
      <c r="O36" s="52">
        <v>7.7618029700000006</v>
      </c>
      <c r="P36" s="52">
        <v>290.9515328385865</v>
      </c>
      <c r="Q36" s="52">
        <v>4.7804978440000001</v>
      </c>
      <c r="R36" s="52">
        <v>349.187764082721</v>
      </c>
      <c r="S36" s="52">
        <v>7.2197669679999983</v>
      </c>
      <c r="T36" s="52">
        <v>325.42984768697647</v>
      </c>
      <c r="U36" s="52">
        <v>3.0038381640000007</v>
      </c>
      <c r="V36" s="52">
        <v>1310.7898494398587</v>
      </c>
      <c r="W36" s="52">
        <v>13.230552461000002</v>
      </c>
      <c r="X36" s="52">
        <v>1241.9496621854423</v>
      </c>
      <c r="Y36" s="52">
        <v>8.3763220890000021</v>
      </c>
      <c r="Z36" s="52">
        <v>4076.6576535633735</v>
      </c>
      <c r="AA36" s="52">
        <v>27.849151244194477</v>
      </c>
      <c r="AB36" s="52">
        <v>19024.855014006043</v>
      </c>
      <c r="AC36" s="52">
        <v>663.14932661321063</v>
      </c>
      <c r="AD36" s="49"/>
      <c r="AE36" s="55">
        <v>1.0158517641023533E-2</v>
      </c>
    </row>
    <row r="37" spans="1:31" ht="14.45" x14ac:dyDescent="0.3">
      <c r="A37" s="49">
        <v>2013</v>
      </c>
      <c r="B37" s="52">
        <v>369.69294689521126</v>
      </c>
      <c r="C37" s="52">
        <v>4.2685648109999992</v>
      </c>
      <c r="D37" s="52">
        <v>179.47442222947649</v>
      </c>
      <c r="E37" s="52">
        <v>1.9483833649999998</v>
      </c>
      <c r="F37" s="52">
        <v>1126.6060520677354</v>
      </c>
      <c r="G37" s="52">
        <v>11.414737361</v>
      </c>
      <c r="H37" s="52">
        <v>299.43790613284864</v>
      </c>
      <c r="I37" s="52">
        <v>3.1400859620000001</v>
      </c>
      <c r="J37" s="52">
        <v>1013.3201624528768</v>
      </c>
      <c r="K37" s="52">
        <v>8.6271505250000011</v>
      </c>
      <c r="L37" s="52">
        <v>54.137286058972251</v>
      </c>
      <c r="M37" s="52">
        <v>0.53981760800000012</v>
      </c>
      <c r="N37" s="52">
        <v>552.59090278203405</v>
      </c>
      <c r="O37" s="52">
        <v>6.1802267450000015</v>
      </c>
      <c r="P37" s="52">
        <v>293.08403471139911</v>
      </c>
      <c r="Q37" s="52">
        <v>3.8443655030000006</v>
      </c>
      <c r="R37" s="52">
        <v>355.601784276042</v>
      </c>
      <c r="S37" s="52">
        <v>7.6486229199999993</v>
      </c>
      <c r="T37" s="52">
        <v>325.6571909144476</v>
      </c>
      <c r="U37" s="52">
        <v>3.0054998439999996</v>
      </c>
      <c r="V37" s="52">
        <v>1318.7508339342724</v>
      </c>
      <c r="W37" s="52">
        <v>16.650947666</v>
      </c>
      <c r="X37" s="52">
        <v>1242.7621743134225</v>
      </c>
      <c r="Y37" s="52">
        <v>10.708332477000001</v>
      </c>
      <c r="Z37" s="52">
        <v>4106.0711062415576</v>
      </c>
      <c r="AA37" s="52">
        <v>40.52064394947805</v>
      </c>
      <c r="AB37" s="52">
        <v>19057.849296996272</v>
      </c>
      <c r="AC37" s="52">
        <v>687.3230956076452</v>
      </c>
      <c r="AD37" s="49"/>
      <c r="AE37" s="55">
        <v>1.0934717385434223E-2</v>
      </c>
    </row>
    <row r="38" spans="1:31" ht="14.45" x14ac:dyDescent="0.3">
      <c r="A38" s="49">
        <v>2014</v>
      </c>
      <c r="B38" s="52">
        <v>369.66636726849134</v>
      </c>
      <c r="C38" s="52">
        <v>4.3733950970000004</v>
      </c>
      <c r="D38" s="52">
        <v>179.86427944961645</v>
      </c>
      <c r="E38" s="52">
        <v>2.1528931760000001</v>
      </c>
      <c r="F38" s="52">
        <v>1129.6133244292278</v>
      </c>
      <c r="G38" s="52">
        <v>12.665659566</v>
      </c>
      <c r="H38" s="52">
        <v>300.16448231740321</v>
      </c>
      <c r="I38" s="52">
        <v>3.3989628670000003</v>
      </c>
      <c r="J38" s="52">
        <v>1014.4859814130365</v>
      </c>
      <c r="K38" s="52">
        <v>9.4163202780000006</v>
      </c>
      <c r="L38" s="52">
        <v>54.056139322252072</v>
      </c>
      <c r="M38" s="52">
        <v>0.46988374900000002</v>
      </c>
      <c r="N38" s="52">
        <v>555.66920931020968</v>
      </c>
      <c r="O38" s="52">
        <v>6.0266913890000007</v>
      </c>
      <c r="P38" s="52">
        <v>293.76835652399035</v>
      </c>
      <c r="Q38" s="52">
        <v>2.5136981230000002</v>
      </c>
      <c r="R38" s="52">
        <v>359.03690844916775</v>
      </c>
      <c r="S38" s="52">
        <v>4.7484293260000001</v>
      </c>
      <c r="T38" s="52">
        <v>327.72232981444824</v>
      </c>
      <c r="U38" s="52">
        <v>4.9127358280000006</v>
      </c>
      <c r="V38" s="52">
        <v>1323.1508630967771</v>
      </c>
      <c r="W38" s="52">
        <v>13.506518809000003</v>
      </c>
      <c r="X38" s="52">
        <v>1244.8519104330519</v>
      </c>
      <c r="Y38" s="52">
        <v>12.473723234000001</v>
      </c>
      <c r="Z38" s="52">
        <v>4139.8588550132954</v>
      </c>
      <c r="AA38" s="52">
        <v>40.913735868950653</v>
      </c>
      <c r="AB38" s="52">
        <v>19110.02825806156</v>
      </c>
      <c r="AC38" s="52">
        <v>696.87510872671226</v>
      </c>
      <c r="AD38" s="49"/>
      <c r="AE38" s="55">
        <v>1.0718452725392338E-2</v>
      </c>
    </row>
    <row r="39" spans="1:31" ht="14.45" x14ac:dyDescent="0.3">
      <c r="A39" s="53">
        <v>2015</v>
      </c>
      <c r="B39" s="54">
        <v>373.45797926299878</v>
      </c>
      <c r="C39" s="54">
        <v>8.3024187339999997</v>
      </c>
      <c r="D39" s="54">
        <v>182.57454397602871</v>
      </c>
      <c r="E39" s="54">
        <v>4.5532011050000003</v>
      </c>
      <c r="F39" s="54">
        <v>1148.1181010096336</v>
      </c>
      <c r="G39" s="54">
        <v>28.454439519000001</v>
      </c>
      <c r="H39" s="54">
        <v>304.94132506945738</v>
      </c>
      <c r="I39" s="54">
        <v>7.5232768520000004</v>
      </c>
      <c r="J39" s="54">
        <v>1030.2423333502484</v>
      </c>
      <c r="K39" s="54">
        <v>24.115367430000003</v>
      </c>
      <c r="L39" s="54">
        <v>54.734508153408754</v>
      </c>
      <c r="M39" s="54">
        <v>1.2322571679999998</v>
      </c>
      <c r="N39" s="54">
        <v>563.42369337654827</v>
      </c>
      <c r="O39" s="54">
        <v>10.905302631000003</v>
      </c>
      <c r="P39" s="54">
        <v>296.57146490445081</v>
      </c>
      <c r="Q39" s="54">
        <v>4.7544046690000012</v>
      </c>
      <c r="R39" s="54">
        <v>364.60261135205121</v>
      </c>
      <c r="S39" s="54">
        <v>6.9567331140000004</v>
      </c>
      <c r="T39" s="54">
        <v>331.8912097410726</v>
      </c>
      <c r="U39" s="54">
        <v>7.0835461019999997</v>
      </c>
      <c r="V39" s="54">
        <v>1342.412099206161</v>
      </c>
      <c r="W39" s="54">
        <v>28.769340178</v>
      </c>
      <c r="X39" s="54">
        <v>1261.1419055794122</v>
      </c>
      <c r="Y39" s="54">
        <v>27.150901692999994</v>
      </c>
      <c r="Z39" s="54">
        <v>4214.8337879730252</v>
      </c>
      <c r="AA39" s="54">
        <v>53.120831581186415</v>
      </c>
      <c r="AB39" s="54">
        <v>19330.998734468747</v>
      </c>
      <c r="AC39" s="54">
        <v>738.31894408733376</v>
      </c>
      <c r="AD39" s="49"/>
      <c r="AE39" s="56">
        <v>2.2029049751636637E-2</v>
      </c>
    </row>
    <row r="40" spans="1:31" ht="14.45" x14ac:dyDescent="0.3">
      <c r="A40" s="53">
        <v>2016</v>
      </c>
      <c r="B40" s="54">
        <v>378.01685692601535</v>
      </c>
      <c r="C40" s="54">
        <v>9.1725440219999985</v>
      </c>
      <c r="D40" s="54">
        <v>185.33134920350949</v>
      </c>
      <c r="E40" s="54">
        <v>4.6793487889999987</v>
      </c>
      <c r="F40" s="54">
        <v>1167.836615772813</v>
      </c>
      <c r="G40" s="54">
        <v>29.966091858000002</v>
      </c>
      <c r="H40" s="54">
        <v>310.06199195526369</v>
      </c>
      <c r="I40" s="54">
        <v>7.9418441679999985</v>
      </c>
      <c r="J40" s="54">
        <v>1047.8291947919367</v>
      </c>
      <c r="K40" s="54">
        <v>26.058510373999997</v>
      </c>
      <c r="L40" s="54">
        <v>55.430815328057605</v>
      </c>
      <c r="M40" s="54">
        <v>1.2526110359999996</v>
      </c>
      <c r="N40" s="54">
        <v>571.14532179757055</v>
      </c>
      <c r="O40" s="54">
        <v>11.088798313999998</v>
      </c>
      <c r="P40" s="54">
        <v>299.41180723638803</v>
      </c>
      <c r="Q40" s="54">
        <v>4.9219341480000001</v>
      </c>
      <c r="R40" s="54">
        <v>370.50253369067144</v>
      </c>
      <c r="S40" s="54">
        <v>7.3763913739999989</v>
      </c>
      <c r="T40" s="54">
        <v>338.28318425750786</v>
      </c>
      <c r="U40" s="54">
        <v>9.3701667190000002</v>
      </c>
      <c r="V40" s="54">
        <v>1362.1051360897477</v>
      </c>
      <c r="W40" s="54">
        <v>29.612239763999998</v>
      </c>
      <c r="X40" s="54">
        <v>1283.9790432673269</v>
      </c>
      <c r="Y40" s="54">
        <v>34.175737953999999</v>
      </c>
      <c r="Z40" s="54">
        <v>4278.6470752185014</v>
      </c>
      <c r="AA40" s="54">
        <v>52.675531532848538</v>
      </c>
      <c r="AB40" s="54">
        <v>19535.553241232908</v>
      </c>
      <c r="AC40" s="54">
        <v>793.27087545813129</v>
      </c>
      <c r="AD40" s="49"/>
      <c r="AE40" s="56">
        <v>2.3828737419732855E-2</v>
      </c>
    </row>
    <row r="41" spans="1:31" ht="14.45" x14ac:dyDescent="0.3">
      <c r="A41" s="53">
        <v>2017</v>
      </c>
      <c r="B41" s="54">
        <v>382.8646162911424</v>
      </c>
      <c r="C41" s="54">
        <v>9.5494957220000014</v>
      </c>
      <c r="D41" s="54">
        <v>188.27720318076283</v>
      </c>
      <c r="E41" s="54">
        <v>4.9424582199999989</v>
      </c>
      <c r="F41" s="54">
        <v>1187.9178225536298</v>
      </c>
      <c r="G41" s="54">
        <v>30.603953482000001</v>
      </c>
      <c r="H41" s="54">
        <v>315.287420756627</v>
      </c>
      <c r="I41" s="54">
        <v>8.114392282999999</v>
      </c>
      <c r="J41" s="54">
        <v>1066.3726458053252</v>
      </c>
      <c r="K41" s="54">
        <v>27.106967153999996</v>
      </c>
      <c r="L41" s="54">
        <v>56.240650938630367</v>
      </c>
      <c r="M41" s="54">
        <v>1.3666432789999998</v>
      </c>
      <c r="N41" s="54">
        <v>579.05227344275545</v>
      </c>
      <c r="O41" s="54">
        <v>11.493824180999999</v>
      </c>
      <c r="P41" s="54">
        <v>302.18675235744519</v>
      </c>
      <c r="Q41" s="54">
        <v>4.989021685</v>
      </c>
      <c r="R41" s="54">
        <v>376.04575705555163</v>
      </c>
      <c r="S41" s="54">
        <v>7.1056290290000002</v>
      </c>
      <c r="T41" s="54">
        <v>344.49751208129555</v>
      </c>
      <c r="U41" s="54">
        <v>9.2529373659999994</v>
      </c>
      <c r="V41" s="54">
        <v>1382.6682435939349</v>
      </c>
      <c r="W41" s="54">
        <v>30.866806842000003</v>
      </c>
      <c r="X41" s="54">
        <v>1309.0602740509491</v>
      </c>
      <c r="Y41" s="54">
        <v>36.874743416999998</v>
      </c>
      <c r="Z41" s="54">
        <v>4345.8086114733051</v>
      </c>
      <c r="AA41" s="54">
        <v>48.472225833487229</v>
      </c>
      <c r="AB41" s="54">
        <v>19779.661061731924</v>
      </c>
      <c r="AC41" s="54">
        <v>809.66963314145994</v>
      </c>
      <c r="AD41" s="49"/>
      <c r="AE41" s="56">
        <v>2.4333165227135436E-2</v>
      </c>
    </row>
    <row r="42" spans="1:31" ht="14.45" x14ac:dyDescent="0.3">
      <c r="A42" s="53">
        <v>2018</v>
      </c>
      <c r="B42" s="54">
        <v>387.36120062059319</v>
      </c>
      <c r="C42" s="54">
        <v>9.274820149</v>
      </c>
      <c r="D42" s="54">
        <v>190.87222623301108</v>
      </c>
      <c r="E42" s="54">
        <v>4.6620579090000005</v>
      </c>
      <c r="F42" s="54">
        <v>1208.1454838442141</v>
      </c>
      <c r="G42" s="54">
        <v>31.017202664999999</v>
      </c>
      <c r="H42" s="54">
        <v>320.59808253213117</v>
      </c>
      <c r="I42" s="54">
        <v>8.264251526999999</v>
      </c>
      <c r="J42" s="54">
        <v>1081.8677008398913</v>
      </c>
      <c r="K42" s="54">
        <v>24.144669863000004</v>
      </c>
      <c r="L42" s="54">
        <v>56.972655208575951</v>
      </c>
      <c r="M42" s="54">
        <v>1.2884457140000001</v>
      </c>
      <c r="N42" s="54">
        <v>587.52346405439209</v>
      </c>
      <c r="O42" s="54">
        <v>12.285413510000003</v>
      </c>
      <c r="P42" s="54">
        <v>305.08391722655591</v>
      </c>
      <c r="Q42" s="54">
        <v>5.2473929569999989</v>
      </c>
      <c r="R42" s="54">
        <v>381.59683427268635</v>
      </c>
      <c r="S42" s="54">
        <v>7.2007356529999988</v>
      </c>
      <c r="T42" s="54">
        <v>350.52079281258716</v>
      </c>
      <c r="U42" s="54">
        <v>9.1171017759999984</v>
      </c>
      <c r="V42" s="54">
        <v>1405.4335623172315</v>
      </c>
      <c r="W42" s="54">
        <v>33.439995410000002</v>
      </c>
      <c r="X42" s="54">
        <v>1332.2479433791709</v>
      </c>
      <c r="Y42" s="54">
        <v>35.414508176999995</v>
      </c>
      <c r="Z42" s="54">
        <v>4392.2130947735222</v>
      </c>
      <c r="AA42" s="54">
        <v>41.866909577865378</v>
      </c>
      <c r="AB42" s="54">
        <v>19960.365656493279</v>
      </c>
      <c r="AC42" s="54">
        <v>817.73630610145506</v>
      </c>
      <c r="AD42" s="49"/>
      <c r="AE42" s="56">
        <v>2.3836916285262917E-2</v>
      </c>
    </row>
    <row r="43" spans="1:31" ht="14.45" x14ac:dyDescent="0.3">
      <c r="A43" s="53">
        <v>2019</v>
      </c>
      <c r="B43" s="54">
        <v>391.61070365872638</v>
      </c>
      <c r="C43" s="54">
        <v>9.0934655200000005</v>
      </c>
      <c r="D43" s="54">
        <v>193.43151021278123</v>
      </c>
      <c r="E43" s="54">
        <v>4.6919661310000009</v>
      </c>
      <c r="F43" s="54">
        <v>1227.4741099909702</v>
      </c>
      <c r="G43" s="54">
        <v>30.378593332999994</v>
      </c>
      <c r="H43" s="54">
        <v>325.62779338150455</v>
      </c>
      <c r="I43" s="54">
        <v>8.0454540519999984</v>
      </c>
      <c r="J43" s="54">
        <v>1098.116965592119</v>
      </c>
      <c r="K43" s="54">
        <v>24.979099851000004</v>
      </c>
      <c r="L43" s="54">
        <v>57.799134481540605</v>
      </c>
      <c r="M43" s="54">
        <v>1.3815960839999997</v>
      </c>
      <c r="N43" s="54">
        <v>595.65059909444233</v>
      </c>
      <c r="O43" s="54">
        <v>12.175784142999998</v>
      </c>
      <c r="P43" s="54">
        <v>307.97271863423754</v>
      </c>
      <c r="Q43" s="54">
        <v>5.3785825650000003</v>
      </c>
      <c r="R43" s="54">
        <v>387.14890179232725</v>
      </c>
      <c r="S43" s="54">
        <v>7.291146833</v>
      </c>
      <c r="T43" s="54">
        <v>357.20514699844233</v>
      </c>
      <c r="U43" s="54">
        <v>9.8313040429999976</v>
      </c>
      <c r="V43" s="54">
        <v>1427.2243952751567</v>
      </c>
      <c r="W43" s="54">
        <v>32.822669109000003</v>
      </c>
      <c r="X43" s="54">
        <v>1353.6181110301243</v>
      </c>
      <c r="Y43" s="54">
        <v>34.007505626000004</v>
      </c>
      <c r="Z43" s="54">
        <v>4453.8502688990993</v>
      </c>
      <c r="AA43" s="54">
        <v>39.769080357006537</v>
      </c>
      <c r="AB43" s="54">
        <v>20222.231390599809</v>
      </c>
      <c r="AC43" s="54">
        <v>830.50007818862093</v>
      </c>
      <c r="AD43" s="49"/>
      <c r="AE43" s="56">
        <v>2.3317358962992814E-2</v>
      </c>
    </row>
    <row r="44" spans="1:31" ht="14.45" x14ac:dyDescent="0.3">
      <c r="A44" s="53">
        <v>2020</v>
      </c>
      <c r="B44" s="54">
        <v>395.30220014550639</v>
      </c>
      <c r="C44" s="54">
        <v>8.5924399860000005</v>
      </c>
      <c r="D44" s="54">
        <v>195.74623082019309</v>
      </c>
      <c r="E44" s="54">
        <v>4.5088341059999983</v>
      </c>
      <c r="F44" s="54">
        <v>1244.5663016812932</v>
      </c>
      <c r="G44" s="54">
        <v>28.396883372000008</v>
      </c>
      <c r="H44" s="54">
        <v>330.08573520352479</v>
      </c>
      <c r="I44" s="54">
        <v>7.5335207210000004</v>
      </c>
      <c r="J44" s="54">
        <v>1111.7054927391994</v>
      </c>
      <c r="K44" s="54">
        <v>22.404401271000005</v>
      </c>
      <c r="L44" s="54">
        <v>58.54164537856969</v>
      </c>
      <c r="M44" s="54">
        <v>1.2959549220000002</v>
      </c>
      <c r="N44" s="54">
        <v>603.80065341162901</v>
      </c>
      <c r="O44" s="54">
        <v>12.437917917</v>
      </c>
      <c r="P44" s="54">
        <v>310.88995676884929</v>
      </c>
      <c r="Q44" s="54">
        <v>5.5489792039999992</v>
      </c>
      <c r="R44" s="54">
        <v>392.69715891028034</v>
      </c>
      <c r="S44" s="54">
        <v>7.3783117129999987</v>
      </c>
      <c r="T44" s="54">
        <v>362.56066367195245</v>
      </c>
      <c r="U44" s="54">
        <v>8.5552886309999998</v>
      </c>
      <c r="V44" s="54">
        <v>1448.4044040175863</v>
      </c>
      <c r="W44" s="54">
        <v>32.549470362000001</v>
      </c>
      <c r="X44" s="54">
        <v>1371.2865091741835</v>
      </c>
      <c r="Y44" s="54">
        <v>30.6974257</v>
      </c>
      <c r="Z44" s="54">
        <v>4514.8508864594905</v>
      </c>
      <c r="AA44" s="54">
        <v>41.039384881373167</v>
      </c>
      <c r="AB44" s="54">
        <v>20483.843916697344</v>
      </c>
      <c r="AC44" s="54">
        <v>852.63763467437695</v>
      </c>
      <c r="AD44" s="49"/>
      <c r="AE44" s="56">
        <v>2.1710758432408106E-2</v>
      </c>
    </row>
    <row r="45" spans="1:31" ht="14.45" x14ac:dyDescent="0.3">
      <c r="A45" s="53">
        <v>2021</v>
      </c>
      <c r="B45" s="54">
        <v>398.87505197576132</v>
      </c>
      <c r="C45" s="54">
        <v>8.5230347749999993</v>
      </c>
      <c r="D45" s="54">
        <v>197.9400906743802</v>
      </c>
      <c r="E45" s="54">
        <v>4.4444426630000002</v>
      </c>
      <c r="F45" s="54">
        <v>1260.7674225803892</v>
      </c>
      <c r="G45" s="54">
        <v>27.756154175999995</v>
      </c>
      <c r="H45" s="54">
        <v>334.29928126132398</v>
      </c>
      <c r="I45" s="54">
        <v>7.3472748559999994</v>
      </c>
      <c r="J45" s="54">
        <v>1125.7263093858173</v>
      </c>
      <c r="K45" s="54">
        <v>22.924509286999996</v>
      </c>
      <c r="L45" s="54">
        <v>59.290930052397457</v>
      </c>
      <c r="M45" s="54">
        <v>1.3005772269999996</v>
      </c>
      <c r="N45" s="54">
        <v>612.14956137369995</v>
      </c>
      <c r="O45" s="54">
        <v>12.880994830999999</v>
      </c>
      <c r="P45" s="54">
        <v>313.8994093460131</v>
      </c>
      <c r="Q45" s="54">
        <v>5.7849719319999995</v>
      </c>
      <c r="R45" s="54">
        <v>398.2448313761563</v>
      </c>
      <c r="S45" s="54">
        <v>7.4700069439999988</v>
      </c>
      <c r="T45" s="54">
        <v>367.23870136096463</v>
      </c>
      <c r="U45" s="54">
        <v>7.9281376819999991</v>
      </c>
      <c r="V45" s="54">
        <v>1469.4399162372326</v>
      </c>
      <c r="W45" s="54">
        <v>32.726133991999987</v>
      </c>
      <c r="X45" s="54">
        <v>1387.5021918044063</v>
      </c>
      <c r="Y45" s="54">
        <v>29.616054291000001</v>
      </c>
      <c r="Z45" s="54">
        <v>4570.8011891877932</v>
      </c>
      <c r="AA45" s="54">
        <v>42.912861464127502</v>
      </c>
      <c r="AB45" s="54">
        <v>20721.3888082417</v>
      </c>
      <c r="AC45" s="54">
        <v>874.01129895415943</v>
      </c>
      <c r="AD45" s="49"/>
      <c r="AE45" s="56">
        <v>2.1286351798242266E-2</v>
      </c>
    </row>
    <row r="46" spans="1:31" ht="14.45" x14ac:dyDescent="0.3">
      <c r="A46" s="53">
        <v>2022</v>
      </c>
      <c r="B46" s="54">
        <v>402.54365031235818</v>
      </c>
      <c r="C46" s="54">
        <v>8.662618912000001</v>
      </c>
      <c r="D46" s="54">
        <v>200.00442300468544</v>
      </c>
      <c r="E46" s="54">
        <v>4.3666841800000009</v>
      </c>
      <c r="F46" s="54">
        <v>1275.7550558406447</v>
      </c>
      <c r="G46" s="54">
        <v>26.793279879999996</v>
      </c>
      <c r="H46" s="54">
        <v>338.19957248645687</v>
      </c>
      <c r="I46" s="54">
        <v>7.0917518769999992</v>
      </c>
      <c r="J46" s="54">
        <v>1139.6100387772719</v>
      </c>
      <c r="K46" s="54">
        <v>22.887239499000003</v>
      </c>
      <c r="L46" s="54">
        <v>60.045424476377022</v>
      </c>
      <c r="M46" s="54">
        <v>1.303673544</v>
      </c>
      <c r="N46" s="54">
        <v>620.69689144675829</v>
      </c>
      <c r="O46" s="54">
        <v>13.327245424000003</v>
      </c>
      <c r="P46" s="54">
        <v>316.94193495681276</v>
      </c>
      <c r="Q46" s="54">
        <v>5.9628302069999997</v>
      </c>
      <c r="R46" s="54">
        <v>403.79154830373619</v>
      </c>
      <c r="S46" s="54">
        <v>7.5623917730000008</v>
      </c>
      <c r="T46" s="54">
        <v>371.78020724594313</v>
      </c>
      <c r="U46" s="54">
        <v>7.8430034669999982</v>
      </c>
      <c r="V46" s="54">
        <v>1489.4614242587161</v>
      </c>
      <c r="W46" s="54">
        <v>32.016960312999998</v>
      </c>
      <c r="X46" s="54">
        <v>1403.316716696562</v>
      </c>
      <c r="Y46" s="54">
        <v>29.571651199000001</v>
      </c>
      <c r="Z46" s="54">
        <v>4626.8401600292564</v>
      </c>
      <c r="AA46" s="54">
        <v>44.351704212739349</v>
      </c>
      <c r="AB46" s="54">
        <v>20957.686362757202</v>
      </c>
      <c r="AC46" s="54">
        <v>891.03309011877332</v>
      </c>
      <c r="AD46" s="49"/>
      <c r="AE46" s="56">
        <v>2.086590193573145E-2</v>
      </c>
    </row>
    <row r="47" spans="1:31" ht="14.45" x14ac:dyDescent="0.3">
      <c r="A47" s="53">
        <v>2023</v>
      </c>
      <c r="B47" s="54">
        <v>406.59714816382314</v>
      </c>
      <c r="C47" s="54">
        <v>9.0873164269999993</v>
      </c>
      <c r="D47" s="54">
        <v>202.02398108992875</v>
      </c>
      <c r="E47" s="54">
        <v>4.3688869399999994</v>
      </c>
      <c r="F47" s="54">
        <v>1290.1099680258435</v>
      </c>
      <c r="G47" s="54">
        <v>26.411599310999996</v>
      </c>
      <c r="H47" s="54">
        <v>341.94463957215373</v>
      </c>
      <c r="I47" s="54">
        <v>6.9940617739999995</v>
      </c>
      <c r="J47" s="54">
        <v>1153.0626976253739</v>
      </c>
      <c r="K47" s="54">
        <v>22.567525439999997</v>
      </c>
      <c r="L47" s="54">
        <v>60.804130604841305</v>
      </c>
      <c r="M47" s="54">
        <v>1.3059548649999997</v>
      </c>
      <c r="N47" s="54">
        <v>629.33710636427338</v>
      </c>
      <c r="O47" s="54">
        <v>13.670016793</v>
      </c>
      <c r="P47" s="54">
        <v>320.01331115410522</v>
      </c>
      <c r="Q47" s="54">
        <v>6.136423604</v>
      </c>
      <c r="R47" s="54">
        <v>409.33314646906291</v>
      </c>
      <c r="S47" s="54">
        <v>7.6514225249999992</v>
      </c>
      <c r="T47" s="54">
        <v>376.45821727774609</v>
      </c>
      <c r="U47" s="54">
        <v>8.0327874130000012</v>
      </c>
      <c r="V47" s="54">
        <v>1509.1282141209686</v>
      </c>
      <c r="W47" s="54">
        <v>31.949763079</v>
      </c>
      <c r="X47" s="54">
        <v>1421.4302454195063</v>
      </c>
      <c r="Y47" s="54">
        <v>32.213871268999995</v>
      </c>
      <c r="Z47" s="54">
        <v>4682.4699442976307</v>
      </c>
      <c r="AA47" s="54">
        <v>43.891791020871544</v>
      </c>
      <c r="AB47" s="54">
        <v>21192.896767154423</v>
      </c>
      <c r="AC47" s="54">
        <v>901.98073361838465</v>
      </c>
      <c r="AD47" s="49"/>
      <c r="AE47" s="56">
        <v>2.0983317064910679E-2</v>
      </c>
    </row>
    <row r="48" spans="1:31" ht="14.45" x14ac:dyDescent="0.3">
      <c r="A48" s="53">
        <v>2024</v>
      </c>
      <c r="B48" s="54">
        <v>410.91097703853609</v>
      </c>
      <c r="C48" s="54">
        <v>9.3850140970000027</v>
      </c>
      <c r="D48" s="54">
        <v>204.09229879730702</v>
      </c>
      <c r="E48" s="54">
        <v>4.4600922040000004</v>
      </c>
      <c r="F48" s="54">
        <v>1304.7745219696744</v>
      </c>
      <c r="G48" s="54">
        <v>26.975444903999996</v>
      </c>
      <c r="H48" s="54">
        <v>345.77124639912705</v>
      </c>
      <c r="I48" s="54">
        <v>7.1337816579999993</v>
      </c>
      <c r="J48" s="54">
        <v>1166.3989455038491</v>
      </c>
      <c r="K48" s="54">
        <v>22.577229878000008</v>
      </c>
      <c r="L48" s="54">
        <v>61.566087956949687</v>
      </c>
      <c r="M48" s="54">
        <v>1.3076884780000002</v>
      </c>
      <c r="N48" s="54">
        <v>638.005110148021</v>
      </c>
      <c r="O48" s="54">
        <v>13.948135707</v>
      </c>
      <c r="P48" s="54">
        <v>323.11952701583783</v>
      </c>
      <c r="Q48" s="54">
        <v>6.3150297520000001</v>
      </c>
      <c r="R48" s="54">
        <v>414.87184549274173</v>
      </c>
      <c r="S48" s="54">
        <v>7.7432410100000002</v>
      </c>
      <c r="T48" s="54">
        <v>381.12706124017978</v>
      </c>
      <c r="U48" s="54">
        <v>8.079378406</v>
      </c>
      <c r="V48" s="54">
        <v>1529.0872317115522</v>
      </c>
      <c r="W48" s="54">
        <v>32.514643295999996</v>
      </c>
      <c r="X48" s="54">
        <v>1440.9402430059015</v>
      </c>
      <c r="Y48" s="54">
        <v>33.944690228000006</v>
      </c>
      <c r="Z48" s="54">
        <v>4733.5466479980332</v>
      </c>
      <c r="AA48" s="54">
        <v>42.395266032290863</v>
      </c>
      <c r="AB48" s="54">
        <v>21408.993175009753</v>
      </c>
      <c r="AC48" s="54">
        <v>907.78799876257324</v>
      </c>
      <c r="AD48" s="49"/>
      <c r="AE48" s="56">
        <v>2.1212927126409632E-2</v>
      </c>
    </row>
    <row r="49" spans="1:31" ht="14.45" x14ac:dyDescent="0.3">
      <c r="A49" s="53">
        <v>2025</v>
      </c>
      <c r="B49" s="54">
        <v>415.21456316891624</v>
      </c>
      <c r="C49" s="54">
        <v>9.4106572319999984</v>
      </c>
      <c r="D49" s="54">
        <v>206.19263275441577</v>
      </c>
      <c r="E49" s="54">
        <v>4.530308335</v>
      </c>
      <c r="F49" s="54">
        <v>1319.8010657358006</v>
      </c>
      <c r="G49" s="54">
        <v>27.596895660000005</v>
      </c>
      <c r="H49" s="54">
        <v>349.68754622510085</v>
      </c>
      <c r="I49" s="54">
        <v>7.2829642040000007</v>
      </c>
      <c r="J49" s="54">
        <v>1179.8702627703462</v>
      </c>
      <c r="K49" s="54">
        <v>22.856466340000001</v>
      </c>
      <c r="L49" s="54">
        <v>62.331504349789455</v>
      </c>
      <c r="M49" s="54">
        <v>1.310260078</v>
      </c>
      <c r="N49" s="54">
        <v>646.77919070621613</v>
      </c>
      <c r="O49" s="54">
        <v>14.303409078</v>
      </c>
      <c r="P49" s="54">
        <v>326.24791337214612</v>
      </c>
      <c r="Q49" s="54">
        <v>6.478961709</v>
      </c>
      <c r="R49" s="54">
        <v>420.39877482962993</v>
      </c>
      <c r="S49" s="54">
        <v>7.8265436900000003</v>
      </c>
      <c r="T49" s="54">
        <v>385.73754367708869</v>
      </c>
      <c r="U49" s="54">
        <v>8.0795946660000002</v>
      </c>
      <c r="V49" s="54">
        <v>1549.1186759798663</v>
      </c>
      <c r="W49" s="54">
        <v>32.846140745</v>
      </c>
      <c r="X49" s="54">
        <v>1460.415639111568</v>
      </c>
      <c r="Y49" s="54">
        <v>34.235082208999998</v>
      </c>
      <c r="Z49" s="54">
        <v>4786.3588680234307</v>
      </c>
      <c r="AA49" s="54">
        <v>40.667902356328497</v>
      </c>
      <c r="AB49" s="54">
        <v>21634.184471210821</v>
      </c>
      <c r="AC49" s="54">
        <v>911.19909884956598</v>
      </c>
      <c r="AD49" s="49"/>
      <c r="AE49" s="56">
        <v>2.1240282571797272E-2</v>
      </c>
    </row>
    <row r="50" spans="1:31" ht="14.45" x14ac:dyDescent="0.3">
      <c r="A50" s="53">
        <v>2026</v>
      </c>
      <c r="B50" s="54">
        <v>419.36631112217441</v>
      </c>
      <c r="C50" s="54">
        <v>9.2942433210000015</v>
      </c>
      <c r="D50" s="54">
        <v>208.28031345307477</v>
      </c>
      <c r="E50" s="54">
        <v>4.5518563860000008</v>
      </c>
      <c r="F50" s="54">
        <v>1334.7977250233016</v>
      </c>
      <c r="G50" s="54">
        <v>27.832263789999999</v>
      </c>
      <c r="H50" s="54">
        <v>353.59263980589247</v>
      </c>
      <c r="I50" s="54">
        <v>7.3328258850000001</v>
      </c>
      <c r="J50" s="54">
        <v>1193.3692492498781</v>
      </c>
      <c r="K50" s="54">
        <v>23.048586973000003</v>
      </c>
      <c r="L50" s="54">
        <v>63.096832553800581</v>
      </c>
      <c r="M50" s="54">
        <v>1.3101174999999996</v>
      </c>
      <c r="N50" s="54">
        <v>655.63958690904599</v>
      </c>
      <c r="O50" s="54">
        <v>14.636239158</v>
      </c>
      <c r="P50" s="54">
        <v>329.38311608099991</v>
      </c>
      <c r="Q50" s="54">
        <v>6.6244417589999989</v>
      </c>
      <c r="R50" s="54">
        <v>425.9197327889882</v>
      </c>
      <c r="S50" s="54">
        <v>7.9157902959999999</v>
      </c>
      <c r="T50" s="54">
        <v>390.37686350010767</v>
      </c>
      <c r="U50" s="54">
        <v>8.1706177469999997</v>
      </c>
      <c r="V50" s="54">
        <v>1569.1152321181464</v>
      </c>
      <c r="W50" s="54">
        <v>33.057402813000003</v>
      </c>
      <c r="X50" s="54">
        <v>1478.97618069329</v>
      </c>
      <c r="Y50" s="54">
        <v>33.638629203000001</v>
      </c>
      <c r="Z50" s="54">
        <v>4833.9422039358442</v>
      </c>
      <c r="AA50" s="54">
        <v>39.179339521294992</v>
      </c>
      <c r="AB50" s="54">
        <v>21836.030799937133</v>
      </c>
      <c r="AC50" s="54">
        <v>914.57154182191357</v>
      </c>
      <c r="AD50" s="49"/>
      <c r="AE50" s="56">
        <v>2.1065641301484653E-2</v>
      </c>
    </row>
    <row r="51" spans="1:31" ht="14.45" x14ac:dyDescent="0.3">
      <c r="A51" s="53">
        <v>2027</v>
      </c>
      <c r="B51" s="54">
        <v>423.46418786367451</v>
      </c>
      <c r="C51" s="54">
        <v>9.2764235919999987</v>
      </c>
      <c r="D51" s="54">
        <v>210.3584262761637</v>
      </c>
      <c r="E51" s="54">
        <v>4.5728891230000004</v>
      </c>
      <c r="F51" s="54">
        <v>1349.6588150164146</v>
      </c>
      <c r="G51" s="54">
        <v>27.968387142999998</v>
      </c>
      <c r="H51" s="54">
        <v>357.46215644234417</v>
      </c>
      <c r="I51" s="54">
        <v>7.3601888110000004</v>
      </c>
      <c r="J51" s="54">
        <v>1206.834625835316</v>
      </c>
      <c r="K51" s="54">
        <v>23.201177373000004</v>
      </c>
      <c r="L51" s="54">
        <v>63.862396206474784</v>
      </c>
      <c r="M51" s="54">
        <v>1.3113100330000003</v>
      </c>
      <c r="N51" s="54">
        <v>664.60815934667414</v>
      </c>
      <c r="O51" s="54">
        <v>14.986391511999999</v>
      </c>
      <c r="P51" s="54">
        <v>332.51942921928833</v>
      </c>
      <c r="Q51" s="54">
        <v>6.7600276359999993</v>
      </c>
      <c r="R51" s="54">
        <v>431.44272796493493</v>
      </c>
      <c r="S51" s="54">
        <v>8.0130364659999991</v>
      </c>
      <c r="T51" s="54">
        <v>395.04306404503973</v>
      </c>
      <c r="U51" s="54">
        <v>8.2640370130000012</v>
      </c>
      <c r="V51" s="54">
        <v>1589.2028777455766</v>
      </c>
      <c r="W51" s="54">
        <v>33.383599940000003</v>
      </c>
      <c r="X51" s="54">
        <v>1497.0857241041763</v>
      </c>
      <c r="Y51" s="54">
        <v>33.503408063000002</v>
      </c>
      <c r="Z51" s="54">
        <v>4874.9159040037539</v>
      </c>
      <c r="AA51" s="54">
        <v>39.525930740203265</v>
      </c>
      <c r="AB51" s="54">
        <v>22037.519055653</v>
      </c>
      <c r="AC51" s="54">
        <v>927.10964777776564</v>
      </c>
      <c r="AD51" s="49"/>
      <c r="AE51" s="56">
        <v>2.0958749524200303E-2</v>
      </c>
    </row>
    <row r="52" spans="1:31" ht="14.45" x14ac:dyDescent="0.3">
      <c r="A52" s="53">
        <v>2028</v>
      </c>
      <c r="B52" s="54">
        <v>427.59740043570679</v>
      </c>
      <c r="C52" s="54">
        <v>9.3494270190000002</v>
      </c>
      <c r="D52" s="54">
        <v>212.43738593724743</v>
      </c>
      <c r="E52" s="54">
        <v>4.6012638810000004</v>
      </c>
      <c r="F52" s="54">
        <v>1364.4872533560949</v>
      </c>
      <c r="G52" s="54">
        <v>28.214949291</v>
      </c>
      <c r="H52" s="54">
        <v>361.32507639930446</v>
      </c>
      <c r="I52" s="54">
        <v>7.4187949860000018</v>
      </c>
      <c r="J52" s="54">
        <v>1220.3246784949724</v>
      </c>
      <c r="K52" s="54">
        <v>23.435201940000006</v>
      </c>
      <c r="L52" s="54">
        <v>64.629783796028519</v>
      </c>
      <c r="M52" s="54">
        <v>1.315266987</v>
      </c>
      <c r="N52" s="54">
        <v>673.69845867574907</v>
      </c>
      <c r="O52" s="54">
        <v>15.343816407</v>
      </c>
      <c r="P52" s="54">
        <v>335.65986063342302</v>
      </c>
      <c r="Q52" s="54">
        <v>6.8933645370000001</v>
      </c>
      <c r="R52" s="54">
        <v>436.97074960296055</v>
      </c>
      <c r="S52" s="54">
        <v>8.1131276230000005</v>
      </c>
      <c r="T52" s="54">
        <v>399.7594899642026</v>
      </c>
      <c r="U52" s="54">
        <v>8.3855527849999998</v>
      </c>
      <c r="V52" s="54">
        <v>1609.4087628774487</v>
      </c>
      <c r="W52" s="54">
        <v>33.728076410000007</v>
      </c>
      <c r="X52" s="54">
        <v>1515.3709456258439</v>
      </c>
      <c r="Y52" s="54">
        <v>33.997030649999999</v>
      </c>
      <c r="Z52" s="54">
        <v>4917.4629161887569</v>
      </c>
      <c r="AA52" s="54">
        <v>39.885536980657712</v>
      </c>
      <c r="AB52" s="54">
        <v>22246.536539955992</v>
      </c>
      <c r="AC52" s="54">
        <v>940.05740717608035</v>
      </c>
      <c r="AD52" s="49"/>
      <c r="AE52" s="56">
        <v>2.0969936885729287E-2</v>
      </c>
    </row>
    <row r="53" spans="1:31" ht="14.45" x14ac:dyDescent="0.3">
      <c r="A53" s="53">
        <v>2029</v>
      </c>
      <c r="B53" s="54">
        <v>431.75765802867926</v>
      </c>
      <c r="C53" s="54">
        <v>9.4162580360000003</v>
      </c>
      <c r="D53" s="54">
        <v>214.52673190073023</v>
      </c>
      <c r="E53" s="54">
        <v>4.6366206449999989</v>
      </c>
      <c r="F53" s="54">
        <v>1379.3556238884767</v>
      </c>
      <c r="G53" s="54">
        <v>28.542293728999994</v>
      </c>
      <c r="H53" s="54">
        <v>365.2015412708439</v>
      </c>
      <c r="I53" s="54">
        <v>7.5000765529999995</v>
      </c>
      <c r="J53" s="54">
        <v>1233.8897267334132</v>
      </c>
      <c r="K53" s="54">
        <v>23.743683193000003</v>
      </c>
      <c r="L53" s="54">
        <v>65.396415430561731</v>
      </c>
      <c r="M53" s="54">
        <v>1.3179578759999999</v>
      </c>
      <c r="N53" s="54">
        <v>682.9267863981845</v>
      </c>
      <c r="O53" s="54">
        <v>15.709484216999998</v>
      </c>
      <c r="P53" s="54">
        <v>338.80421125055983</v>
      </c>
      <c r="Q53" s="54">
        <v>7.0202089169999997</v>
      </c>
      <c r="R53" s="54">
        <v>442.50085005225168</v>
      </c>
      <c r="S53" s="54">
        <v>8.2100181100000018</v>
      </c>
      <c r="T53" s="54">
        <v>404.5343266216845</v>
      </c>
      <c r="U53" s="54">
        <v>8.5203986700000005</v>
      </c>
      <c r="V53" s="54">
        <v>1629.7562721375373</v>
      </c>
      <c r="W53" s="54">
        <v>34.088964346000012</v>
      </c>
      <c r="X53" s="54">
        <v>1533.922293577735</v>
      </c>
      <c r="Y53" s="54">
        <v>34.586627302000004</v>
      </c>
      <c r="Z53" s="54">
        <v>4959.8237054968977</v>
      </c>
      <c r="AA53" s="54">
        <v>40.243960746937788</v>
      </c>
      <c r="AB53" s="54">
        <v>22455.098512098433</v>
      </c>
      <c r="AC53" s="54">
        <v>953.06782913860116</v>
      </c>
      <c r="AD53" s="49"/>
      <c r="AE53" s="56">
        <v>2.1013593514040575E-2</v>
      </c>
    </row>
    <row r="54" spans="1:31" ht="14.45" x14ac:dyDescent="0.3">
      <c r="A54" s="53">
        <v>2030</v>
      </c>
      <c r="B54" s="54">
        <v>435.95717662625276</v>
      </c>
      <c r="C54" s="54">
        <v>9.4975980019999984</v>
      </c>
      <c r="D54" s="54">
        <v>216.63416496025695</v>
      </c>
      <c r="E54" s="54">
        <v>4.6776315920000009</v>
      </c>
      <c r="F54" s="54">
        <v>1394.3263208662847</v>
      </c>
      <c r="G54" s="54">
        <v>28.940310343000004</v>
      </c>
      <c r="H54" s="54">
        <v>369.10812162001076</v>
      </c>
      <c r="I54" s="54">
        <v>7.6005647339999998</v>
      </c>
      <c r="J54" s="54">
        <v>1247.5830686309916</v>
      </c>
      <c r="K54" s="54">
        <v>24.129953632000003</v>
      </c>
      <c r="L54" s="54">
        <v>66.167175954061562</v>
      </c>
      <c r="M54" s="54">
        <v>1.3269537690000002</v>
      </c>
      <c r="N54" s="54">
        <v>692.28762457739344</v>
      </c>
      <c r="O54" s="54">
        <v>16.059853617999998</v>
      </c>
      <c r="P54" s="54">
        <v>341.94634061227327</v>
      </c>
      <c r="Q54" s="54">
        <v>7.1336265200000009</v>
      </c>
      <c r="R54" s="54">
        <v>448.03325330919461</v>
      </c>
      <c r="S54" s="54">
        <v>8.306804596000001</v>
      </c>
      <c r="T54" s="54">
        <v>409.37293325101865</v>
      </c>
      <c r="U54" s="54">
        <v>8.6659707370000003</v>
      </c>
      <c r="V54" s="54">
        <v>1650.3121084481693</v>
      </c>
      <c r="W54" s="54">
        <v>34.511560394999997</v>
      </c>
      <c r="X54" s="54">
        <v>1552.7506875969973</v>
      </c>
      <c r="Y54" s="54">
        <v>35.194846001000009</v>
      </c>
      <c r="Z54" s="54">
        <v>5002.1531912686796</v>
      </c>
      <c r="AA54" s="54">
        <v>40.602453173306792</v>
      </c>
      <c r="AB54" s="54">
        <v>22663.912588441868</v>
      </c>
      <c r="AC54" s="54">
        <v>966.17108146840701</v>
      </c>
      <c r="AD54" s="49"/>
      <c r="AE54" s="56">
        <v>2.1082907493512222E-2</v>
      </c>
    </row>
  </sheetData>
  <mergeCells count="15">
    <mergeCell ref="AB2:AC2"/>
    <mergeCell ref="T2:U2"/>
    <mergeCell ref="V2:W2"/>
    <mergeCell ref="X2:Y2"/>
    <mergeCell ref="Z2:AA2"/>
    <mergeCell ref="A1:X1"/>
    <mergeCell ref="B2:C2"/>
    <mergeCell ref="D2:E2"/>
    <mergeCell ref="F2:G2"/>
    <mergeCell ref="H2:I2"/>
    <mergeCell ref="J2:K2"/>
    <mergeCell ref="L2:M2"/>
    <mergeCell ref="N2:O2"/>
    <mergeCell ref="P2:Q2"/>
    <mergeCell ref="R2:S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S17" sqref="S17"/>
    </sheetView>
  </sheetViews>
  <sheetFormatPr defaultRowHeight="15" x14ac:dyDescent="0.25"/>
  <sheetData>
    <row r="1" spans="1:15" ht="14.45" x14ac:dyDescent="0.3">
      <c r="A1" s="57"/>
      <c r="B1" s="57" t="s">
        <v>66</v>
      </c>
      <c r="C1" s="57" t="s">
        <v>67</v>
      </c>
      <c r="D1" s="57" t="s">
        <v>68</v>
      </c>
      <c r="E1" s="57" t="s">
        <v>69</v>
      </c>
      <c r="F1" s="57" t="s">
        <v>70</v>
      </c>
      <c r="G1" s="57" t="s">
        <v>71</v>
      </c>
      <c r="H1" s="57" t="s">
        <v>72</v>
      </c>
      <c r="I1" s="57" t="s">
        <v>73</v>
      </c>
      <c r="J1" s="57" t="s">
        <v>74</v>
      </c>
      <c r="K1" s="57" t="s">
        <v>75</v>
      </c>
      <c r="L1" s="57" t="s">
        <v>76</v>
      </c>
      <c r="M1" s="57" t="s">
        <v>77</v>
      </c>
      <c r="N1" s="57" t="s">
        <v>86</v>
      </c>
      <c r="O1" s="57" t="s">
        <v>87</v>
      </c>
    </row>
    <row r="2" spans="1:15" ht="28.9" x14ac:dyDescent="0.3">
      <c r="A2" s="58" t="s">
        <v>92</v>
      </c>
      <c r="B2" s="60">
        <v>13.1</v>
      </c>
      <c r="C2" s="60">
        <v>40.200000000000003</v>
      </c>
      <c r="D2" s="60">
        <v>14.06</v>
      </c>
      <c r="E2" s="60">
        <v>40.99</v>
      </c>
      <c r="F2" s="60">
        <v>4.45</v>
      </c>
      <c r="G2" s="60">
        <v>20.02</v>
      </c>
      <c r="H2" s="60">
        <v>7.46</v>
      </c>
      <c r="I2" s="60">
        <v>12.26</v>
      </c>
      <c r="J2" s="60">
        <v>19.61</v>
      </c>
      <c r="K2" s="60">
        <v>12.13</v>
      </c>
      <c r="L2" s="60">
        <v>9.84</v>
      </c>
      <c r="M2" s="60">
        <v>17.7</v>
      </c>
      <c r="N2" s="60"/>
      <c r="O2" s="60"/>
    </row>
    <row r="3" spans="1:15" ht="28.9" x14ac:dyDescent="0.3">
      <c r="A3" s="58" t="s">
        <v>93</v>
      </c>
      <c r="B3" s="60">
        <v>13.012666666666666</v>
      </c>
      <c r="C3" s="60">
        <v>51.793730407523519</v>
      </c>
      <c r="D3" s="60">
        <v>13.024000000000001</v>
      </c>
      <c r="E3" s="60">
        <v>40.409170040485833</v>
      </c>
      <c r="F3" s="60">
        <v>2.9260273972602739</v>
      </c>
      <c r="G3" s="60">
        <v>13.163835616438355</v>
      </c>
      <c r="H3" s="60">
        <v>7.3137254901960782</v>
      </c>
      <c r="I3" s="60">
        <v>12.019607843137255</v>
      </c>
      <c r="J3" s="60">
        <v>21.440266666666666</v>
      </c>
      <c r="K3" s="60">
        <v>11.634897959183675</v>
      </c>
      <c r="L3" s="60">
        <v>9.0367346938775519</v>
      </c>
      <c r="M3" s="60">
        <v>17.582000000000001</v>
      </c>
      <c r="N3" s="60">
        <v>3.8</v>
      </c>
      <c r="O3" s="60">
        <v>4</v>
      </c>
    </row>
    <row r="4" spans="1:15" ht="28.9" x14ac:dyDescent="0.3">
      <c r="A4" s="58" t="s">
        <v>94</v>
      </c>
      <c r="B4" s="60">
        <v>10.54</v>
      </c>
      <c r="C4" s="60">
        <v>209.98</v>
      </c>
      <c r="D4" s="60">
        <v>4.62</v>
      </c>
      <c r="E4" s="60">
        <v>27.6</v>
      </c>
      <c r="F4" s="60">
        <v>3.07</v>
      </c>
      <c r="G4" s="60">
        <v>5.6</v>
      </c>
      <c r="H4" s="60">
        <v>15.97</v>
      </c>
      <c r="I4" s="60">
        <v>34.24</v>
      </c>
      <c r="J4" s="60">
        <v>75.53</v>
      </c>
      <c r="K4" s="60">
        <v>42.4</v>
      </c>
      <c r="L4" s="60">
        <v>23.34</v>
      </c>
      <c r="M4" s="60">
        <v>21.93</v>
      </c>
      <c r="N4" s="60"/>
      <c r="O4" s="60"/>
    </row>
    <row r="5" spans="1:15" ht="28.9" x14ac:dyDescent="0.3">
      <c r="A5" s="58" t="s">
        <v>95</v>
      </c>
      <c r="B5" s="60">
        <v>10.173391304347826</v>
      </c>
      <c r="C5" s="60">
        <v>236.74798866855525</v>
      </c>
      <c r="D5" s="60">
        <v>4.9851546391752573</v>
      </c>
      <c r="E5" s="60">
        <v>33.702788844621516</v>
      </c>
      <c r="F5" s="60">
        <v>2.5452136752136751</v>
      </c>
      <c r="G5" s="60">
        <v>4.6427350427350422</v>
      </c>
      <c r="H5" s="60">
        <v>11.251590909090908</v>
      </c>
      <c r="I5" s="60">
        <v>24.123636363636365</v>
      </c>
      <c r="J5" s="60">
        <v>75.442276422764238</v>
      </c>
      <c r="K5" s="60">
        <v>42.17526501766784</v>
      </c>
      <c r="L5" s="60">
        <v>22.330381679389316</v>
      </c>
      <c r="M5" s="60">
        <v>21.167217391304348</v>
      </c>
      <c r="N5" s="60">
        <v>26.9</v>
      </c>
      <c r="O5" s="60">
        <v>19.100000000000001</v>
      </c>
    </row>
    <row r="6" spans="1:15" ht="43.15" x14ac:dyDescent="0.3">
      <c r="A6" s="58" t="s">
        <v>96</v>
      </c>
      <c r="B6" s="59">
        <v>0</v>
      </c>
      <c r="C6" s="59">
        <v>0</v>
      </c>
      <c r="D6" s="59">
        <v>0.54</v>
      </c>
      <c r="E6" s="59">
        <v>0.39</v>
      </c>
      <c r="F6" s="59">
        <v>0.5</v>
      </c>
      <c r="G6" s="59">
        <v>0.5</v>
      </c>
      <c r="H6" s="59">
        <v>0.72</v>
      </c>
      <c r="I6" s="59">
        <v>0.72</v>
      </c>
      <c r="J6" s="59">
        <v>0.71</v>
      </c>
      <c r="K6" s="59">
        <v>0.7</v>
      </c>
      <c r="L6" s="59">
        <v>0.51</v>
      </c>
      <c r="M6" s="59">
        <v>1</v>
      </c>
      <c r="N6" s="59">
        <v>0.3</v>
      </c>
      <c r="O6" s="59"/>
    </row>
    <row r="7" spans="1:15" ht="43.15" x14ac:dyDescent="0.3">
      <c r="A7" s="58" t="s">
        <v>97</v>
      </c>
      <c r="B7" s="59">
        <v>0.31</v>
      </c>
      <c r="C7" s="59">
        <v>0.02</v>
      </c>
      <c r="D7" s="59">
        <v>0.15</v>
      </c>
      <c r="E7" s="59">
        <v>0.15</v>
      </c>
      <c r="F7" s="59">
        <v>0.14000000000000001</v>
      </c>
      <c r="G7" s="59">
        <v>0.14000000000000001</v>
      </c>
      <c r="H7" s="59">
        <v>0.12</v>
      </c>
      <c r="I7" s="59">
        <v>0.12</v>
      </c>
      <c r="J7" s="59">
        <v>0.08</v>
      </c>
      <c r="K7" s="59">
        <v>0.13</v>
      </c>
      <c r="L7" s="59">
        <v>0.14000000000000001</v>
      </c>
      <c r="M7" s="59">
        <v>0</v>
      </c>
      <c r="N7" s="59">
        <v>0.3</v>
      </c>
      <c r="O7" s="59"/>
    </row>
    <row r="8" spans="1:15" ht="14.45" x14ac:dyDescent="0.3">
      <c r="A8" s="57"/>
      <c r="B8" s="60"/>
      <c r="C8" s="60"/>
      <c r="D8" s="60"/>
      <c r="E8" s="60"/>
      <c r="F8" s="60"/>
      <c r="G8" s="60"/>
      <c r="H8" s="60"/>
      <c r="I8" s="60"/>
      <c r="J8" s="60"/>
      <c r="K8" s="60"/>
      <c r="L8" s="60"/>
      <c r="M8" s="60"/>
      <c r="N8" s="60"/>
      <c r="O8" s="60"/>
    </row>
    <row r="9" spans="1:15" ht="28.9" x14ac:dyDescent="0.3">
      <c r="A9" s="58" t="s">
        <v>98</v>
      </c>
      <c r="B9" s="60">
        <v>15</v>
      </c>
      <c r="C9" s="60">
        <v>31.9</v>
      </c>
      <c r="D9" s="60">
        <v>19</v>
      </c>
      <c r="E9" s="62">
        <v>49.4</v>
      </c>
      <c r="F9" s="60">
        <v>7.3</v>
      </c>
      <c r="G9" s="60">
        <v>7.3</v>
      </c>
      <c r="H9" s="60">
        <v>10.199999999999999</v>
      </c>
      <c r="I9" s="60">
        <v>10.199999999999999</v>
      </c>
      <c r="J9" s="60">
        <v>22.5</v>
      </c>
      <c r="K9" s="60">
        <v>14.7</v>
      </c>
      <c r="L9" s="61">
        <v>14.7</v>
      </c>
      <c r="M9" s="60">
        <v>15</v>
      </c>
      <c r="N9" s="60">
        <v>14.7</v>
      </c>
      <c r="O9" s="60"/>
    </row>
    <row r="10" spans="1:15" ht="28.9" x14ac:dyDescent="0.3">
      <c r="A10" s="58" t="s">
        <v>99</v>
      </c>
      <c r="B10" s="60">
        <v>14.9</v>
      </c>
      <c r="C10" s="60">
        <v>41.1</v>
      </c>
      <c r="D10" s="60">
        <v>17.600000000000001</v>
      </c>
      <c r="E10" s="62">
        <v>48.7</v>
      </c>
      <c r="F10" s="60">
        <v>4.8</v>
      </c>
      <c r="G10" s="60">
        <v>4.8</v>
      </c>
      <c r="H10" s="60">
        <v>10</v>
      </c>
      <c r="I10" s="60">
        <v>10</v>
      </c>
      <c r="J10" s="60">
        <v>24.6</v>
      </c>
      <c r="K10" s="60">
        <v>14.1</v>
      </c>
      <c r="L10" s="61">
        <v>13.5</v>
      </c>
      <c r="M10" s="60">
        <v>14.9</v>
      </c>
      <c r="N10" s="60">
        <v>14.1</v>
      </c>
      <c r="O10" s="60"/>
    </row>
    <row r="11" spans="1:15" ht="14.45" x14ac:dyDescent="0.3">
      <c r="A11" s="57"/>
      <c r="B11" s="60"/>
      <c r="C11" s="60"/>
      <c r="D11" s="60"/>
      <c r="E11" s="60"/>
      <c r="F11" s="60"/>
      <c r="G11" s="60"/>
      <c r="H11" s="60"/>
      <c r="I11" s="60"/>
      <c r="J11" s="60"/>
      <c r="K11" s="60"/>
      <c r="L11" s="61"/>
      <c r="M11" s="60"/>
      <c r="N11" s="60"/>
      <c r="O11" s="60"/>
    </row>
    <row r="12" spans="1:15" ht="28.9" x14ac:dyDescent="0.3">
      <c r="A12" s="58" t="s">
        <v>100</v>
      </c>
      <c r="B12" s="60">
        <v>23</v>
      </c>
      <c r="C12" s="62">
        <v>141.19999999999999</v>
      </c>
      <c r="D12" s="60">
        <v>29.1</v>
      </c>
      <c r="E12" s="62">
        <v>50.2</v>
      </c>
      <c r="F12" s="62">
        <v>23.4</v>
      </c>
      <c r="G12" s="62">
        <v>23.4</v>
      </c>
      <c r="H12" s="60">
        <v>39.6</v>
      </c>
      <c r="I12" s="60">
        <v>39.6</v>
      </c>
      <c r="J12" s="60">
        <v>86.1</v>
      </c>
      <c r="K12" s="60">
        <v>56.6</v>
      </c>
      <c r="L12" s="61">
        <v>39.299999999999997</v>
      </c>
      <c r="M12" s="60">
        <v>23</v>
      </c>
      <c r="N12" s="60">
        <v>56.6</v>
      </c>
      <c r="O12" s="60"/>
    </row>
    <row r="13" spans="1:15" ht="28.9" x14ac:dyDescent="0.3">
      <c r="A13" s="58" t="s">
        <v>101</v>
      </c>
      <c r="B13" s="60">
        <v>22.2</v>
      </c>
      <c r="C13" s="62">
        <v>159.19999999999999</v>
      </c>
      <c r="D13" s="60">
        <v>31.4</v>
      </c>
      <c r="E13" s="62">
        <v>61.3</v>
      </c>
      <c r="F13" s="62">
        <v>19.399999999999999</v>
      </c>
      <c r="G13" s="62">
        <v>19.399999999999999</v>
      </c>
      <c r="H13" s="60">
        <v>27.9</v>
      </c>
      <c r="I13" s="60">
        <v>27.9</v>
      </c>
      <c r="J13" s="60">
        <v>86</v>
      </c>
      <c r="K13" s="60">
        <v>56.3</v>
      </c>
      <c r="L13" s="61">
        <v>37.6</v>
      </c>
      <c r="M13" s="60">
        <v>22.2</v>
      </c>
      <c r="N13" s="60">
        <v>56.3</v>
      </c>
      <c r="O13" s="60"/>
    </row>
    <row r="14" spans="1:15" ht="14.45" x14ac:dyDescent="0.3">
      <c r="A14" s="57"/>
      <c r="B14" s="57"/>
      <c r="C14" s="60"/>
      <c r="D14" s="57"/>
      <c r="E14" s="57"/>
      <c r="F14" s="57"/>
      <c r="G14" s="57"/>
      <c r="H14" s="57"/>
      <c r="I14" s="57"/>
      <c r="J14" s="57"/>
      <c r="K14" s="57"/>
      <c r="L14" s="57"/>
      <c r="M14" s="57"/>
      <c r="N14" s="57"/>
      <c r="O14" s="57"/>
    </row>
    <row r="15" spans="1:15" ht="43.15" x14ac:dyDescent="0.3">
      <c r="A15" s="58" t="s">
        <v>102</v>
      </c>
      <c r="B15" s="57"/>
      <c r="C15" s="57"/>
      <c r="D15" s="57"/>
      <c r="E15" s="57"/>
      <c r="F15" s="57"/>
      <c r="G15" s="57"/>
      <c r="H15" s="57"/>
      <c r="I15" s="57"/>
      <c r="J15" s="57"/>
      <c r="K15" s="57"/>
      <c r="L15" s="57"/>
      <c r="M15" s="57"/>
      <c r="N15" s="57"/>
      <c r="O15" s="57"/>
    </row>
    <row r="16" spans="1:15" ht="43.15" x14ac:dyDescent="0.3">
      <c r="A16" s="58" t="s">
        <v>103</v>
      </c>
      <c r="B16" s="57">
        <v>0.22</v>
      </c>
      <c r="C16" s="57"/>
      <c r="D16" s="57"/>
      <c r="E16" s="57"/>
      <c r="F16" s="57"/>
      <c r="G16" s="57"/>
      <c r="H16" s="57"/>
      <c r="I16" s="57"/>
      <c r="J16" s="57"/>
      <c r="K16" s="57"/>
      <c r="L16" s="57"/>
      <c r="M16" s="57"/>
      <c r="N16" s="57"/>
      <c r="O16" s="57"/>
    </row>
    <row r="17" spans="1:8" ht="57.6" x14ac:dyDescent="0.3">
      <c r="A17" s="58" t="s">
        <v>104</v>
      </c>
      <c r="B17" s="57">
        <v>0.11</v>
      </c>
      <c r="C17" s="63" t="s">
        <v>105</v>
      </c>
      <c r="D17" s="63" t="s">
        <v>106</v>
      </c>
      <c r="E17" s="63" t="s">
        <v>107</v>
      </c>
      <c r="F17" s="63" t="s">
        <v>108</v>
      </c>
      <c r="G17" s="63" t="s">
        <v>109</v>
      </c>
      <c r="H17" s="63" t="s">
        <v>89</v>
      </c>
    </row>
    <row r="18" spans="1:8" ht="57.6" x14ac:dyDescent="0.3">
      <c r="A18" s="58" t="s">
        <v>110</v>
      </c>
      <c r="B18" s="57">
        <v>0.01</v>
      </c>
      <c r="C18" s="64">
        <v>0.37000000000000005</v>
      </c>
      <c r="D18" s="64">
        <v>0.89189189189189177</v>
      </c>
      <c r="E18" s="64">
        <v>0.63</v>
      </c>
      <c r="F18" s="64">
        <v>0.66666666666666663</v>
      </c>
      <c r="G18" s="65">
        <v>3.5999999999999997E-2</v>
      </c>
      <c r="H18" s="65">
        <v>2.1999999999999999E-2</v>
      </c>
    </row>
    <row r="19" spans="1:8" ht="45" x14ac:dyDescent="0.25">
      <c r="A19" s="58" t="s">
        <v>111</v>
      </c>
      <c r="B19" s="57">
        <v>0.02</v>
      </c>
      <c r="C19" s="57"/>
      <c r="D19" s="57"/>
      <c r="E19" s="57"/>
      <c r="F19" s="57"/>
      <c r="G19" s="57"/>
      <c r="H19" s="57"/>
    </row>
    <row r="20" spans="1:8" ht="45" x14ac:dyDescent="0.25">
      <c r="A20" s="58" t="s">
        <v>112</v>
      </c>
      <c r="B20" s="57">
        <v>0.01</v>
      </c>
      <c r="C20" s="57"/>
      <c r="D20" s="57"/>
      <c r="E20" s="57"/>
      <c r="F20" s="57"/>
      <c r="G20" s="57"/>
      <c r="H20" s="57"/>
    </row>
    <row r="21" spans="1:8" ht="60" x14ac:dyDescent="0.25">
      <c r="A21" s="58" t="s">
        <v>113</v>
      </c>
      <c r="B21" s="57">
        <v>0.18</v>
      </c>
      <c r="C21" s="57"/>
      <c r="D21" s="57"/>
      <c r="E21" s="57"/>
      <c r="F21" s="57"/>
      <c r="G21" s="57"/>
      <c r="H21" s="57"/>
    </row>
    <row r="22" spans="1:8" ht="60" x14ac:dyDescent="0.25">
      <c r="A22" s="58" t="s">
        <v>114</v>
      </c>
      <c r="B22" s="57">
        <v>0.24</v>
      </c>
      <c r="C22" s="57"/>
      <c r="D22" s="57"/>
      <c r="E22" s="57"/>
      <c r="F22" s="57"/>
      <c r="G22" s="57"/>
      <c r="H22" s="57"/>
    </row>
    <row r="23" spans="1:8" ht="45" x14ac:dyDescent="0.25">
      <c r="A23" s="58" t="s">
        <v>115</v>
      </c>
      <c r="B23" s="57">
        <v>0.16</v>
      </c>
      <c r="C23" s="57"/>
      <c r="D23" s="57"/>
      <c r="E23" s="57"/>
      <c r="F23" s="57"/>
      <c r="G23" s="57"/>
      <c r="H23" s="57"/>
    </row>
    <row r="24" spans="1:8" ht="45" x14ac:dyDescent="0.25">
      <c r="A24" s="58" t="s">
        <v>116</v>
      </c>
      <c r="B24" s="57">
        <v>0.04</v>
      </c>
      <c r="C24" s="57"/>
      <c r="D24" s="57"/>
      <c r="E24" s="57"/>
      <c r="F24" s="57"/>
      <c r="G24" s="57"/>
      <c r="H24" s="57"/>
    </row>
    <row r="25" spans="1:8" ht="30" x14ac:dyDescent="0.25">
      <c r="A25" s="58" t="s">
        <v>117</v>
      </c>
      <c r="B25" s="57">
        <v>0.01</v>
      </c>
      <c r="C25" s="57"/>
      <c r="D25" s="57"/>
      <c r="E25" s="57"/>
      <c r="F25" s="57"/>
      <c r="G25" s="57"/>
      <c r="H25"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B2:E36"/>
  <sheetViews>
    <sheetView zoomScale="85" zoomScaleNormal="85" workbookViewId="0">
      <selection activeCell="B36" sqref="B36"/>
    </sheetView>
  </sheetViews>
  <sheetFormatPr defaultColWidth="8.85546875" defaultRowHeight="15" x14ac:dyDescent="0.25"/>
  <cols>
    <col min="1" max="1" width="8.85546875" style="136"/>
    <col min="2" max="2" width="27.28515625" style="141" customWidth="1"/>
    <col min="3" max="3" width="111.140625" style="142" customWidth="1"/>
    <col min="4" max="5" width="13.7109375" style="136" customWidth="1"/>
    <col min="6" max="16384" width="8.85546875" style="136"/>
  </cols>
  <sheetData>
    <row r="2" spans="2:5" ht="13.9" customHeight="1" x14ac:dyDescent="0.3">
      <c r="B2" s="254" t="s">
        <v>261</v>
      </c>
      <c r="C2" s="255"/>
    </row>
    <row r="3" spans="2:5" ht="14.45" x14ac:dyDescent="0.3">
      <c r="B3" s="137" t="s">
        <v>59</v>
      </c>
      <c r="C3" s="137" t="s">
        <v>329</v>
      </c>
    </row>
    <row r="4" spans="2:5" ht="14.45" x14ac:dyDescent="0.3">
      <c r="B4" s="137" t="s">
        <v>262</v>
      </c>
      <c r="C4" s="137" t="str">
        <f>VLOOKUP($C$3, 'Look-up'!$A$4:$D$20, 2, FALSE)</f>
        <v>Special Categories</v>
      </c>
    </row>
    <row r="5" spans="2:5" ht="14.45" x14ac:dyDescent="0.3">
      <c r="B5" s="137" t="s">
        <v>56</v>
      </c>
      <c r="C5" s="137" t="str">
        <f>VLOOKUP($C$3, 'Look-up'!$A$4:$D$20, 3, FALSE)</f>
        <v>RES, NR</v>
      </c>
    </row>
    <row r="8" spans="2:5" ht="14.45" x14ac:dyDescent="0.3">
      <c r="B8" s="254" t="s">
        <v>36</v>
      </c>
      <c r="C8" s="255"/>
    </row>
    <row r="9" spans="2:5" ht="14.45" x14ac:dyDescent="0.3">
      <c r="B9" s="137" t="s">
        <v>263</v>
      </c>
      <c r="C9" s="191" t="s">
        <v>326</v>
      </c>
    </row>
    <row r="10" spans="2:5" ht="14.45" x14ac:dyDescent="0.3">
      <c r="B10" s="137" t="s">
        <v>264</v>
      </c>
      <c r="C10" s="138" t="s">
        <v>320</v>
      </c>
    </row>
    <row r="11" spans="2:5" ht="14.45" x14ac:dyDescent="0.3">
      <c r="B11" s="139"/>
      <c r="C11" s="192"/>
      <c r="D11" s="192"/>
      <c r="E11" s="139"/>
    </row>
    <row r="13" spans="2:5" ht="14.45" x14ac:dyDescent="0.3">
      <c r="B13" s="256" t="s">
        <v>265</v>
      </c>
      <c r="C13" s="257"/>
    </row>
    <row r="14" spans="2:5" ht="48" customHeight="1" x14ac:dyDescent="0.3">
      <c r="B14" s="193" t="s">
        <v>321</v>
      </c>
      <c r="C14" s="193" t="s">
        <v>381</v>
      </c>
    </row>
    <row r="15" spans="2:5" ht="28.9" x14ac:dyDescent="0.3">
      <c r="B15" s="193" t="s">
        <v>322</v>
      </c>
      <c r="C15" s="193" t="s">
        <v>380</v>
      </c>
    </row>
    <row r="16" spans="2:5" ht="43.15" x14ac:dyDescent="0.3">
      <c r="B16" s="193" t="s">
        <v>323</v>
      </c>
      <c r="C16" s="193" t="s">
        <v>382</v>
      </c>
    </row>
    <row r="17" spans="2:3" ht="14.45" x14ac:dyDescent="0.3">
      <c r="B17" s="193" t="s">
        <v>324</v>
      </c>
      <c r="C17" s="193" t="s">
        <v>325</v>
      </c>
    </row>
    <row r="20" spans="2:3" ht="14.45" x14ac:dyDescent="0.3">
      <c r="B20" s="256" t="s">
        <v>266</v>
      </c>
      <c r="C20" s="257"/>
    </row>
    <row r="21" spans="2:3" ht="14.45" x14ac:dyDescent="0.3">
      <c r="B21" s="137" t="s">
        <v>53</v>
      </c>
      <c r="C21" s="193" t="s">
        <v>317</v>
      </c>
    </row>
    <row r="22" spans="2:3" ht="14.45" x14ac:dyDescent="0.3">
      <c r="B22" s="137" t="s">
        <v>260</v>
      </c>
      <c r="C22" s="193" t="s">
        <v>317</v>
      </c>
    </row>
    <row r="25" spans="2:3" ht="14.45" x14ac:dyDescent="0.3">
      <c r="B25" s="256" t="s">
        <v>267</v>
      </c>
      <c r="C25" s="257"/>
    </row>
    <row r="26" spans="2:3" ht="14.45" x14ac:dyDescent="0.3">
      <c r="B26" s="140" t="s">
        <v>268</v>
      </c>
      <c r="C26" s="193" t="s">
        <v>383</v>
      </c>
    </row>
    <row r="27" spans="2:3" ht="14.45" x14ac:dyDescent="0.3">
      <c r="B27" s="140" t="s">
        <v>269</v>
      </c>
      <c r="C27" s="193" t="s">
        <v>270</v>
      </c>
    </row>
    <row r="28" spans="2:3" ht="14.45" x14ac:dyDescent="0.3">
      <c r="B28" s="140" t="s">
        <v>271</v>
      </c>
      <c r="C28" s="193" t="s">
        <v>270</v>
      </c>
    </row>
    <row r="31" spans="2:3" ht="14.45" x14ac:dyDescent="0.3">
      <c r="B31" s="256" t="s">
        <v>272</v>
      </c>
      <c r="C31" s="257"/>
    </row>
    <row r="32" spans="2:3" ht="45" customHeight="1" x14ac:dyDescent="0.25">
      <c r="B32" s="140" t="s">
        <v>273</v>
      </c>
      <c r="C32" s="193" t="s">
        <v>377</v>
      </c>
    </row>
    <row r="33" spans="2:3" ht="30" x14ac:dyDescent="0.25">
      <c r="B33" s="140" t="s">
        <v>274</v>
      </c>
      <c r="C33" s="193" t="s">
        <v>378</v>
      </c>
    </row>
    <row r="34" spans="2:3" ht="30" x14ac:dyDescent="0.25">
      <c r="B34" s="140" t="s">
        <v>275</v>
      </c>
      <c r="C34" s="193" t="s">
        <v>379</v>
      </c>
    </row>
    <row r="36" spans="2:3" x14ac:dyDescent="0.25">
      <c r="B36" s="280" t="s">
        <v>386</v>
      </c>
    </row>
  </sheetData>
  <mergeCells count="6">
    <mergeCell ref="B2:C2"/>
    <mergeCell ref="B8:C8"/>
    <mergeCell ref="B13:C13"/>
    <mergeCell ref="B25:C25"/>
    <mergeCell ref="B31:C31"/>
    <mergeCell ref="B20:C20"/>
  </mergeCells>
  <dataValidations count="1">
    <dataValidation type="list" allowBlank="1" showInputMessage="1" showErrorMessage="1" sqref="C3">
      <formula1>Programs</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B46"/>
  <sheetViews>
    <sheetView zoomScale="55" zoomScaleNormal="55" workbookViewId="0">
      <selection activeCell="B46" sqref="B46:F46"/>
    </sheetView>
  </sheetViews>
  <sheetFormatPr defaultColWidth="8.85546875" defaultRowHeight="15" x14ac:dyDescent="0.25"/>
  <cols>
    <col min="1" max="1" width="8.85546875" style="66"/>
    <col min="2" max="2" width="18.42578125" style="66" customWidth="1"/>
    <col min="3" max="3" width="24.5703125" style="66" customWidth="1"/>
    <col min="4" max="4" width="31" style="66" customWidth="1"/>
    <col min="5" max="5" width="17.5703125" style="66" customWidth="1"/>
    <col min="6" max="6" width="18.85546875" style="66" customWidth="1"/>
    <col min="7" max="9" width="8.7109375" style="66" customWidth="1"/>
    <col min="10" max="21" width="15.7109375" style="66" customWidth="1"/>
    <col min="22" max="22" width="8.85546875" style="66"/>
    <col min="23" max="23" width="14" style="66" customWidth="1"/>
    <col min="24" max="24" width="39.140625" style="66" customWidth="1"/>
    <col min="25" max="25" width="12.28515625" style="66" customWidth="1"/>
    <col min="26" max="16384" width="8.85546875" style="66"/>
  </cols>
  <sheetData>
    <row r="1" spans="2:28" ht="23.45" x14ac:dyDescent="0.45">
      <c r="B1" s="143" t="s">
        <v>31</v>
      </c>
      <c r="C1" s="143" t="str">
        <f>'Program Analysis'!C3</f>
        <v>Benchmarking and Public Disclosure</v>
      </c>
      <c r="D1" s="85"/>
    </row>
    <row r="2" spans="2:28" ht="23.45" x14ac:dyDescent="0.45">
      <c r="B2" s="143" t="s">
        <v>276</v>
      </c>
      <c r="C2" s="143" t="s">
        <v>277</v>
      </c>
      <c r="D2" s="85"/>
    </row>
    <row r="3" spans="2:28" ht="21" x14ac:dyDescent="0.4">
      <c r="C3" s="240" t="s">
        <v>375</v>
      </c>
    </row>
    <row r="4" spans="2:28" s="1" customFormat="1" ht="21" x14ac:dyDescent="0.4">
      <c r="B4" s="17"/>
      <c r="C4" s="240" t="s">
        <v>376</v>
      </c>
      <c r="G4" s="7"/>
      <c r="H4" s="7"/>
      <c r="I4" s="7"/>
      <c r="J4" s="7"/>
      <c r="K4" s="7"/>
      <c r="L4" s="7"/>
      <c r="M4" s="7"/>
      <c r="N4" s="7"/>
      <c r="O4" s="7"/>
      <c r="P4" s="7"/>
      <c r="Q4" s="7"/>
      <c r="R4" s="7"/>
      <c r="S4" s="7"/>
      <c r="T4" s="7"/>
      <c r="U4" s="7"/>
    </row>
    <row r="5" spans="2:28" s="1" customFormat="1" thickBot="1" x14ac:dyDescent="0.35">
      <c r="G5" s="7"/>
      <c r="H5" s="7"/>
      <c r="I5" s="7"/>
      <c r="J5" s="7"/>
      <c r="K5" s="7"/>
      <c r="L5" s="7"/>
      <c r="M5" s="7"/>
      <c r="N5" s="7"/>
      <c r="O5" s="7"/>
      <c r="P5" s="7"/>
      <c r="Q5" s="7"/>
      <c r="R5" s="7"/>
      <c r="S5" s="7"/>
      <c r="T5" s="7"/>
      <c r="U5" s="7"/>
    </row>
    <row r="6" spans="2:28" ht="24" thickBot="1" x14ac:dyDescent="0.5">
      <c r="B6" s="265" t="s">
        <v>260</v>
      </c>
      <c r="C6" s="266"/>
      <c r="D6" s="266"/>
      <c r="E6" s="266"/>
      <c r="F6" s="266"/>
      <c r="G6" s="266"/>
      <c r="H6" s="266"/>
      <c r="I6" s="266"/>
      <c r="J6" s="266"/>
      <c r="K6" s="266"/>
      <c r="L6" s="266"/>
      <c r="M6" s="266"/>
      <c r="N6" s="266"/>
      <c r="O6" s="266"/>
      <c r="P6" s="266"/>
      <c r="Q6" s="266"/>
      <c r="R6" s="266"/>
      <c r="S6" s="266"/>
      <c r="T6" s="266"/>
      <c r="U6" s="267"/>
      <c r="V6" s="85"/>
      <c r="W6" s="85"/>
    </row>
    <row r="7" spans="2:28" s="6" customFormat="1" ht="18.600000000000001" thickBot="1" x14ac:dyDescent="0.4">
      <c r="B7" s="247" t="s">
        <v>1</v>
      </c>
      <c r="C7" s="248" t="s">
        <v>16</v>
      </c>
      <c r="D7" s="248" t="s">
        <v>3</v>
      </c>
      <c r="E7" s="248" t="s">
        <v>227</v>
      </c>
      <c r="F7" s="249" t="s">
        <v>39</v>
      </c>
      <c r="G7" s="248">
        <v>2015</v>
      </c>
      <c r="H7" s="248">
        <v>2016</v>
      </c>
      <c r="I7" s="248">
        <v>2017</v>
      </c>
      <c r="J7" s="248">
        <v>2018</v>
      </c>
      <c r="K7" s="248">
        <v>2019</v>
      </c>
      <c r="L7" s="248">
        <v>2020</v>
      </c>
      <c r="M7" s="248">
        <v>2021</v>
      </c>
      <c r="N7" s="248">
        <v>2022</v>
      </c>
      <c r="O7" s="248">
        <v>2023</v>
      </c>
      <c r="P7" s="248">
        <v>2024</v>
      </c>
      <c r="Q7" s="248">
        <v>2025</v>
      </c>
      <c r="R7" s="248">
        <v>2026</v>
      </c>
      <c r="S7" s="248">
        <v>2027</v>
      </c>
      <c r="T7" s="248">
        <v>2028</v>
      </c>
      <c r="U7" s="250">
        <v>2029</v>
      </c>
      <c r="V7" s="14"/>
      <c r="W7" s="14"/>
      <c r="Y7" s="66"/>
      <c r="AA7" s="11"/>
      <c r="AB7" s="11"/>
    </row>
    <row r="8" spans="2:28" s="6" customFormat="1" ht="18" x14ac:dyDescent="0.35">
      <c r="B8" s="144" t="s">
        <v>40</v>
      </c>
      <c r="C8" s="145"/>
      <c r="D8" s="145"/>
      <c r="E8" s="145"/>
      <c r="F8" s="145"/>
      <c r="G8" s="261" t="s">
        <v>231</v>
      </c>
      <c r="H8" s="261"/>
      <c r="I8" s="261"/>
      <c r="J8" s="261"/>
      <c r="K8" s="261"/>
      <c r="L8" s="261"/>
      <c r="M8" s="261"/>
      <c r="N8" s="261"/>
      <c r="O8" s="261"/>
      <c r="P8" s="261"/>
      <c r="Q8" s="261"/>
      <c r="R8" s="261"/>
      <c r="S8" s="261"/>
      <c r="T8" s="261"/>
      <c r="U8" s="262"/>
      <c r="V8" s="14"/>
      <c r="W8" s="14"/>
      <c r="AA8" s="11"/>
      <c r="AB8" s="11"/>
    </row>
    <row r="9" spans="2:28" ht="14.45" customHeight="1" x14ac:dyDescent="0.3">
      <c r="B9" s="15" t="str">
        <f>VLOOKUP($C$1, 'Look-up'!$A$4:$D$20, 4, FALSE)</f>
        <v>State of CA</v>
      </c>
      <c r="C9" s="5" t="str">
        <f>VLOOKUP($C$1, 'Look-up'!$A$4:$D$20, 2, FALSE)</f>
        <v>Special Categories</v>
      </c>
      <c r="D9" s="5" t="str">
        <f>VLOOKUP($C$1, 'Look-up'!$A$4:$D$20, 1, FALSE)</f>
        <v>Benchmarking and Public Disclosure</v>
      </c>
      <c r="E9" s="5" t="s">
        <v>228</v>
      </c>
      <c r="F9" s="9" t="s">
        <v>0</v>
      </c>
      <c r="G9" s="146">
        <f>Conservative!C$11</f>
        <v>0</v>
      </c>
      <c r="H9" s="146">
        <f>Conservative!D$11</f>
        <v>0</v>
      </c>
      <c r="I9" s="146">
        <f>Conservative!E$11</f>
        <v>0</v>
      </c>
      <c r="J9" s="146">
        <f>J37*Conservative!F9/Conservative!F19</f>
        <v>64.670881563537023</v>
      </c>
      <c r="K9" s="146">
        <f>K37*Conservative!G9/Conservative!G19</f>
        <v>65.742774628126028</v>
      </c>
      <c r="L9" s="146">
        <f>L37*Conservative!H9/Conservative!H19</f>
        <v>66.814667692715034</v>
      </c>
      <c r="M9" s="146">
        <f>M37*Conservative!I9/Conservative!I19</f>
        <v>64.17209938473124</v>
      </c>
      <c r="N9" s="146">
        <f>N37*Conservative!J9/Conservative!J19</f>
        <v>425.3613300221009</v>
      </c>
      <c r="O9" s="146">
        <f>O37*Conservative!K9/Conservative!K19</f>
        <v>432.53914095351149</v>
      </c>
      <c r="P9" s="146">
        <f>P37*Conservative!L9/Conservative!L19</f>
        <v>437.74473247859885</v>
      </c>
      <c r="Q9" s="146">
        <f>Q37*Conservative!M9/Conservative!M19</f>
        <v>408.38211200295086</v>
      </c>
      <c r="R9" s="146">
        <f>R37*Conservative!N9/Conservative!N19</f>
        <v>410.98772413848889</v>
      </c>
      <c r="S9" s="146">
        <f>S37*Conservative!O9/Conservative!O19</f>
        <v>414.24308890713951</v>
      </c>
      <c r="T9" s="146">
        <f>T37*Conservative!P9/Conservative!P19</f>
        <v>403.16433471939212</v>
      </c>
      <c r="U9" s="147">
        <f>U37*Conservative!Q9/Conservative!Q19</f>
        <v>410.6107697124562</v>
      </c>
      <c r="V9" s="16"/>
      <c r="W9" s="85"/>
      <c r="AA9" s="4"/>
      <c r="AB9" s="4"/>
    </row>
    <row r="10" spans="2:28" ht="14.45" x14ac:dyDescent="0.3">
      <c r="B10" s="148" t="str">
        <f t="shared" ref="B10:D11" si="0">B$9</f>
        <v>State of CA</v>
      </c>
      <c r="C10" s="149" t="str">
        <f t="shared" si="0"/>
        <v>Special Categories</v>
      </c>
      <c r="D10" s="149" t="str">
        <f t="shared" si="0"/>
        <v>Benchmarking and Public Disclosure</v>
      </c>
      <c r="E10" s="149" t="s">
        <v>229</v>
      </c>
      <c r="F10" s="9" t="str">
        <f>F9</f>
        <v>GWh</v>
      </c>
      <c r="G10" s="146">
        <f>Reference!C$11</f>
        <v>0</v>
      </c>
      <c r="H10" s="146">
        <f>Reference!D$11</f>
        <v>0</v>
      </c>
      <c r="I10" s="146">
        <f>Reference!E$11</f>
        <v>0</v>
      </c>
      <c r="J10" s="146">
        <f>J38*Reference!F9/Reference!F19</f>
        <v>64.670881563537023</v>
      </c>
      <c r="K10" s="146">
        <f>K38*Reference!G9/Reference!G19</f>
        <v>65.742774628126028</v>
      </c>
      <c r="L10" s="146">
        <f>L38*Reference!H9/Reference!H19</f>
        <v>66.814667692715034</v>
      </c>
      <c r="M10" s="146">
        <f>M38*Reference!I9/Reference!I19</f>
        <v>64.17209938473124</v>
      </c>
      <c r="N10" s="146">
        <f>N38*Reference!J9/Reference!J19</f>
        <v>852.84064051619112</v>
      </c>
      <c r="O10" s="146">
        <f>O38*Reference!K9/Reference!K19</f>
        <v>867.10394231507291</v>
      </c>
      <c r="P10" s="146">
        <f>P38*Reference!L9/Reference!L19</f>
        <v>879.39612888708109</v>
      </c>
      <c r="Q10" s="146">
        <f>Q38*Reference!M9/Reference!M19</f>
        <v>815.45655645951956</v>
      </c>
      <c r="R10" s="146">
        <f>R38*Reference!N9/Reference!N19</f>
        <v>825.60660849643102</v>
      </c>
      <c r="S10" s="146">
        <f>S38*Reference!O9/Reference!O19</f>
        <v>836.55211673710619</v>
      </c>
      <c r="T10" s="146">
        <f>T38*Reference!P9/Reference!P19</f>
        <v>811.88494246270341</v>
      </c>
      <c r="U10" s="147">
        <f>U38*Reference!Q9/Reference!Q19</f>
        <v>826.88216149639391</v>
      </c>
      <c r="V10" s="85"/>
      <c r="W10" s="85"/>
    </row>
    <row r="11" spans="2:28" ht="14.45" x14ac:dyDescent="0.3">
      <c r="B11" s="148" t="str">
        <f t="shared" si="0"/>
        <v>State of CA</v>
      </c>
      <c r="C11" s="149" t="str">
        <f t="shared" si="0"/>
        <v>Special Categories</v>
      </c>
      <c r="D11" s="149" t="str">
        <f t="shared" si="0"/>
        <v>Benchmarking and Public Disclosure</v>
      </c>
      <c r="E11" s="149" t="s">
        <v>230</v>
      </c>
      <c r="F11" s="9" t="str">
        <f>F10</f>
        <v>GWh</v>
      </c>
      <c r="G11" s="146">
        <f>Aggressive!C$11</f>
        <v>0</v>
      </c>
      <c r="H11" s="146">
        <f>Aggressive!D$11</f>
        <v>0</v>
      </c>
      <c r="I11" s="146">
        <f>Aggressive!E$11</f>
        <v>0</v>
      </c>
      <c r="J11" s="146">
        <f>J39*Aggressive!F9/Aggressive!F19</f>
        <v>64.670881563537023</v>
      </c>
      <c r="K11" s="146">
        <f>K39*Aggressive!G9/Aggressive!G19</f>
        <v>65.742774628126028</v>
      </c>
      <c r="L11" s="146">
        <f>L39*Aggressive!H9/Aggressive!H19</f>
        <v>66.814667692715034</v>
      </c>
      <c r="M11" s="146">
        <f>M39*Aggressive!I9/Aggressive!I19</f>
        <v>64.17209938473124</v>
      </c>
      <c r="N11" s="146">
        <f>N39*Aggressive!J9/Aggressive!J19</f>
        <v>852.84064051619112</v>
      </c>
      <c r="O11" s="146">
        <f>O39*Aggressive!K9/Aggressive!K19</f>
        <v>867.10394231507291</v>
      </c>
      <c r="P11" s="146">
        <f>P39*Aggressive!L9/Aggressive!L19</f>
        <v>1667.6858700704042</v>
      </c>
      <c r="Q11" s="146">
        <f>Q39*Aggressive!M9/Aggressive!M19</f>
        <v>1618.4373287480503</v>
      </c>
      <c r="R11" s="146">
        <f>R39*Aggressive!N9/Aggressive!N19</f>
        <v>1641.6783275286386</v>
      </c>
      <c r="S11" s="146">
        <f>S39*Aggressive!O9/Aggressive!O19</f>
        <v>1618.9560684898152</v>
      </c>
      <c r="T11" s="146">
        <f>T39*Aggressive!P9/Aggressive!P19</f>
        <v>1578.1377773881143</v>
      </c>
      <c r="U11" s="147">
        <f>U39*Aggressive!Q9/Aggressive!Q19</f>
        <v>1607.3689389042906</v>
      </c>
      <c r="V11" s="85"/>
      <c r="W11" s="85"/>
    </row>
    <row r="12" spans="2:28" ht="14.45" x14ac:dyDescent="0.3">
      <c r="B12" s="150"/>
      <c r="C12" s="146"/>
      <c r="D12" s="146"/>
      <c r="E12" s="146"/>
      <c r="F12" s="151"/>
      <c r="G12" s="146"/>
      <c r="H12" s="146"/>
      <c r="I12" s="146"/>
      <c r="J12" s="146"/>
      <c r="K12" s="146"/>
      <c r="L12" s="146"/>
      <c r="M12" s="146"/>
      <c r="N12" s="146"/>
      <c r="O12" s="146"/>
      <c r="P12" s="146"/>
      <c r="Q12" s="146"/>
      <c r="R12" s="146"/>
      <c r="S12" s="146"/>
      <c r="T12" s="146"/>
      <c r="U12" s="147"/>
      <c r="V12" s="85"/>
      <c r="W12" s="85"/>
    </row>
    <row r="13" spans="2:28" s="6" customFormat="1" ht="18" x14ac:dyDescent="0.35">
      <c r="B13" s="152" t="s">
        <v>41</v>
      </c>
      <c r="C13" s="153"/>
      <c r="D13" s="153"/>
      <c r="E13" s="153"/>
      <c r="F13" s="238"/>
      <c r="G13" s="263" t="s">
        <v>232</v>
      </c>
      <c r="H13" s="263"/>
      <c r="I13" s="263"/>
      <c r="J13" s="263"/>
      <c r="K13" s="263"/>
      <c r="L13" s="263"/>
      <c r="M13" s="263"/>
      <c r="N13" s="263"/>
      <c r="O13" s="263"/>
      <c r="P13" s="263"/>
      <c r="Q13" s="263"/>
      <c r="R13" s="263"/>
      <c r="S13" s="263"/>
      <c r="T13" s="263"/>
      <c r="U13" s="264"/>
      <c r="V13" s="14"/>
      <c r="W13" s="14"/>
      <c r="AA13" s="11"/>
      <c r="AB13" s="11"/>
    </row>
    <row r="14" spans="2:28" ht="14.45" customHeight="1" x14ac:dyDescent="0.3">
      <c r="B14" s="148" t="str">
        <f>'SB 350 Potential'!B$9</f>
        <v>State of CA</v>
      </c>
      <c r="C14" s="149" t="str">
        <f>'SB 350 Potential'!C$9</f>
        <v>Special Categories</v>
      </c>
      <c r="D14" s="149" t="str">
        <f>'SB 350 Potential'!D$9</f>
        <v>Benchmarking and Public Disclosure</v>
      </c>
      <c r="E14" s="5" t="s">
        <v>228</v>
      </c>
      <c r="F14" s="151" t="s">
        <v>4</v>
      </c>
      <c r="G14" s="146">
        <f>Conservative!C$12</f>
        <v>0</v>
      </c>
      <c r="H14" s="146">
        <f>Conservative!D$12</f>
        <v>0</v>
      </c>
      <c r="I14" s="146">
        <f>Conservative!E$12</f>
        <v>0</v>
      </c>
      <c r="J14" s="239">
        <f>J42*Conservative!F12/Conservative!F22</f>
        <v>0.73552349298262754</v>
      </c>
      <c r="K14" s="239">
        <f>K42*Conservative!G12/Conservative!G22</f>
        <v>2.9675689686252723E-2</v>
      </c>
      <c r="L14" s="239">
        <f>L42*Conservative!H12/Conservative!H22</f>
        <v>0.73778322007487507</v>
      </c>
      <c r="M14" s="239">
        <f>M42*Conservative!I12/Conservative!I22</f>
        <v>0.73037723911515107</v>
      </c>
      <c r="N14" s="239">
        <f>N42*Conservative!J12/Conservative!J22</f>
        <v>4.7021859866186153</v>
      </c>
      <c r="O14" s="239">
        <f>O42*Conservative!K12/Conservative!K22</f>
        <v>4.9493966859185177</v>
      </c>
      <c r="P14" s="239">
        <f>P42*Conservative!L12/Conservative!L22</f>
        <v>5.0151443726717391</v>
      </c>
      <c r="Q14" s="239">
        <f>Q42*Conservative!M12/Conservative!M22</f>
        <v>4.6509086180240651</v>
      </c>
      <c r="R14" s="239">
        <f>R42*Conservative!N12/Conservative!N22</f>
        <v>4.6921576589065017</v>
      </c>
      <c r="S14" s="239">
        <f>S42*Conservative!O12/Conservative!O22</f>
        <v>4.7395181956664816</v>
      </c>
      <c r="T14" s="239">
        <f>T42*Conservative!P12/Conservative!P22</f>
        <v>4.6079844105757166</v>
      </c>
      <c r="U14" s="245">
        <f>U42*Conservative!Q12/Conservative!Q22</f>
        <v>4.6923172784511706</v>
      </c>
      <c r="V14" s="16"/>
      <c r="W14" s="85"/>
      <c r="AA14" s="4"/>
      <c r="AB14" s="4"/>
    </row>
    <row r="15" spans="2:28" ht="14.45" x14ac:dyDescent="0.3">
      <c r="B15" s="148" t="str">
        <f>'SB 350 Potential'!B$9</f>
        <v>State of CA</v>
      </c>
      <c r="C15" s="149" t="str">
        <f>'SB 350 Potential'!C$9</f>
        <v>Special Categories</v>
      </c>
      <c r="D15" s="149" t="str">
        <f>'SB 350 Potential'!D$9</f>
        <v>Benchmarking and Public Disclosure</v>
      </c>
      <c r="E15" s="149" t="s">
        <v>229</v>
      </c>
      <c r="F15" s="151" t="str">
        <f t="shared" ref="F15:F16" si="1">F14</f>
        <v>MM Therms</v>
      </c>
      <c r="G15" s="146">
        <f>Reference!C$12</f>
        <v>0</v>
      </c>
      <c r="H15" s="146">
        <f>Reference!D$12</f>
        <v>0</v>
      </c>
      <c r="I15" s="146">
        <f>Reference!E$12</f>
        <v>0</v>
      </c>
      <c r="J15" s="239">
        <f>J43*Reference!F12/Reference!F22</f>
        <v>0.73552349298262754</v>
      </c>
      <c r="K15" s="239">
        <f>K43*Reference!G12/Reference!G22</f>
        <v>2.9675689686252723E-2</v>
      </c>
      <c r="L15" s="239">
        <f>L43*Reference!H12/Reference!H22</f>
        <v>0.73778322007487507</v>
      </c>
      <c r="M15" s="239">
        <f>M43*Reference!I12/Reference!I22</f>
        <v>0.73037723911515107</v>
      </c>
      <c r="N15" s="239">
        <f>N43*Reference!J12/Reference!J22</f>
        <v>9.5638190157160636</v>
      </c>
      <c r="O15" s="239">
        <f>O43*Reference!K12/Reference!K22</f>
        <v>9.894165283378678</v>
      </c>
      <c r="P15" s="239">
        <f>P43*Reference!L12/Reference!L22</f>
        <v>10.041088367748978</v>
      </c>
      <c r="Q15" s="239">
        <f>Q43*Reference!M12/Reference!M22</f>
        <v>9.2806302875968711</v>
      </c>
      <c r="R15" s="239">
        <f>R43*Reference!N12/Reference!N22</f>
        <v>9.4085865782401363</v>
      </c>
      <c r="S15" s="239">
        <f>S43*Reference!O12/Reference!O22</f>
        <v>9.5444326983774239</v>
      </c>
      <c r="T15" s="239">
        <f>T43*Reference!P12/Reference!P22</f>
        <v>9.2576919891699259</v>
      </c>
      <c r="U15" s="245">
        <f>U43*Reference!Q12/Reference!Q22</f>
        <v>9.4279969378857089</v>
      </c>
      <c r="V15" s="85"/>
      <c r="W15" s="85"/>
    </row>
    <row r="16" spans="2:28" thickBot="1" x14ac:dyDescent="0.35">
      <c r="B16" s="154" t="str">
        <f>'SB 350 Potential'!B$9</f>
        <v>State of CA</v>
      </c>
      <c r="C16" s="155" t="str">
        <f>'SB 350 Potential'!C$9</f>
        <v>Special Categories</v>
      </c>
      <c r="D16" s="155" t="str">
        <f>'SB 350 Potential'!D$9</f>
        <v>Benchmarking and Public Disclosure</v>
      </c>
      <c r="E16" s="155" t="s">
        <v>230</v>
      </c>
      <c r="F16" s="156" t="str">
        <f t="shared" si="1"/>
        <v>MM Therms</v>
      </c>
      <c r="G16" s="157">
        <f>Aggressive!C$12</f>
        <v>0</v>
      </c>
      <c r="H16" s="157">
        <f>Aggressive!D$12</f>
        <v>0</v>
      </c>
      <c r="I16" s="157">
        <f>Aggressive!E$12</f>
        <v>0</v>
      </c>
      <c r="J16" s="157">
        <f>J44*Aggressive!F12/Aggressive!F22</f>
        <v>0.73552349298262754</v>
      </c>
      <c r="K16" s="157">
        <f>K44*Aggressive!G12/Aggressive!G22</f>
        <v>2.9675689686252723E-2</v>
      </c>
      <c r="L16" s="157">
        <f>L44*Aggressive!H12/Aggressive!H22</f>
        <v>0.73778322007487507</v>
      </c>
      <c r="M16" s="157">
        <f>M44*Aggressive!I12/Aggressive!I22</f>
        <v>0.73037723911515107</v>
      </c>
      <c r="N16" s="157">
        <f>N44*Aggressive!J12/Aggressive!J22</f>
        <v>9.5638190157160636</v>
      </c>
      <c r="O16" s="157">
        <f>O44*Aggressive!K12/Aggressive!K22</f>
        <v>9.894165283378678</v>
      </c>
      <c r="P16" s="157">
        <f>P44*Aggressive!L12/Aggressive!L22</f>
        <v>18.856612865237494</v>
      </c>
      <c r="Q16" s="157">
        <f>Q44*Aggressive!M12/Aggressive!M22</f>
        <v>18.432880046751063</v>
      </c>
      <c r="R16" s="157">
        <f>R44*Aggressive!N12/Aggressive!N22</f>
        <v>18.711578141693128</v>
      </c>
      <c r="S16" s="157">
        <f>S44*Aggressive!O12/Aggressive!O22</f>
        <v>18.103445238688952</v>
      </c>
      <c r="T16" s="157">
        <f>T44*Aggressive!P12/Aggressive!P22</f>
        <v>17.979117812511344</v>
      </c>
      <c r="U16" s="244">
        <f>U44*Aggressive!Q12/Aggressive!Q22</f>
        <v>18.311818648027337</v>
      </c>
      <c r="V16" s="85"/>
      <c r="W16" s="85"/>
    </row>
    <row r="17" spans="2:28" ht="14.45" x14ac:dyDescent="0.3">
      <c r="B17" s="158"/>
      <c r="C17" s="158"/>
      <c r="D17" s="158"/>
      <c r="E17" s="158"/>
      <c r="F17" s="158"/>
      <c r="G17" s="158"/>
      <c r="H17" s="158"/>
      <c r="I17" s="158"/>
      <c r="J17" s="158"/>
      <c r="K17" s="158"/>
      <c r="L17" s="158"/>
      <c r="M17" s="158"/>
      <c r="N17" s="158"/>
      <c r="O17" s="158"/>
      <c r="P17" s="158"/>
      <c r="Q17" s="158"/>
      <c r="R17" s="158"/>
      <c r="S17" s="158"/>
      <c r="T17" s="158"/>
      <c r="U17" s="158"/>
      <c r="V17" s="85"/>
      <c r="W17" s="85"/>
    </row>
    <row r="18" spans="2:28" ht="14.45" x14ac:dyDescent="0.3">
      <c r="B18" s="158"/>
      <c r="C18" s="158"/>
      <c r="D18" s="158"/>
      <c r="E18" s="158"/>
      <c r="F18" s="158"/>
      <c r="G18" s="158"/>
      <c r="H18" s="158"/>
      <c r="I18" s="158"/>
      <c r="J18" s="158"/>
      <c r="K18" s="158"/>
      <c r="L18" s="158"/>
      <c r="M18" s="158"/>
      <c r="N18" s="158"/>
      <c r="O18" s="158"/>
      <c r="P18" s="158"/>
      <c r="Q18" s="158"/>
      <c r="R18" s="158"/>
      <c r="S18" s="158"/>
      <c r="T18" s="158"/>
      <c r="U18" s="158"/>
      <c r="V18" s="85"/>
      <c r="W18" s="85"/>
    </row>
    <row r="19" spans="2:28" thickBot="1" x14ac:dyDescent="0.35">
      <c r="B19" s="158"/>
      <c r="C19" s="158"/>
      <c r="D19" s="158"/>
      <c r="E19" s="158"/>
      <c r="F19" s="158"/>
      <c r="G19" s="158"/>
      <c r="H19" s="158"/>
      <c r="I19" s="158"/>
      <c r="J19" s="158"/>
      <c r="K19" s="158"/>
      <c r="L19" s="158"/>
      <c r="M19" s="158"/>
      <c r="N19" s="158"/>
      <c r="O19" s="158"/>
      <c r="P19" s="158"/>
      <c r="Q19" s="158"/>
      <c r="R19" s="158"/>
      <c r="S19" s="158"/>
      <c r="T19" s="158"/>
      <c r="U19" s="158"/>
      <c r="V19" s="85"/>
      <c r="W19" s="85"/>
    </row>
    <row r="20" spans="2:28" ht="24" thickBot="1" x14ac:dyDescent="0.5">
      <c r="B20" s="268" t="s">
        <v>278</v>
      </c>
      <c r="C20" s="269"/>
      <c r="D20" s="269"/>
      <c r="E20" s="269"/>
      <c r="F20" s="269"/>
      <c r="G20" s="269"/>
      <c r="H20" s="269"/>
      <c r="I20" s="269"/>
      <c r="J20" s="269"/>
      <c r="K20" s="269"/>
      <c r="L20" s="269"/>
      <c r="M20" s="269"/>
      <c r="N20" s="269"/>
      <c r="O20" s="269"/>
      <c r="P20" s="269"/>
      <c r="Q20" s="269"/>
      <c r="R20" s="269"/>
      <c r="S20" s="269"/>
      <c r="T20" s="269"/>
      <c r="U20" s="270"/>
      <c r="V20" s="85"/>
      <c r="W20" s="85"/>
    </row>
    <row r="21" spans="2:28" s="6" customFormat="1" ht="18.600000000000001" thickBot="1" x14ac:dyDescent="0.4">
      <c r="B21" s="159" t="s">
        <v>1</v>
      </c>
      <c r="C21" s="160" t="s">
        <v>16</v>
      </c>
      <c r="D21" s="160" t="s">
        <v>3</v>
      </c>
      <c r="E21" s="160" t="s">
        <v>227</v>
      </c>
      <c r="F21" s="161" t="s">
        <v>39</v>
      </c>
      <c r="G21" s="162">
        <v>2015</v>
      </c>
      <c r="H21" s="162">
        <v>2016</v>
      </c>
      <c r="I21" s="162">
        <v>2017</v>
      </c>
      <c r="J21" s="162">
        <v>2018</v>
      </c>
      <c r="K21" s="162">
        <v>2019</v>
      </c>
      <c r="L21" s="162">
        <v>2020</v>
      </c>
      <c r="M21" s="162">
        <v>2021</v>
      </c>
      <c r="N21" s="162">
        <v>2022</v>
      </c>
      <c r="O21" s="162">
        <v>2023</v>
      </c>
      <c r="P21" s="162">
        <v>2024</v>
      </c>
      <c r="Q21" s="162">
        <v>2025</v>
      </c>
      <c r="R21" s="162">
        <v>2026</v>
      </c>
      <c r="S21" s="162">
        <v>2027</v>
      </c>
      <c r="T21" s="162">
        <v>2028</v>
      </c>
      <c r="U21" s="163">
        <v>2029</v>
      </c>
      <c r="V21" s="14"/>
      <c r="W21" s="14"/>
      <c r="Y21" s="66"/>
      <c r="AA21" s="11"/>
      <c r="AB21" s="11"/>
    </row>
    <row r="22" spans="2:28" s="6" customFormat="1" ht="18" x14ac:dyDescent="0.35">
      <c r="B22" s="164" t="s">
        <v>40</v>
      </c>
      <c r="C22" s="125"/>
      <c r="D22" s="125"/>
      <c r="E22" s="125"/>
      <c r="F22" s="125"/>
      <c r="G22" s="261" t="s">
        <v>231</v>
      </c>
      <c r="H22" s="261"/>
      <c r="I22" s="261"/>
      <c r="J22" s="261"/>
      <c r="K22" s="261"/>
      <c r="L22" s="261"/>
      <c r="M22" s="261"/>
      <c r="N22" s="261"/>
      <c r="O22" s="261"/>
      <c r="P22" s="261"/>
      <c r="Q22" s="261"/>
      <c r="R22" s="261"/>
      <c r="S22" s="261"/>
      <c r="T22" s="261"/>
      <c r="U22" s="262"/>
      <c r="V22" s="14"/>
      <c r="W22" s="14"/>
      <c r="AA22" s="11"/>
      <c r="AB22" s="11"/>
    </row>
    <row r="23" spans="2:28" ht="14.45" customHeight="1" x14ac:dyDescent="0.3">
      <c r="B23" s="148" t="str">
        <f>'SB 350 Potential'!B$9</f>
        <v>State of CA</v>
      </c>
      <c r="C23" s="149" t="str">
        <f>'SB 350 Potential'!C$9</f>
        <v>Special Categories</v>
      </c>
      <c r="D23" s="149" t="str">
        <f>'SB 350 Potential'!D$9</f>
        <v>Benchmarking and Public Disclosure</v>
      </c>
      <c r="E23" s="5" t="s">
        <v>228</v>
      </c>
      <c r="F23" s="9" t="s">
        <v>0</v>
      </c>
      <c r="G23" s="146">
        <f>Conservative!C$16</f>
        <v>0</v>
      </c>
      <c r="H23" s="146">
        <f>Conservative!D$16</f>
        <v>0</v>
      </c>
      <c r="I23" s="146">
        <f>Conservative!E$16</f>
        <v>0</v>
      </c>
      <c r="J23" s="146">
        <f>J37-J9</f>
        <v>0</v>
      </c>
      <c r="K23" s="146">
        <f t="shared" ref="K23:T23" si="2">K37-K9</f>
        <v>44.019121721042893</v>
      </c>
      <c r="L23" s="146">
        <f t="shared" si="2"/>
        <v>44.791387014394516</v>
      </c>
      <c r="M23" s="146">
        <f t="shared" si="2"/>
        <v>43.01843375083952</v>
      </c>
      <c r="N23" s="146">
        <f t="shared" si="2"/>
        <v>267.43525201496175</v>
      </c>
      <c r="O23" s="146">
        <f t="shared" si="2"/>
        <v>272.16653047926582</v>
      </c>
      <c r="P23" s="146">
        <f t="shared" si="2"/>
        <v>275.90945707214917</v>
      </c>
      <c r="Q23" s="146">
        <f t="shared" si="2"/>
        <v>257.39853254554293</v>
      </c>
      <c r="R23" s="146">
        <f t="shared" si="2"/>
        <v>259.03977067929833</v>
      </c>
      <c r="S23" s="146">
        <f t="shared" si="2"/>
        <v>261.08201838369087</v>
      </c>
      <c r="T23" s="146">
        <f t="shared" si="2"/>
        <v>254.10953370525868</v>
      </c>
      <c r="U23" s="147">
        <f>U37-U9</f>
        <v>258.80786666842266</v>
      </c>
      <c r="V23" s="16"/>
      <c r="W23" s="85"/>
      <c r="AA23" s="4"/>
      <c r="AB23" s="4"/>
    </row>
    <row r="24" spans="2:28" ht="14.45" x14ac:dyDescent="0.3">
      <c r="B24" s="148" t="str">
        <f>'SB 350 Potential'!B$9</f>
        <v>State of CA</v>
      </c>
      <c r="C24" s="149" t="str">
        <f>'SB 350 Potential'!C$9</f>
        <v>Special Categories</v>
      </c>
      <c r="D24" s="149" t="str">
        <f>'SB 350 Potential'!D$9</f>
        <v>Benchmarking and Public Disclosure</v>
      </c>
      <c r="E24" s="149" t="s">
        <v>229</v>
      </c>
      <c r="F24" s="9" t="str">
        <f t="shared" ref="F24:F25" si="3">F23</f>
        <v>GWh</v>
      </c>
      <c r="G24" s="146">
        <f>Reference!C$16</f>
        <v>0</v>
      </c>
      <c r="H24" s="146">
        <f>Reference!D$16</f>
        <v>0</v>
      </c>
      <c r="I24" s="146">
        <f>Reference!E$16</f>
        <v>0</v>
      </c>
      <c r="J24" s="146">
        <f t="shared" ref="J24:U24" si="4">J38-J10</f>
        <v>0</v>
      </c>
      <c r="K24" s="146">
        <f t="shared" si="4"/>
        <v>44.019121721042893</v>
      </c>
      <c r="L24" s="146">
        <f t="shared" si="4"/>
        <v>44.791387014394516</v>
      </c>
      <c r="M24" s="146">
        <f t="shared" si="4"/>
        <v>43.01843375083952</v>
      </c>
      <c r="N24" s="146">
        <f t="shared" si="4"/>
        <v>536.67264543353303</v>
      </c>
      <c r="O24" s="146">
        <f t="shared" si="4"/>
        <v>546.12719072380071</v>
      </c>
      <c r="P24" s="146">
        <f t="shared" si="4"/>
        <v>554.89930766322721</v>
      </c>
      <c r="Q24" s="146">
        <f t="shared" si="4"/>
        <v>514.5430908293024</v>
      </c>
      <c r="R24" s="146">
        <f t="shared" si="4"/>
        <v>520.94461457824343</v>
      </c>
      <c r="S24" s="146">
        <f t="shared" si="4"/>
        <v>527.83053422642342</v>
      </c>
      <c r="T24" s="146">
        <f t="shared" si="4"/>
        <v>512.29087845022434</v>
      </c>
      <c r="U24" s="147">
        <f t="shared" si="4"/>
        <v>521.76440865316943</v>
      </c>
      <c r="V24" s="85"/>
      <c r="W24" s="85"/>
    </row>
    <row r="25" spans="2:28" ht="14.45" x14ac:dyDescent="0.3">
      <c r="B25" s="148" t="str">
        <f>'SB 350 Potential'!B$9</f>
        <v>State of CA</v>
      </c>
      <c r="C25" s="149" t="str">
        <f>'SB 350 Potential'!C$9</f>
        <v>Special Categories</v>
      </c>
      <c r="D25" s="149" t="str">
        <f>'SB 350 Potential'!D$9</f>
        <v>Benchmarking and Public Disclosure</v>
      </c>
      <c r="E25" s="149" t="s">
        <v>230</v>
      </c>
      <c r="F25" s="9" t="str">
        <f t="shared" si="3"/>
        <v>GWh</v>
      </c>
      <c r="G25" s="146">
        <f>Aggressive!C$16</f>
        <v>0</v>
      </c>
      <c r="H25" s="146">
        <f>Aggressive!D$16</f>
        <v>0</v>
      </c>
      <c r="I25" s="146">
        <f>Aggressive!E$16</f>
        <v>0</v>
      </c>
      <c r="J25" s="146">
        <f t="shared" ref="J25:U25" si="5">J39-J11</f>
        <v>0</v>
      </c>
      <c r="K25" s="146">
        <f t="shared" si="5"/>
        <v>44.019121721042893</v>
      </c>
      <c r="L25" s="146">
        <f t="shared" si="5"/>
        <v>44.791387014394516</v>
      </c>
      <c r="M25" s="146">
        <f t="shared" si="5"/>
        <v>43.01843375083952</v>
      </c>
      <c r="N25" s="146">
        <f t="shared" si="5"/>
        <v>536.67264543353303</v>
      </c>
      <c r="O25" s="146">
        <f t="shared" si="5"/>
        <v>546.12719072380071</v>
      </c>
      <c r="P25" s="146">
        <f t="shared" si="5"/>
        <v>556.89274192105677</v>
      </c>
      <c r="Q25" s="146">
        <f t="shared" si="5"/>
        <v>1009.4043392490471</v>
      </c>
      <c r="R25" s="146">
        <f t="shared" si="5"/>
        <v>1024.4882732832409</v>
      </c>
      <c r="S25" s="146">
        <f t="shared" si="5"/>
        <v>1010.2719882229621</v>
      </c>
      <c r="T25" s="146">
        <f t="shared" si="5"/>
        <v>984.82137744408533</v>
      </c>
      <c r="U25" s="147">
        <f t="shared" si="5"/>
        <v>1003.056571352859</v>
      </c>
      <c r="V25" s="85"/>
      <c r="W25" s="85"/>
    </row>
    <row r="26" spans="2:28" ht="14.45" x14ac:dyDescent="0.3">
      <c r="B26" s="148"/>
      <c r="C26" s="149"/>
      <c r="D26" s="149"/>
      <c r="E26" s="149"/>
      <c r="F26" s="165"/>
      <c r="G26" s="146"/>
      <c r="H26" s="146"/>
      <c r="I26" s="146"/>
      <c r="J26" s="146"/>
      <c r="K26" s="146"/>
      <c r="L26" s="146"/>
      <c r="M26" s="146"/>
      <c r="N26" s="146"/>
      <c r="O26" s="146"/>
      <c r="P26" s="146"/>
      <c r="Q26" s="146"/>
      <c r="R26" s="146"/>
      <c r="S26" s="146"/>
      <c r="T26" s="146"/>
      <c r="U26" s="147"/>
      <c r="V26" s="85"/>
      <c r="W26" s="85"/>
    </row>
    <row r="27" spans="2:28" s="6" customFormat="1" ht="18" x14ac:dyDescent="0.35">
      <c r="B27" s="166" t="s">
        <v>41</v>
      </c>
      <c r="C27" s="13"/>
      <c r="D27" s="13"/>
      <c r="E27" s="13"/>
      <c r="F27" s="167"/>
      <c r="G27" s="263" t="s">
        <v>232</v>
      </c>
      <c r="H27" s="263"/>
      <c r="I27" s="263"/>
      <c r="J27" s="263"/>
      <c r="K27" s="263"/>
      <c r="L27" s="263"/>
      <c r="M27" s="263"/>
      <c r="N27" s="263"/>
      <c r="O27" s="263"/>
      <c r="P27" s="263"/>
      <c r="Q27" s="263"/>
      <c r="R27" s="263"/>
      <c r="S27" s="263"/>
      <c r="T27" s="263"/>
      <c r="U27" s="264"/>
      <c r="V27" s="14"/>
      <c r="W27" s="14"/>
      <c r="AA27" s="11"/>
      <c r="AB27" s="11"/>
    </row>
    <row r="28" spans="2:28" ht="14.45" customHeight="1" x14ac:dyDescent="0.3">
      <c r="B28" s="148" t="str">
        <f>'SB 350 Potential'!B$9</f>
        <v>State of CA</v>
      </c>
      <c r="C28" s="149" t="str">
        <f>'SB 350 Potential'!C$9</f>
        <v>Special Categories</v>
      </c>
      <c r="D28" s="149" t="str">
        <f>'SB 350 Potential'!D$9</f>
        <v>Benchmarking and Public Disclosure</v>
      </c>
      <c r="E28" s="5" t="str">
        <f t="shared" ref="E28:E30" si="6">E23</f>
        <v>Conservative</v>
      </c>
      <c r="F28" s="9" t="s">
        <v>4</v>
      </c>
      <c r="G28" s="146">
        <f>Conservative!C$17</f>
        <v>0</v>
      </c>
      <c r="H28" s="146">
        <f>Conservative!D$17</f>
        <v>0</v>
      </c>
      <c r="I28" s="146">
        <f>Conservative!E$17</f>
        <v>0</v>
      </c>
      <c r="J28" s="146">
        <f>J42-J14</f>
        <v>0</v>
      </c>
      <c r="K28" s="146">
        <f t="shared" ref="K28:U28" si="7">K42-K14</f>
        <v>1.2186829447916283</v>
      </c>
      <c r="L28" s="146">
        <f t="shared" si="7"/>
        <v>0.53154964212731759</v>
      </c>
      <c r="M28" s="146">
        <f t="shared" si="7"/>
        <v>0.48873642441340648</v>
      </c>
      <c r="N28" s="146">
        <f t="shared" si="7"/>
        <v>5.07503288057194</v>
      </c>
      <c r="O28" s="146">
        <f t="shared" si="7"/>
        <v>4.9922408753758978</v>
      </c>
      <c r="P28" s="146">
        <f t="shared" si="7"/>
        <v>5.0543193003418603</v>
      </c>
      <c r="Q28" s="146">
        <f t="shared" si="7"/>
        <v>4.7202852244668598</v>
      </c>
      <c r="R28" s="146">
        <f t="shared" si="7"/>
        <v>4.7610124106422598</v>
      </c>
      <c r="S28" s="146">
        <f t="shared" si="7"/>
        <v>4.8086966959072326</v>
      </c>
      <c r="T28" s="146">
        <f t="shared" si="7"/>
        <v>4.6741910164031752</v>
      </c>
      <c r="U28" s="147">
        <f t="shared" si="7"/>
        <v>4.7614578017285094</v>
      </c>
      <c r="V28" s="16"/>
      <c r="W28" s="85"/>
      <c r="AA28" s="4"/>
      <c r="AB28" s="4"/>
    </row>
    <row r="29" spans="2:28" ht="14.45" x14ac:dyDescent="0.3">
      <c r="B29" s="148" t="str">
        <f>'SB 350 Potential'!B$9</f>
        <v>State of CA</v>
      </c>
      <c r="C29" s="149" t="str">
        <f>'SB 350 Potential'!C$9</f>
        <v>Special Categories</v>
      </c>
      <c r="D29" s="149" t="str">
        <f>'SB 350 Potential'!D$9</f>
        <v>Benchmarking and Public Disclosure</v>
      </c>
      <c r="E29" s="149" t="str">
        <f t="shared" si="6"/>
        <v>Reference</v>
      </c>
      <c r="F29" s="165" t="str">
        <f t="shared" ref="F29:F30" si="8">F28</f>
        <v>MM Therms</v>
      </c>
      <c r="G29" s="146">
        <f>Reference!C$17</f>
        <v>0</v>
      </c>
      <c r="H29" s="146">
        <f>Reference!D$17</f>
        <v>0</v>
      </c>
      <c r="I29" s="146">
        <f>Reference!E$17</f>
        <v>0</v>
      </c>
      <c r="J29" s="146">
        <f t="shared" ref="J29:U29" si="9">J43-J15</f>
        <v>0</v>
      </c>
      <c r="K29" s="146">
        <f t="shared" si="9"/>
        <v>1.2186829447916283</v>
      </c>
      <c r="L29" s="146">
        <f t="shared" si="9"/>
        <v>0.53154964212731759</v>
      </c>
      <c r="M29" s="146">
        <f t="shared" si="9"/>
        <v>0.48873642441340648</v>
      </c>
      <c r="N29" s="146">
        <f t="shared" si="9"/>
        <v>10.329441796665787</v>
      </c>
      <c r="O29" s="146">
        <f t="shared" si="9"/>
        <v>10.331183426618486</v>
      </c>
      <c r="P29" s="146">
        <f t="shared" si="9"/>
        <v>10.479755657478828</v>
      </c>
      <c r="Q29" s="146">
        <f t="shared" si="9"/>
        <v>9.7226003992822747</v>
      </c>
      <c r="R29" s="146">
        <f t="shared" si="9"/>
        <v>9.8554674861090703</v>
      </c>
      <c r="S29" s="146">
        <f t="shared" si="9"/>
        <v>9.9974256198242237</v>
      </c>
      <c r="T29" s="146">
        <f t="shared" si="9"/>
        <v>9.6959784347568903</v>
      </c>
      <c r="U29" s="147">
        <f t="shared" si="9"/>
        <v>9.8761202896541107</v>
      </c>
      <c r="V29" s="85"/>
      <c r="W29" s="85"/>
    </row>
    <row r="30" spans="2:28" thickBot="1" x14ac:dyDescent="0.35">
      <c r="B30" s="154" t="str">
        <f>'SB 350 Potential'!B$9</f>
        <v>State of CA</v>
      </c>
      <c r="C30" s="155" t="str">
        <f>'SB 350 Potential'!C$9</f>
        <v>Special Categories</v>
      </c>
      <c r="D30" s="155" t="str">
        <f>'SB 350 Potential'!D$9</f>
        <v>Benchmarking and Public Disclosure</v>
      </c>
      <c r="E30" s="155" t="str">
        <f t="shared" si="6"/>
        <v>Aggressive</v>
      </c>
      <c r="F30" s="168" t="str">
        <f t="shared" si="8"/>
        <v>MM Therms</v>
      </c>
      <c r="G30" s="157">
        <f>Aggressive!C$17</f>
        <v>0</v>
      </c>
      <c r="H30" s="157">
        <f>Aggressive!D$17</f>
        <v>0</v>
      </c>
      <c r="I30" s="157">
        <f>Aggressive!E$17</f>
        <v>0</v>
      </c>
      <c r="J30" s="157">
        <f t="shared" ref="J30:U30" si="10">J44-J16</f>
        <v>0</v>
      </c>
      <c r="K30" s="157">
        <f t="shared" si="10"/>
        <v>1.2186829447916283</v>
      </c>
      <c r="L30" s="157">
        <f t="shared" si="10"/>
        <v>0.53154964212731759</v>
      </c>
      <c r="M30" s="157">
        <f t="shared" si="10"/>
        <v>0.48873642441340648</v>
      </c>
      <c r="N30" s="157">
        <f t="shared" si="10"/>
        <v>10.329441796665787</v>
      </c>
      <c r="O30" s="157">
        <f t="shared" si="10"/>
        <v>10.331183426618486</v>
      </c>
      <c r="P30" s="157">
        <f t="shared" si="10"/>
        <v>20.365909187814012</v>
      </c>
      <c r="Q30" s="157">
        <f t="shared" si="10"/>
        <v>19.582001231948869</v>
      </c>
      <c r="R30" s="157">
        <f t="shared" si="10"/>
        <v>19.874099078473929</v>
      </c>
      <c r="S30" s="157">
        <f t="shared" si="10"/>
        <v>19.245303639264829</v>
      </c>
      <c r="T30" s="157">
        <f t="shared" si="10"/>
        <v>19.112080572764487</v>
      </c>
      <c r="U30" s="244">
        <f t="shared" si="10"/>
        <v>19.467696635618321</v>
      </c>
      <c r="V30" s="85"/>
      <c r="W30" s="85"/>
    </row>
    <row r="31" spans="2:28" ht="14.45" x14ac:dyDescent="0.3">
      <c r="B31" s="158"/>
      <c r="C31" s="158"/>
      <c r="D31" s="158"/>
      <c r="E31" s="158"/>
      <c r="F31" s="158"/>
      <c r="G31" s="158"/>
      <c r="H31" s="158"/>
      <c r="I31" s="158"/>
      <c r="J31" s="158"/>
      <c r="K31" s="158"/>
      <c r="L31" s="158"/>
      <c r="M31" s="158"/>
      <c r="N31" s="158"/>
      <c r="O31" s="158"/>
      <c r="P31" s="158"/>
      <c r="Q31" s="158"/>
      <c r="R31" s="158"/>
      <c r="S31" s="158"/>
      <c r="T31" s="158"/>
      <c r="U31" s="158"/>
      <c r="V31" s="85"/>
      <c r="W31" s="85"/>
    </row>
    <row r="32" spans="2:28" ht="14.45" x14ac:dyDescent="0.3">
      <c r="B32" s="158"/>
      <c r="C32" s="158"/>
      <c r="D32" s="158"/>
      <c r="E32" s="158"/>
      <c r="F32" s="158"/>
      <c r="G32" s="158"/>
      <c r="H32" s="158"/>
      <c r="I32" s="158"/>
      <c r="J32" s="158"/>
      <c r="K32" s="158"/>
      <c r="L32" s="158"/>
      <c r="M32" s="158"/>
      <c r="N32" s="158"/>
      <c r="O32" s="158"/>
      <c r="P32" s="158"/>
      <c r="Q32" s="158"/>
      <c r="R32" s="158"/>
      <c r="S32" s="158"/>
      <c r="T32" s="158"/>
      <c r="U32" s="158"/>
      <c r="V32" s="85"/>
      <c r="W32" s="85"/>
    </row>
    <row r="33" spans="2:28" thickBot="1" x14ac:dyDescent="0.35">
      <c r="B33" s="158"/>
      <c r="C33" s="158"/>
      <c r="D33" s="158"/>
      <c r="E33" s="158"/>
      <c r="F33" s="158"/>
      <c r="G33" s="158"/>
      <c r="H33" s="158"/>
      <c r="I33" s="158"/>
      <c r="J33" s="158"/>
      <c r="K33" s="158"/>
      <c r="L33" s="158"/>
      <c r="M33" s="158"/>
      <c r="N33" s="158"/>
      <c r="O33" s="158"/>
      <c r="P33" s="158"/>
      <c r="Q33" s="158"/>
      <c r="R33" s="158"/>
      <c r="S33" s="158"/>
      <c r="T33" s="158"/>
      <c r="U33" s="158"/>
      <c r="V33" s="85"/>
      <c r="W33" s="85"/>
    </row>
    <row r="34" spans="2:28" ht="24" thickBot="1" x14ac:dyDescent="0.5">
      <c r="B34" s="258" t="s">
        <v>279</v>
      </c>
      <c r="C34" s="259"/>
      <c r="D34" s="259"/>
      <c r="E34" s="259"/>
      <c r="F34" s="259"/>
      <c r="G34" s="259"/>
      <c r="H34" s="259"/>
      <c r="I34" s="259"/>
      <c r="J34" s="259"/>
      <c r="K34" s="259"/>
      <c r="L34" s="259"/>
      <c r="M34" s="259"/>
      <c r="N34" s="259"/>
      <c r="O34" s="259"/>
      <c r="P34" s="259"/>
      <c r="Q34" s="259"/>
      <c r="R34" s="259"/>
      <c r="S34" s="259"/>
      <c r="T34" s="259"/>
      <c r="U34" s="260"/>
      <c r="V34" s="85"/>
      <c r="W34" s="85"/>
    </row>
    <row r="35" spans="2:28" s="6" customFormat="1" ht="18.600000000000001" thickBot="1" x14ac:dyDescent="0.4">
      <c r="B35" s="169" t="s">
        <v>1</v>
      </c>
      <c r="C35" s="170" t="s">
        <v>16</v>
      </c>
      <c r="D35" s="170" t="s">
        <v>3</v>
      </c>
      <c r="E35" s="170" t="s">
        <v>227</v>
      </c>
      <c r="F35" s="171" t="s">
        <v>39</v>
      </c>
      <c r="G35" s="172">
        <v>2015</v>
      </c>
      <c r="H35" s="172">
        <v>2016</v>
      </c>
      <c r="I35" s="172">
        <v>2017</v>
      </c>
      <c r="J35" s="172">
        <v>2018</v>
      </c>
      <c r="K35" s="172">
        <v>2019</v>
      </c>
      <c r="L35" s="172">
        <v>2020</v>
      </c>
      <c r="M35" s="172">
        <v>2021</v>
      </c>
      <c r="N35" s="172">
        <v>2022</v>
      </c>
      <c r="O35" s="172">
        <v>2023</v>
      </c>
      <c r="P35" s="172">
        <v>2024</v>
      </c>
      <c r="Q35" s="172">
        <v>2025</v>
      </c>
      <c r="R35" s="172">
        <v>2026</v>
      </c>
      <c r="S35" s="172">
        <v>2027</v>
      </c>
      <c r="T35" s="172">
        <v>2028</v>
      </c>
      <c r="U35" s="173">
        <v>2029</v>
      </c>
      <c r="V35" s="14"/>
      <c r="W35" s="14"/>
      <c r="Y35" s="66"/>
      <c r="AA35" s="11"/>
      <c r="AB35" s="11"/>
    </row>
    <row r="36" spans="2:28" s="6" customFormat="1" ht="18" x14ac:dyDescent="0.35">
      <c r="B36" s="164" t="s">
        <v>40</v>
      </c>
      <c r="C36" s="125"/>
      <c r="D36" s="125"/>
      <c r="E36" s="125"/>
      <c r="F36" s="125"/>
      <c r="G36" s="261" t="s">
        <v>231</v>
      </c>
      <c r="H36" s="261"/>
      <c r="I36" s="261"/>
      <c r="J36" s="261"/>
      <c r="K36" s="261"/>
      <c r="L36" s="261"/>
      <c r="M36" s="261"/>
      <c r="N36" s="261"/>
      <c r="O36" s="261"/>
      <c r="P36" s="261"/>
      <c r="Q36" s="261"/>
      <c r="R36" s="261"/>
      <c r="S36" s="261"/>
      <c r="T36" s="261"/>
      <c r="U36" s="262"/>
      <c r="V36" s="14"/>
      <c r="W36" s="14"/>
      <c r="AA36" s="11"/>
      <c r="AB36" s="11"/>
    </row>
    <row r="37" spans="2:28" ht="14.45" customHeight="1" x14ac:dyDescent="0.3">
      <c r="B37" s="148" t="str">
        <f>'SB 350 Potential'!B$9</f>
        <v>State of CA</v>
      </c>
      <c r="C37" s="149" t="str">
        <f>'SB 350 Potential'!C$9</f>
        <v>Special Categories</v>
      </c>
      <c r="D37" s="149" t="str">
        <f>'SB 350 Potential'!D$9</f>
        <v>Benchmarking and Public Disclosure</v>
      </c>
      <c r="E37" s="5" t="s">
        <v>228</v>
      </c>
      <c r="F37" s="9" t="s">
        <v>0</v>
      </c>
      <c r="G37" s="146">
        <f>SUM(G9,G23)</f>
        <v>0</v>
      </c>
      <c r="H37" s="146">
        <f t="shared" ref="H37:I38" si="11">SUM(H9,H23)</f>
        <v>0</v>
      </c>
      <c r="I37" s="146">
        <f t="shared" si="11"/>
        <v>0</v>
      </c>
      <c r="J37" s="146">
        <f>'Conserv Decay'!F55</f>
        <v>64.670881563537023</v>
      </c>
      <c r="K37" s="146">
        <f>'Conserv Decay'!G55</f>
        <v>109.76189634916892</v>
      </c>
      <c r="L37" s="146">
        <f>'Conserv Decay'!H55</f>
        <v>111.60605470710955</v>
      </c>
      <c r="M37" s="146">
        <f>'Conserv Decay'!I55</f>
        <v>107.19053313557076</v>
      </c>
      <c r="N37" s="146">
        <f>'Conserv Decay'!J55</f>
        <v>692.79658203706265</v>
      </c>
      <c r="O37" s="146">
        <f>'Conserv Decay'!K55</f>
        <v>704.70567143277731</v>
      </c>
      <c r="P37" s="146">
        <f>'Conserv Decay'!L55</f>
        <v>713.65418955074801</v>
      </c>
      <c r="Q37" s="146">
        <f>'Conserv Decay'!M55</f>
        <v>665.7806445484938</v>
      </c>
      <c r="R37" s="146">
        <f>'Conserv Decay'!N55</f>
        <v>670.02749481778721</v>
      </c>
      <c r="S37" s="146">
        <f>'Conserv Decay'!O55</f>
        <v>675.32510729083037</v>
      </c>
      <c r="T37" s="146">
        <f>'Conserv Decay'!P55</f>
        <v>657.2738684246508</v>
      </c>
      <c r="U37" s="147">
        <f>'Conserv Decay'!Q55</f>
        <v>669.41863638087887</v>
      </c>
      <c r="V37" s="16"/>
      <c r="W37" s="85"/>
      <c r="AA37" s="4"/>
      <c r="AB37" s="4"/>
    </row>
    <row r="38" spans="2:28" ht="14.45" x14ac:dyDescent="0.3">
      <c r="B38" s="148" t="str">
        <f>'SB 350 Potential'!B$9</f>
        <v>State of CA</v>
      </c>
      <c r="C38" s="149" t="str">
        <f>'SB 350 Potential'!C$9</f>
        <v>Special Categories</v>
      </c>
      <c r="D38" s="149" t="str">
        <f>'SB 350 Potential'!D$9</f>
        <v>Benchmarking and Public Disclosure</v>
      </c>
      <c r="E38" s="149" t="s">
        <v>229</v>
      </c>
      <c r="F38" s="9" t="str">
        <f t="shared" ref="F38:F39" si="12">F37</f>
        <v>GWh</v>
      </c>
      <c r="G38" s="146">
        <f>SUM(G10,G24)</f>
        <v>0</v>
      </c>
      <c r="H38" s="146">
        <f t="shared" si="11"/>
        <v>0</v>
      </c>
      <c r="I38" s="146">
        <f t="shared" si="11"/>
        <v>0</v>
      </c>
      <c r="J38" s="146">
        <f>'Ref Decay'!F55</f>
        <v>64.670881563537023</v>
      </c>
      <c r="K38" s="146">
        <f>'Ref Decay'!G55</f>
        <v>109.76189634916892</v>
      </c>
      <c r="L38" s="146">
        <f>'Ref Decay'!H55</f>
        <v>111.60605470710955</v>
      </c>
      <c r="M38" s="146">
        <f>'Ref Decay'!I55</f>
        <v>107.19053313557076</v>
      </c>
      <c r="N38" s="146">
        <f>'Ref Decay'!J55</f>
        <v>1389.5132859497241</v>
      </c>
      <c r="O38" s="146">
        <f>'Ref Decay'!K55</f>
        <v>1413.2311330388736</v>
      </c>
      <c r="P38" s="146">
        <f>'Ref Decay'!L55</f>
        <v>1434.2954365503083</v>
      </c>
      <c r="Q38" s="146">
        <f>'Ref Decay'!M55</f>
        <v>1329.999647288822</v>
      </c>
      <c r="R38" s="146">
        <f>'Ref Decay'!N55</f>
        <v>1346.5512230746745</v>
      </c>
      <c r="S38" s="146">
        <f>'Ref Decay'!O55</f>
        <v>1364.3826509635296</v>
      </c>
      <c r="T38" s="146">
        <f>'Ref Decay'!P55</f>
        <v>1324.1758209129277</v>
      </c>
      <c r="U38" s="147">
        <f>'Ref Decay'!Q55</f>
        <v>1348.6465701495633</v>
      </c>
      <c r="V38" s="85"/>
      <c r="W38" s="85"/>
    </row>
    <row r="39" spans="2:28" ht="14.45" x14ac:dyDescent="0.3">
      <c r="B39" s="148" t="str">
        <f>'SB 350 Potential'!B$9</f>
        <v>State of CA</v>
      </c>
      <c r="C39" s="149" t="str">
        <f>'SB 350 Potential'!C$9</f>
        <v>Special Categories</v>
      </c>
      <c r="D39" s="149" t="str">
        <f>'SB 350 Potential'!D$9</f>
        <v>Benchmarking and Public Disclosure</v>
      </c>
      <c r="E39" s="149" t="s">
        <v>230</v>
      </c>
      <c r="F39" s="9" t="str">
        <f t="shared" si="12"/>
        <v>GWh</v>
      </c>
      <c r="G39" s="146">
        <f t="shared" ref="G39:I39" si="13">SUM(G11,G25)</f>
        <v>0</v>
      </c>
      <c r="H39" s="146">
        <f t="shared" si="13"/>
        <v>0</v>
      </c>
      <c r="I39" s="146">
        <f t="shared" si="13"/>
        <v>0</v>
      </c>
      <c r="J39" s="146">
        <f>'Aggr Decay'!F55</f>
        <v>64.670881563537023</v>
      </c>
      <c r="K39" s="146">
        <f>'Aggr Decay'!G55</f>
        <v>109.76189634916892</v>
      </c>
      <c r="L39" s="146">
        <f>'Aggr Decay'!H55</f>
        <v>111.60605470710955</v>
      </c>
      <c r="M39" s="146">
        <f>'Aggr Decay'!I55</f>
        <v>107.19053313557076</v>
      </c>
      <c r="N39" s="146">
        <f>'Aggr Decay'!J55</f>
        <v>1389.5132859497241</v>
      </c>
      <c r="O39" s="146">
        <f>'Aggr Decay'!K55</f>
        <v>1413.2311330388736</v>
      </c>
      <c r="P39" s="146">
        <f>'Aggr Decay'!L55</f>
        <v>2224.578611991461</v>
      </c>
      <c r="Q39" s="146">
        <f>'Aggr Decay'!M55</f>
        <v>2627.8416679970974</v>
      </c>
      <c r="R39" s="146">
        <f>'Aggr Decay'!N55</f>
        <v>2666.1666008118796</v>
      </c>
      <c r="S39" s="146">
        <f>'Aggr Decay'!O55</f>
        <v>2629.2280567127773</v>
      </c>
      <c r="T39" s="146">
        <f>'Aggr Decay'!P55</f>
        <v>2562.9591548321996</v>
      </c>
      <c r="U39" s="147">
        <f>'Aggr Decay'!Q55</f>
        <v>2610.4255102571497</v>
      </c>
      <c r="V39" s="85"/>
      <c r="W39" s="85"/>
    </row>
    <row r="40" spans="2:28" ht="14.45" x14ac:dyDescent="0.3">
      <c r="B40" s="148"/>
      <c r="C40" s="149"/>
      <c r="D40" s="149"/>
      <c r="E40" s="149"/>
      <c r="F40" s="165"/>
      <c r="G40" s="146"/>
      <c r="H40" s="146"/>
      <c r="I40" s="146"/>
      <c r="J40" s="146"/>
      <c r="K40" s="146"/>
      <c r="L40" s="146"/>
      <c r="M40" s="146"/>
      <c r="N40" s="146"/>
      <c r="O40" s="146"/>
      <c r="P40" s="146"/>
      <c r="Q40" s="146"/>
      <c r="R40" s="146"/>
      <c r="S40" s="146"/>
      <c r="T40" s="146"/>
      <c r="U40" s="147"/>
      <c r="V40" s="85"/>
      <c r="W40" s="85"/>
    </row>
    <row r="41" spans="2:28" s="6" customFormat="1" ht="18" x14ac:dyDescent="0.35">
      <c r="B41" s="166" t="s">
        <v>41</v>
      </c>
      <c r="C41" s="13"/>
      <c r="D41" s="13"/>
      <c r="E41" s="13"/>
      <c r="F41" s="167"/>
      <c r="G41" s="263" t="s">
        <v>232</v>
      </c>
      <c r="H41" s="263"/>
      <c r="I41" s="263"/>
      <c r="J41" s="263"/>
      <c r="K41" s="263"/>
      <c r="L41" s="263"/>
      <c r="M41" s="263"/>
      <c r="N41" s="263"/>
      <c r="O41" s="263"/>
      <c r="P41" s="263"/>
      <c r="Q41" s="263"/>
      <c r="R41" s="263"/>
      <c r="S41" s="263"/>
      <c r="T41" s="263"/>
      <c r="U41" s="264"/>
      <c r="V41" s="14"/>
      <c r="W41" s="14"/>
      <c r="AA41" s="11"/>
      <c r="AB41" s="11"/>
    </row>
    <row r="42" spans="2:28" ht="14.45" customHeight="1" x14ac:dyDescent="0.3">
      <c r="B42" s="148" t="str">
        <f>'SB 350 Potential'!B$9</f>
        <v>State of CA</v>
      </c>
      <c r="C42" s="149" t="str">
        <f>'SB 350 Potential'!C$9</f>
        <v>Special Categories</v>
      </c>
      <c r="D42" s="149" t="str">
        <f>'SB 350 Potential'!D$9</f>
        <v>Benchmarking and Public Disclosure</v>
      </c>
      <c r="E42" s="5" t="str">
        <f t="shared" ref="E42:E44" si="14">E37</f>
        <v>Conservative</v>
      </c>
      <c r="F42" s="9" t="s">
        <v>4</v>
      </c>
      <c r="G42" s="146">
        <f>SUM(G14,G28)</f>
        <v>0</v>
      </c>
      <c r="H42" s="146">
        <f t="shared" ref="H42:I42" si="15">SUM(H14,H28)</f>
        <v>0</v>
      </c>
      <c r="I42" s="146">
        <f t="shared" si="15"/>
        <v>0</v>
      </c>
      <c r="J42" s="239">
        <f>'Conserv Decay'!F79</f>
        <v>0.73552349298262742</v>
      </c>
      <c r="K42" s="239">
        <f>'Conserv Decay'!G79</f>
        <v>1.248358634477881</v>
      </c>
      <c r="L42" s="239">
        <f>'Conserv Decay'!H79</f>
        <v>1.2693328622021927</v>
      </c>
      <c r="M42" s="239">
        <f>'Conserv Decay'!I79</f>
        <v>1.2191136635285575</v>
      </c>
      <c r="N42" s="239">
        <f>'Conserv Decay'!J79</f>
        <v>9.7772188671905553</v>
      </c>
      <c r="O42" s="239">
        <f>'Conserv Decay'!K79</f>
        <v>9.9416375612944154</v>
      </c>
      <c r="P42" s="239">
        <f>'Conserv Decay'!L79</f>
        <v>10.069463673013599</v>
      </c>
      <c r="Q42" s="239">
        <f>'Conserv Decay'!M79</f>
        <v>9.3711938424909249</v>
      </c>
      <c r="R42" s="239">
        <f>'Conserv Decay'!N79</f>
        <v>9.4531700695487615</v>
      </c>
      <c r="S42" s="239">
        <f>'Conserv Decay'!O79</f>
        <v>9.5482148915737142</v>
      </c>
      <c r="T42" s="239">
        <f>'Conserv Decay'!P79</f>
        <v>9.2821754269788919</v>
      </c>
      <c r="U42" s="245">
        <f>'Conserv Decay'!Q79</f>
        <v>9.45377508017968</v>
      </c>
      <c r="V42" s="16"/>
      <c r="W42" s="85"/>
      <c r="AA42" s="4"/>
      <c r="AB42" s="4"/>
    </row>
    <row r="43" spans="2:28" ht="14.45" x14ac:dyDescent="0.3">
      <c r="B43" s="148" t="str">
        <f>'SB 350 Potential'!B$9</f>
        <v>State of CA</v>
      </c>
      <c r="C43" s="149" t="str">
        <f>'SB 350 Potential'!C$9</f>
        <v>Special Categories</v>
      </c>
      <c r="D43" s="149" t="str">
        <f>'SB 350 Potential'!D$9</f>
        <v>Benchmarking and Public Disclosure</v>
      </c>
      <c r="E43" s="149" t="str">
        <f t="shared" si="14"/>
        <v>Reference</v>
      </c>
      <c r="F43" s="165" t="str">
        <f t="shared" ref="F43:F44" si="16">F42</f>
        <v>MM Therms</v>
      </c>
      <c r="G43" s="146">
        <f t="shared" ref="G43:I44" si="17">SUM(G15,G29)</f>
        <v>0</v>
      </c>
      <c r="H43" s="146">
        <f t="shared" si="17"/>
        <v>0</v>
      </c>
      <c r="I43" s="146">
        <f t="shared" si="17"/>
        <v>0</v>
      </c>
      <c r="J43" s="239">
        <f>'Ref Decay'!F79</f>
        <v>0.73552349298262742</v>
      </c>
      <c r="K43" s="239">
        <f>'Ref Decay'!G79</f>
        <v>1.248358634477881</v>
      </c>
      <c r="L43" s="239">
        <f>'Ref Decay'!H79</f>
        <v>1.2693328622021927</v>
      </c>
      <c r="M43" s="239">
        <f>'Ref Decay'!I79</f>
        <v>1.2191136635285575</v>
      </c>
      <c r="N43" s="239">
        <f>'Ref Decay'!J79</f>
        <v>19.89326081238185</v>
      </c>
      <c r="O43" s="239">
        <f>'Ref Decay'!K79</f>
        <v>20.225348709997164</v>
      </c>
      <c r="P43" s="239">
        <f>'Ref Decay'!L79</f>
        <v>20.520844025227806</v>
      </c>
      <c r="Q43" s="239">
        <f>'Ref Decay'!M79</f>
        <v>19.003230686879146</v>
      </c>
      <c r="R43" s="239">
        <f>'Ref Decay'!N79</f>
        <v>19.264054064349207</v>
      </c>
      <c r="S43" s="239">
        <f>'Ref Decay'!O79</f>
        <v>19.541858318201648</v>
      </c>
      <c r="T43" s="239">
        <f>'Ref Decay'!P79</f>
        <v>18.953670423926816</v>
      </c>
      <c r="U43" s="245">
        <f>'Ref Decay'!Q79</f>
        <v>19.30411722753982</v>
      </c>
      <c r="V43" s="85"/>
      <c r="W43" s="85"/>
    </row>
    <row r="44" spans="2:28" thickBot="1" x14ac:dyDescent="0.35">
      <c r="B44" s="154" t="str">
        <f>'SB 350 Potential'!B$9</f>
        <v>State of CA</v>
      </c>
      <c r="C44" s="155" t="str">
        <f>'SB 350 Potential'!C$9</f>
        <v>Special Categories</v>
      </c>
      <c r="D44" s="155" t="str">
        <f>'SB 350 Potential'!D$9</f>
        <v>Benchmarking and Public Disclosure</v>
      </c>
      <c r="E44" s="155" t="str">
        <f t="shared" si="14"/>
        <v>Aggressive</v>
      </c>
      <c r="F44" s="168" t="str">
        <f t="shared" si="16"/>
        <v>MM Therms</v>
      </c>
      <c r="G44" s="157">
        <f t="shared" si="17"/>
        <v>0</v>
      </c>
      <c r="H44" s="157">
        <f t="shared" si="17"/>
        <v>0</v>
      </c>
      <c r="I44" s="157">
        <f t="shared" si="17"/>
        <v>0</v>
      </c>
      <c r="J44" s="241">
        <f>'Aggr Decay'!F79</f>
        <v>0.73552349298262742</v>
      </c>
      <c r="K44" s="241">
        <f>'Aggr Decay'!G79</f>
        <v>1.248358634477881</v>
      </c>
      <c r="L44" s="241">
        <f>'Aggr Decay'!H79</f>
        <v>1.2693328622021927</v>
      </c>
      <c r="M44" s="241">
        <f>'Aggr Decay'!I79</f>
        <v>1.2191136635285575</v>
      </c>
      <c r="N44" s="241">
        <f>'Aggr Decay'!J79</f>
        <v>19.89326081238185</v>
      </c>
      <c r="O44" s="241">
        <f>'Aggr Decay'!K79</f>
        <v>20.225348709997164</v>
      </c>
      <c r="P44" s="241">
        <f>'Aggr Decay'!L79</f>
        <v>39.222522053051506</v>
      </c>
      <c r="Q44" s="241">
        <f>'Aggr Decay'!M79</f>
        <v>38.014881278699931</v>
      </c>
      <c r="R44" s="241">
        <f>'Aggr Decay'!N79</f>
        <v>38.585677220167057</v>
      </c>
      <c r="S44" s="241">
        <f>'Aggr Decay'!O79</f>
        <v>37.348748877953781</v>
      </c>
      <c r="T44" s="241">
        <f>'Aggr Decay'!P79</f>
        <v>37.091198385275831</v>
      </c>
      <c r="U44" s="246">
        <f>'Aggr Decay'!Q79</f>
        <v>37.779515283645658</v>
      </c>
      <c r="V44" s="85"/>
      <c r="W44" s="85"/>
    </row>
    <row r="45" spans="2:28" x14ac:dyDescent="0.25">
      <c r="B45" s="85"/>
      <c r="C45" s="85"/>
      <c r="D45" s="85"/>
      <c r="E45" s="85"/>
      <c r="F45" s="85"/>
      <c r="G45" s="85"/>
      <c r="H45" s="85"/>
      <c r="I45" s="85"/>
      <c r="J45" s="85"/>
      <c r="K45" s="85"/>
      <c r="L45" s="85"/>
      <c r="M45" s="85"/>
      <c r="N45" s="85"/>
      <c r="O45" s="85"/>
      <c r="P45" s="85"/>
      <c r="Q45" s="85"/>
      <c r="R45" s="85"/>
      <c r="S45" s="85"/>
      <c r="T45" s="85"/>
      <c r="U45" s="85"/>
      <c r="V45" s="85"/>
      <c r="W45" s="85"/>
    </row>
    <row r="46" spans="2:28" x14ac:dyDescent="0.25">
      <c r="B46" s="281" t="s">
        <v>387</v>
      </c>
      <c r="C46" s="281"/>
      <c r="D46" s="281"/>
      <c r="E46" s="281"/>
      <c r="F46" s="281"/>
      <c r="G46" s="85"/>
      <c r="H46" s="85"/>
      <c r="I46" s="85"/>
      <c r="J46" s="85"/>
      <c r="K46" s="85"/>
      <c r="L46" s="85"/>
      <c r="M46" s="85"/>
      <c r="N46" s="85"/>
      <c r="O46" s="85"/>
      <c r="P46" s="85"/>
      <c r="Q46" s="85"/>
      <c r="R46" s="85"/>
      <c r="S46" s="85"/>
      <c r="T46" s="85"/>
      <c r="U46" s="85"/>
      <c r="V46" s="85"/>
      <c r="W46" s="85"/>
    </row>
  </sheetData>
  <mergeCells count="10">
    <mergeCell ref="B46:F46"/>
    <mergeCell ref="B34:U34"/>
    <mergeCell ref="G36:U36"/>
    <mergeCell ref="G41:U41"/>
    <mergeCell ref="B6:U6"/>
    <mergeCell ref="G8:U8"/>
    <mergeCell ref="G13:U13"/>
    <mergeCell ref="B20:U20"/>
    <mergeCell ref="G22:U22"/>
    <mergeCell ref="G27:U27"/>
  </mergeCells>
  <pageMargins left="0.7" right="0.7" top="0.5" bottom="0.5" header="0.3" footer="0.3"/>
  <pageSetup paperSize="5" scale="26" orientation="landscape" r:id="rId1"/>
  <headerFooter>
    <oddFooter>&amp;L&amp;Z&amp;F&amp;A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U32"/>
  <sheetViews>
    <sheetView zoomScale="70" zoomScaleNormal="70" workbookViewId="0">
      <selection activeCell="B29" sqref="B29"/>
    </sheetView>
  </sheetViews>
  <sheetFormatPr defaultColWidth="8.85546875" defaultRowHeight="15" x14ac:dyDescent="0.25"/>
  <cols>
    <col min="1" max="1" width="8.85546875" style="66"/>
    <col min="2" max="2" width="60.7109375" style="66" bestFit="1" customWidth="1"/>
    <col min="3" max="17" width="16" style="66" customWidth="1"/>
    <col min="18" max="18" width="8.85546875" style="66" customWidth="1"/>
    <col min="19" max="16384" width="8.85546875" style="66"/>
  </cols>
  <sheetData>
    <row r="1" spans="2:21" ht="23.45" x14ac:dyDescent="0.45">
      <c r="B1" s="143" t="s">
        <v>31</v>
      </c>
      <c r="C1" s="143" t="str">
        <f>'Program Analysis'!C3</f>
        <v>Benchmarking and Public Disclosure</v>
      </c>
    </row>
    <row r="2" spans="2:21" ht="23.45" x14ac:dyDescent="0.45">
      <c r="B2" s="143" t="s">
        <v>276</v>
      </c>
      <c r="C2" s="143" t="s">
        <v>229</v>
      </c>
    </row>
    <row r="4" spans="2:21" x14ac:dyDescent="0.25">
      <c r="B4" s="174" t="s">
        <v>311</v>
      </c>
      <c r="C4" s="5" t="s">
        <v>309</v>
      </c>
    </row>
    <row r="5" spans="2:21" ht="14.45" x14ac:dyDescent="0.3">
      <c r="C5" s="66" t="s">
        <v>310</v>
      </c>
    </row>
    <row r="8" spans="2:21" ht="14.45" x14ac:dyDescent="0.3">
      <c r="B8" s="104"/>
      <c r="C8" s="104">
        <v>2015</v>
      </c>
      <c r="D8" s="104">
        <v>2016</v>
      </c>
      <c r="E8" s="104">
        <v>2017</v>
      </c>
      <c r="F8" s="104">
        <v>2018</v>
      </c>
      <c r="G8" s="104">
        <v>2019</v>
      </c>
      <c r="H8" s="104">
        <v>2020</v>
      </c>
      <c r="I8" s="104">
        <v>2021</v>
      </c>
      <c r="J8" s="104">
        <v>2022</v>
      </c>
      <c r="K8" s="104">
        <v>2023</v>
      </c>
      <c r="L8" s="104">
        <v>2024</v>
      </c>
      <c r="M8" s="104">
        <v>2025</v>
      </c>
      <c r="N8" s="104">
        <v>2026</v>
      </c>
      <c r="O8" s="104">
        <v>2027</v>
      </c>
      <c r="P8" s="104">
        <v>2028</v>
      </c>
      <c r="Q8" s="104">
        <v>2029</v>
      </c>
    </row>
    <row r="9" spans="2:21" ht="14.45" x14ac:dyDescent="0.3">
      <c r="B9" s="104" t="s">
        <v>221</v>
      </c>
      <c r="C9" s="186">
        <v>0</v>
      </c>
      <c r="D9" s="186">
        <v>0</v>
      </c>
      <c r="E9" s="186">
        <v>0</v>
      </c>
      <c r="F9" s="187">
        <f>'CEC Worksheet'!B89</f>
        <v>64670881.563537017</v>
      </c>
      <c r="G9" s="187">
        <f>'CEC Worksheet'!C89</f>
        <v>65742774.628126025</v>
      </c>
      <c r="H9" s="187">
        <f>'CEC Worksheet'!D89</f>
        <v>66814667.692715034</v>
      </c>
      <c r="I9" s="187">
        <f>'CEC Worksheet'!E89</f>
        <v>68043771.740110442</v>
      </c>
      <c r="J9" s="187">
        <f>'CEC Worksheet'!F89</f>
        <v>859577489.0899502</v>
      </c>
      <c r="K9" s="187">
        <f>'CEC Worksheet'!G89</f>
        <v>873951658.00434387</v>
      </c>
      <c r="L9" s="187">
        <f>'CEC Worksheet'!H89</f>
        <v>888347264.78002954</v>
      </c>
      <c r="M9" s="187">
        <f>'CEC Worksheet'!I89</f>
        <v>904689012.76512718</v>
      </c>
      <c r="N9" s="187">
        <f>'CEC Worksheet'!J89</f>
        <v>921317743.91174901</v>
      </c>
      <c r="O9" s="187">
        <f>'CEC Worksheet'!K89</f>
        <v>938277120.27378714</v>
      </c>
      <c r="P9" s="187">
        <f>'CEC Worksheet'!L89</f>
        <v>955523479.79734957</v>
      </c>
      <c r="Q9" s="187">
        <f>'CEC Worksheet'!M89</f>
        <v>973100484.53632832</v>
      </c>
    </row>
    <row r="10" spans="2:21" ht="14.45" x14ac:dyDescent="0.3">
      <c r="B10" s="104" t="s">
        <v>222</v>
      </c>
      <c r="C10" s="186">
        <v>0</v>
      </c>
      <c r="D10" s="186">
        <v>0</v>
      </c>
      <c r="E10" s="186">
        <v>0</v>
      </c>
      <c r="F10" s="187">
        <f>'CEC Worksheet'!B93</f>
        <v>735523.49298262759</v>
      </c>
      <c r="G10" s="187">
        <f>'CEC Worksheet'!C93</f>
        <v>747714.49010388658</v>
      </c>
      <c r="H10" s="187">
        <f>'CEC Worksheet'!D93</f>
        <v>759905.48722514557</v>
      </c>
      <c r="I10" s="187">
        <f>'CEC Worksheet'!E93</f>
        <v>773884.49725752254</v>
      </c>
      <c r="J10" s="187">
        <f>'CEC Worksheet'!F93</f>
        <v>9776261.3092496991</v>
      </c>
      <c r="K10" s="187">
        <f>'CEC Worksheet'!G93</f>
        <v>9939743.5237027369</v>
      </c>
      <c r="L10" s="187">
        <f>'CEC Worksheet'!H93</f>
        <v>10103469.558098201</v>
      </c>
      <c r="M10" s="187">
        <f>'CEC Worksheet'!I93</f>
        <v>10289329.705182044</v>
      </c>
      <c r="N10" s="187">
        <f>'CEC Worksheet'!J93</f>
        <v>10478453.807422956</v>
      </c>
      <c r="O10" s="187">
        <f>'CEC Worksheet'!K93</f>
        <v>10671338.44791387</v>
      </c>
      <c r="P10" s="187">
        <f>'CEC Worksheet'!L93</f>
        <v>10867487.043561855</v>
      </c>
      <c r="Q10" s="187">
        <f>'CEC Worksheet'!M93</f>
        <v>11067396.17745984</v>
      </c>
    </row>
    <row r="11" spans="2:21" s="175" customFormat="1" ht="14.45" x14ac:dyDescent="0.3">
      <c r="B11" s="198" t="s">
        <v>368</v>
      </c>
      <c r="C11" s="199">
        <f>C9/100000</f>
        <v>0</v>
      </c>
      <c r="D11" s="199">
        <f t="shared" ref="D11:E11" si="0">D9/1000000+C11</f>
        <v>0</v>
      </c>
      <c r="E11" s="199">
        <f t="shared" si="0"/>
        <v>0</v>
      </c>
      <c r="F11" s="236">
        <f>F9-E9</f>
        <v>64670881.563537017</v>
      </c>
      <c r="G11" s="236">
        <f t="shared" ref="G11:Q11" si="1">G9-F9</f>
        <v>1071893.0645890087</v>
      </c>
      <c r="H11" s="236">
        <f t="shared" si="1"/>
        <v>1071893.0645890087</v>
      </c>
      <c r="I11" s="236">
        <f t="shared" si="1"/>
        <v>1229104.0473954082</v>
      </c>
      <c r="J11" s="236">
        <f t="shared" si="1"/>
        <v>791533717.34983981</v>
      </c>
      <c r="K11" s="236">
        <f t="shared" si="1"/>
        <v>14374168.914393663</v>
      </c>
      <c r="L11" s="236">
        <f t="shared" si="1"/>
        <v>14395606.775685668</v>
      </c>
      <c r="M11" s="236">
        <f t="shared" si="1"/>
        <v>16341747.985097647</v>
      </c>
      <c r="N11" s="236">
        <f t="shared" si="1"/>
        <v>16628731.146621823</v>
      </c>
      <c r="O11" s="236">
        <f t="shared" si="1"/>
        <v>16959376.362038136</v>
      </c>
      <c r="P11" s="236">
        <f t="shared" si="1"/>
        <v>17246359.523562431</v>
      </c>
      <c r="Q11" s="236">
        <f t="shared" si="1"/>
        <v>17577004.738978744</v>
      </c>
      <c r="R11" s="66"/>
      <c r="S11" s="66"/>
      <c r="T11" s="66"/>
      <c r="U11" s="66"/>
    </row>
    <row r="12" spans="2:21" ht="14.45" x14ac:dyDescent="0.3">
      <c r="B12" s="198" t="s">
        <v>369</v>
      </c>
      <c r="C12" s="199">
        <f>C10/100000</f>
        <v>0</v>
      </c>
      <c r="D12" s="199">
        <f t="shared" ref="D12:E12" si="2">D10/1000000+C12</f>
        <v>0</v>
      </c>
      <c r="E12" s="199">
        <f t="shared" si="2"/>
        <v>0</v>
      </c>
      <c r="F12" s="236">
        <f t="shared" ref="F12:Q12" si="3">F10-E10</f>
        <v>735523.49298262759</v>
      </c>
      <c r="G12" s="236">
        <f t="shared" si="3"/>
        <v>12190.997121258988</v>
      </c>
      <c r="H12" s="236">
        <f t="shared" si="3"/>
        <v>12190.997121258988</v>
      </c>
      <c r="I12" s="236">
        <f t="shared" si="3"/>
        <v>13979.010032376973</v>
      </c>
      <c r="J12" s="236">
        <f t="shared" si="3"/>
        <v>9002376.8119921759</v>
      </c>
      <c r="K12" s="236">
        <f t="shared" si="3"/>
        <v>163482.21445303783</v>
      </c>
      <c r="L12" s="236">
        <f t="shared" si="3"/>
        <v>163726.03439546376</v>
      </c>
      <c r="M12" s="236">
        <f t="shared" si="3"/>
        <v>185860.14708384313</v>
      </c>
      <c r="N12" s="236">
        <f t="shared" si="3"/>
        <v>189124.10224091262</v>
      </c>
      <c r="O12" s="236">
        <f t="shared" si="3"/>
        <v>192884.64049091376</v>
      </c>
      <c r="P12" s="236">
        <f t="shared" si="3"/>
        <v>196148.59564798512</v>
      </c>
      <c r="Q12" s="236">
        <f t="shared" si="3"/>
        <v>199909.1338979844</v>
      </c>
    </row>
    <row r="13" spans="2:21" ht="14.45" x14ac:dyDescent="0.3">
      <c r="B13" s="104"/>
      <c r="C13" s="186"/>
      <c r="D13" s="251"/>
      <c r="E13" s="251"/>
      <c r="F13" s="251"/>
      <c r="G13" s="251"/>
      <c r="H13" s="251"/>
      <c r="I13" s="251"/>
      <c r="J13" s="251"/>
      <c r="K13" s="251"/>
      <c r="L13" s="251"/>
      <c r="M13" s="251"/>
      <c r="N13" s="251"/>
      <c r="O13" s="251"/>
      <c r="P13" s="251"/>
      <c r="Q13" s="251"/>
    </row>
    <row r="14" spans="2:21" ht="14.45" x14ac:dyDescent="0.3">
      <c r="B14" s="104" t="s">
        <v>223</v>
      </c>
      <c r="C14" s="186">
        <v>0</v>
      </c>
      <c r="D14" s="186">
        <v>0</v>
      </c>
      <c r="E14" s="186">
        <v>0</v>
      </c>
      <c r="F14" s="187">
        <f>'CEC Worksheet'!B99</f>
        <v>0</v>
      </c>
      <c r="G14" s="187">
        <f>'CEC Worksheet'!C99</f>
        <v>44019121.721042886</v>
      </c>
      <c r="H14" s="187">
        <f>'CEC Worksheet'!D99</f>
        <v>44791387.014394514</v>
      </c>
      <c r="I14" s="187">
        <f>'CEC Worksheet'!E99</f>
        <v>45613849.551814005</v>
      </c>
      <c r="J14" s="187">
        <f>'CEC Worksheet'!F99</f>
        <v>540911986.49469066</v>
      </c>
      <c r="K14" s="187">
        <f>'CEC Worksheet'!G99</f>
        <v>550440080.50524056</v>
      </c>
      <c r="L14" s="187">
        <f>'CEC Worksheet'!H99</f>
        <v>560547477.97764814</v>
      </c>
      <c r="M14" s="187">
        <f>'CEC Worksheet'!I99</f>
        <v>570847676.89961755</v>
      </c>
      <c r="N14" s="187">
        <f>'CEC Worksheet'!J99</f>
        <v>581336815.94468188</v>
      </c>
      <c r="O14" s="187">
        <f>'CEC Worksheet'!K99</f>
        <v>592014895.11284125</v>
      </c>
      <c r="P14" s="187">
        <f>'CEC Worksheet'!L99</f>
        <v>602925288.10840249</v>
      </c>
      <c r="Q14" s="187">
        <f>'CEC Worksheet'!M99</f>
        <v>614028482.55352533</v>
      </c>
    </row>
    <row r="15" spans="2:21" ht="14.45" x14ac:dyDescent="0.3">
      <c r="B15" s="104" t="s">
        <v>224</v>
      </c>
      <c r="C15" s="186">
        <v>0</v>
      </c>
      <c r="D15" s="186">
        <v>0</v>
      </c>
      <c r="E15" s="186">
        <v>0</v>
      </c>
      <c r="F15" s="187">
        <f>'CEC Worksheet'!B101</f>
        <v>0</v>
      </c>
      <c r="G15" s="188">
        <f>'CEC Worksheet'!C103</f>
        <v>500644.14437399444</v>
      </c>
      <c r="H15" s="188">
        <f>'CEC Worksheet'!D103</f>
        <v>509427.37497704697</v>
      </c>
      <c r="I15" s="188">
        <f>'CEC Worksheet'!E103</f>
        <v>518781.51556929795</v>
      </c>
      <c r="J15" s="188">
        <f>'CEC Worksheet'!F103</f>
        <v>10241835.366579939</v>
      </c>
      <c r="K15" s="188">
        <f>'CEC Worksheet'!G103</f>
        <v>10412538.47251465</v>
      </c>
      <c r="L15" s="188">
        <f>'CEC Worksheet'!H103</f>
        <v>10583417.243061421</v>
      </c>
      <c r="M15" s="188">
        <f>'CEC Worksheet'!I103</f>
        <v>10778128.581003956</v>
      </c>
      <c r="N15" s="188">
        <f>'CEC Worksheet'!J103</f>
        <v>10976235.536280923</v>
      </c>
      <c r="O15" s="188">
        <f>'CEC Worksheet'!K103</f>
        <v>11178274.767679377</v>
      </c>
      <c r="P15" s="188">
        <f>'CEC Worksheet'!L103</f>
        <v>11383709.616412258</v>
      </c>
      <c r="Q15" s="188">
        <f>'CEC Worksheet'!M103</f>
        <v>11593120.657419642</v>
      </c>
    </row>
    <row r="16" spans="2:21" ht="14.45" x14ac:dyDescent="0.3">
      <c r="B16" s="198" t="s">
        <v>370</v>
      </c>
      <c r="C16" s="199">
        <f>C14/100000</f>
        <v>0</v>
      </c>
      <c r="D16" s="199">
        <f t="shared" ref="D16:E16" si="4">D14/1000000+C16</f>
        <v>0</v>
      </c>
      <c r="E16" s="199">
        <f t="shared" si="4"/>
        <v>0</v>
      </c>
      <c r="F16" s="236">
        <f t="shared" ref="F16:Q16" si="5">F14-E14</f>
        <v>0</v>
      </c>
      <c r="G16" s="236">
        <f t="shared" si="5"/>
        <v>44019121.721042886</v>
      </c>
      <c r="H16" s="236">
        <f t="shared" si="5"/>
        <v>772265.29335162789</v>
      </c>
      <c r="I16" s="236">
        <f t="shared" si="5"/>
        <v>822462.53741949052</v>
      </c>
      <c r="J16" s="236">
        <f t="shared" si="5"/>
        <v>495298136.94287664</v>
      </c>
      <c r="K16" s="236">
        <f t="shared" si="5"/>
        <v>9528094.0105499029</v>
      </c>
      <c r="L16" s="236">
        <f t="shared" si="5"/>
        <v>10107397.472407579</v>
      </c>
      <c r="M16" s="236">
        <f t="shared" si="5"/>
        <v>10300198.921969414</v>
      </c>
      <c r="N16" s="236">
        <f t="shared" si="5"/>
        <v>10489139.04506433</v>
      </c>
      <c r="O16" s="236">
        <f t="shared" si="5"/>
        <v>10678079.168159366</v>
      </c>
      <c r="P16" s="236">
        <f t="shared" si="5"/>
        <v>10910392.995561242</v>
      </c>
      <c r="Q16" s="236">
        <f t="shared" si="5"/>
        <v>11103194.445122838</v>
      </c>
    </row>
    <row r="17" spans="2:17" ht="14.45" x14ac:dyDescent="0.3">
      <c r="B17" s="198" t="s">
        <v>371</v>
      </c>
      <c r="C17" s="199">
        <f>C15/100000</f>
        <v>0</v>
      </c>
      <c r="D17" s="199">
        <f t="shared" ref="D17:E17" si="6">D15/1000000+C17</f>
        <v>0</v>
      </c>
      <c r="E17" s="199">
        <f t="shared" si="6"/>
        <v>0</v>
      </c>
      <c r="F17" s="236">
        <f t="shared" ref="F17:Q17" si="7">F15-E15</f>
        <v>0</v>
      </c>
      <c r="G17" s="236">
        <f t="shared" si="7"/>
        <v>500644.14437399444</v>
      </c>
      <c r="H17" s="236">
        <f t="shared" si="7"/>
        <v>8783.230603052536</v>
      </c>
      <c r="I17" s="236">
        <f t="shared" si="7"/>
        <v>9354.140592250973</v>
      </c>
      <c r="J17" s="236">
        <f t="shared" si="7"/>
        <v>9723053.8510106411</v>
      </c>
      <c r="K17" s="236">
        <f t="shared" si="7"/>
        <v>170703.10593471117</v>
      </c>
      <c r="L17" s="236">
        <f t="shared" si="7"/>
        <v>170878.77054677159</v>
      </c>
      <c r="M17" s="236">
        <f t="shared" si="7"/>
        <v>194711.33794253506</v>
      </c>
      <c r="N17" s="236">
        <f t="shared" si="7"/>
        <v>198106.95527696609</v>
      </c>
      <c r="O17" s="236">
        <f t="shared" si="7"/>
        <v>202039.23139845394</v>
      </c>
      <c r="P17" s="236">
        <f t="shared" si="7"/>
        <v>205434.84873288125</v>
      </c>
      <c r="Q17" s="236">
        <f t="shared" si="7"/>
        <v>209411.04100738466</v>
      </c>
    </row>
    <row r="18" spans="2:17" ht="14.45" x14ac:dyDescent="0.3">
      <c r="B18" s="104"/>
      <c r="C18" s="186"/>
      <c r="D18" s="251"/>
      <c r="E18" s="251"/>
      <c r="F18" s="251"/>
      <c r="G18" s="251"/>
      <c r="H18" s="251"/>
      <c r="I18" s="251"/>
      <c r="J18" s="251"/>
      <c r="K18" s="251"/>
      <c r="L18" s="251"/>
      <c r="M18" s="251"/>
      <c r="N18" s="251"/>
      <c r="O18" s="251"/>
      <c r="P18" s="251"/>
      <c r="Q18" s="251"/>
    </row>
    <row r="19" spans="2:17" ht="14.45" x14ac:dyDescent="0.3">
      <c r="B19" s="104" t="s">
        <v>225</v>
      </c>
      <c r="C19" s="186">
        <v>0</v>
      </c>
      <c r="D19" s="186">
        <v>0</v>
      </c>
      <c r="E19" s="186">
        <v>0</v>
      </c>
      <c r="F19" s="197">
        <f t="shared" ref="F19:Q19" si="8">SUM(F9,F14)</f>
        <v>64670881.563537017</v>
      </c>
      <c r="G19" s="197">
        <f t="shared" si="8"/>
        <v>109761896.34916891</v>
      </c>
      <c r="H19" s="200">
        <f t="shared" si="8"/>
        <v>111606054.70710954</v>
      </c>
      <c r="I19" s="188">
        <f t="shared" si="8"/>
        <v>113657621.29192445</v>
      </c>
      <c r="J19" s="188">
        <f t="shared" si="8"/>
        <v>1400489475.584641</v>
      </c>
      <c r="K19" s="188">
        <f t="shared" si="8"/>
        <v>1424391738.5095844</v>
      </c>
      <c r="L19" s="188">
        <f t="shared" si="8"/>
        <v>1448894742.7576776</v>
      </c>
      <c r="M19" s="188">
        <f t="shared" si="8"/>
        <v>1475536689.6647449</v>
      </c>
      <c r="N19" s="188">
        <f t="shared" si="8"/>
        <v>1502654559.856431</v>
      </c>
      <c r="O19" s="188">
        <f t="shared" si="8"/>
        <v>1530292015.3866284</v>
      </c>
      <c r="P19" s="188">
        <f t="shared" si="8"/>
        <v>1558448767.9057522</v>
      </c>
      <c r="Q19" s="188">
        <f t="shared" si="8"/>
        <v>1587128967.0898538</v>
      </c>
    </row>
    <row r="20" spans="2:17" ht="14.45" x14ac:dyDescent="0.3">
      <c r="B20" s="104" t="s">
        <v>226</v>
      </c>
      <c r="C20" s="186">
        <v>0</v>
      </c>
      <c r="D20" s="186">
        <v>0</v>
      </c>
      <c r="E20" s="186">
        <v>0</v>
      </c>
      <c r="F20" s="188">
        <f t="shared" ref="F20:Q20" si="9">SUM(F10,F15)</f>
        <v>735523.49298262759</v>
      </c>
      <c r="G20" s="188">
        <f t="shared" si="9"/>
        <v>1248358.634477881</v>
      </c>
      <c r="H20" s="188">
        <f t="shared" si="9"/>
        <v>1269332.8622021927</v>
      </c>
      <c r="I20" s="188">
        <f t="shared" si="9"/>
        <v>1292666.0128268204</v>
      </c>
      <c r="J20" s="188">
        <f t="shared" si="9"/>
        <v>20018096.675829638</v>
      </c>
      <c r="K20" s="188">
        <f t="shared" si="9"/>
        <v>20352281.996217385</v>
      </c>
      <c r="L20" s="188">
        <f t="shared" si="9"/>
        <v>20686886.80115962</v>
      </c>
      <c r="M20" s="188">
        <f t="shared" si="9"/>
        <v>21067458.286186002</v>
      </c>
      <c r="N20" s="188">
        <f t="shared" si="9"/>
        <v>21454689.343703881</v>
      </c>
      <c r="O20" s="188">
        <f t="shared" si="9"/>
        <v>21849613.215593249</v>
      </c>
      <c r="P20" s="188">
        <f t="shared" si="9"/>
        <v>22251196.659974113</v>
      </c>
      <c r="Q20" s="188">
        <f t="shared" si="9"/>
        <v>22660516.83487948</v>
      </c>
    </row>
    <row r="21" spans="2:17" ht="14.45" x14ac:dyDescent="0.3">
      <c r="B21" s="198" t="s">
        <v>372</v>
      </c>
      <c r="C21" s="199">
        <f>C19/100000</f>
        <v>0</v>
      </c>
      <c r="D21" s="199">
        <f t="shared" ref="D21:E21" si="10">D19/1000000+C21</f>
        <v>0</v>
      </c>
      <c r="E21" s="199">
        <f t="shared" si="10"/>
        <v>0</v>
      </c>
      <c r="F21" s="236">
        <f t="shared" ref="F21:Q21" si="11">F19-E19</f>
        <v>64670881.563537017</v>
      </c>
      <c r="G21" s="236">
        <f t="shared" si="11"/>
        <v>45091014.785631895</v>
      </c>
      <c r="H21" s="236">
        <f t="shared" si="11"/>
        <v>1844158.3579406291</v>
      </c>
      <c r="I21" s="236">
        <f t="shared" si="11"/>
        <v>2051566.5848149061</v>
      </c>
      <c r="J21" s="236">
        <f t="shared" si="11"/>
        <v>1286831854.2927165</v>
      </c>
      <c r="K21" s="236">
        <f t="shared" si="11"/>
        <v>23902262.924943447</v>
      </c>
      <c r="L21" s="236">
        <f t="shared" si="11"/>
        <v>24503004.248093128</v>
      </c>
      <c r="M21" s="236">
        <f t="shared" si="11"/>
        <v>26641946.907067299</v>
      </c>
      <c r="N21" s="236">
        <f t="shared" si="11"/>
        <v>27117870.191686153</v>
      </c>
      <c r="O21" s="236">
        <f t="shared" si="11"/>
        <v>27637455.530197382</v>
      </c>
      <c r="P21" s="236">
        <f t="shared" si="11"/>
        <v>28156752.519123793</v>
      </c>
      <c r="Q21" s="236">
        <f t="shared" si="11"/>
        <v>28680199.184101582</v>
      </c>
    </row>
    <row r="22" spans="2:17" ht="14.45" x14ac:dyDescent="0.3">
      <c r="B22" s="198" t="s">
        <v>373</v>
      </c>
      <c r="C22" s="199">
        <f>C20/100000</f>
        <v>0</v>
      </c>
      <c r="D22" s="199">
        <f t="shared" ref="D22:E22" si="12">D20/1000000+C22</f>
        <v>0</v>
      </c>
      <c r="E22" s="199">
        <f t="shared" si="12"/>
        <v>0</v>
      </c>
      <c r="F22" s="236">
        <f t="shared" ref="F22:Q22" si="13">F20-E20</f>
        <v>735523.49298262759</v>
      </c>
      <c r="G22" s="236">
        <f t="shared" si="13"/>
        <v>512835.14149525343</v>
      </c>
      <c r="H22" s="236">
        <f t="shared" si="13"/>
        <v>20974.22772431164</v>
      </c>
      <c r="I22" s="236">
        <f t="shared" si="13"/>
        <v>23333.150624627713</v>
      </c>
      <c r="J22" s="236">
        <f t="shared" si="13"/>
        <v>18725430.663002819</v>
      </c>
      <c r="K22" s="236">
        <f t="shared" si="13"/>
        <v>334185.32038774714</v>
      </c>
      <c r="L22" s="236">
        <f t="shared" si="13"/>
        <v>334604.80494223535</v>
      </c>
      <c r="M22" s="236">
        <f t="shared" si="13"/>
        <v>380571.48502638191</v>
      </c>
      <c r="N22" s="236">
        <f t="shared" si="13"/>
        <v>387231.05751787871</v>
      </c>
      <c r="O22" s="236">
        <f t="shared" si="13"/>
        <v>394923.8718893677</v>
      </c>
      <c r="P22" s="236">
        <f t="shared" si="13"/>
        <v>401583.4443808645</v>
      </c>
      <c r="Q22" s="236">
        <f t="shared" si="13"/>
        <v>409320.1749053672</v>
      </c>
    </row>
    <row r="25" spans="2:17" x14ac:dyDescent="0.25">
      <c r="B25" s="174" t="s">
        <v>311</v>
      </c>
      <c r="C25" s="5" t="s">
        <v>309</v>
      </c>
    </row>
    <row r="26" spans="2:17" ht="14.45" x14ac:dyDescent="0.3">
      <c r="C26" s="66" t="s">
        <v>310</v>
      </c>
    </row>
    <row r="28" spans="2:17" x14ac:dyDescent="0.25">
      <c r="B28" s="53" t="s">
        <v>388</v>
      </c>
    </row>
    <row r="29" spans="2:17" ht="14.45" x14ac:dyDescent="0.3">
      <c r="B29" s="53" t="s">
        <v>389</v>
      </c>
      <c r="G29"/>
      <c r="H29"/>
    </row>
    <row r="30" spans="2:17" ht="14.45" x14ac:dyDescent="0.3">
      <c r="B30" s="53" t="s">
        <v>391</v>
      </c>
    </row>
    <row r="31" spans="2:17" ht="14.45" x14ac:dyDescent="0.3">
      <c r="B31" s="53" t="s">
        <v>390</v>
      </c>
      <c r="G31"/>
      <c r="H31"/>
    </row>
    <row r="32" spans="2:17" ht="14.45" x14ac:dyDescent="0.3">
      <c r="B32" s="53" t="s">
        <v>392</v>
      </c>
      <c r="G32"/>
      <c r="H3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4:U80"/>
  <sheetViews>
    <sheetView topLeftCell="A15" zoomScale="55" zoomScaleNormal="55" workbookViewId="0">
      <selection activeCell="T35" sqref="T35:T36"/>
    </sheetView>
  </sheetViews>
  <sheetFormatPr defaultColWidth="8.85546875" defaultRowHeight="15" x14ac:dyDescent="0.25"/>
  <cols>
    <col min="2" max="2" width="29.140625" customWidth="1"/>
    <col min="3" max="17" width="16" customWidth="1"/>
    <col min="18" max="18" width="8.85546875" customWidth="1"/>
    <col min="22" max="16384" width="8.85546875" style="66"/>
  </cols>
  <sheetData>
    <row r="4" spans="1:21" thickBot="1" x14ac:dyDescent="0.35"/>
    <row r="5" spans="1:21" ht="18" x14ac:dyDescent="0.35">
      <c r="B5" s="209" t="s">
        <v>346</v>
      </c>
      <c r="C5" s="210"/>
      <c r="D5" s="210"/>
      <c r="E5" s="211"/>
      <c r="F5" s="211"/>
      <c r="G5" s="82"/>
      <c r="H5" s="82"/>
      <c r="I5" s="82"/>
      <c r="J5" s="82"/>
      <c r="K5" s="82"/>
      <c r="L5" s="82"/>
      <c r="M5" s="82"/>
      <c r="N5" s="82"/>
      <c r="O5" s="82"/>
      <c r="P5" s="82"/>
      <c r="Q5" s="82"/>
      <c r="R5" s="83"/>
    </row>
    <row r="6" spans="1:21" ht="14.45" x14ac:dyDescent="0.3">
      <c r="B6" s="87" t="s">
        <v>347</v>
      </c>
      <c r="C6" s="212" t="s">
        <v>348</v>
      </c>
      <c r="D6" s="213"/>
      <c r="E6" s="8"/>
      <c r="F6" s="8"/>
      <c r="G6" s="85"/>
      <c r="H6" s="85"/>
      <c r="I6" s="85"/>
      <c r="J6" s="85"/>
      <c r="K6" s="85"/>
      <c r="L6" s="85"/>
      <c r="M6" s="85"/>
      <c r="N6" s="85"/>
      <c r="O6" s="85"/>
      <c r="P6" s="85"/>
      <c r="Q6" s="85"/>
      <c r="R6" s="86"/>
    </row>
    <row r="7" spans="1:21" ht="14.45" x14ac:dyDescent="0.3">
      <c r="B7" s="87"/>
      <c r="C7" s="212"/>
      <c r="D7" s="213"/>
      <c r="E7" s="8"/>
      <c r="F7" s="8"/>
      <c r="G7" s="85"/>
      <c r="H7" s="85"/>
      <c r="I7" s="85"/>
      <c r="J7" s="85"/>
      <c r="K7" s="85"/>
      <c r="L7" s="85"/>
      <c r="M7" s="85"/>
      <c r="N7" s="85"/>
      <c r="O7" s="85"/>
      <c r="P7" s="85"/>
      <c r="Q7" s="85"/>
      <c r="R7" s="86"/>
    </row>
    <row r="8" spans="1:21" ht="14.45" x14ac:dyDescent="0.3">
      <c r="B8" s="214" t="s">
        <v>39</v>
      </c>
      <c r="C8" s="213">
        <v>2015</v>
      </c>
      <c r="D8" s="213">
        <v>2016</v>
      </c>
      <c r="E8" s="213">
        <v>2017</v>
      </c>
      <c r="F8" s="213">
        <v>2018</v>
      </c>
      <c r="G8" s="213">
        <v>2019</v>
      </c>
      <c r="H8" s="213">
        <v>2020</v>
      </c>
      <c r="I8" s="213">
        <v>2021</v>
      </c>
      <c r="J8" s="213">
        <v>2022</v>
      </c>
      <c r="K8" s="213">
        <v>2023</v>
      </c>
      <c r="L8" s="213">
        <v>2024</v>
      </c>
      <c r="M8" s="213">
        <v>2025</v>
      </c>
      <c r="N8" s="213">
        <v>2026</v>
      </c>
      <c r="O8" s="174">
        <v>2027</v>
      </c>
      <c r="P8" s="174">
        <v>2028</v>
      </c>
      <c r="Q8" s="174">
        <v>2029</v>
      </c>
      <c r="R8" s="215"/>
    </row>
    <row r="9" spans="1:21" ht="14.45" x14ac:dyDescent="0.3">
      <c r="B9" s="216" t="s">
        <v>0</v>
      </c>
      <c r="C9" s="217">
        <f>Reference!C21/1000000</f>
        <v>0</v>
      </c>
      <c r="D9" s="217">
        <f>Reference!D21/1000000</f>
        <v>0</v>
      </c>
      <c r="E9" s="217">
        <f>Reference!E21/1000000</f>
        <v>0</v>
      </c>
      <c r="F9" s="217">
        <f>Reference!F21/1000000</f>
        <v>64.670881563537023</v>
      </c>
      <c r="G9" s="217">
        <f>Reference!G21/1000000</f>
        <v>45.091014785631899</v>
      </c>
      <c r="H9" s="217">
        <f>Reference!H21/1000000</f>
        <v>1.8441583579406291</v>
      </c>
      <c r="I9" s="217">
        <f>Reference!I21/1000000</f>
        <v>2.0515665848149061</v>
      </c>
      <c r="J9" s="217">
        <f>Reference!J21/1000000</f>
        <v>1286.8318542927166</v>
      </c>
      <c r="K9" s="217">
        <f>Reference!K21/1000000</f>
        <v>23.902262924943447</v>
      </c>
      <c r="L9" s="217">
        <f>Reference!L21/1000000</f>
        <v>24.503004248093127</v>
      </c>
      <c r="M9" s="217">
        <f>Reference!M21/1000000</f>
        <v>26.6419469070673</v>
      </c>
      <c r="N9" s="217">
        <f>Reference!N21/1000000</f>
        <v>27.117870191686155</v>
      </c>
      <c r="O9" s="217">
        <f>Reference!O21/1000000</f>
        <v>27.637455530197382</v>
      </c>
      <c r="P9" s="217">
        <f>Reference!P21/1000000</f>
        <v>28.156752519123792</v>
      </c>
      <c r="Q9" s="217">
        <f>Reference!Q21/1000000</f>
        <v>28.680199184101582</v>
      </c>
      <c r="R9" s="86"/>
    </row>
    <row r="10" spans="1:21" thickBot="1" x14ac:dyDescent="0.35">
      <c r="B10" s="218" t="s">
        <v>4</v>
      </c>
      <c r="C10" s="242">
        <f>Reference!C22/1000000</f>
        <v>0</v>
      </c>
      <c r="D10" s="242">
        <f>Reference!D22/1000000</f>
        <v>0</v>
      </c>
      <c r="E10" s="242">
        <f>Reference!E22/1000000</f>
        <v>0</v>
      </c>
      <c r="F10" s="243">
        <f>Reference!F22/1000000</f>
        <v>0.73552349298262754</v>
      </c>
      <c r="G10" s="243">
        <f>Reference!G22/1000000</f>
        <v>0.51283514149525344</v>
      </c>
      <c r="H10" s="243">
        <f>Reference!H22/1000000</f>
        <v>2.097422772431164E-2</v>
      </c>
      <c r="I10" s="243">
        <f>Reference!I22/1000000</f>
        <v>2.3333150624627715E-2</v>
      </c>
      <c r="J10" s="243">
        <f>Reference!J22/1000000</f>
        <v>18.725430663002818</v>
      </c>
      <c r="K10" s="243">
        <f>Reference!K22/1000000</f>
        <v>0.33418532038774712</v>
      </c>
      <c r="L10" s="243">
        <f>Reference!L22/1000000</f>
        <v>0.33460480494223532</v>
      </c>
      <c r="M10" s="243">
        <f>Reference!M22/1000000</f>
        <v>0.38057148502638188</v>
      </c>
      <c r="N10" s="243">
        <f>Reference!N22/1000000</f>
        <v>0.38723105751787873</v>
      </c>
      <c r="O10" s="243">
        <f>Reference!O22/1000000</f>
        <v>0.39492387188936767</v>
      </c>
      <c r="P10" s="243">
        <f>Reference!P22/1000000</f>
        <v>0.40158344438086452</v>
      </c>
      <c r="Q10" s="243">
        <f>Reference!Q22/1000000</f>
        <v>0.40932017490536721</v>
      </c>
      <c r="R10" s="89"/>
    </row>
    <row r="11" spans="1:21" s="175" customFormat="1" ht="14.45" x14ac:dyDescent="0.3">
      <c r="A11"/>
      <c r="B11" s="5"/>
      <c r="C11" s="5"/>
      <c r="D11" s="5"/>
      <c r="E11" s="5"/>
      <c r="F11" s="219"/>
      <c r="G11" s="220"/>
      <c r="H11" s="220"/>
      <c r="I11" s="220"/>
      <c r="J11" s="220"/>
      <c r="K11" s="220"/>
      <c r="L11" s="220"/>
      <c r="M11" s="220"/>
      <c r="N11" s="220"/>
      <c r="O11" s="220"/>
      <c r="P11" s="220"/>
      <c r="Q11" s="220"/>
      <c r="R11" s="220"/>
      <c r="S11"/>
      <c r="T11"/>
      <c r="U11"/>
    </row>
    <row r="12" spans="1:21" thickBot="1" x14ac:dyDescent="0.35">
      <c r="B12" s="8"/>
      <c r="C12" s="213"/>
      <c r="D12" s="213"/>
      <c r="E12" s="8"/>
      <c r="F12" s="8"/>
      <c r="G12" s="85"/>
      <c r="H12" s="85"/>
      <c r="I12" s="85"/>
      <c r="J12" s="85"/>
      <c r="K12" s="85"/>
      <c r="L12" s="85"/>
      <c r="M12" s="85"/>
      <c r="N12" s="85"/>
      <c r="O12" s="85"/>
      <c r="P12" s="85"/>
      <c r="Q12" s="85"/>
      <c r="R12" s="85"/>
    </row>
    <row r="13" spans="1:21" ht="18" x14ac:dyDescent="0.35">
      <c r="B13" s="209" t="s">
        <v>349</v>
      </c>
      <c r="C13" s="82"/>
      <c r="D13" s="82"/>
      <c r="E13" s="82"/>
      <c r="F13" s="82"/>
      <c r="G13" s="82"/>
      <c r="H13" s="82"/>
      <c r="I13" s="82"/>
      <c r="J13" s="82"/>
      <c r="K13" s="82"/>
      <c r="L13" s="82"/>
      <c r="M13" s="82"/>
      <c r="N13" s="82"/>
      <c r="O13" s="82"/>
      <c r="P13" s="82"/>
      <c r="Q13" s="82"/>
      <c r="R13" s="83"/>
    </row>
    <row r="14" spans="1:21" ht="14.45" x14ac:dyDescent="0.3">
      <c r="B14" s="87" t="s">
        <v>347</v>
      </c>
      <c r="C14" s="221">
        <v>0</v>
      </c>
      <c r="D14" s="222" t="s">
        <v>367</v>
      </c>
      <c r="E14" s="85"/>
      <c r="F14" s="85"/>
      <c r="G14" s="85"/>
      <c r="H14" s="85"/>
      <c r="I14" s="85"/>
      <c r="J14" s="85"/>
      <c r="K14" s="85"/>
      <c r="L14" s="85"/>
      <c r="M14" s="85"/>
      <c r="N14" s="85"/>
      <c r="O14" s="85"/>
      <c r="P14" s="85"/>
      <c r="Q14" s="85"/>
      <c r="R14" s="86"/>
    </row>
    <row r="15" spans="1:21" ht="14.45" x14ac:dyDescent="0.3">
      <c r="B15" s="87"/>
      <c r="C15" s="85"/>
      <c r="D15" s="85"/>
      <c r="E15" s="85"/>
      <c r="F15" s="85"/>
      <c r="G15" s="85"/>
      <c r="H15" s="85"/>
      <c r="I15" s="85"/>
      <c r="J15" s="85"/>
      <c r="K15" s="85"/>
      <c r="L15" s="85"/>
      <c r="M15" s="85"/>
      <c r="N15" s="85"/>
      <c r="O15" s="85"/>
      <c r="P15" s="85"/>
      <c r="Q15" s="85"/>
      <c r="R15" s="86"/>
    </row>
    <row r="16" spans="1:21" ht="14.45" x14ac:dyDescent="0.3">
      <c r="B16" s="214" t="s">
        <v>39</v>
      </c>
      <c r="C16" s="213">
        <v>2015</v>
      </c>
      <c r="D16" s="213">
        <v>2016</v>
      </c>
      <c r="E16" s="213">
        <v>2017</v>
      </c>
      <c r="F16" s="213">
        <v>2018</v>
      </c>
      <c r="G16" s="213">
        <v>2019</v>
      </c>
      <c r="H16" s="213">
        <v>2020</v>
      </c>
      <c r="I16" s="213">
        <v>2021</v>
      </c>
      <c r="J16" s="213">
        <v>2022</v>
      </c>
      <c r="K16" s="213">
        <v>2023</v>
      </c>
      <c r="L16" s="213">
        <v>2024</v>
      </c>
      <c r="M16" s="213">
        <v>2025</v>
      </c>
      <c r="N16" s="213">
        <v>2026</v>
      </c>
      <c r="O16" s="174">
        <v>2027</v>
      </c>
      <c r="P16" s="174">
        <v>2028</v>
      </c>
      <c r="Q16" s="174">
        <v>2029</v>
      </c>
      <c r="R16" s="215"/>
    </row>
    <row r="17" spans="2:18" ht="14.45" x14ac:dyDescent="0.3">
      <c r="B17" s="216" t="str">
        <f>B9</f>
        <v>GWh</v>
      </c>
      <c r="C17" s="223">
        <f t="shared" ref="C17:Q18" si="0">C9*(1-$C$14)</f>
        <v>0</v>
      </c>
      <c r="D17" s="223">
        <f t="shared" si="0"/>
        <v>0</v>
      </c>
      <c r="E17" s="223">
        <f t="shared" si="0"/>
        <v>0</v>
      </c>
      <c r="F17" s="223">
        <f t="shared" si="0"/>
        <v>64.670881563537023</v>
      </c>
      <c r="G17" s="223">
        <f t="shared" si="0"/>
        <v>45.091014785631899</v>
      </c>
      <c r="H17" s="223">
        <f t="shared" si="0"/>
        <v>1.8441583579406291</v>
      </c>
      <c r="I17" s="223">
        <f t="shared" si="0"/>
        <v>2.0515665848149061</v>
      </c>
      <c r="J17" s="223">
        <f t="shared" si="0"/>
        <v>1286.8318542927166</v>
      </c>
      <c r="K17" s="223">
        <f t="shared" si="0"/>
        <v>23.902262924943447</v>
      </c>
      <c r="L17" s="223">
        <f t="shared" si="0"/>
        <v>24.503004248093127</v>
      </c>
      <c r="M17" s="223">
        <f t="shared" si="0"/>
        <v>26.6419469070673</v>
      </c>
      <c r="N17" s="223">
        <f t="shared" si="0"/>
        <v>27.117870191686155</v>
      </c>
      <c r="O17" s="223">
        <f t="shared" si="0"/>
        <v>27.637455530197382</v>
      </c>
      <c r="P17" s="223">
        <f t="shared" si="0"/>
        <v>28.156752519123792</v>
      </c>
      <c r="Q17" s="223">
        <f t="shared" si="0"/>
        <v>28.680199184101582</v>
      </c>
      <c r="R17" s="86"/>
    </row>
    <row r="18" spans="2:18" thickBot="1" x14ac:dyDescent="0.35">
      <c r="B18" s="218" t="str">
        <f>B10</f>
        <v>MM Therms</v>
      </c>
      <c r="C18" s="224">
        <f t="shared" si="0"/>
        <v>0</v>
      </c>
      <c r="D18" s="224">
        <f t="shared" si="0"/>
        <v>0</v>
      </c>
      <c r="E18" s="224">
        <f t="shared" si="0"/>
        <v>0</v>
      </c>
      <c r="F18" s="224">
        <f t="shared" si="0"/>
        <v>0.73552349298262754</v>
      </c>
      <c r="G18" s="224">
        <f t="shared" si="0"/>
        <v>0.51283514149525344</v>
      </c>
      <c r="H18" s="224">
        <f t="shared" si="0"/>
        <v>2.097422772431164E-2</v>
      </c>
      <c r="I18" s="224">
        <f t="shared" si="0"/>
        <v>2.3333150624627715E-2</v>
      </c>
      <c r="J18" s="224">
        <f t="shared" si="0"/>
        <v>18.725430663002818</v>
      </c>
      <c r="K18" s="224">
        <f t="shared" si="0"/>
        <v>0.33418532038774712</v>
      </c>
      <c r="L18" s="224">
        <f t="shared" si="0"/>
        <v>0.33460480494223532</v>
      </c>
      <c r="M18" s="224">
        <f t="shared" si="0"/>
        <v>0.38057148502638188</v>
      </c>
      <c r="N18" s="224">
        <f t="shared" si="0"/>
        <v>0.38723105751787873</v>
      </c>
      <c r="O18" s="224">
        <f t="shared" si="0"/>
        <v>0.39492387188936767</v>
      </c>
      <c r="P18" s="224">
        <f t="shared" si="0"/>
        <v>0.40158344438086452</v>
      </c>
      <c r="Q18" s="224">
        <f t="shared" si="0"/>
        <v>0.40932017490536721</v>
      </c>
      <c r="R18" s="89"/>
    </row>
    <row r="19" spans="2:18" ht="14.45" x14ac:dyDescent="0.3">
      <c r="B19" s="66"/>
      <c r="C19" s="66"/>
      <c r="D19" s="66"/>
      <c r="E19" s="66"/>
      <c r="F19" s="66"/>
      <c r="G19" s="66"/>
      <c r="H19" s="66"/>
      <c r="I19" s="66"/>
      <c r="J19" s="66"/>
      <c r="K19" s="66"/>
      <c r="L19" s="66"/>
      <c r="M19" s="66"/>
      <c r="N19" s="66"/>
      <c r="O19" s="66"/>
      <c r="P19" s="66"/>
      <c r="Q19" s="66"/>
      <c r="R19" s="66"/>
    </row>
    <row r="20" spans="2:18" thickBot="1" x14ac:dyDescent="0.35">
      <c r="B20" s="66"/>
      <c r="C20" s="66"/>
      <c r="D20" s="66"/>
      <c r="E20" s="66"/>
      <c r="F20" s="66"/>
      <c r="G20" s="66"/>
      <c r="H20" s="66"/>
      <c r="I20" s="66"/>
      <c r="J20" s="66"/>
      <c r="K20" s="66"/>
      <c r="L20" s="66"/>
      <c r="M20" s="66"/>
      <c r="N20" s="66"/>
      <c r="O20" s="66"/>
      <c r="P20" s="66"/>
      <c r="Q20" s="66"/>
      <c r="R20" s="66"/>
    </row>
    <row r="21" spans="2:18" ht="18" x14ac:dyDescent="0.35">
      <c r="B21" s="209" t="s">
        <v>350</v>
      </c>
      <c r="C21" s="82"/>
      <c r="D21" s="82"/>
      <c r="E21" s="82"/>
      <c r="F21" s="82"/>
      <c r="G21" s="82"/>
      <c r="H21" s="82"/>
      <c r="I21" s="82"/>
      <c r="J21" s="82"/>
      <c r="K21" s="82"/>
      <c r="L21" s="82"/>
      <c r="M21" s="82"/>
      <c r="N21" s="82"/>
      <c r="O21" s="82"/>
      <c r="P21" s="82"/>
      <c r="Q21" s="82"/>
      <c r="R21" s="83"/>
    </row>
    <row r="22" spans="2:18" ht="14.45" x14ac:dyDescent="0.3">
      <c r="B22" s="225" t="s">
        <v>351</v>
      </c>
      <c r="C22" s="101" t="s">
        <v>352</v>
      </c>
      <c r="D22" s="101" t="s">
        <v>353</v>
      </c>
      <c r="E22" s="85"/>
      <c r="F22" s="85"/>
      <c r="G22" s="85"/>
      <c r="H22" s="85"/>
      <c r="I22" s="85"/>
      <c r="J22" s="85"/>
      <c r="K22" s="85"/>
      <c r="L22" s="85"/>
      <c r="M22" s="85"/>
      <c r="N22" s="85"/>
      <c r="O22" s="85"/>
      <c r="P22" s="85"/>
      <c r="Q22" s="85"/>
      <c r="R22" s="86"/>
    </row>
    <row r="23" spans="2:18" x14ac:dyDescent="0.25">
      <c r="B23" s="225" t="s">
        <v>354</v>
      </c>
      <c r="C23" s="226">
        <v>0.05</v>
      </c>
      <c r="D23" s="227">
        <v>15</v>
      </c>
      <c r="E23" s="85"/>
      <c r="F23" s="271" t="s">
        <v>374</v>
      </c>
      <c r="G23" s="271"/>
      <c r="H23" s="271"/>
      <c r="I23" s="271"/>
      <c r="J23" s="271"/>
      <c r="K23" s="271"/>
      <c r="L23" s="271"/>
      <c r="M23" s="271"/>
      <c r="N23" s="271"/>
      <c r="O23" s="271"/>
      <c r="P23" s="85"/>
      <c r="Q23" s="85"/>
      <c r="R23" s="86"/>
    </row>
    <row r="24" spans="2:18" x14ac:dyDescent="0.25">
      <c r="B24" s="225" t="s">
        <v>355</v>
      </c>
      <c r="C24" s="226">
        <v>0.15</v>
      </c>
      <c r="D24" s="227">
        <v>8</v>
      </c>
      <c r="E24" s="85"/>
      <c r="F24" s="271"/>
      <c r="G24" s="271"/>
      <c r="H24" s="271"/>
      <c r="I24" s="271"/>
      <c r="J24" s="271"/>
      <c r="K24" s="271"/>
      <c r="L24" s="271"/>
      <c r="M24" s="271"/>
      <c r="N24" s="271"/>
      <c r="O24" s="271"/>
      <c r="P24" s="85"/>
      <c r="Q24" s="85"/>
      <c r="R24" s="86"/>
    </row>
    <row r="25" spans="2:18" x14ac:dyDescent="0.25">
      <c r="B25" s="225" t="s">
        <v>356</v>
      </c>
      <c r="C25" s="226">
        <v>0.2</v>
      </c>
      <c r="D25" s="227">
        <v>3</v>
      </c>
      <c r="E25" s="85"/>
      <c r="F25" s="271"/>
      <c r="G25" s="271"/>
      <c r="H25" s="271"/>
      <c r="I25" s="271"/>
      <c r="J25" s="271"/>
      <c r="K25" s="271"/>
      <c r="L25" s="271"/>
      <c r="M25" s="271"/>
      <c r="N25" s="271"/>
      <c r="O25" s="271"/>
      <c r="P25" s="85"/>
      <c r="Q25" s="85"/>
      <c r="R25" s="86"/>
    </row>
    <row r="26" spans="2:18" x14ac:dyDescent="0.25">
      <c r="B26" s="225" t="s">
        <v>357</v>
      </c>
      <c r="C26" s="226">
        <v>0.5</v>
      </c>
      <c r="D26" s="227">
        <v>15</v>
      </c>
      <c r="E26" s="85"/>
      <c r="F26" s="271"/>
      <c r="G26" s="271"/>
      <c r="H26" s="271"/>
      <c r="I26" s="271"/>
      <c r="J26" s="271"/>
      <c r="K26" s="271"/>
      <c r="L26" s="271"/>
      <c r="M26" s="271"/>
      <c r="N26" s="271"/>
      <c r="O26" s="271"/>
      <c r="P26" s="85"/>
      <c r="Q26" s="85"/>
      <c r="R26" s="86"/>
    </row>
    <row r="27" spans="2:18" x14ac:dyDescent="0.25">
      <c r="B27" s="225" t="s">
        <v>358</v>
      </c>
      <c r="C27" s="226">
        <v>0.1</v>
      </c>
      <c r="D27" s="227">
        <v>8</v>
      </c>
      <c r="E27" s="85"/>
      <c r="F27" s="271"/>
      <c r="G27" s="271"/>
      <c r="H27" s="271"/>
      <c r="I27" s="271"/>
      <c r="J27" s="271"/>
      <c r="K27" s="271"/>
      <c r="L27" s="271"/>
      <c r="M27" s="271"/>
      <c r="N27" s="271"/>
      <c r="O27" s="271"/>
      <c r="P27" s="85"/>
      <c r="Q27" s="85"/>
      <c r="R27" s="86"/>
    </row>
    <row r="28" spans="2:18" x14ac:dyDescent="0.25">
      <c r="B28" s="225" t="s">
        <v>359</v>
      </c>
      <c r="C28" s="226">
        <v>0</v>
      </c>
      <c r="D28" s="227">
        <v>10</v>
      </c>
      <c r="E28" s="85"/>
      <c r="F28" s="271"/>
      <c r="G28" s="271"/>
      <c r="H28" s="271"/>
      <c r="I28" s="271"/>
      <c r="J28" s="271"/>
      <c r="K28" s="271"/>
      <c r="L28" s="271"/>
      <c r="M28" s="271"/>
      <c r="N28" s="271"/>
      <c r="O28" s="271"/>
      <c r="P28" s="85"/>
      <c r="Q28" s="85"/>
      <c r="R28" s="86"/>
    </row>
    <row r="29" spans="2:18" ht="15.75" thickBot="1" x14ac:dyDescent="0.3">
      <c r="B29" s="228" t="s">
        <v>360</v>
      </c>
      <c r="C29" s="229"/>
      <c r="D29" s="229"/>
      <c r="E29" s="88"/>
      <c r="F29" s="272"/>
      <c r="G29" s="272"/>
      <c r="H29" s="272"/>
      <c r="I29" s="272"/>
      <c r="J29" s="272"/>
      <c r="K29" s="272"/>
      <c r="L29" s="272"/>
      <c r="M29" s="272"/>
      <c r="N29" s="272"/>
      <c r="O29" s="272"/>
      <c r="P29" s="88"/>
      <c r="Q29" s="88"/>
      <c r="R29" s="89"/>
    </row>
    <row r="30" spans="2:18" ht="14.45" x14ac:dyDescent="0.3">
      <c r="B30" s="66"/>
      <c r="C30" s="66"/>
      <c r="D30" s="66"/>
      <c r="E30" s="66"/>
      <c r="F30" s="66"/>
      <c r="G30" s="66"/>
      <c r="H30" s="66"/>
      <c r="I30" s="66"/>
      <c r="J30" s="66"/>
      <c r="K30" s="66"/>
      <c r="L30" s="66"/>
      <c r="M30" s="66"/>
      <c r="N30" s="66"/>
      <c r="O30" s="66"/>
      <c r="P30" s="66"/>
      <c r="Q30" s="66"/>
      <c r="R30" s="66"/>
    </row>
    <row r="31" spans="2:18" thickBot="1" x14ac:dyDescent="0.35">
      <c r="B31" s="66"/>
      <c r="C31" s="66"/>
      <c r="D31" s="66"/>
      <c r="E31" s="66"/>
      <c r="F31" s="66"/>
      <c r="G31" s="66"/>
      <c r="H31" s="66"/>
      <c r="I31" s="66"/>
      <c r="J31" s="66"/>
      <c r="K31" s="66"/>
      <c r="L31" s="66"/>
      <c r="M31" s="66"/>
      <c r="N31" s="66"/>
      <c r="O31" s="66"/>
      <c r="P31" s="66"/>
      <c r="Q31" s="66"/>
      <c r="R31" s="66"/>
    </row>
    <row r="32" spans="2:18" ht="18" x14ac:dyDescent="0.35">
      <c r="B32" s="209" t="s">
        <v>361</v>
      </c>
      <c r="C32" s="82"/>
      <c r="D32" s="82"/>
      <c r="E32" s="82"/>
      <c r="F32" s="82"/>
      <c r="G32" s="82"/>
      <c r="H32" s="82"/>
      <c r="I32" s="82"/>
      <c r="J32" s="82"/>
      <c r="K32" s="82"/>
      <c r="L32" s="82"/>
      <c r="M32" s="82"/>
      <c r="N32" s="82"/>
      <c r="O32" s="82"/>
      <c r="P32" s="82"/>
      <c r="Q32" s="82"/>
      <c r="R32" s="83"/>
    </row>
    <row r="33" spans="2:18" ht="14.45" x14ac:dyDescent="0.3">
      <c r="B33" s="230"/>
      <c r="C33" s="85"/>
      <c r="D33" s="85"/>
      <c r="E33" s="85"/>
      <c r="F33" s="85"/>
      <c r="G33" s="85"/>
      <c r="H33" s="85"/>
      <c r="I33" s="85"/>
      <c r="J33" s="85"/>
      <c r="K33" s="85"/>
      <c r="L33" s="85"/>
      <c r="M33" s="85"/>
      <c r="N33" s="85"/>
      <c r="O33" s="85"/>
      <c r="P33" s="85"/>
      <c r="Q33" s="85"/>
      <c r="R33" s="86"/>
    </row>
    <row r="34" spans="2:18" ht="14.45" x14ac:dyDescent="0.3">
      <c r="B34" s="87"/>
      <c r="C34" s="85" t="s">
        <v>362</v>
      </c>
      <c r="D34" s="85"/>
      <c r="E34" s="85"/>
      <c r="F34" s="85"/>
      <c r="G34" s="85"/>
      <c r="H34" s="85"/>
      <c r="I34" s="85"/>
      <c r="J34" s="85"/>
      <c r="K34" s="85"/>
      <c r="L34" s="85"/>
      <c r="M34" s="85"/>
      <c r="N34" s="85"/>
      <c r="O34" s="85"/>
      <c r="P34" s="85"/>
      <c r="Q34" s="85"/>
      <c r="R34" s="86"/>
    </row>
    <row r="35" spans="2:18" ht="14.45" x14ac:dyDescent="0.3">
      <c r="B35" s="87"/>
      <c r="C35" s="101">
        <f t="shared" ref="C35:Q35" si="1">C38</f>
        <v>2015</v>
      </c>
      <c r="D35" s="101">
        <f t="shared" si="1"/>
        <v>2016</v>
      </c>
      <c r="E35" s="101">
        <f t="shared" si="1"/>
        <v>2017</v>
      </c>
      <c r="F35" s="101">
        <f t="shared" si="1"/>
        <v>2018</v>
      </c>
      <c r="G35" s="101">
        <f t="shared" si="1"/>
        <v>2019</v>
      </c>
      <c r="H35" s="101">
        <f t="shared" si="1"/>
        <v>2020</v>
      </c>
      <c r="I35" s="101">
        <f t="shared" si="1"/>
        <v>2021</v>
      </c>
      <c r="J35" s="101">
        <f t="shared" si="1"/>
        <v>2022</v>
      </c>
      <c r="K35" s="101">
        <f t="shared" si="1"/>
        <v>2023</v>
      </c>
      <c r="L35" s="101">
        <f t="shared" si="1"/>
        <v>2024</v>
      </c>
      <c r="M35" s="101">
        <f t="shared" si="1"/>
        <v>2025</v>
      </c>
      <c r="N35" s="101">
        <f t="shared" si="1"/>
        <v>2026</v>
      </c>
      <c r="O35" s="101">
        <f t="shared" si="1"/>
        <v>2027</v>
      </c>
      <c r="P35" s="101">
        <f t="shared" si="1"/>
        <v>2028</v>
      </c>
      <c r="Q35" s="101">
        <f t="shared" si="1"/>
        <v>2029</v>
      </c>
      <c r="R35" s="86"/>
    </row>
    <row r="36" spans="2:18" ht="14.45" x14ac:dyDescent="0.3">
      <c r="B36" s="87"/>
      <c r="C36" s="231">
        <f>C17</f>
        <v>0</v>
      </c>
      <c r="D36" s="231">
        <f t="shared" ref="D36:Q36" si="2">D17</f>
        <v>0</v>
      </c>
      <c r="E36" s="231">
        <f t="shared" si="2"/>
        <v>0</v>
      </c>
      <c r="F36" s="231">
        <f t="shared" si="2"/>
        <v>64.670881563537023</v>
      </c>
      <c r="G36" s="231">
        <f t="shared" si="2"/>
        <v>45.091014785631899</v>
      </c>
      <c r="H36" s="231">
        <f t="shared" si="2"/>
        <v>1.8441583579406291</v>
      </c>
      <c r="I36" s="231">
        <f t="shared" si="2"/>
        <v>2.0515665848149061</v>
      </c>
      <c r="J36" s="231">
        <f t="shared" si="2"/>
        <v>1286.8318542927166</v>
      </c>
      <c r="K36" s="231">
        <f t="shared" si="2"/>
        <v>23.902262924943447</v>
      </c>
      <c r="L36" s="231">
        <f t="shared" si="2"/>
        <v>24.503004248093127</v>
      </c>
      <c r="M36" s="231">
        <f t="shared" si="2"/>
        <v>26.6419469070673</v>
      </c>
      <c r="N36" s="231">
        <f t="shared" si="2"/>
        <v>27.117870191686155</v>
      </c>
      <c r="O36" s="231">
        <f t="shared" si="2"/>
        <v>27.637455530197382</v>
      </c>
      <c r="P36" s="231">
        <f t="shared" si="2"/>
        <v>28.156752519123792</v>
      </c>
      <c r="Q36" s="231">
        <f t="shared" si="2"/>
        <v>28.680199184101582</v>
      </c>
      <c r="R36" s="86"/>
    </row>
    <row r="37" spans="2:18" ht="14.45" x14ac:dyDescent="0.3">
      <c r="B37" s="87"/>
      <c r="C37" s="85"/>
      <c r="D37" s="85"/>
      <c r="E37" s="85"/>
      <c r="F37" s="85"/>
      <c r="G37" s="85"/>
      <c r="H37" s="85"/>
      <c r="I37" s="85"/>
      <c r="J37" s="85"/>
      <c r="K37" s="85"/>
      <c r="L37" s="85"/>
      <c r="M37" s="85"/>
      <c r="N37" s="85"/>
      <c r="O37" s="85"/>
      <c r="P37" s="85"/>
      <c r="Q37" s="85"/>
      <c r="R37" s="86"/>
    </row>
    <row r="38" spans="2:18" ht="14.45" x14ac:dyDescent="0.3">
      <c r="B38" s="225" t="s">
        <v>363</v>
      </c>
      <c r="C38" s="101">
        <v>2015</v>
      </c>
      <c r="D38" s="101">
        <f t="shared" ref="D38:Q38" si="3">C38+1</f>
        <v>2016</v>
      </c>
      <c r="E38" s="101">
        <f t="shared" si="3"/>
        <v>2017</v>
      </c>
      <c r="F38" s="101">
        <f t="shared" si="3"/>
        <v>2018</v>
      </c>
      <c r="G38" s="101">
        <f t="shared" si="3"/>
        <v>2019</v>
      </c>
      <c r="H38" s="101">
        <f t="shared" si="3"/>
        <v>2020</v>
      </c>
      <c r="I38" s="101">
        <f t="shared" si="3"/>
        <v>2021</v>
      </c>
      <c r="J38" s="101">
        <f t="shared" si="3"/>
        <v>2022</v>
      </c>
      <c r="K38" s="101">
        <f t="shared" si="3"/>
        <v>2023</v>
      </c>
      <c r="L38" s="101">
        <f t="shared" si="3"/>
        <v>2024</v>
      </c>
      <c r="M38" s="101">
        <f t="shared" si="3"/>
        <v>2025</v>
      </c>
      <c r="N38" s="101">
        <f t="shared" si="3"/>
        <v>2026</v>
      </c>
      <c r="O38" s="101">
        <f t="shared" si="3"/>
        <v>2027</v>
      </c>
      <c r="P38" s="101">
        <f t="shared" si="3"/>
        <v>2028</v>
      </c>
      <c r="Q38" s="101">
        <f t="shared" si="3"/>
        <v>2029</v>
      </c>
      <c r="R38" s="86"/>
    </row>
    <row r="39" spans="2:18" ht="14.45" x14ac:dyDescent="0.3">
      <c r="B39" s="225">
        <v>2015</v>
      </c>
      <c r="C39" s="232">
        <f t="shared" ref="C39:Q48" si="4">HLOOKUP($B39,$C$35:$Q$36,2,FALSE)*$C$23*(1-IF(ROUNDDOWN((C$35-$B39)/$D$23,0)&lt;1,0,IF(ROUNDDOWN((C$35-$B39)/$D$23,0)&lt;2,0.5,IF(ROUNDDOWN((C$35-$B39)/$D$23,0)&lt;3,0.75,IF(ROUNDDOWN((C$35-$B39)/$D$23,0)&lt;4,0.875,0.9375)))))+HLOOKUP($B39,$C$35:$Q$36,2,FALSE)*$C$24*(1-IF(ROUNDDOWN((C$35-$B39)/$D$24,0)&lt;1,0,IF(ROUNDDOWN((C$35-$B39)/$D$24,0)&lt;2,0.5,IF(ROUNDDOWN((C$35-$B39)/$D$24,0)&lt;3,0.75,IF(ROUNDDOWN((C$35-$B39)/$D$24,0)&lt;4,0.875,0.9375)))))+HLOOKUP($B39,$C$35:$Q$36,2,FALSE)*$C$25*(1-IF(ROUNDDOWN((C$35-$B39)/$D$25,0)&lt;1,0,IF(ROUNDDOWN((C$35-$B39)/$D$25,0)&lt;2,0.5,IF(ROUNDDOWN((C$35-$B39)/$D$25,0)&lt;3,0.75,IF(ROUNDDOWN((C$35-$B39)/$D$25,0)&lt;4,0.875,0.9375)))))+HLOOKUP($B39,$C$35:$Q$36,2,FALSE)*$C$26*(1-IF(ROUNDDOWN((C$35-$B39)/$D$26,0)&lt;1,0,IF(ROUNDDOWN((C$35-$B39)/$D$26,0)&lt;2,0.5,IF(ROUNDDOWN((C$35-$B39)/$D$26,0)&lt;3,0.75,IF(ROUNDDOWN((C$35-$B39)/$D$26,0)&lt;4,0.875,0.9375)))))+HLOOKUP($B39,$C$35:$Q$36,2,FALSE)*$C$27*(1-IF(ROUNDDOWN((C$35-$B39)/$D$27,0)&lt;1,0,IF(ROUNDDOWN((C$35-$B39)/$D$27,0)&lt;2,0.5,IF(ROUNDDOWN((C$35-$B39)/$D$27,0)&lt;3,0.75,IF(ROUNDDOWN((C$35-$B39)/$D$27,0)&lt;4,0.875,0.9375)))))+HLOOKUP($B39,$C$35:$Q$36,2,FALSE)*$C$28*(1-IF(ROUNDDOWN((C$35-$B39)/$D$28,0)&lt;1,0,IF(ROUNDDOWN((C$35-$B39)/$D$28,0)&lt;2,0.5,IF(ROUNDDOWN((C$35-$B39)/$D$28,0)&lt;3,0.75,IF(ROUNDDOWN((C$35-$B39)/$D$28,0)&lt;4,0.875,0.9375)))))</f>
        <v>0</v>
      </c>
      <c r="D39" s="232">
        <f t="shared" si="4"/>
        <v>0</v>
      </c>
      <c r="E39" s="232">
        <f t="shared" si="4"/>
        <v>0</v>
      </c>
      <c r="F39" s="232">
        <f t="shared" si="4"/>
        <v>0</v>
      </c>
      <c r="G39" s="232">
        <f t="shared" si="4"/>
        <v>0</v>
      </c>
      <c r="H39" s="232">
        <f t="shared" si="4"/>
        <v>0</v>
      </c>
      <c r="I39" s="232">
        <f t="shared" si="4"/>
        <v>0</v>
      </c>
      <c r="J39" s="232">
        <f t="shared" si="4"/>
        <v>0</v>
      </c>
      <c r="K39" s="232">
        <f t="shared" si="4"/>
        <v>0</v>
      </c>
      <c r="L39" s="232">
        <f t="shared" si="4"/>
        <v>0</v>
      </c>
      <c r="M39" s="232">
        <f t="shared" si="4"/>
        <v>0</v>
      </c>
      <c r="N39" s="232">
        <f t="shared" si="4"/>
        <v>0</v>
      </c>
      <c r="O39" s="232">
        <f t="shared" si="4"/>
        <v>0</v>
      </c>
      <c r="P39" s="232">
        <f t="shared" si="4"/>
        <v>0</v>
      </c>
      <c r="Q39" s="232">
        <f t="shared" si="4"/>
        <v>0</v>
      </c>
      <c r="R39" s="86"/>
    </row>
    <row r="40" spans="2:18" ht="14.45" x14ac:dyDescent="0.3">
      <c r="B40" s="225">
        <f t="shared" ref="B40:B53" si="5">B39+1</f>
        <v>2016</v>
      </c>
      <c r="C40" s="232"/>
      <c r="D40" s="232">
        <f t="shared" si="4"/>
        <v>0</v>
      </c>
      <c r="E40" s="232">
        <f t="shared" si="4"/>
        <v>0</v>
      </c>
      <c r="F40" s="232">
        <f t="shared" si="4"/>
        <v>0</v>
      </c>
      <c r="G40" s="232">
        <f t="shared" si="4"/>
        <v>0</v>
      </c>
      <c r="H40" s="232">
        <f t="shared" si="4"/>
        <v>0</v>
      </c>
      <c r="I40" s="232">
        <f t="shared" si="4"/>
        <v>0</v>
      </c>
      <c r="J40" s="232">
        <f t="shared" si="4"/>
        <v>0</v>
      </c>
      <c r="K40" s="232">
        <f t="shared" si="4"/>
        <v>0</v>
      </c>
      <c r="L40" s="232">
        <f t="shared" si="4"/>
        <v>0</v>
      </c>
      <c r="M40" s="232">
        <f t="shared" si="4"/>
        <v>0</v>
      </c>
      <c r="N40" s="232">
        <f t="shared" si="4"/>
        <v>0</v>
      </c>
      <c r="O40" s="232">
        <f t="shared" si="4"/>
        <v>0</v>
      </c>
      <c r="P40" s="232">
        <f t="shared" si="4"/>
        <v>0</v>
      </c>
      <c r="Q40" s="232">
        <f t="shared" si="4"/>
        <v>0</v>
      </c>
      <c r="R40" s="86"/>
    </row>
    <row r="41" spans="2:18" ht="14.45" x14ac:dyDescent="0.3">
      <c r="B41" s="225">
        <f t="shared" si="5"/>
        <v>2017</v>
      </c>
      <c r="C41" s="232"/>
      <c r="D41" s="232"/>
      <c r="E41" s="232">
        <f t="shared" si="4"/>
        <v>0</v>
      </c>
      <c r="F41" s="232">
        <f t="shared" si="4"/>
        <v>0</v>
      </c>
      <c r="G41" s="232">
        <f t="shared" si="4"/>
        <v>0</v>
      </c>
      <c r="H41" s="232">
        <f t="shared" si="4"/>
        <v>0</v>
      </c>
      <c r="I41" s="232">
        <f t="shared" si="4"/>
        <v>0</v>
      </c>
      <c r="J41" s="232">
        <f t="shared" si="4"/>
        <v>0</v>
      </c>
      <c r="K41" s="232">
        <f t="shared" si="4"/>
        <v>0</v>
      </c>
      <c r="L41" s="232">
        <f t="shared" si="4"/>
        <v>0</v>
      </c>
      <c r="M41" s="232">
        <f t="shared" si="4"/>
        <v>0</v>
      </c>
      <c r="N41" s="232">
        <f t="shared" si="4"/>
        <v>0</v>
      </c>
      <c r="O41" s="232">
        <f t="shared" si="4"/>
        <v>0</v>
      </c>
      <c r="P41" s="232">
        <f t="shared" si="4"/>
        <v>0</v>
      </c>
      <c r="Q41" s="232">
        <f t="shared" si="4"/>
        <v>0</v>
      </c>
      <c r="R41" s="86"/>
    </row>
    <row r="42" spans="2:18" ht="14.45" x14ac:dyDescent="0.3">
      <c r="B42" s="225">
        <f t="shared" si="5"/>
        <v>2018</v>
      </c>
      <c r="C42" s="232"/>
      <c r="D42" s="232"/>
      <c r="E42" s="232"/>
      <c r="F42" s="232">
        <f t="shared" si="4"/>
        <v>64.670881563537023</v>
      </c>
      <c r="G42" s="232">
        <f t="shared" si="4"/>
        <v>64.670881563537023</v>
      </c>
      <c r="H42" s="232">
        <f t="shared" si="4"/>
        <v>64.670881563537023</v>
      </c>
      <c r="I42" s="232">
        <f t="shared" si="4"/>
        <v>58.203793407183319</v>
      </c>
      <c r="J42" s="232">
        <f t="shared" si="4"/>
        <v>58.203793407183319</v>
      </c>
      <c r="K42" s="232">
        <f t="shared" si="4"/>
        <v>58.203793407183319</v>
      </c>
      <c r="L42" s="232">
        <f t="shared" si="4"/>
        <v>54.970249329006471</v>
      </c>
      <c r="M42" s="232">
        <f t="shared" si="4"/>
        <v>54.970249329006471</v>
      </c>
      <c r="N42" s="232">
        <f t="shared" si="4"/>
        <v>46.886389133564336</v>
      </c>
      <c r="O42" s="232">
        <f t="shared" si="4"/>
        <v>45.269617094475912</v>
      </c>
      <c r="P42" s="232">
        <f t="shared" si="4"/>
        <v>45.269617094475912</v>
      </c>
      <c r="Q42" s="232">
        <f t="shared" si="4"/>
        <v>45.269617094475912</v>
      </c>
      <c r="R42" s="86"/>
    </row>
    <row r="43" spans="2:18" ht="14.45" x14ac:dyDescent="0.3">
      <c r="B43" s="225">
        <f t="shared" si="5"/>
        <v>2019</v>
      </c>
      <c r="C43" s="232"/>
      <c r="D43" s="232"/>
      <c r="E43" s="232"/>
      <c r="F43" s="232"/>
      <c r="G43" s="232">
        <f t="shared" si="4"/>
        <v>45.091014785631899</v>
      </c>
      <c r="H43" s="232">
        <f t="shared" si="4"/>
        <v>45.091014785631899</v>
      </c>
      <c r="I43" s="232">
        <f t="shared" si="4"/>
        <v>45.091014785631899</v>
      </c>
      <c r="J43" s="232">
        <f t="shared" si="4"/>
        <v>40.58191330706871</v>
      </c>
      <c r="K43" s="232">
        <f t="shared" si="4"/>
        <v>40.58191330706871</v>
      </c>
      <c r="L43" s="232">
        <f t="shared" si="4"/>
        <v>40.58191330706871</v>
      </c>
      <c r="M43" s="232">
        <f t="shared" si="4"/>
        <v>38.327362567787112</v>
      </c>
      <c r="N43" s="232">
        <f t="shared" si="4"/>
        <v>38.327362567787112</v>
      </c>
      <c r="O43" s="232">
        <f t="shared" si="4"/>
        <v>32.690985719583125</v>
      </c>
      <c r="P43" s="232">
        <f t="shared" si="4"/>
        <v>31.56371034994233</v>
      </c>
      <c r="Q43" s="232">
        <f t="shared" si="4"/>
        <v>31.56371034994233</v>
      </c>
      <c r="R43" s="86"/>
    </row>
    <row r="44" spans="2:18" ht="14.45" x14ac:dyDescent="0.3">
      <c r="B44" s="225">
        <f t="shared" si="5"/>
        <v>2020</v>
      </c>
      <c r="C44" s="232"/>
      <c r="D44" s="232"/>
      <c r="E44" s="232"/>
      <c r="F44" s="232"/>
      <c r="G44" s="232"/>
      <c r="H44" s="232">
        <f t="shared" si="4"/>
        <v>1.8441583579406291</v>
      </c>
      <c r="I44" s="232">
        <f t="shared" si="4"/>
        <v>1.8441583579406291</v>
      </c>
      <c r="J44" s="232">
        <f t="shared" si="4"/>
        <v>1.8441583579406291</v>
      </c>
      <c r="K44" s="232">
        <f t="shared" si="4"/>
        <v>1.659742522146566</v>
      </c>
      <c r="L44" s="232">
        <f t="shared" si="4"/>
        <v>1.659742522146566</v>
      </c>
      <c r="M44" s="232">
        <f t="shared" si="4"/>
        <v>1.659742522146566</v>
      </c>
      <c r="N44" s="232">
        <f t="shared" si="4"/>
        <v>1.5675346042495346</v>
      </c>
      <c r="O44" s="232">
        <f t="shared" si="4"/>
        <v>1.5675346042495346</v>
      </c>
      <c r="P44" s="232">
        <f t="shared" si="4"/>
        <v>1.3370148095069561</v>
      </c>
      <c r="Q44" s="232">
        <f t="shared" si="4"/>
        <v>1.2909108505584403</v>
      </c>
      <c r="R44" s="86"/>
    </row>
    <row r="45" spans="2:18" ht="14.45" x14ac:dyDescent="0.3">
      <c r="B45" s="225">
        <f t="shared" si="5"/>
        <v>2021</v>
      </c>
      <c r="C45" s="232"/>
      <c r="D45" s="232"/>
      <c r="E45" s="232"/>
      <c r="F45" s="232"/>
      <c r="G45" s="232"/>
      <c r="H45" s="232"/>
      <c r="I45" s="232">
        <f t="shared" si="4"/>
        <v>2.0515665848149061</v>
      </c>
      <c r="J45" s="232">
        <f t="shared" si="4"/>
        <v>2.0515665848149061</v>
      </c>
      <c r="K45" s="232">
        <f t="shared" si="4"/>
        <v>2.0515665848149061</v>
      </c>
      <c r="L45" s="232">
        <f t="shared" si="4"/>
        <v>1.8464099263334155</v>
      </c>
      <c r="M45" s="232">
        <f t="shared" si="4"/>
        <v>1.8464099263334155</v>
      </c>
      <c r="N45" s="232">
        <f t="shared" si="4"/>
        <v>1.8464099263334155</v>
      </c>
      <c r="O45" s="232">
        <f t="shared" si="4"/>
        <v>1.7438315970926701</v>
      </c>
      <c r="P45" s="232">
        <f t="shared" si="4"/>
        <v>1.7438315970926701</v>
      </c>
      <c r="Q45" s="232">
        <f t="shared" si="4"/>
        <v>1.487385773990807</v>
      </c>
      <c r="R45" s="86"/>
    </row>
    <row r="46" spans="2:18" ht="14.45" x14ac:dyDescent="0.3">
      <c r="B46" s="225">
        <f t="shared" si="5"/>
        <v>2022</v>
      </c>
      <c r="C46" s="232"/>
      <c r="D46" s="232"/>
      <c r="E46" s="232"/>
      <c r="F46" s="232"/>
      <c r="G46" s="232"/>
      <c r="H46" s="232"/>
      <c r="I46" s="232"/>
      <c r="J46" s="232">
        <f t="shared" si="4"/>
        <v>1286.8318542927166</v>
      </c>
      <c r="K46" s="232">
        <f t="shared" si="4"/>
        <v>1286.8318542927166</v>
      </c>
      <c r="L46" s="232">
        <f t="shared" si="4"/>
        <v>1286.8318542927166</v>
      </c>
      <c r="M46" s="232">
        <f t="shared" si="4"/>
        <v>1158.1486688634448</v>
      </c>
      <c r="N46" s="232">
        <f t="shared" si="4"/>
        <v>1158.1486688634448</v>
      </c>
      <c r="O46" s="232">
        <f t="shared" si="4"/>
        <v>1158.1486688634448</v>
      </c>
      <c r="P46" s="232">
        <f t="shared" si="4"/>
        <v>1093.8070761488091</v>
      </c>
      <c r="Q46" s="232">
        <f t="shared" si="4"/>
        <v>1093.8070761488091</v>
      </c>
      <c r="R46" s="86"/>
    </row>
    <row r="47" spans="2:18" ht="14.45" x14ac:dyDescent="0.3">
      <c r="B47" s="225">
        <f t="shared" si="5"/>
        <v>2023</v>
      </c>
      <c r="C47" s="232"/>
      <c r="D47" s="232"/>
      <c r="E47" s="232"/>
      <c r="F47" s="232"/>
      <c r="G47" s="232"/>
      <c r="H47" s="232"/>
      <c r="I47" s="232"/>
      <c r="J47" s="232"/>
      <c r="K47" s="232">
        <f t="shared" si="4"/>
        <v>23.902262924943447</v>
      </c>
      <c r="L47" s="232">
        <f t="shared" si="4"/>
        <v>23.902262924943447</v>
      </c>
      <c r="M47" s="232">
        <f t="shared" si="4"/>
        <v>23.902262924943447</v>
      </c>
      <c r="N47" s="232">
        <f t="shared" si="4"/>
        <v>21.512036632449099</v>
      </c>
      <c r="O47" s="232">
        <f t="shared" si="4"/>
        <v>21.512036632449099</v>
      </c>
      <c r="P47" s="232">
        <f t="shared" si="4"/>
        <v>21.512036632449099</v>
      </c>
      <c r="Q47" s="232">
        <f t="shared" si="4"/>
        <v>20.316923486201929</v>
      </c>
      <c r="R47" s="86"/>
    </row>
    <row r="48" spans="2:18" ht="14.45" x14ac:dyDescent="0.3">
      <c r="B48" s="225">
        <f t="shared" si="5"/>
        <v>2024</v>
      </c>
      <c r="C48" s="232"/>
      <c r="D48" s="232"/>
      <c r="E48" s="232"/>
      <c r="F48" s="232"/>
      <c r="G48" s="232"/>
      <c r="H48" s="232"/>
      <c r="I48" s="232"/>
      <c r="J48" s="232"/>
      <c r="K48" s="232"/>
      <c r="L48" s="232">
        <f t="shared" si="4"/>
        <v>24.503004248093127</v>
      </c>
      <c r="M48" s="232">
        <f t="shared" si="4"/>
        <v>24.503004248093127</v>
      </c>
      <c r="N48" s="232">
        <f t="shared" si="4"/>
        <v>24.503004248093127</v>
      </c>
      <c r="O48" s="232">
        <f t="shared" si="4"/>
        <v>22.052703823283814</v>
      </c>
      <c r="P48" s="232">
        <f t="shared" si="4"/>
        <v>22.052703823283814</v>
      </c>
      <c r="Q48" s="232">
        <f t="shared" si="4"/>
        <v>22.052703823283814</v>
      </c>
      <c r="R48" s="86"/>
    </row>
    <row r="49" spans="2:18" ht="14.45" x14ac:dyDescent="0.3">
      <c r="B49" s="225">
        <f t="shared" si="5"/>
        <v>2025</v>
      </c>
      <c r="C49" s="232"/>
      <c r="D49" s="232"/>
      <c r="E49" s="232"/>
      <c r="F49" s="232"/>
      <c r="G49" s="232"/>
      <c r="H49" s="232"/>
      <c r="I49" s="232"/>
      <c r="J49" s="232"/>
      <c r="K49" s="232"/>
      <c r="L49" s="232"/>
      <c r="M49" s="232">
        <f>HLOOKUP($B49,$C$35:$Q$36,2,FALSE)*$C$23*(1-IF(ROUNDDOWN((M$35-$B49)/$D$23,0)&lt;1,0,IF(ROUNDDOWN((M$35-$B49)/$D$23,0)&lt;2,0.5,IF(ROUNDDOWN((M$35-$B49)/$D$23,0)&lt;3,0.75,IF(ROUNDDOWN((M$35-$B49)/$D$23,0)&lt;4,0.875,0.9375)))))+HLOOKUP($B49,$C$35:$Q$36,2,FALSE)*$C$24*(1-IF(ROUNDDOWN((M$35-$B49)/$D$24,0)&lt;1,0,IF(ROUNDDOWN((M$35-$B49)/$D$24,0)&lt;2,0.5,IF(ROUNDDOWN((M$35-$B49)/$D$24,0)&lt;3,0.75,IF(ROUNDDOWN((M$35-$B49)/$D$24,0)&lt;4,0.875,0.9375)))))+HLOOKUP($B49,$C$35:$Q$36,2,FALSE)*$C$25*(1-IF(ROUNDDOWN((M$35-$B49)/$D$25,0)&lt;1,0,IF(ROUNDDOWN((M$35-$B49)/$D$25,0)&lt;2,0.5,IF(ROUNDDOWN((M$35-$B49)/$D$25,0)&lt;3,0.75,IF(ROUNDDOWN((M$35-$B49)/$D$25,0)&lt;4,0.875,0.9375)))))+HLOOKUP($B49,$C$35:$Q$36,2,FALSE)*$C$26*(1-IF(ROUNDDOWN((M$35-$B49)/$D$26,0)&lt;1,0,IF(ROUNDDOWN((M$35-$B49)/$D$26,0)&lt;2,0.5,IF(ROUNDDOWN((M$35-$B49)/$D$26,0)&lt;3,0.75,IF(ROUNDDOWN((M$35-$B49)/$D$26,0)&lt;4,0.875,0.9375)))))+HLOOKUP($B49,$C$35:$Q$36,2,FALSE)*$C$27*(1-IF(ROUNDDOWN((M$35-$B49)/$D$27,0)&lt;1,0,IF(ROUNDDOWN((M$35-$B49)/$D$27,0)&lt;2,0.5,IF(ROUNDDOWN((M$35-$B49)/$D$27,0)&lt;3,0.75,IF(ROUNDDOWN((M$35-$B49)/$D$27,0)&lt;4,0.875,0.9375)))))+HLOOKUP($B49,$C$35:$Q$36,2,FALSE)*$C$28*(1-IF(ROUNDDOWN((M$35-$B49)/$D$28,0)&lt;1,0,IF(ROUNDDOWN((M$35-$B49)/$D$28,0)&lt;2,0.5,IF(ROUNDDOWN((M$35-$B49)/$D$28,0)&lt;3,0.75,IF(ROUNDDOWN((M$35-$B49)/$D$28,0)&lt;4,0.875,0.9375)))))</f>
        <v>26.6419469070673</v>
      </c>
      <c r="N49" s="232">
        <f>HLOOKUP($B49,$C$35:$Q$36,2,FALSE)*$C$23*(1-IF(ROUNDDOWN((N$35-$B49)/$D$23,0)&lt;1,0,IF(ROUNDDOWN((N$35-$B49)/$D$23,0)&lt;2,0.5,IF(ROUNDDOWN((N$35-$B49)/$D$23,0)&lt;3,0.75,IF(ROUNDDOWN((N$35-$B49)/$D$23,0)&lt;4,0.875,0.9375)))))+HLOOKUP($B49,$C$35:$Q$36,2,FALSE)*$C$24*(1-IF(ROUNDDOWN((N$35-$B49)/$D$24,0)&lt;1,0,IF(ROUNDDOWN((N$35-$B49)/$D$24,0)&lt;2,0.5,IF(ROUNDDOWN((N$35-$B49)/$D$24,0)&lt;3,0.75,IF(ROUNDDOWN((N$35-$B49)/$D$24,0)&lt;4,0.875,0.9375)))))+HLOOKUP($B49,$C$35:$Q$36,2,FALSE)*$C$25*(1-IF(ROUNDDOWN((N$35-$B49)/$D$25,0)&lt;1,0,IF(ROUNDDOWN((N$35-$B49)/$D$25,0)&lt;2,0.5,IF(ROUNDDOWN((N$35-$B49)/$D$25,0)&lt;3,0.75,IF(ROUNDDOWN((N$35-$B49)/$D$25,0)&lt;4,0.875,0.9375)))))+HLOOKUP($B49,$C$35:$Q$36,2,FALSE)*$C$26*(1-IF(ROUNDDOWN((N$35-$B49)/$D$26,0)&lt;1,0,IF(ROUNDDOWN((N$35-$B49)/$D$26,0)&lt;2,0.5,IF(ROUNDDOWN((N$35-$B49)/$D$26,0)&lt;3,0.75,IF(ROUNDDOWN((N$35-$B49)/$D$26,0)&lt;4,0.875,0.9375)))))+HLOOKUP($B49,$C$35:$Q$36,2,FALSE)*$C$27*(1-IF(ROUNDDOWN((N$35-$B49)/$D$27,0)&lt;1,0,IF(ROUNDDOWN((N$35-$B49)/$D$27,0)&lt;2,0.5,IF(ROUNDDOWN((N$35-$B49)/$D$27,0)&lt;3,0.75,IF(ROUNDDOWN((N$35-$B49)/$D$27,0)&lt;4,0.875,0.9375)))))+HLOOKUP($B49,$C$35:$Q$36,2,FALSE)*$C$28*(1-IF(ROUNDDOWN((N$35-$B49)/$D$28,0)&lt;1,0,IF(ROUNDDOWN((N$35-$B49)/$D$28,0)&lt;2,0.5,IF(ROUNDDOWN((N$35-$B49)/$D$28,0)&lt;3,0.75,IF(ROUNDDOWN((N$35-$B49)/$D$28,0)&lt;4,0.875,0.9375)))))</f>
        <v>26.6419469070673</v>
      </c>
      <c r="O49" s="232">
        <f>HLOOKUP($B49,$C$35:$Q$36,2,FALSE)*$C$23*(1-IF(ROUNDDOWN((O$35-$B49)/$D$23,0)&lt;1,0,IF(ROUNDDOWN((O$35-$B49)/$D$23,0)&lt;2,0.5,IF(ROUNDDOWN((O$35-$B49)/$D$23,0)&lt;3,0.75,IF(ROUNDDOWN((O$35-$B49)/$D$23,0)&lt;4,0.875,0.9375)))))+HLOOKUP($B49,$C$35:$Q$36,2,FALSE)*$C$24*(1-IF(ROUNDDOWN((O$35-$B49)/$D$24,0)&lt;1,0,IF(ROUNDDOWN((O$35-$B49)/$D$24,0)&lt;2,0.5,IF(ROUNDDOWN((O$35-$B49)/$D$24,0)&lt;3,0.75,IF(ROUNDDOWN((O$35-$B49)/$D$24,0)&lt;4,0.875,0.9375)))))+HLOOKUP($B49,$C$35:$Q$36,2,FALSE)*$C$25*(1-IF(ROUNDDOWN((O$35-$B49)/$D$25,0)&lt;1,0,IF(ROUNDDOWN((O$35-$B49)/$D$25,0)&lt;2,0.5,IF(ROUNDDOWN((O$35-$B49)/$D$25,0)&lt;3,0.75,IF(ROUNDDOWN((O$35-$B49)/$D$25,0)&lt;4,0.875,0.9375)))))+HLOOKUP($B49,$C$35:$Q$36,2,FALSE)*$C$26*(1-IF(ROUNDDOWN((O$35-$B49)/$D$26,0)&lt;1,0,IF(ROUNDDOWN((O$35-$B49)/$D$26,0)&lt;2,0.5,IF(ROUNDDOWN((O$35-$B49)/$D$26,0)&lt;3,0.75,IF(ROUNDDOWN((O$35-$B49)/$D$26,0)&lt;4,0.875,0.9375)))))+HLOOKUP($B49,$C$35:$Q$36,2,FALSE)*$C$27*(1-IF(ROUNDDOWN((O$35-$B49)/$D$27,0)&lt;1,0,IF(ROUNDDOWN((O$35-$B49)/$D$27,0)&lt;2,0.5,IF(ROUNDDOWN((O$35-$B49)/$D$27,0)&lt;3,0.75,IF(ROUNDDOWN((O$35-$B49)/$D$27,0)&lt;4,0.875,0.9375)))))+HLOOKUP($B49,$C$35:$Q$36,2,FALSE)*$C$28*(1-IF(ROUNDDOWN((O$35-$B49)/$D$28,0)&lt;1,0,IF(ROUNDDOWN((O$35-$B49)/$D$28,0)&lt;2,0.5,IF(ROUNDDOWN((O$35-$B49)/$D$28,0)&lt;3,0.75,IF(ROUNDDOWN((O$35-$B49)/$D$28,0)&lt;4,0.875,0.9375)))))</f>
        <v>26.6419469070673</v>
      </c>
      <c r="P49" s="232">
        <f>HLOOKUP($B49,$C$35:$Q$36,2,FALSE)*$C$23*(1-IF(ROUNDDOWN((P$35-$B49)/$D$23,0)&lt;1,0,IF(ROUNDDOWN((P$35-$B49)/$D$23,0)&lt;2,0.5,IF(ROUNDDOWN((P$35-$B49)/$D$23,0)&lt;3,0.75,IF(ROUNDDOWN((P$35-$B49)/$D$23,0)&lt;4,0.875,0.9375)))))+HLOOKUP($B49,$C$35:$Q$36,2,FALSE)*$C$24*(1-IF(ROUNDDOWN((P$35-$B49)/$D$24,0)&lt;1,0,IF(ROUNDDOWN((P$35-$B49)/$D$24,0)&lt;2,0.5,IF(ROUNDDOWN((P$35-$B49)/$D$24,0)&lt;3,0.75,IF(ROUNDDOWN((P$35-$B49)/$D$24,0)&lt;4,0.875,0.9375)))))+HLOOKUP($B49,$C$35:$Q$36,2,FALSE)*$C$25*(1-IF(ROUNDDOWN((P$35-$B49)/$D$25,0)&lt;1,0,IF(ROUNDDOWN((P$35-$B49)/$D$25,0)&lt;2,0.5,IF(ROUNDDOWN((P$35-$B49)/$D$25,0)&lt;3,0.75,IF(ROUNDDOWN((P$35-$B49)/$D$25,0)&lt;4,0.875,0.9375)))))+HLOOKUP($B49,$C$35:$Q$36,2,FALSE)*$C$26*(1-IF(ROUNDDOWN((P$35-$B49)/$D$26,0)&lt;1,0,IF(ROUNDDOWN((P$35-$B49)/$D$26,0)&lt;2,0.5,IF(ROUNDDOWN((P$35-$B49)/$D$26,0)&lt;3,0.75,IF(ROUNDDOWN((P$35-$B49)/$D$26,0)&lt;4,0.875,0.9375)))))+HLOOKUP($B49,$C$35:$Q$36,2,FALSE)*$C$27*(1-IF(ROUNDDOWN((P$35-$B49)/$D$27,0)&lt;1,0,IF(ROUNDDOWN((P$35-$B49)/$D$27,0)&lt;2,0.5,IF(ROUNDDOWN((P$35-$B49)/$D$27,0)&lt;3,0.75,IF(ROUNDDOWN((P$35-$B49)/$D$27,0)&lt;4,0.875,0.9375)))))+HLOOKUP($B49,$C$35:$Q$36,2,FALSE)*$C$28*(1-IF(ROUNDDOWN((P$35-$B49)/$D$28,0)&lt;1,0,IF(ROUNDDOWN((P$35-$B49)/$D$28,0)&lt;2,0.5,IF(ROUNDDOWN((P$35-$B49)/$D$28,0)&lt;3,0.75,IF(ROUNDDOWN((P$35-$B49)/$D$28,0)&lt;4,0.875,0.9375)))))</f>
        <v>23.977752216360571</v>
      </c>
      <c r="Q49" s="232">
        <f>HLOOKUP($B49,$C$35:$Q$36,2,FALSE)*$C$23*(1-IF(ROUNDDOWN((Q$35-$B49)/$D$23,0)&lt;1,0,IF(ROUNDDOWN((Q$35-$B49)/$D$23,0)&lt;2,0.5,IF(ROUNDDOWN((Q$35-$B49)/$D$23,0)&lt;3,0.75,IF(ROUNDDOWN((Q$35-$B49)/$D$23,0)&lt;4,0.875,0.9375)))))+HLOOKUP($B49,$C$35:$Q$36,2,FALSE)*$C$24*(1-IF(ROUNDDOWN((Q$35-$B49)/$D$24,0)&lt;1,0,IF(ROUNDDOWN((Q$35-$B49)/$D$24,0)&lt;2,0.5,IF(ROUNDDOWN((Q$35-$B49)/$D$24,0)&lt;3,0.75,IF(ROUNDDOWN((Q$35-$B49)/$D$24,0)&lt;4,0.875,0.9375)))))+HLOOKUP($B49,$C$35:$Q$36,2,FALSE)*$C$25*(1-IF(ROUNDDOWN((Q$35-$B49)/$D$25,0)&lt;1,0,IF(ROUNDDOWN((Q$35-$B49)/$D$25,0)&lt;2,0.5,IF(ROUNDDOWN((Q$35-$B49)/$D$25,0)&lt;3,0.75,IF(ROUNDDOWN((Q$35-$B49)/$D$25,0)&lt;4,0.875,0.9375)))))+HLOOKUP($B49,$C$35:$Q$36,2,FALSE)*$C$26*(1-IF(ROUNDDOWN((Q$35-$B49)/$D$26,0)&lt;1,0,IF(ROUNDDOWN((Q$35-$B49)/$D$26,0)&lt;2,0.5,IF(ROUNDDOWN((Q$35-$B49)/$D$26,0)&lt;3,0.75,IF(ROUNDDOWN((Q$35-$B49)/$D$26,0)&lt;4,0.875,0.9375)))))+HLOOKUP($B49,$C$35:$Q$36,2,FALSE)*$C$27*(1-IF(ROUNDDOWN((Q$35-$B49)/$D$27,0)&lt;1,0,IF(ROUNDDOWN((Q$35-$B49)/$D$27,0)&lt;2,0.5,IF(ROUNDDOWN((Q$35-$B49)/$D$27,0)&lt;3,0.75,IF(ROUNDDOWN((Q$35-$B49)/$D$27,0)&lt;4,0.875,0.9375)))))+HLOOKUP($B49,$C$35:$Q$36,2,FALSE)*$C$28*(1-IF(ROUNDDOWN((Q$35-$B49)/$D$28,0)&lt;1,0,IF(ROUNDDOWN((Q$35-$B49)/$D$28,0)&lt;2,0.5,IF(ROUNDDOWN((Q$35-$B49)/$D$28,0)&lt;3,0.75,IF(ROUNDDOWN((Q$35-$B49)/$D$28,0)&lt;4,0.875,0.9375)))))</f>
        <v>23.977752216360571</v>
      </c>
      <c r="R49" s="86"/>
    </row>
    <row r="50" spans="2:18" ht="14.45" x14ac:dyDescent="0.3">
      <c r="B50" s="225">
        <f t="shared" si="5"/>
        <v>2026</v>
      </c>
      <c r="C50" s="232"/>
      <c r="D50" s="232"/>
      <c r="E50" s="232"/>
      <c r="F50" s="232"/>
      <c r="G50" s="232"/>
      <c r="H50" s="232"/>
      <c r="I50" s="232"/>
      <c r="J50" s="232"/>
      <c r="K50" s="232"/>
      <c r="L50" s="232"/>
      <c r="M50" s="232"/>
      <c r="N50" s="232">
        <f>HLOOKUP($B50,$C$35:$Q$36,2,FALSE)*$C$23*(1-IF(ROUNDDOWN((N$35-$B50)/$D$23,0)&lt;1,0,IF(ROUNDDOWN((N$35-$B50)/$D$23,0)&lt;2,0.5,IF(ROUNDDOWN((N$35-$B50)/$D$23,0)&lt;3,0.75,IF(ROUNDDOWN((N$35-$B50)/$D$23,0)&lt;4,0.875,0.9375)))))+HLOOKUP($B50,$C$35:$Q$36,2,FALSE)*$C$24*(1-IF(ROUNDDOWN((N$35-$B50)/$D$24,0)&lt;1,0,IF(ROUNDDOWN((N$35-$B50)/$D$24,0)&lt;2,0.5,IF(ROUNDDOWN((N$35-$B50)/$D$24,0)&lt;3,0.75,IF(ROUNDDOWN((N$35-$B50)/$D$24,0)&lt;4,0.875,0.9375)))))+HLOOKUP($B50,$C$35:$Q$36,2,FALSE)*$C$25*(1-IF(ROUNDDOWN((N$35-$B50)/$D$25,0)&lt;1,0,IF(ROUNDDOWN((N$35-$B50)/$D$25,0)&lt;2,0.5,IF(ROUNDDOWN((N$35-$B50)/$D$25,0)&lt;3,0.75,IF(ROUNDDOWN((N$35-$B50)/$D$25,0)&lt;4,0.875,0.9375)))))+HLOOKUP($B50,$C$35:$Q$36,2,FALSE)*$C$26*(1-IF(ROUNDDOWN((N$35-$B50)/$D$26,0)&lt;1,0,IF(ROUNDDOWN((N$35-$B50)/$D$26,0)&lt;2,0.5,IF(ROUNDDOWN((N$35-$B50)/$D$26,0)&lt;3,0.75,IF(ROUNDDOWN((N$35-$B50)/$D$26,0)&lt;4,0.875,0.9375)))))+HLOOKUP($B50,$C$35:$Q$36,2,FALSE)*$C$27*(1-IF(ROUNDDOWN((N$35-$B50)/$D$27,0)&lt;1,0,IF(ROUNDDOWN((N$35-$B50)/$D$27,0)&lt;2,0.5,IF(ROUNDDOWN((N$35-$B50)/$D$27,0)&lt;3,0.75,IF(ROUNDDOWN((N$35-$B50)/$D$27,0)&lt;4,0.875,0.9375)))))+HLOOKUP($B50,$C$35:$Q$36,2,FALSE)*$C$28*(1-IF(ROUNDDOWN((N$35-$B50)/$D$28,0)&lt;1,0,IF(ROUNDDOWN((N$35-$B50)/$D$28,0)&lt;2,0.5,IF(ROUNDDOWN((N$35-$B50)/$D$28,0)&lt;3,0.75,IF(ROUNDDOWN((N$35-$B50)/$D$28,0)&lt;4,0.875,0.9375)))))</f>
        <v>27.117870191686155</v>
      </c>
      <c r="O50" s="232">
        <f>HLOOKUP($B50,$C$35:$Q$36,2,FALSE)*$C$23*(1-IF(ROUNDDOWN((O$35-$B50)/$D$23,0)&lt;1,0,IF(ROUNDDOWN((O$35-$B50)/$D$23,0)&lt;2,0.5,IF(ROUNDDOWN((O$35-$B50)/$D$23,0)&lt;3,0.75,IF(ROUNDDOWN((O$35-$B50)/$D$23,0)&lt;4,0.875,0.9375)))))+HLOOKUP($B50,$C$35:$Q$36,2,FALSE)*$C$24*(1-IF(ROUNDDOWN((O$35-$B50)/$D$24,0)&lt;1,0,IF(ROUNDDOWN((O$35-$B50)/$D$24,0)&lt;2,0.5,IF(ROUNDDOWN((O$35-$B50)/$D$24,0)&lt;3,0.75,IF(ROUNDDOWN((O$35-$B50)/$D$24,0)&lt;4,0.875,0.9375)))))+HLOOKUP($B50,$C$35:$Q$36,2,FALSE)*$C$25*(1-IF(ROUNDDOWN((O$35-$B50)/$D$25,0)&lt;1,0,IF(ROUNDDOWN((O$35-$B50)/$D$25,0)&lt;2,0.5,IF(ROUNDDOWN((O$35-$B50)/$D$25,0)&lt;3,0.75,IF(ROUNDDOWN((O$35-$B50)/$D$25,0)&lt;4,0.875,0.9375)))))+HLOOKUP($B50,$C$35:$Q$36,2,FALSE)*$C$26*(1-IF(ROUNDDOWN((O$35-$B50)/$D$26,0)&lt;1,0,IF(ROUNDDOWN((O$35-$B50)/$D$26,0)&lt;2,0.5,IF(ROUNDDOWN((O$35-$B50)/$D$26,0)&lt;3,0.75,IF(ROUNDDOWN((O$35-$B50)/$D$26,0)&lt;4,0.875,0.9375)))))+HLOOKUP($B50,$C$35:$Q$36,2,FALSE)*$C$27*(1-IF(ROUNDDOWN((O$35-$B50)/$D$27,0)&lt;1,0,IF(ROUNDDOWN((O$35-$B50)/$D$27,0)&lt;2,0.5,IF(ROUNDDOWN((O$35-$B50)/$D$27,0)&lt;3,0.75,IF(ROUNDDOWN((O$35-$B50)/$D$27,0)&lt;4,0.875,0.9375)))))+HLOOKUP($B50,$C$35:$Q$36,2,FALSE)*$C$28*(1-IF(ROUNDDOWN((O$35-$B50)/$D$28,0)&lt;1,0,IF(ROUNDDOWN((O$35-$B50)/$D$28,0)&lt;2,0.5,IF(ROUNDDOWN((O$35-$B50)/$D$28,0)&lt;3,0.75,IF(ROUNDDOWN((O$35-$B50)/$D$28,0)&lt;4,0.875,0.9375)))))</f>
        <v>27.117870191686155</v>
      </c>
      <c r="P50" s="232">
        <f>HLOOKUP($B50,$C$35:$Q$36,2,FALSE)*$C$23*(1-IF(ROUNDDOWN((P$35-$B50)/$D$23,0)&lt;1,0,IF(ROUNDDOWN((P$35-$B50)/$D$23,0)&lt;2,0.5,IF(ROUNDDOWN((P$35-$B50)/$D$23,0)&lt;3,0.75,IF(ROUNDDOWN((P$35-$B50)/$D$23,0)&lt;4,0.875,0.9375)))))+HLOOKUP($B50,$C$35:$Q$36,2,FALSE)*$C$24*(1-IF(ROUNDDOWN((P$35-$B50)/$D$24,0)&lt;1,0,IF(ROUNDDOWN((P$35-$B50)/$D$24,0)&lt;2,0.5,IF(ROUNDDOWN((P$35-$B50)/$D$24,0)&lt;3,0.75,IF(ROUNDDOWN((P$35-$B50)/$D$24,0)&lt;4,0.875,0.9375)))))+HLOOKUP($B50,$C$35:$Q$36,2,FALSE)*$C$25*(1-IF(ROUNDDOWN((P$35-$B50)/$D$25,0)&lt;1,0,IF(ROUNDDOWN((P$35-$B50)/$D$25,0)&lt;2,0.5,IF(ROUNDDOWN((P$35-$B50)/$D$25,0)&lt;3,0.75,IF(ROUNDDOWN((P$35-$B50)/$D$25,0)&lt;4,0.875,0.9375)))))+HLOOKUP($B50,$C$35:$Q$36,2,FALSE)*$C$26*(1-IF(ROUNDDOWN((P$35-$B50)/$D$26,0)&lt;1,0,IF(ROUNDDOWN((P$35-$B50)/$D$26,0)&lt;2,0.5,IF(ROUNDDOWN((P$35-$B50)/$D$26,0)&lt;3,0.75,IF(ROUNDDOWN((P$35-$B50)/$D$26,0)&lt;4,0.875,0.9375)))))+HLOOKUP($B50,$C$35:$Q$36,2,FALSE)*$C$27*(1-IF(ROUNDDOWN((P$35-$B50)/$D$27,0)&lt;1,0,IF(ROUNDDOWN((P$35-$B50)/$D$27,0)&lt;2,0.5,IF(ROUNDDOWN((P$35-$B50)/$D$27,0)&lt;3,0.75,IF(ROUNDDOWN((P$35-$B50)/$D$27,0)&lt;4,0.875,0.9375)))))+HLOOKUP($B50,$C$35:$Q$36,2,FALSE)*$C$28*(1-IF(ROUNDDOWN((P$35-$B50)/$D$28,0)&lt;1,0,IF(ROUNDDOWN((P$35-$B50)/$D$28,0)&lt;2,0.5,IF(ROUNDDOWN((P$35-$B50)/$D$28,0)&lt;3,0.75,IF(ROUNDDOWN((P$35-$B50)/$D$28,0)&lt;4,0.875,0.9375)))))</f>
        <v>27.117870191686155</v>
      </c>
      <c r="Q50" s="232">
        <f>HLOOKUP($B50,$C$35:$Q$36,2,FALSE)*$C$23*(1-IF(ROUNDDOWN((Q$35-$B50)/$D$23,0)&lt;1,0,IF(ROUNDDOWN((Q$35-$B50)/$D$23,0)&lt;2,0.5,IF(ROUNDDOWN((Q$35-$B50)/$D$23,0)&lt;3,0.75,IF(ROUNDDOWN((Q$35-$B50)/$D$23,0)&lt;4,0.875,0.9375)))))+HLOOKUP($B50,$C$35:$Q$36,2,FALSE)*$C$24*(1-IF(ROUNDDOWN((Q$35-$B50)/$D$24,0)&lt;1,0,IF(ROUNDDOWN((Q$35-$B50)/$D$24,0)&lt;2,0.5,IF(ROUNDDOWN((Q$35-$B50)/$D$24,0)&lt;3,0.75,IF(ROUNDDOWN((Q$35-$B50)/$D$24,0)&lt;4,0.875,0.9375)))))+HLOOKUP($B50,$C$35:$Q$36,2,FALSE)*$C$25*(1-IF(ROUNDDOWN((Q$35-$B50)/$D$25,0)&lt;1,0,IF(ROUNDDOWN((Q$35-$B50)/$D$25,0)&lt;2,0.5,IF(ROUNDDOWN((Q$35-$B50)/$D$25,0)&lt;3,0.75,IF(ROUNDDOWN((Q$35-$B50)/$D$25,0)&lt;4,0.875,0.9375)))))+HLOOKUP($B50,$C$35:$Q$36,2,FALSE)*$C$26*(1-IF(ROUNDDOWN((Q$35-$B50)/$D$26,0)&lt;1,0,IF(ROUNDDOWN((Q$35-$B50)/$D$26,0)&lt;2,0.5,IF(ROUNDDOWN((Q$35-$B50)/$D$26,0)&lt;3,0.75,IF(ROUNDDOWN((Q$35-$B50)/$D$26,0)&lt;4,0.875,0.9375)))))+HLOOKUP($B50,$C$35:$Q$36,2,FALSE)*$C$27*(1-IF(ROUNDDOWN((Q$35-$B50)/$D$27,0)&lt;1,0,IF(ROUNDDOWN((Q$35-$B50)/$D$27,0)&lt;2,0.5,IF(ROUNDDOWN((Q$35-$B50)/$D$27,0)&lt;3,0.75,IF(ROUNDDOWN((Q$35-$B50)/$D$27,0)&lt;4,0.875,0.9375)))))+HLOOKUP($B50,$C$35:$Q$36,2,FALSE)*$C$28*(1-IF(ROUNDDOWN((Q$35-$B50)/$D$28,0)&lt;1,0,IF(ROUNDDOWN((Q$35-$B50)/$D$28,0)&lt;2,0.5,IF(ROUNDDOWN((Q$35-$B50)/$D$28,0)&lt;3,0.75,IF(ROUNDDOWN((Q$35-$B50)/$D$28,0)&lt;4,0.875,0.9375)))))</f>
        <v>24.406083172517537</v>
      </c>
      <c r="R50" s="86"/>
    </row>
    <row r="51" spans="2:18" ht="14.45" x14ac:dyDescent="0.3">
      <c r="B51" s="225">
        <f t="shared" si="5"/>
        <v>2027</v>
      </c>
      <c r="C51" s="232"/>
      <c r="D51" s="232"/>
      <c r="E51" s="232"/>
      <c r="F51" s="232"/>
      <c r="G51" s="232"/>
      <c r="H51" s="232"/>
      <c r="I51" s="232"/>
      <c r="J51" s="232"/>
      <c r="K51" s="232"/>
      <c r="L51" s="232"/>
      <c r="M51" s="232"/>
      <c r="N51" s="232"/>
      <c r="O51" s="232">
        <f>HLOOKUP($B51,$C$35:$Q$36,2,FALSE)*$C$23*(1-IF(ROUNDDOWN((O$35-$B51)/$D$23,0)&lt;1,0,IF(ROUNDDOWN((O$35-$B51)/$D$23,0)&lt;2,0.5,IF(ROUNDDOWN((O$35-$B51)/$D$23,0)&lt;3,0.75,IF(ROUNDDOWN((O$35-$B51)/$D$23,0)&lt;4,0.875,0.9375)))))+HLOOKUP($B51,$C$35:$Q$36,2,FALSE)*$C$24*(1-IF(ROUNDDOWN((O$35-$B51)/$D$24,0)&lt;1,0,IF(ROUNDDOWN((O$35-$B51)/$D$24,0)&lt;2,0.5,IF(ROUNDDOWN((O$35-$B51)/$D$24,0)&lt;3,0.75,IF(ROUNDDOWN((O$35-$B51)/$D$24,0)&lt;4,0.875,0.9375)))))+HLOOKUP($B51,$C$35:$Q$36,2,FALSE)*$C$25*(1-IF(ROUNDDOWN((O$35-$B51)/$D$25,0)&lt;1,0,IF(ROUNDDOWN((O$35-$B51)/$D$25,0)&lt;2,0.5,IF(ROUNDDOWN((O$35-$B51)/$D$25,0)&lt;3,0.75,IF(ROUNDDOWN((O$35-$B51)/$D$25,0)&lt;4,0.875,0.9375)))))+HLOOKUP($B51,$C$35:$Q$36,2,FALSE)*$C$26*(1-IF(ROUNDDOWN((O$35-$B51)/$D$26,0)&lt;1,0,IF(ROUNDDOWN((O$35-$B51)/$D$26,0)&lt;2,0.5,IF(ROUNDDOWN((O$35-$B51)/$D$26,0)&lt;3,0.75,IF(ROUNDDOWN((O$35-$B51)/$D$26,0)&lt;4,0.875,0.9375)))))+HLOOKUP($B51,$C$35:$Q$36,2,FALSE)*$C$27*(1-IF(ROUNDDOWN((O$35-$B51)/$D$27,0)&lt;1,0,IF(ROUNDDOWN((O$35-$B51)/$D$27,0)&lt;2,0.5,IF(ROUNDDOWN((O$35-$B51)/$D$27,0)&lt;3,0.75,IF(ROUNDDOWN((O$35-$B51)/$D$27,0)&lt;4,0.875,0.9375)))))+HLOOKUP($B51,$C$35:$Q$36,2,FALSE)*$C$28*(1-IF(ROUNDDOWN((O$35-$B51)/$D$28,0)&lt;1,0,IF(ROUNDDOWN((O$35-$B51)/$D$28,0)&lt;2,0.5,IF(ROUNDDOWN((O$35-$B51)/$D$28,0)&lt;3,0.75,IF(ROUNDDOWN((O$35-$B51)/$D$28,0)&lt;4,0.875,0.9375)))))</f>
        <v>27.637455530197386</v>
      </c>
      <c r="P51" s="232">
        <f>HLOOKUP($B51,$C$35:$Q$36,2,FALSE)*$C$23*(1-IF(ROUNDDOWN((P$35-$B51)/$D$23,0)&lt;1,0,IF(ROUNDDOWN((P$35-$B51)/$D$23,0)&lt;2,0.5,IF(ROUNDDOWN((P$35-$B51)/$D$23,0)&lt;3,0.75,IF(ROUNDDOWN((P$35-$B51)/$D$23,0)&lt;4,0.875,0.9375)))))+HLOOKUP($B51,$C$35:$Q$36,2,FALSE)*$C$24*(1-IF(ROUNDDOWN((P$35-$B51)/$D$24,0)&lt;1,0,IF(ROUNDDOWN((P$35-$B51)/$D$24,0)&lt;2,0.5,IF(ROUNDDOWN((P$35-$B51)/$D$24,0)&lt;3,0.75,IF(ROUNDDOWN((P$35-$B51)/$D$24,0)&lt;4,0.875,0.9375)))))+HLOOKUP($B51,$C$35:$Q$36,2,FALSE)*$C$25*(1-IF(ROUNDDOWN((P$35-$B51)/$D$25,0)&lt;1,0,IF(ROUNDDOWN((P$35-$B51)/$D$25,0)&lt;2,0.5,IF(ROUNDDOWN((P$35-$B51)/$D$25,0)&lt;3,0.75,IF(ROUNDDOWN((P$35-$B51)/$D$25,0)&lt;4,0.875,0.9375)))))+HLOOKUP($B51,$C$35:$Q$36,2,FALSE)*$C$26*(1-IF(ROUNDDOWN((P$35-$B51)/$D$26,0)&lt;1,0,IF(ROUNDDOWN((P$35-$B51)/$D$26,0)&lt;2,0.5,IF(ROUNDDOWN((P$35-$B51)/$D$26,0)&lt;3,0.75,IF(ROUNDDOWN((P$35-$B51)/$D$26,0)&lt;4,0.875,0.9375)))))+HLOOKUP($B51,$C$35:$Q$36,2,FALSE)*$C$27*(1-IF(ROUNDDOWN((P$35-$B51)/$D$27,0)&lt;1,0,IF(ROUNDDOWN((P$35-$B51)/$D$27,0)&lt;2,0.5,IF(ROUNDDOWN((P$35-$B51)/$D$27,0)&lt;3,0.75,IF(ROUNDDOWN((P$35-$B51)/$D$27,0)&lt;4,0.875,0.9375)))))+HLOOKUP($B51,$C$35:$Q$36,2,FALSE)*$C$28*(1-IF(ROUNDDOWN((P$35-$B51)/$D$28,0)&lt;1,0,IF(ROUNDDOWN((P$35-$B51)/$D$28,0)&lt;2,0.5,IF(ROUNDDOWN((P$35-$B51)/$D$28,0)&lt;3,0.75,IF(ROUNDDOWN((P$35-$B51)/$D$28,0)&lt;4,0.875,0.9375)))))</f>
        <v>27.637455530197386</v>
      </c>
      <c r="Q51" s="232">
        <f>HLOOKUP($B51,$C$35:$Q$36,2,FALSE)*$C$23*(1-IF(ROUNDDOWN((Q$35-$B51)/$D$23,0)&lt;1,0,IF(ROUNDDOWN((Q$35-$B51)/$D$23,0)&lt;2,0.5,IF(ROUNDDOWN((Q$35-$B51)/$D$23,0)&lt;3,0.75,IF(ROUNDDOWN((Q$35-$B51)/$D$23,0)&lt;4,0.875,0.9375)))))+HLOOKUP($B51,$C$35:$Q$36,2,FALSE)*$C$24*(1-IF(ROUNDDOWN((Q$35-$B51)/$D$24,0)&lt;1,0,IF(ROUNDDOWN((Q$35-$B51)/$D$24,0)&lt;2,0.5,IF(ROUNDDOWN((Q$35-$B51)/$D$24,0)&lt;3,0.75,IF(ROUNDDOWN((Q$35-$B51)/$D$24,0)&lt;4,0.875,0.9375)))))+HLOOKUP($B51,$C$35:$Q$36,2,FALSE)*$C$25*(1-IF(ROUNDDOWN((Q$35-$B51)/$D$25,0)&lt;1,0,IF(ROUNDDOWN((Q$35-$B51)/$D$25,0)&lt;2,0.5,IF(ROUNDDOWN((Q$35-$B51)/$D$25,0)&lt;3,0.75,IF(ROUNDDOWN((Q$35-$B51)/$D$25,0)&lt;4,0.875,0.9375)))))+HLOOKUP($B51,$C$35:$Q$36,2,FALSE)*$C$26*(1-IF(ROUNDDOWN((Q$35-$B51)/$D$26,0)&lt;1,0,IF(ROUNDDOWN((Q$35-$B51)/$D$26,0)&lt;2,0.5,IF(ROUNDDOWN((Q$35-$B51)/$D$26,0)&lt;3,0.75,IF(ROUNDDOWN((Q$35-$B51)/$D$26,0)&lt;4,0.875,0.9375)))))+HLOOKUP($B51,$C$35:$Q$36,2,FALSE)*$C$27*(1-IF(ROUNDDOWN((Q$35-$B51)/$D$27,0)&lt;1,0,IF(ROUNDDOWN((Q$35-$B51)/$D$27,0)&lt;2,0.5,IF(ROUNDDOWN((Q$35-$B51)/$D$27,0)&lt;3,0.75,IF(ROUNDDOWN((Q$35-$B51)/$D$27,0)&lt;4,0.875,0.9375)))))+HLOOKUP($B51,$C$35:$Q$36,2,FALSE)*$C$28*(1-IF(ROUNDDOWN((Q$35-$B51)/$D$28,0)&lt;1,0,IF(ROUNDDOWN((Q$35-$B51)/$D$28,0)&lt;2,0.5,IF(ROUNDDOWN((Q$35-$B51)/$D$28,0)&lt;3,0.75,IF(ROUNDDOWN((Q$35-$B51)/$D$28,0)&lt;4,0.875,0.9375)))))</f>
        <v>27.637455530197386</v>
      </c>
      <c r="R51" s="86"/>
    </row>
    <row r="52" spans="2:18" ht="14.45" x14ac:dyDescent="0.3">
      <c r="B52" s="225">
        <f t="shared" si="5"/>
        <v>2028</v>
      </c>
      <c r="C52" s="232"/>
      <c r="D52" s="232"/>
      <c r="E52" s="232"/>
      <c r="F52" s="232"/>
      <c r="G52" s="232"/>
      <c r="H52" s="232"/>
      <c r="I52" s="232"/>
      <c r="J52" s="232"/>
      <c r="K52" s="232"/>
      <c r="L52" s="232"/>
      <c r="M52" s="232"/>
      <c r="N52" s="232"/>
      <c r="O52" s="232"/>
      <c r="P52" s="232">
        <f>HLOOKUP($B52,$C$35:$Q$36,2,FALSE)*$C$23*(1-IF(ROUNDDOWN((P$35-$B52)/$D$23,0)&lt;1,0,IF(ROUNDDOWN((P$35-$B52)/$D$23,0)&lt;2,0.5,IF(ROUNDDOWN((P$35-$B52)/$D$23,0)&lt;3,0.75,IF(ROUNDDOWN((P$35-$B52)/$D$23,0)&lt;4,0.875,0.9375)))))+HLOOKUP($B52,$C$35:$Q$36,2,FALSE)*$C$24*(1-IF(ROUNDDOWN((P$35-$B52)/$D$24,0)&lt;1,0,IF(ROUNDDOWN((P$35-$B52)/$D$24,0)&lt;2,0.5,IF(ROUNDDOWN((P$35-$B52)/$D$24,0)&lt;3,0.75,IF(ROUNDDOWN((P$35-$B52)/$D$24,0)&lt;4,0.875,0.9375)))))+HLOOKUP($B52,$C$35:$Q$36,2,FALSE)*$C$25*(1-IF(ROUNDDOWN((P$35-$B52)/$D$25,0)&lt;1,0,IF(ROUNDDOWN((P$35-$B52)/$D$25,0)&lt;2,0.5,IF(ROUNDDOWN((P$35-$B52)/$D$25,0)&lt;3,0.75,IF(ROUNDDOWN((P$35-$B52)/$D$25,0)&lt;4,0.875,0.9375)))))+HLOOKUP($B52,$C$35:$Q$36,2,FALSE)*$C$26*(1-IF(ROUNDDOWN((P$35-$B52)/$D$26,0)&lt;1,0,IF(ROUNDDOWN((P$35-$B52)/$D$26,0)&lt;2,0.5,IF(ROUNDDOWN((P$35-$B52)/$D$26,0)&lt;3,0.75,IF(ROUNDDOWN((P$35-$B52)/$D$26,0)&lt;4,0.875,0.9375)))))+HLOOKUP($B52,$C$35:$Q$36,2,FALSE)*$C$27*(1-IF(ROUNDDOWN((P$35-$B52)/$D$27,0)&lt;1,0,IF(ROUNDDOWN((P$35-$B52)/$D$27,0)&lt;2,0.5,IF(ROUNDDOWN((P$35-$B52)/$D$27,0)&lt;3,0.75,IF(ROUNDDOWN((P$35-$B52)/$D$27,0)&lt;4,0.875,0.9375)))))+HLOOKUP($B52,$C$35:$Q$36,2,FALSE)*$C$28*(1-IF(ROUNDDOWN((P$35-$B52)/$D$28,0)&lt;1,0,IF(ROUNDDOWN((P$35-$B52)/$D$28,0)&lt;2,0.5,IF(ROUNDDOWN((P$35-$B52)/$D$28,0)&lt;3,0.75,IF(ROUNDDOWN((P$35-$B52)/$D$28,0)&lt;4,0.875,0.9375)))))</f>
        <v>28.156752519123792</v>
      </c>
      <c r="Q52" s="232">
        <f>HLOOKUP($B52,$C$35:$Q$36,2,FALSE)*$C$23*(1-IF(ROUNDDOWN((Q$35-$B52)/$D$23,0)&lt;1,0,IF(ROUNDDOWN((Q$35-$B52)/$D$23,0)&lt;2,0.5,IF(ROUNDDOWN((Q$35-$B52)/$D$23,0)&lt;3,0.75,IF(ROUNDDOWN((Q$35-$B52)/$D$23,0)&lt;4,0.875,0.9375)))))+HLOOKUP($B52,$C$35:$Q$36,2,FALSE)*$C$24*(1-IF(ROUNDDOWN((Q$35-$B52)/$D$24,0)&lt;1,0,IF(ROUNDDOWN((Q$35-$B52)/$D$24,0)&lt;2,0.5,IF(ROUNDDOWN((Q$35-$B52)/$D$24,0)&lt;3,0.75,IF(ROUNDDOWN((Q$35-$B52)/$D$24,0)&lt;4,0.875,0.9375)))))+HLOOKUP($B52,$C$35:$Q$36,2,FALSE)*$C$25*(1-IF(ROUNDDOWN((Q$35-$B52)/$D$25,0)&lt;1,0,IF(ROUNDDOWN((Q$35-$B52)/$D$25,0)&lt;2,0.5,IF(ROUNDDOWN((Q$35-$B52)/$D$25,0)&lt;3,0.75,IF(ROUNDDOWN((Q$35-$B52)/$D$25,0)&lt;4,0.875,0.9375)))))+HLOOKUP($B52,$C$35:$Q$36,2,FALSE)*$C$26*(1-IF(ROUNDDOWN((Q$35-$B52)/$D$26,0)&lt;1,0,IF(ROUNDDOWN((Q$35-$B52)/$D$26,0)&lt;2,0.5,IF(ROUNDDOWN((Q$35-$B52)/$D$26,0)&lt;3,0.75,IF(ROUNDDOWN((Q$35-$B52)/$D$26,0)&lt;4,0.875,0.9375)))))+HLOOKUP($B52,$C$35:$Q$36,2,FALSE)*$C$27*(1-IF(ROUNDDOWN((Q$35-$B52)/$D$27,0)&lt;1,0,IF(ROUNDDOWN((Q$35-$B52)/$D$27,0)&lt;2,0.5,IF(ROUNDDOWN((Q$35-$B52)/$D$27,0)&lt;3,0.75,IF(ROUNDDOWN((Q$35-$B52)/$D$27,0)&lt;4,0.875,0.9375)))))+HLOOKUP($B52,$C$35:$Q$36,2,FALSE)*$C$28*(1-IF(ROUNDDOWN((Q$35-$B52)/$D$28,0)&lt;1,0,IF(ROUNDDOWN((Q$35-$B52)/$D$28,0)&lt;2,0.5,IF(ROUNDDOWN((Q$35-$B52)/$D$28,0)&lt;3,0.75,IF(ROUNDDOWN((Q$35-$B52)/$D$28,0)&lt;4,0.875,0.9375)))))</f>
        <v>28.156752519123792</v>
      </c>
      <c r="R52" s="86"/>
    </row>
    <row r="53" spans="2:18" ht="14.45" x14ac:dyDescent="0.3">
      <c r="B53" s="225">
        <f t="shared" si="5"/>
        <v>2029</v>
      </c>
      <c r="C53" s="232"/>
      <c r="D53" s="232"/>
      <c r="E53" s="232"/>
      <c r="F53" s="232"/>
      <c r="G53" s="232"/>
      <c r="H53" s="232"/>
      <c r="I53" s="232"/>
      <c r="J53" s="232"/>
      <c r="K53" s="232"/>
      <c r="L53" s="232"/>
      <c r="M53" s="232"/>
      <c r="N53" s="232"/>
      <c r="O53" s="232"/>
      <c r="P53" s="232"/>
      <c r="Q53" s="232">
        <f>HLOOKUP($B53,$C$35:$Q$36,2,FALSE)*$C$23*(1-IF(ROUNDDOWN((Q$35-$B53)/$D$23,0)&lt;1,0,IF(ROUNDDOWN((Q$35-$B53)/$D$23,0)&lt;2,0.5,IF(ROUNDDOWN((Q$35-$B53)/$D$23,0)&lt;3,0.75,IF(ROUNDDOWN((Q$35-$B53)/$D$23,0)&lt;4,0.875,0.9375)))))+HLOOKUP($B53,$C$35:$Q$36,2,FALSE)*$C$24*(1-IF(ROUNDDOWN((Q$35-$B53)/$D$24,0)&lt;1,0,IF(ROUNDDOWN((Q$35-$B53)/$D$24,0)&lt;2,0.5,IF(ROUNDDOWN((Q$35-$B53)/$D$24,0)&lt;3,0.75,IF(ROUNDDOWN((Q$35-$B53)/$D$24,0)&lt;4,0.875,0.9375)))))+HLOOKUP($B53,$C$35:$Q$36,2,FALSE)*$C$25*(1-IF(ROUNDDOWN((Q$35-$B53)/$D$25,0)&lt;1,0,IF(ROUNDDOWN((Q$35-$B53)/$D$25,0)&lt;2,0.5,IF(ROUNDDOWN((Q$35-$B53)/$D$25,0)&lt;3,0.75,IF(ROUNDDOWN((Q$35-$B53)/$D$25,0)&lt;4,0.875,0.9375)))))+HLOOKUP($B53,$C$35:$Q$36,2,FALSE)*$C$26*(1-IF(ROUNDDOWN((Q$35-$B53)/$D$26,0)&lt;1,0,IF(ROUNDDOWN((Q$35-$B53)/$D$26,0)&lt;2,0.5,IF(ROUNDDOWN((Q$35-$B53)/$D$26,0)&lt;3,0.75,IF(ROUNDDOWN((Q$35-$B53)/$D$26,0)&lt;4,0.875,0.9375)))))+HLOOKUP($B53,$C$35:$Q$36,2,FALSE)*$C$27*(1-IF(ROUNDDOWN((Q$35-$B53)/$D$27,0)&lt;1,0,IF(ROUNDDOWN((Q$35-$B53)/$D$27,0)&lt;2,0.5,IF(ROUNDDOWN((Q$35-$B53)/$D$27,0)&lt;3,0.75,IF(ROUNDDOWN((Q$35-$B53)/$D$27,0)&lt;4,0.875,0.9375)))))+HLOOKUP($B53,$C$35:$Q$36,2,FALSE)*$C$28*(1-IF(ROUNDDOWN((Q$35-$B53)/$D$28,0)&lt;1,0,IF(ROUNDDOWN((Q$35-$B53)/$D$28,0)&lt;2,0.5,IF(ROUNDDOWN((Q$35-$B53)/$D$28,0)&lt;3,0.75,IF(ROUNDDOWN((Q$35-$B53)/$D$28,0)&lt;4,0.875,0.9375)))))</f>
        <v>28.680199184101586</v>
      </c>
      <c r="R53" s="86"/>
    </row>
    <row r="54" spans="2:18" ht="14.45" x14ac:dyDescent="0.3">
      <c r="B54" s="87"/>
      <c r="C54" s="233"/>
      <c r="D54" s="233"/>
      <c r="E54" s="233"/>
      <c r="F54" s="233"/>
      <c r="G54" s="233"/>
      <c r="H54" s="233"/>
      <c r="I54" s="233"/>
      <c r="J54" s="233"/>
      <c r="K54" s="233"/>
      <c r="L54" s="233"/>
      <c r="M54" s="233"/>
      <c r="N54" s="233"/>
      <c r="O54" s="233"/>
      <c r="P54" s="233"/>
      <c r="Q54" s="233"/>
      <c r="R54" s="86"/>
    </row>
    <row r="55" spans="2:18" ht="14.45" x14ac:dyDescent="0.3">
      <c r="B55" s="234" t="s">
        <v>364</v>
      </c>
      <c r="C55" s="235">
        <f t="shared" ref="C55:Q55" si="6">SUM(C39:C53)</f>
        <v>0</v>
      </c>
      <c r="D55" s="235">
        <f t="shared" si="6"/>
        <v>0</v>
      </c>
      <c r="E55" s="235">
        <f t="shared" si="6"/>
        <v>0</v>
      </c>
      <c r="F55" s="235">
        <f t="shared" si="6"/>
        <v>64.670881563537023</v>
      </c>
      <c r="G55" s="235">
        <f t="shared" si="6"/>
        <v>109.76189634916892</v>
      </c>
      <c r="H55" s="235">
        <f t="shared" si="6"/>
        <v>111.60605470710955</v>
      </c>
      <c r="I55" s="235">
        <f t="shared" si="6"/>
        <v>107.19053313557076</v>
      </c>
      <c r="J55" s="235">
        <f t="shared" si="6"/>
        <v>1389.5132859497241</v>
      </c>
      <c r="K55" s="235">
        <f t="shared" si="6"/>
        <v>1413.2311330388736</v>
      </c>
      <c r="L55" s="235">
        <f t="shared" si="6"/>
        <v>1434.2954365503083</v>
      </c>
      <c r="M55" s="235">
        <f t="shared" si="6"/>
        <v>1329.999647288822</v>
      </c>
      <c r="N55" s="235">
        <f t="shared" si="6"/>
        <v>1346.5512230746745</v>
      </c>
      <c r="O55" s="235">
        <f t="shared" si="6"/>
        <v>1364.3826509635296</v>
      </c>
      <c r="P55" s="235">
        <f t="shared" si="6"/>
        <v>1324.1758209129277</v>
      </c>
      <c r="Q55" s="237">
        <f t="shared" si="6"/>
        <v>1348.6465701495633</v>
      </c>
      <c r="R55" s="86"/>
    </row>
    <row r="56" spans="2:18" ht="14.45" x14ac:dyDescent="0.3">
      <c r="B56" s="87"/>
      <c r="C56" s="85"/>
      <c r="D56" s="85"/>
      <c r="E56" s="85"/>
      <c r="F56" s="85"/>
      <c r="G56" s="85"/>
      <c r="H56" s="85"/>
      <c r="I56" s="85"/>
      <c r="J56" s="85"/>
      <c r="K56" s="85"/>
      <c r="L56" s="85"/>
      <c r="M56" s="85"/>
      <c r="N56" s="85"/>
      <c r="O56" s="85"/>
      <c r="P56" s="85"/>
      <c r="Q56" s="85"/>
      <c r="R56" s="86"/>
    </row>
    <row r="57" spans="2:18" ht="14.45" x14ac:dyDescent="0.3">
      <c r="B57" s="87"/>
      <c r="C57" s="85"/>
      <c r="D57" s="85"/>
      <c r="E57" s="85"/>
      <c r="F57" s="85"/>
      <c r="G57" s="85"/>
      <c r="H57" s="85"/>
      <c r="I57" s="85"/>
      <c r="J57" s="85"/>
      <c r="K57" s="85"/>
      <c r="L57" s="85"/>
      <c r="M57" s="85"/>
      <c r="N57" s="85"/>
      <c r="O57" s="85"/>
      <c r="P57" s="85"/>
      <c r="Q57" s="85"/>
      <c r="R57" s="86"/>
    </row>
    <row r="58" spans="2:18" ht="14.45" x14ac:dyDescent="0.3">
      <c r="B58" s="87"/>
      <c r="C58" s="85" t="s">
        <v>365</v>
      </c>
      <c r="D58" s="85"/>
      <c r="E58" s="85"/>
      <c r="F58" s="85"/>
      <c r="G58" s="85"/>
      <c r="H58" s="85"/>
      <c r="I58" s="85"/>
      <c r="J58" s="85"/>
      <c r="K58" s="85"/>
      <c r="L58" s="85"/>
      <c r="M58" s="85"/>
      <c r="N58" s="85"/>
      <c r="O58" s="85"/>
      <c r="P58" s="85"/>
      <c r="Q58" s="85"/>
      <c r="R58" s="86"/>
    </row>
    <row r="59" spans="2:18" ht="14.45" x14ac:dyDescent="0.3">
      <c r="B59" s="87"/>
      <c r="C59" s="101">
        <f t="shared" ref="C59:Q59" si="7">C62</f>
        <v>2015</v>
      </c>
      <c r="D59" s="101">
        <f t="shared" si="7"/>
        <v>2016</v>
      </c>
      <c r="E59" s="101">
        <f t="shared" si="7"/>
        <v>2017</v>
      </c>
      <c r="F59" s="101">
        <f t="shared" si="7"/>
        <v>2018</v>
      </c>
      <c r="G59" s="101">
        <f t="shared" si="7"/>
        <v>2019</v>
      </c>
      <c r="H59" s="101">
        <f t="shared" si="7"/>
        <v>2020</v>
      </c>
      <c r="I59" s="101">
        <f t="shared" si="7"/>
        <v>2021</v>
      </c>
      <c r="J59" s="101">
        <f t="shared" si="7"/>
        <v>2022</v>
      </c>
      <c r="K59" s="101">
        <f t="shared" si="7"/>
        <v>2023</v>
      </c>
      <c r="L59" s="101">
        <f t="shared" si="7"/>
        <v>2024</v>
      </c>
      <c r="M59" s="101">
        <f t="shared" si="7"/>
        <v>2025</v>
      </c>
      <c r="N59" s="101">
        <f t="shared" si="7"/>
        <v>2026</v>
      </c>
      <c r="O59" s="101">
        <f t="shared" si="7"/>
        <v>2027</v>
      </c>
      <c r="P59" s="101">
        <f t="shared" si="7"/>
        <v>2028</v>
      </c>
      <c r="Q59" s="101">
        <f t="shared" si="7"/>
        <v>2029</v>
      </c>
      <c r="R59" s="86"/>
    </row>
    <row r="60" spans="2:18" ht="14.45" x14ac:dyDescent="0.3">
      <c r="B60" s="87"/>
      <c r="C60" s="231">
        <f>C18</f>
        <v>0</v>
      </c>
      <c r="D60" s="231">
        <f t="shared" ref="D60:Q60" si="8">D18</f>
        <v>0</v>
      </c>
      <c r="E60" s="231">
        <f t="shared" si="8"/>
        <v>0</v>
      </c>
      <c r="F60" s="231">
        <f t="shared" si="8"/>
        <v>0.73552349298262754</v>
      </c>
      <c r="G60" s="231">
        <f t="shared" si="8"/>
        <v>0.51283514149525344</v>
      </c>
      <c r="H60" s="231">
        <f t="shared" si="8"/>
        <v>2.097422772431164E-2</v>
      </c>
      <c r="I60" s="231">
        <f t="shared" si="8"/>
        <v>2.3333150624627715E-2</v>
      </c>
      <c r="J60" s="231">
        <f t="shared" si="8"/>
        <v>18.725430663002818</v>
      </c>
      <c r="K60" s="231">
        <f t="shared" si="8"/>
        <v>0.33418532038774712</v>
      </c>
      <c r="L60" s="231">
        <f t="shared" si="8"/>
        <v>0.33460480494223532</v>
      </c>
      <c r="M60" s="231">
        <f t="shared" si="8"/>
        <v>0.38057148502638188</v>
      </c>
      <c r="N60" s="231">
        <f t="shared" si="8"/>
        <v>0.38723105751787873</v>
      </c>
      <c r="O60" s="231">
        <f t="shared" si="8"/>
        <v>0.39492387188936767</v>
      </c>
      <c r="P60" s="231">
        <f t="shared" si="8"/>
        <v>0.40158344438086452</v>
      </c>
      <c r="Q60" s="231">
        <f t="shared" si="8"/>
        <v>0.40932017490536721</v>
      </c>
      <c r="R60" s="86"/>
    </row>
    <row r="61" spans="2:18" ht="14.45" x14ac:dyDescent="0.3">
      <c r="B61" s="87"/>
      <c r="C61" s="85"/>
      <c r="D61" s="85"/>
      <c r="E61" s="85"/>
      <c r="F61" s="85"/>
      <c r="G61" s="85"/>
      <c r="H61" s="85"/>
      <c r="I61" s="85"/>
      <c r="J61" s="85"/>
      <c r="K61" s="85"/>
      <c r="L61" s="85"/>
      <c r="M61" s="85"/>
      <c r="N61" s="85"/>
      <c r="O61" s="85"/>
      <c r="P61" s="85"/>
      <c r="Q61" s="85"/>
      <c r="R61" s="86"/>
    </row>
    <row r="62" spans="2:18" ht="14.45" x14ac:dyDescent="0.3">
      <c r="B62" s="225" t="s">
        <v>363</v>
      </c>
      <c r="C62" s="101">
        <v>2015</v>
      </c>
      <c r="D62" s="101">
        <f t="shared" ref="D62:Q62" si="9">C62+1</f>
        <v>2016</v>
      </c>
      <c r="E62" s="101">
        <f t="shared" si="9"/>
        <v>2017</v>
      </c>
      <c r="F62" s="101">
        <f t="shared" si="9"/>
        <v>2018</v>
      </c>
      <c r="G62" s="101">
        <f t="shared" si="9"/>
        <v>2019</v>
      </c>
      <c r="H62" s="101">
        <f t="shared" si="9"/>
        <v>2020</v>
      </c>
      <c r="I62" s="101">
        <f t="shared" si="9"/>
        <v>2021</v>
      </c>
      <c r="J62" s="101">
        <f t="shared" si="9"/>
        <v>2022</v>
      </c>
      <c r="K62" s="101">
        <f t="shared" si="9"/>
        <v>2023</v>
      </c>
      <c r="L62" s="101">
        <f t="shared" si="9"/>
        <v>2024</v>
      </c>
      <c r="M62" s="101">
        <f t="shared" si="9"/>
        <v>2025</v>
      </c>
      <c r="N62" s="101">
        <f t="shared" si="9"/>
        <v>2026</v>
      </c>
      <c r="O62" s="101">
        <f t="shared" si="9"/>
        <v>2027</v>
      </c>
      <c r="P62" s="101">
        <f t="shared" si="9"/>
        <v>2028</v>
      </c>
      <c r="Q62" s="101">
        <f t="shared" si="9"/>
        <v>2029</v>
      </c>
      <c r="R62" s="86"/>
    </row>
    <row r="63" spans="2:18" ht="14.45" x14ac:dyDescent="0.3">
      <c r="B63" s="225">
        <v>2015</v>
      </c>
      <c r="C63" s="232">
        <f t="shared" ref="C63:Q72" si="10">HLOOKUP($B63,$C$59:$Q$60,2,FALSE)*$C$23*(1-IF(ROUNDDOWN((C$35-$B63)/$D$23,0)&lt;1,0,IF(ROUNDDOWN((C$35-$B63)/$D$23,0)&lt;2,0.5,IF(ROUNDDOWN((C$35-$B63)/$D$23,0)&lt;3,0.75,IF(ROUNDDOWN((C$35-$B63)/$D$23,0)&lt;4,0.875,0.9375)))))+HLOOKUP($B63,$C$59:$Q$60,2,FALSE)*$C$24*(1-IF(ROUNDDOWN((C$35-$B63)/$D$24,0)&lt;1,0,IF(ROUNDDOWN((C$35-$B63)/$D$24,0)&lt;2,0.5,IF(ROUNDDOWN((C$35-$B63)/$D$24,0)&lt;3,0.75,IF(ROUNDDOWN((C$35-$B63)/$D$24,0)&lt;4,0.875,0.9375)))))+HLOOKUP($B63,$C$59:$Q$60,2,FALSE)*$C$25*(1-IF(ROUNDDOWN((C$35-$B63)/$D$25,0)&lt;1,0,IF(ROUNDDOWN((C$35-$B63)/$D$25,0)&lt;2,0.5,IF(ROUNDDOWN((C$35-$B63)/$D$25,0)&lt;3,0.75,IF(ROUNDDOWN((C$35-$B63)/$D$25,0)&lt;4,0.875,0.9375)))))+HLOOKUP($B63,$C$59:$Q$60,2,FALSE)*$C$26*(1-IF(ROUNDDOWN((C$35-$B63)/$D$26,0)&lt;1,0,IF(ROUNDDOWN((C$35-$B63)/$D$26,0)&lt;2,0.5,IF(ROUNDDOWN((C$35-$B63)/$D$26,0)&lt;3,0.75,IF(ROUNDDOWN((C$35-$B63)/$D$26,0)&lt;4,0.875,0.9375)))))+HLOOKUP($B63,$C$59:$Q$60,2,FALSE)*$C$27*(1-IF(ROUNDDOWN((C$35-$B63)/$D$27,0)&lt;1,0,IF(ROUNDDOWN((C$35-$B63)/$D$27,0)&lt;2,0.5,IF(ROUNDDOWN((C$35-$B63)/$D$27,0)&lt;3,0.75,IF(ROUNDDOWN((C$35-$B63)/$D$27,0)&lt;4,0.875,0.9375)))))+HLOOKUP($B63,$C$59:$Q$60,2,FALSE)*$C$28*(1-IF(ROUNDDOWN((C$35-$B63)/$D$28,0)&lt;1,0,IF(ROUNDDOWN((C$35-$B63)/$D$28,0)&lt;2,0.5,IF(ROUNDDOWN((C$35-$B63)/$D$28,0)&lt;3,0.75,IF(ROUNDDOWN((C$35-$B63)/$D$28,0)&lt;4,0.875,0.9375)))))</f>
        <v>0</v>
      </c>
      <c r="D63" s="232">
        <f t="shared" si="10"/>
        <v>0</v>
      </c>
      <c r="E63" s="232">
        <f t="shared" si="10"/>
        <v>0</v>
      </c>
      <c r="F63" s="232">
        <f t="shared" si="10"/>
        <v>0</v>
      </c>
      <c r="G63" s="232">
        <f t="shared" si="10"/>
        <v>0</v>
      </c>
      <c r="H63" s="232">
        <f t="shared" si="10"/>
        <v>0</v>
      </c>
      <c r="I63" s="232">
        <f t="shared" si="10"/>
        <v>0</v>
      </c>
      <c r="J63" s="232">
        <f t="shared" si="10"/>
        <v>0</v>
      </c>
      <c r="K63" s="232">
        <f t="shared" si="10"/>
        <v>0</v>
      </c>
      <c r="L63" s="232">
        <f t="shared" si="10"/>
        <v>0</v>
      </c>
      <c r="M63" s="232">
        <f t="shared" si="10"/>
        <v>0</v>
      </c>
      <c r="N63" s="232">
        <f t="shared" si="10"/>
        <v>0</v>
      </c>
      <c r="O63" s="232">
        <f t="shared" si="10"/>
        <v>0</v>
      </c>
      <c r="P63" s="232">
        <f t="shared" si="10"/>
        <v>0</v>
      </c>
      <c r="Q63" s="232">
        <f t="shared" si="10"/>
        <v>0</v>
      </c>
      <c r="R63" s="86"/>
    </row>
    <row r="64" spans="2:18" ht="14.45" x14ac:dyDescent="0.3">
      <c r="B64" s="225">
        <f t="shared" ref="B64:B77" si="11">B63+1</f>
        <v>2016</v>
      </c>
      <c r="C64" s="232"/>
      <c r="D64" s="232">
        <f t="shared" si="10"/>
        <v>0</v>
      </c>
      <c r="E64" s="232">
        <f t="shared" si="10"/>
        <v>0</v>
      </c>
      <c r="F64" s="232">
        <f t="shared" si="10"/>
        <v>0</v>
      </c>
      <c r="G64" s="232">
        <f t="shared" si="10"/>
        <v>0</v>
      </c>
      <c r="H64" s="232">
        <f t="shared" si="10"/>
        <v>0</v>
      </c>
      <c r="I64" s="232">
        <f t="shared" si="10"/>
        <v>0</v>
      </c>
      <c r="J64" s="232">
        <f t="shared" si="10"/>
        <v>0</v>
      </c>
      <c r="K64" s="232">
        <f t="shared" si="10"/>
        <v>0</v>
      </c>
      <c r="L64" s="232">
        <f t="shared" si="10"/>
        <v>0</v>
      </c>
      <c r="M64" s="232">
        <f t="shared" si="10"/>
        <v>0</v>
      </c>
      <c r="N64" s="232">
        <f t="shared" si="10"/>
        <v>0</v>
      </c>
      <c r="O64" s="232">
        <f t="shared" si="10"/>
        <v>0</v>
      </c>
      <c r="P64" s="232">
        <f t="shared" si="10"/>
        <v>0</v>
      </c>
      <c r="Q64" s="232">
        <f t="shared" si="10"/>
        <v>0</v>
      </c>
      <c r="R64" s="86"/>
    </row>
    <row r="65" spans="2:18" ht="14.45" x14ac:dyDescent="0.3">
      <c r="B65" s="225">
        <f t="shared" si="11"/>
        <v>2017</v>
      </c>
      <c r="C65" s="232"/>
      <c r="D65" s="232"/>
      <c r="E65" s="232">
        <f t="shared" si="10"/>
        <v>0</v>
      </c>
      <c r="F65" s="232">
        <f t="shared" si="10"/>
        <v>0</v>
      </c>
      <c r="G65" s="232">
        <f t="shared" si="10"/>
        <v>0</v>
      </c>
      <c r="H65" s="232">
        <f t="shared" si="10"/>
        <v>0</v>
      </c>
      <c r="I65" s="232">
        <f t="shared" si="10"/>
        <v>0</v>
      </c>
      <c r="J65" s="232">
        <f t="shared" si="10"/>
        <v>0</v>
      </c>
      <c r="K65" s="232">
        <f t="shared" si="10"/>
        <v>0</v>
      </c>
      <c r="L65" s="232">
        <f t="shared" si="10"/>
        <v>0</v>
      </c>
      <c r="M65" s="232">
        <f t="shared" si="10"/>
        <v>0</v>
      </c>
      <c r="N65" s="232">
        <f t="shared" si="10"/>
        <v>0</v>
      </c>
      <c r="O65" s="232">
        <f t="shared" si="10"/>
        <v>0</v>
      </c>
      <c r="P65" s="232">
        <f t="shared" si="10"/>
        <v>0</v>
      </c>
      <c r="Q65" s="232">
        <f t="shared" si="10"/>
        <v>0</v>
      </c>
      <c r="R65" s="86"/>
    </row>
    <row r="66" spans="2:18" ht="14.45" x14ac:dyDescent="0.3">
      <c r="B66" s="225">
        <f t="shared" si="11"/>
        <v>2018</v>
      </c>
      <c r="C66" s="232"/>
      <c r="D66" s="232"/>
      <c r="E66" s="232"/>
      <c r="F66" s="232">
        <f t="shared" si="10"/>
        <v>0.73552349298262742</v>
      </c>
      <c r="G66" s="232">
        <f t="shared" si="10"/>
        <v>0.73552349298262742</v>
      </c>
      <c r="H66" s="232">
        <f t="shared" si="10"/>
        <v>0.73552349298262742</v>
      </c>
      <c r="I66" s="232">
        <f t="shared" si="10"/>
        <v>0.66197114368436472</v>
      </c>
      <c r="J66" s="232">
        <f t="shared" si="10"/>
        <v>0.66197114368436472</v>
      </c>
      <c r="K66" s="232">
        <f t="shared" si="10"/>
        <v>0.66197114368436472</v>
      </c>
      <c r="L66" s="232">
        <f t="shared" si="10"/>
        <v>0.62519496903523331</v>
      </c>
      <c r="M66" s="232">
        <f t="shared" si="10"/>
        <v>0.62519496903523331</v>
      </c>
      <c r="N66" s="232">
        <f t="shared" si="10"/>
        <v>0.53325453241240495</v>
      </c>
      <c r="O66" s="232">
        <f t="shared" si="10"/>
        <v>0.5148664450878393</v>
      </c>
      <c r="P66" s="232">
        <f t="shared" si="10"/>
        <v>0.5148664450878393</v>
      </c>
      <c r="Q66" s="232">
        <f t="shared" si="10"/>
        <v>0.5148664450878393</v>
      </c>
      <c r="R66" s="86"/>
    </row>
    <row r="67" spans="2:18" ht="14.45" x14ac:dyDescent="0.3">
      <c r="B67" s="225">
        <f t="shared" si="11"/>
        <v>2019</v>
      </c>
      <c r="C67" s="232"/>
      <c r="D67" s="232"/>
      <c r="E67" s="232"/>
      <c r="F67" s="232"/>
      <c r="G67" s="232">
        <f t="shared" si="10"/>
        <v>0.51283514149525344</v>
      </c>
      <c r="H67" s="232">
        <f t="shared" si="10"/>
        <v>0.51283514149525344</v>
      </c>
      <c r="I67" s="232">
        <f t="shared" si="10"/>
        <v>0.51283514149525344</v>
      </c>
      <c r="J67" s="232">
        <f t="shared" si="10"/>
        <v>0.46155162734572808</v>
      </c>
      <c r="K67" s="232">
        <f t="shared" si="10"/>
        <v>0.46155162734572808</v>
      </c>
      <c r="L67" s="232">
        <f t="shared" si="10"/>
        <v>0.46155162734572808</v>
      </c>
      <c r="M67" s="232">
        <f t="shared" si="10"/>
        <v>0.43590987027096545</v>
      </c>
      <c r="N67" s="232">
        <f t="shared" si="10"/>
        <v>0.43590987027096545</v>
      </c>
      <c r="O67" s="232">
        <f t="shared" si="10"/>
        <v>0.37180547758405874</v>
      </c>
      <c r="P67" s="232">
        <f t="shared" si="10"/>
        <v>0.35898459904667746</v>
      </c>
      <c r="Q67" s="232">
        <f t="shared" si="10"/>
        <v>0.35898459904667746</v>
      </c>
      <c r="R67" s="86"/>
    </row>
    <row r="68" spans="2:18" ht="14.45" x14ac:dyDescent="0.3">
      <c r="B68" s="225">
        <f t="shared" si="11"/>
        <v>2020</v>
      </c>
      <c r="C68" s="232"/>
      <c r="D68" s="232"/>
      <c r="E68" s="232"/>
      <c r="F68" s="232"/>
      <c r="G68" s="232"/>
      <c r="H68" s="232">
        <f t="shared" si="10"/>
        <v>2.0974227724311637E-2</v>
      </c>
      <c r="I68" s="232">
        <f t="shared" si="10"/>
        <v>2.0974227724311637E-2</v>
      </c>
      <c r="J68" s="232">
        <f t="shared" si="10"/>
        <v>2.0974227724311637E-2</v>
      </c>
      <c r="K68" s="232">
        <f t="shared" si="10"/>
        <v>1.8876804951880474E-2</v>
      </c>
      <c r="L68" s="232">
        <f t="shared" si="10"/>
        <v>1.8876804951880474E-2</v>
      </c>
      <c r="M68" s="232">
        <f t="shared" si="10"/>
        <v>1.8876804951880474E-2</v>
      </c>
      <c r="N68" s="232">
        <f t="shared" si="10"/>
        <v>1.7828093565664893E-2</v>
      </c>
      <c r="O68" s="232">
        <f t="shared" si="10"/>
        <v>1.7828093565664893E-2</v>
      </c>
      <c r="P68" s="232">
        <f t="shared" si="10"/>
        <v>1.520631510012594E-2</v>
      </c>
      <c r="Q68" s="232">
        <f t="shared" si="10"/>
        <v>1.4681959407018146E-2</v>
      </c>
      <c r="R68" s="86"/>
    </row>
    <row r="69" spans="2:18" ht="14.45" x14ac:dyDescent="0.3">
      <c r="B69" s="225">
        <f t="shared" si="11"/>
        <v>2021</v>
      </c>
      <c r="C69" s="232"/>
      <c r="D69" s="232"/>
      <c r="E69" s="232"/>
      <c r="F69" s="232"/>
      <c r="G69" s="232"/>
      <c r="H69" s="232"/>
      <c r="I69" s="232">
        <f t="shared" si="10"/>
        <v>2.3333150624627711E-2</v>
      </c>
      <c r="J69" s="232">
        <f t="shared" si="10"/>
        <v>2.3333150624627711E-2</v>
      </c>
      <c r="K69" s="232">
        <f t="shared" si="10"/>
        <v>2.3333150624627711E-2</v>
      </c>
      <c r="L69" s="232">
        <f t="shared" si="10"/>
        <v>2.0999835562164941E-2</v>
      </c>
      <c r="M69" s="232">
        <f t="shared" si="10"/>
        <v>2.0999835562164941E-2</v>
      </c>
      <c r="N69" s="232">
        <f t="shared" si="10"/>
        <v>2.0999835562164941E-2</v>
      </c>
      <c r="O69" s="232">
        <f t="shared" si="10"/>
        <v>1.9833178030933558E-2</v>
      </c>
      <c r="P69" s="232">
        <f t="shared" si="10"/>
        <v>1.9833178030933558E-2</v>
      </c>
      <c r="Q69" s="232">
        <f t="shared" si="10"/>
        <v>1.6916534202855094E-2</v>
      </c>
      <c r="R69" s="86"/>
    </row>
    <row r="70" spans="2:18" ht="14.45" x14ac:dyDescent="0.3">
      <c r="B70" s="225">
        <f t="shared" si="11"/>
        <v>2022</v>
      </c>
      <c r="C70" s="232"/>
      <c r="D70" s="232"/>
      <c r="E70" s="232"/>
      <c r="F70" s="232"/>
      <c r="G70" s="232"/>
      <c r="H70" s="232"/>
      <c r="I70" s="232"/>
      <c r="J70" s="232">
        <f t="shared" si="10"/>
        <v>18.725430663002818</v>
      </c>
      <c r="K70" s="232">
        <f t="shared" si="10"/>
        <v>18.725430663002818</v>
      </c>
      <c r="L70" s="232">
        <f t="shared" si="10"/>
        <v>18.725430663002818</v>
      </c>
      <c r="M70" s="232">
        <f t="shared" si="10"/>
        <v>16.852887596702537</v>
      </c>
      <c r="N70" s="232">
        <f t="shared" si="10"/>
        <v>16.852887596702537</v>
      </c>
      <c r="O70" s="232">
        <f t="shared" si="10"/>
        <v>16.852887596702537</v>
      </c>
      <c r="P70" s="232">
        <f t="shared" si="10"/>
        <v>15.916616063552397</v>
      </c>
      <c r="Q70" s="232">
        <f t="shared" si="10"/>
        <v>15.916616063552397</v>
      </c>
      <c r="R70" s="86"/>
    </row>
    <row r="71" spans="2:18" ht="14.45" x14ac:dyDescent="0.3">
      <c r="B71" s="225">
        <f t="shared" si="11"/>
        <v>2023</v>
      </c>
      <c r="C71" s="232"/>
      <c r="D71" s="232"/>
      <c r="E71" s="232"/>
      <c r="F71" s="232"/>
      <c r="G71" s="232"/>
      <c r="H71" s="232"/>
      <c r="I71" s="232"/>
      <c r="J71" s="232"/>
      <c r="K71" s="232">
        <f t="shared" si="10"/>
        <v>0.33418532038774712</v>
      </c>
      <c r="L71" s="232">
        <f t="shared" si="10"/>
        <v>0.33418532038774712</v>
      </c>
      <c r="M71" s="232">
        <f t="shared" si="10"/>
        <v>0.33418532038774712</v>
      </c>
      <c r="N71" s="232">
        <f t="shared" si="10"/>
        <v>0.30076678834897241</v>
      </c>
      <c r="O71" s="232">
        <f t="shared" si="10"/>
        <v>0.30076678834897241</v>
      </c>
      <c r="P71" s="232">
        <f t="shared" si="10"/>
        <v>0.30076678834897241</v>
      </c>
      <c r="Q71" s="232">
        <f t="shared" si="10"/>
        <v>0.28405752232958503</v>
      </c>
      <c r="R71" s="86"/>
    </row>
    <row r="72" spans="2:18" ht="14.45" x14ac:dyDescent="0.3">
      <c r="B72" s="225">
        <f t="shared" si="11"/>
        <v>2024</v>
      </c>
      <c r="C72" s="232"/>
      <c r="D72" s="232"/>
      <c r="E72" s="232"/>
      <c r="F72" s="232"/>
      <c r="G72" s="232"/>
      <c r="H72" s="232"/>
      <c r="I72" s="232"/>
      <c r="J72" s="232"/>
      <c r="K72" s="232"/>
      <c r="L72" s="232">
        <f t="shared" si="10"/>
        <v>0.33460480494223527</v>
      </c>
      <c r="M72" s="232">
        <f t="shared" si="10"/>
        <v>0.33460480494223527</v>
      </c>
      <c r="N72" s="232">
        <f t="shared" si="10"/>
        <v>0.33460480494223527</v>
      </c>
      <c r="O72" s="232">
        <f t="shared" si="10"/>
        <v>0.30114432444801176</v>
      </c>
      <c r="P72" s="232">
        <f t="shared" si="10"/>
        <v>0.30114432444801176</v>
      </c>
      <c r="Q72" s="232">
        <f t="shared" si="10"/>
        <v>0.30114432444801176</v>
      </c>
      <c r="R72" s="86"/>
    </row>
    <row r="73" spans="2:18" x14ac:dyDescent="0.25">
      <c r="B73" s="225">
        <f t="shared" si="11"/>
        <v>2025</v>
      </c>
      <c r="C73" s="232"/>
      <c r="D73" s="232"/>
      <c r="E73" s="232"/>
      <c r="F73" s="232"/>
      <c r="G73" s="232"/>
      <c r="H73" s="232"/>
      <c r="I73" s="232"/>
      <c r="J73" s="232"/>
      <c r="K73" s="232"/>
      <c r="L73" s="232"/>
      <c r="M73" s="232">
        <f>HLOOKUP($B73,$C$59:$Q$60,2,FALSE)*$C$23*(1-IF(ROUNDDOWN((M$35-$B73)/$D$23,0)&lt;1,0,IF(ROUNDDOWN((M$35-$B73)/$D$23,0)&lt;2,0.5,IF(ROUNDDOWN((M$35-$B73)/$D$23,0)&lt;3,0.75,IF(ROUNDDOWN((M$35-$B73)/$D$23,0)&lt;4,0.875,0.9375)))))+HLOOKUP($B73,$C$59:$Q$60,2,FALSE)*$C$24*(1-IF(ROUNDDOWN((M$35-$B73)/$D$24,0)&lt;1,0,IF(ROUNDDOWN((M$35-$B73)/$D$24,0)&lt;2,0.5,IF(ROUNDDOWN((M$35-$B73)/$D$24,0)&lt;3,0.75,IF(ROUNDDOWN((M$35-$B73)/$D$24,0)&lt;4,0.875,0.9375)))))+HLOOKUP($B73,$C$59:$Q$60,2,FALSE)*$C$25*(1-IF(ROUNDDOWN((M$35-$B73)/$D$25,0)&lt;1,0,IF(ROUNDDOWN((M$35-$B73)/$D$25,0)&lt;2,0.5,IF(ROUNDDOWN((M$35-$B73)/$D$25,0)&lt;3,0.75,IF(ROUNDDOWN((M$35-$B73)/$D$25,0)&lt;4,0.875,0.9375)))))+HLOOKUP($B73,$C$59:$Q$60,2,FALSE)*$C$26*(1-IF(ROUNDDOWN((M$35-$B73)/$D$26,0)&lt;1,0,IF(ROUNDDOWN((M$35-$B73)/$D$26,0)&lt;2,0.5,IF(ROUNDDOWN((M$35-$B73)/$D$26,0)&lt;3,0.75,IF(ROUNDDOWN((M$35-$B73)/$D$26,0)&lt;4,0.875,0.9375)))))+HLOOKUP($B73,$C$59:$Q$60,2,FALSE)*$C$27*(1-IF(ROUNDDOWN((M$35-$B73)/$D$27,0)&lt;1,0,IF(ROUNDDOWN((M$35-$B73)/$D$27,0)&lt;2,0.5,IF(ROUNDDOWN((M$35-$B73)/$D$27,0)&lt;3,0.75,IF(ROUNDDOWN((M$35-$B73)/$D$27,0)&lt;4,0.875,0.9375)))))+HLOOKUP($B73,$C$59:$Q$60,2,FALSE)*$C$28*(1-IF(ROUNDDOWN((M$35-$B73)/$D$28,0)&lt;1,0,IF(ROUNDDOWN((M$35-$B73)/$D$28,0)&lt;2,0.5,IF(ROUNDDOWN((M$35-$B73)/$D$28,0)&lt;3,0.75,IF(ROUNDDOWN((M$35-$B73)/$D$28,0)&lt;4,0.875,0.9375)))))</f>
        <v>0.38057148502638194</v>
      </c>
      <c r="N73" s="232">
        <f>HLOOKUP($B73,$C$59:$Q$60,2,FALSE)*$C$23*(1-IF(ROUNDDOWN((N$35-$B73)/$D$23,0)&lt;1,0,IF(ROUNDDOWN((N$35-$B73)/$D$23,0)&lt;2,0.5,IF(ROUNDDOWN((N$35-$B73)/$D$23,0)&lt;3,0.75,IF(ROUNDDOWN((N$35-$B73)/$D$23,0)&lt;4,0.875,0.9375)))))+HLOOKUP($B73,$C$59:$Q$60,2,FALSE)*$C$24*(1-IF(ROUNDDOWN((N$35-$B73)/$D$24,0)&lt;1,0,IF(ROUNDDOWN((N$35-$B73)/$D$24,0)&lt;2,0.5,IF(ROUNDDOWN((N$35-$B73)/$D$24,0)&lt;3,0.75,IF(ROUNDDOWN((N$35-$B73)/$D$24,0)&lt;4,0.875,0.9375)))))+HLOOKUP($B73,$C$59:$Q$60,2,FALSE)*$C$25*(1-IF(ROUNDDOWN((N$35-$B73)/$D$25,0)&lt;1,0,IF(ROUNDDOWN((N$35-$B73)/$D$25,0)&lt;2,0.5,IF(ROUNDDOWN((N$35-$B73)/$D$25,0)&lt;3,0.75,IF(ROUNDDOWN((N$35-$B73)/$D$25,0)&lt;4,0.875,0.9375)))))+HLOOKUP($B73,$C$59:$Q$60,2,FALSE)*$C$26*(1-IF(ROUNDDOWN((N$35-$B73)/$D$26,0)&lt;1,0,IF(ROUNDDOWN((N$35-$B73)/$D$26,0)&lt;2,0.5,IF(ROUNDDOWN((N$35-$B73)/$D$26,0)&lt;3,0.75,IF(ROUNDDOWN((N$35-$B73)/$D$26,0)&lt;4,0.875,0.9375)))))+HLOOKUP($B73,$C$59:$Q$60,2,FALSE)*$C$27*(1-IF(ROUNDDOWN((N$35-$B73)/$D$27,0)&lt;1,0,IF(ROUNDDOWN((N$35-$B73)/$D$27,0)&lt;2,0.5,IF(ROUNDDOWN((N$35-$B73)/$D$27,0)&lt;3,0.75,IF(ROUNDDOWN((N$35-$B73)/$D$27,0)&lt;4,0.875,0.9375)))))+HLOOKUP($B73,$C$59:$Q$60,2,FALSE)*$C$28*(1-IF(ROUNDDOWN((N$35-$B73)/$D$28,0)&lt;1,0,IF(ROUNDDOWN((N$35-$B73)/$D$28,0)&lt;2,0.5,IF(ROUNDDOWN((N$35-$B73)/$D$28,0)&lt;3,0.75,IF(ROUNDDOWN((N$35-$B73)/$D$28,0)&lt;4,0.875,0.9375)))))</f>
        <v>0.38057148502638194</v>
      </c>
      <c r="O73" s="232">
        <f>HLOOKUP($B73,$C$59:$Q$60,2,FALSE)*$C$23*(1-IF(ROUNDDOWN((O$35-$B73)/$D$23,0)&lt;1,0,IF(ROUNDDOWN((O$35-$B73)/$D$23,0)&lt;2,0.5,IF(ROUNDDOWN((O$35-$B73)/$D$23,0)&lt;3,0.75,IF(ROUNDDOWN((O$35-$B73)/$D$23,0)&lt;4,0.875,0.9375)))))+HLOOKUP($B73,$C$59:$Q$60,2,FALSE)*$C$24*(1-IF(ROUNDDOWN((O$35-$B73)/$D$24,0)&lt;1,0,IF(ROUNDDOWN((O$35-$B73)/$D$24,0)&lt;2,0.5,IF(ROUNDDOWN((O$35-$B73)/$D$24,0)&lt;3,0.75,IF(ROUNDDOWN((O$35-$B73)/$D$24,0)&lt;4,0.875,0.9375)))))+HLOOKUP($B73,$C$59:$Q$60,2,FALSE)*$C$25*(1-IF(ROUNDDOWN((O$35-$B73)/$D$25,0)&lt;1,0,IF(ROUNDDOWN((O$35-$B73)/$D$25,0)&lt;2,0.5,IF(ROUNDDOWN((O$35-$B73)/$D$25,0)&lt;3,0.75,IF(ROUNDDOWN((O$35-$B73)/$D$25,0)&lt;4,0.875,0.9375)))))+HLOOKUP($B73,$C$59:$Q$60,2,FALSE)*$C$26*(1-IF(ROUNDDOWN((O$35-$B73)/$D$26,0)&lt;1,0,IF(ROUNDDOWN((O$35-$B73)/$D$26,0)&lt;2,0.5,IF(ROUNDDOWN((O$35-$B73)/$D$26,0)&lt;3,0.75,IF(ROUNDDOWN((O$35-$B73)/$D$26,0)&lt;4,0.875,0.9375)))))+HLOOKUP($B73,$C$59:$Q$60,2,FALSE)*$C$27*(1-IF(ROUNDDOWN((O$35-$B73)/$D$27,0)&lt;1,0,IF(ROUNDDOWN((O$35-$B73)/$D$27,0)&lt;2,0.5,IF(ROUNDDOWN((O$35-$B73)/$D$27,0)&lt;3,0.75,IF(ROUNDDOWN((O$35-$B73)/$D$27,0)&lt;4,0.875,0.9375)))))+HLOOKUP($B73,$C$59:$Q$60,2,FALSE)*$C$28*(1-IF(ROUNDDOWN((O$35-$B73)/$D$28,0)&lt;1,0,IF(ROUNDDOWN((O$35-$B73)/$D$28,0)&lt;2,0.5,IF(ROUNDDOWN((O$35-$B73)/$D$28,0)&lt;3,0.75,IF(ROUNDDOWN((O$35-$B73)/$D$28,0)&lt;4,0.875,0.9375)))))</f>
        <v>0.38057148502638194</v>
      </c>
      <c r="P73" s="232">
        <f>HLOOKUP($B73,$C$59:$Q$60,2,FALSE)*$C$23*(1-IF(ROUNDDOWN((P$35-$B73)/$D$23,0)&lt;1,0,IF(ROUNDDOWN((P$35-$B73)/$D$23,0)&lt;2,0.5,IF(ROUNDDOWN((P$35-$B73)/$D$23,0)&lt;3,0.75,IF(ROUNDDOWN((P$35-$B73)/$D$23,0)&lt;4,0.875,0.9375)))))+HLOOKUP($B73,$C$59:$Q$60,2,FALSE)*$C$24*(1-IF(ROUNDDOWN((P$35-$B73)/$D$24,0)&lt;1,0,IF(ROUNDDOWN((P$35-$B73)/$D$24,0)&lt;2,0.5,IF(ROUNDDOWN((P$35-$B73)/$D$24,0)&lt;3,0.75,IF(ROUNDDOWN((P$35-$B73)/$D$24,0)&lt;4,0.875,0.9375)))))+HLOOKUP($B73,$C$59:$Q$60,2,FALSE)*$C$25*(1-IF(ROUNDDOWN((P$35-$B73)/$D$25,0)&lt;1,0,IF(ROUNDDOWN((P$35-$B73)/$D$25,0)&lt;2,0.5,IF(ROUNDDOWN((P$35-$B73)/$D$25,0)&lt;3,0.75,IF(ROUNDDOWN((P$35-$B73)/$D$25,0)&lt;4,0.875,0.9375)))))+HLOOKUP($B73,$C$59:$Q$60,2,FALSE)*$C$26*(1-IF(ROUNDDOWN((P$35-$B73)/$D$26,0)&lt;1,0,IF(ROUNDDOWN((P$35-$B73)/$D$26,0)&lt;2,0.5,IF(ROUNDDOWN((P$35-$B73)/$D$26,0)&lt;3,0.75,IF(ROUNDDOWN((P$35-$B73)/$D$26,0)&lt;4,0.875,0.9375)))))+HLOOKUP($B73,$C$59:$Q$60,2,FALSE)*$C$27*(1-IF(ROUNDDOWN((P$35-$B73)/$D$27,0)&lt;1,0,IF(ROUNDDOWN((P$35-$B73)/$D$27,0)&lt;2,0.5,IF(ROUNDDOWN((P$35-$B73)/$D$27,0)&lt;3,0.75,IF(ROUNDDOWN((P$35-$B73)/$D$27,0)&lt;4,0.875,0.9375)))))+HLOOKUP($B73,$C$59:$Q$60,2,FALSE)*$C$28*(1-IF(ROUNDDOWN((P$35-$B73)/$D$28,0)&lt;1,0,IF(ROUNDDOWN((P$35-$B73)/$D$28,0)&lt;2,0.5,IF(ROUNDDOWN((P$35-$B73)/$D$28,0)&lt;3,0.75,IF(ROUNDDOWN((P$35-$B73)/$D$28,0)&lt;4,0.875,0.9375)))))</f>
        <v>0.34251433652374369</v>
      </c>
      <c r="Q73" s="232">
        <f>HLOOKUP($B73,$C$59:$Q$60,2,FALSE)*$C$23*(1-IF(ROUNDDOWN((Q$35-$B73)/$D$23,0)&lt;1,0,IF(ROUNDDOWN((Q$35-$B73)/$D$23,0)&lt;2,0.5,IF(ROUNDDOWN((Q$35-$B73)/$D$23,0)&lt;3,0.75,IF(ROUNDDOWN((Q$35-$B73)/$D$23,0)&lt;4,0.875,0.9375)))))+HLOOKUP($B73,$C$59:$Q$60,2,FALSE)*$C$24*(1-IF(ROUNDDOWN((Q$35-$B73)/$D$24,0)&lt;1,0,IF(ROUNDDOWN((Q$35-$B73)/$D$24,0)&lt;2,0.5,IF(ROUNDDOWN((Q$35-$B73)/$D$24,0)&lt;3,0.75,IF(ROUNDDOWN((Q$35-$B73)/$D$24,0)&lt;4,0.875,0.9375)))))+HLOOKUP($B73,$C$59:$Q$60,2,FALSE)*$C$25*(1-IF(ROUNDDOWN((Q$35-$B73)/$D$25,0)&lt;1,0,IF(ROUNDDOWN((Q$35-$B73)/$D$25,0)&lt;2,0.5,IF(ROUNDDOWN((Q$35-$B73)/$D$25,0)&lt;3,0.75,IF(ROUNDDOWN((Q$35-$B73)/$D$25,0)&lt;4,0.875,0.9375)))))+HLOOKUP($B73,$C$59:$Q$60,2,FALSE)*$C$26*(1-IF(ROUNDDOWN((Q$35-$B73)/$D$26,0)&lt;1,0,IF(ROUNDDOWN((Q$35-$B73)/$D$26,0)&lt;2,0.5,IF(ROUNDDOWN((Q$35-$B73)/$D$26,0)&lt;3,0.75,IF(ROUNDDOWN((Q$35-$B73)/$D$26,0)&lt;4,0.875,0.9375)))))+HLOOKUP($B73,$C$59:$Q$60,2,FALSE)*$C$27*(1-IF(ROUNDDOWN((Q$35-$B73)/$D$27,0)&lt;1,0,IF(ROUNDDOWN((Q$35-$B73)/$D$27,0)&lt;2,0.5,IF(ROUNDDOWN((Q$35-$B73)/$D$27,0)&lt;3,0.75,IF(ROUNDDOWN((Q$35-$B73)/$D$27,0)&lt;4,0.875,0.9375)))))+HLOOKUP($B73,$C$59:$Q$60,2,FALSE)*$C$28*(1-IF(ROUNDDOWN((Q$35-$B73)/$D$28,0)&lt;1,0,IF(ROUNDDOWN((Q$35-$B73)/$D$28,0)&lt;2,0.5,IF(ROUNDDOWN((Q$35-$B73)/$D$28,0)&lt;3,0.75,IF(ROUNDDOWN((Q$35-$B73)/$D$28,0)&lt;4,0.875,0.9375)))))</f>
        <v>0.34251433652374369</v>
      </c>
      <c r="R73" s="86"/>
    </row>
    <row r="74" spans="2:18" x14ac:dyDescent="0.25">
      <c r="B74" s="225">
        <f t="shared" si="11"/>
        <v>2026</v>
      </c>
      <c r="C74" s="232"/>
      <c r="D74" s="232"/>
      <c r="E74" s="232"/>
      <c r="F74" s="232"/>
      <c r="G74" s="232"/>
      <c r="H74" s="232"/>
      <c r="I74" s="232"/>
      <c r="J74" s="232"/>
      <c r="K74" s="232"/>
      <c r="L74" s="232"/>
      <c r="M74" s="232"/>
      <c r="N74" s="232">
        <f>HLOOKUP($B74,$C$59:$Q$60,2,FALSE)*$C$23*(1-IF(ROUNDDOWN((N$35-$B74)/$D$23,0)&lt;1,0,IF(ROUNDDOWN((N$35-$B74)/$D$23,0)&lt;2,0.5,IF(ROUNDDOWN((N$35-$B74)/$D$23,0)&lt;3,0.75,IF(ROUNDDOWN((N$35-$B74)/$D$23,0)&lt;4,0.875,0.9375)))))+HLOOKUP($B74,$C$59:$Q$60,2,FALSE)*$C$24*(1-IF(ROUNDDOWN((N$35-$B74)/$D$24,0)&lt;1,0,IF(ROUNDDOWN((N$35-$B74)/$D$24,0)&lt;2,0.5,IF(ROUNDDOWN((N$35-$B74)/$D$24,0)&lt;3,0.75,IF(ROUNDDOWN((N$35-$B74)/$D$24,0)&lt;4,0.875,0.9375)))))+HLOOKUP($B74,$C$59:$Q$60,2,FALSE)*$C$25*(1-IF(ROUNDDOWN((N$35-$B74)/$D$25,0)&lt;1,0,IF(ROUNDDOWN((N$35-$B74)/$D$25,0)&lt;2,0.5,IF(ROUNDDOWN((N$35-$B74)/$D$25,0)&lt;3,0.75,IF(ROUNDDOWN((N$35-$B74)/$D$25,0)&lt;4,0.875,0.9375)))))+HLOOKUP($B74,$C$59:$Q$60,2,FALSE)*$C$26*(1-IF(ROUNDDOWN((N$35-$B74)/$D$26,0)&lt;1,0,IF(ROUNDDOWN((N$35-$B74)/$D$26,0)&lt;2,0.5,IF(ROUNDDOWN((N$35-$B74)/$D$26,0)&lt;3,0.75,IF(ROUNDDOWN((N$35-$B74)/$D$26,0)&lt;4,0.875,0.9375)))))+HLOOKUP($B74,$C$59:$Q$60,2,FALSE)*$C$27*(1-IF(ROUNDDOWN((N$35-$B74)/$D$27,0)&lt;1,0,IF(ROUNDDOWN((N$35-$B74)/$D$27,0)&lt;2,0.5,IF(ROUNDDOWN((N$35-$B74)/$D$27,0)&lt;3,0.75,IF(ROUNDDOWN((N$35-$B74)/$D$27,0)&lt;4,0.875,0.9375)))))+HLOOKUP($B74,$C$59:$Q$60,2,FALSE)*$C$28*(1-IF(ROUNDDOWN((N$35-$B74)/$D$28,0)&lt;1,0,IF(ROUNDDOWN((N$35-$B74)/$D$28,0)&lt;2,0.5,IF(ROUNDDOWN((N$35-$B74)/$D$28,0)&lt;3,0.75,IF(ROUNDDOWN((N$35-$B74)/$D$28,0)&lt;4,0.875,0.9375)))))</f>
        <v>0.38723105751787873</v>
      </c>
      <c r="O74" s="232">
        <f>HLOOKUP($B74,$C$59:$Q$60,2,FALSE)*$C$23*(1-IF(ROUNDDOWN((O$35-$B74)/$D$23,0)&lt;1,0,IF(ROUNDDOWN((O$35-$B74)/$D$23,0)&lt;2,0.5,IF(ROUNDDOWN((O$35-$B74)/$D$23,0)&lt;3,0.75,IF(ROUNDDOWN((O$35-$B74)/$D$23,0)&lt;4,0.875,0.9375)))))+HLOOKUP($B74,$C$59:$Q$60,2,FALSE)*$C$24*(1-IF(ROUNDDOWN((O$35-$B74)/$D$24,0)&lt;1,0,IF(ROUNDDOWN((O$35-$B74)/$D$24,0)&lt;2,0.5,IF(ROUNDDOWN((O$35-$B74)/$D$24,0)&lt;3,0.75,IF(ROUNDDOWN((O$35-$B74)/$D$24,0)&lt;4,0.875,0.9375)))))+HLOOKUP($B74,$C$59:$Q$60,2,FALSE)*$C$25*(1-IF(ROUNDDOWN((O$35-$B74)/$D$25,0)&lt;1,0,IF(ROUNDDOWN((O$35-$B74)/$D$25,0)&lt;2,0.5,IF(ROUNDDOWN((O$35-$B74)/$D$25,0)&lt;3,0.75,IF(ROUNDDOWN((O$35-$B74)/$D$25,0)&lt;4,0.875,0.9375)))))+HLOOKUP($B74,$C$59:$Q$60,2,FALSE)*$C$26*(1-IF(ROUNDDOWN((O$35-$B74)/$D$26,0)&lt;1,0,IF(ROUNDDOWN((O$35-$B74)/$D$26,0)&lt;2,0.5,IF(ROUNDDOWN((O$35-$B74)/$D$26,0)&lt;3,0.75,IF(ROUNDDOWN((O$35-$B74)/$D$26,0)&lt;4,0.875,0.9375)))))+HLOOKUP($B74,$C$59:$Q$60,2,FALSE)*$C$27*(1-IF(ROUNDDOWN((O$35-$B74)/$D$27,0)&lt;1,0,IF(ROUNDDOWN((O$35-$B74)/$D$27,0)&lt;2,0.5,IF(ROUNDDOWN((O$35-$B74)/$D$27,0)&lt;3,0.75,IF(ROUNDDOWN((O$35-$B74)/$D$27,0)&lt;4,0.875,0.9375)))))+HLOOKUP($B74,$C$59:$Q$60,2,FALSE)*$C$28*(1-IF(ROUNDDOWN((O$35-$B74)/$D$28,0)&lt;1,0,IF(ROUNDDOWN((O$35-$B74)/$D$28,0)&lt;2,0.5,IF(ROUNDDOWN((O$35-$B74)/$D$28,0)&lt;3,0.75,IF(ROUNDDOWN((O$35-$B74)/$D$28,0)&lt;4,0.875,0.9375)))))</f>
        <v>0.38723105751787873</v>
      </c>
      <c r="P74" s="232">
        <f>HLOOKUP($B74,$C$59:$Q$60,2,FALSE)*$C$23*(1-IF(ROUNDDOWN((P$35-$B74)/$D$23,0)&lt;1,0,IF(ROUNDDOWN((P$35-$B74)/$D$23,0)&lt;2,0.5,IF(ROUNDDOWN((P$35-$B74)/$D$23,0)&lt;3,0.75,IF(ROUNDDOWN((P$35-$B74)/$D$23,0)&lt;4,0.875,0.9375)))))+HLOOKUP($B74,$C$59:$Q$60,2,FALSE)*$C$24*(1-IF(ROUNDDOWN((P$35-$B74)/$D$24,0)&lt;1,0,IF(ROUNDDOWN((P$35-$B74)/$D$24,0)&lt;2,0.5,IF(ROUNDDOWN((P$35-$B74)/$D$24,0)&lt;3,0.75,IF(ROUNDDOWN((P$35-$B74)/$D$24,0)&lt;4,0.875,0.9375)))))+HLOOKUP($B74,$C$59:$Q$60,2,FALSE)*$C$25*(1-IF(ROUNDDOWN((P$35-$B74)/$D$25,0)&lt;1,0,IF(ROUNDDOWN((P$35-$B74)/$D$25,0)&lt;2,0.5,IF(ROUNDDOWN((P$35-$B74)/$D$25,0)&lt;3,0.75,IF(ROUNDDOWN((P$35-$B74)/$D$25,0)&lt;4,0.875,0.9375)))))+HLOOKUP($B74,$C$59:$Q$60,2,FALSE)*$C$26*(1-IF(ROUNDDOWN((P$35-$B74)/$D$26,0)&lt;1,0,IF(ROUNDDOWN((P$35-$B74)/$D$26,0)&lt;2,0.5,IF(ROUNDDOWN((P$35-$B74)/$D$26,0)&lt;3,0.75,IF(ROUNDDOWN((P$35-$B74)/$D$26,0)&lt;4,0.875,0.9375)))))+HLOOKUP($B74,$C$59:$Q$60,2,FALSE)*$C$27*(1-IF(ROUNDDOWN((P$35-$B74)/$D$27,0)&lt;1,0,IF(ROUNDDOWN((P$35-$B74)/$D$27,0)&lt;2,0.5,IF(ROUNDDOWN((P$35-$B74)/$D$27,0)&lt;3,0.75,IF(ROUNDDOWN((P$35-$B74)/$D$27,0)&lt;4,0.875,0.9375)))))+HLOOKUP($B74,$C$59:$Q$60,2,FALSE)*$C$28*(1-IF(ROUNDDOWN((P$35-$B74)/$D$28,0)&lt;1,0,IF(ROUNDDOWN((P$35-$B74)/$D$28,0)&lt;2,0.5,IF(ROUNDDOWN((P$35-$B74)/$D$28,0)&lt;3,0.75,IF(ROUNDDOWN((P$35-$B74)/$D$28,0)&lt;4,0.875,0.9375)))))</f>
        <v>0.38723105751787873</v>
      </c>
      <c r="Q74" s="232">
        <f>HLOOKUP($B74,$C$59:$Q$60,2,FALSE)*$C$23*(1-IF(ROUNDDOWN((Q$35-$B74)/$D$23,0)&lt;1,0,IF(ROUNDDOWN((Q$35-$B74)/$D$23,0)&lt;2,0.5,IF(ROUNDDOWN((Q$35-$B74)/$D$23,0)&lt;3,0.75,IF(ROUNDDOWN((Q$35-$B74)/$D$23,0)&lt;4,0.875,0.9375)))))+HLOOKUP($B74,$C$59:$Q$60,2,FALSE)*$C$24*(1-IF(ROUNDDOWN((Q$35-$B74)/$D$24,0)&lt;1,0,IF(ROUNDDOWN((Q$35-$B74)/$D$24,0)&lt;2,0.5,IF(ROUNDDOWN((Q$35-$B74)/$D$24,0)&lt;3,0.75,IF(ROUNDDOWN((Q$35-$B74)/$D$24,0)&lt;4,0.875,0.9375)))))+HLOOKUP($B74,$C$59:$Q$60,2,FALSE)*$C$25*(1-IF(ROUNDDOWN((Q$35-$B74)/$D$25,0)&lt;1,0,IF(ROUNDDOWN((Q$35-$B74)/$D$25,0)&lt;2,0.5,IF(ROUNDDOWN((Q$35-$B74)/$D$25,0)&lt;3,0.75,IF(ROUNDDOWN((Q$35-$B74)/$D$25,0)&lt;4,0.875,0.9375)))))+HLOOKUP($B74,$C$59:$Q$60,2,FALSE)*$C$26*(1-IF(ROUNDDOWN((Q$35-$B74)/$D$26,0)&lt;1,0,IF(ROUNDDOWN((Q$35-$B74)/$D$26,0)&lt;2,0.5,IF(ROUNDDOWN((Q$35-$B74)/$D$26,0)&lt;3,0.75,IF(ROUNDDOWN((Q$35-$B74)/$D$26,0)&lt;4,0.875,0.9375)))))+HLOOKUP($B74,$C$59:$Q$60,2,FALSE)*$C$27*(1-IF(ROUNDDOWN((Q$35-$B74)/$D$27,0)&lt;1,0,IF(ROUNDDOWN((Q$35-$B74)/$D$27,0)&lt;2,0.5,IF(ROUNDDOWN((Q$35-$B74)/$D$27,0)&lt;3,0.75,IF(ROUNDDOWN((Q$35-$B74)/$D$27,0)&lt;4,0.875,0.9375)))))+HLOOKUP($B74,$C$59:$Q$60,2,FALSE)*$C$28*(1-IF(ROUNDDOWN((Q$35-$B74)/$D$28,0)&lt;1,0,IF(ROUNDDOWN((Q$35-$B74)/$D$28,0)&lt;2,0.5,IF(ROUNDDOWN((Q$35-$B74)/$D$28,0)&lt;3,0.75,IF(ROUNDDOWN((Q$35-$B74)/$D$28,0)&lt;4,0.875,0.9375)))))</f>
        <v>0.3485079517660909</v>
      </c>
      <c r="R74" s="86"/>
    </row>
    <row r="75" spans="2:18" x14ac:dyDescent="0.25">
      <c r="B75" s="225">
        <f t="shared" si="11"/>
        <v>2027</v>
      </c>
      <c r="C75" s="232"/>
      <c r="D75" s="232"/>
      <c r="E75" s="232"/>
      <c r="F75" s="232"/>
      <c r="G75" s="232"/>
      <c r="H75" s="232"/>
      <c r="I75" s="232"/>
      <c r="J75" s="232"/>
      <c r="K75" s="232"/>
      <c r="L75" s="232"/>
      <c r="M75" s="232"/>
      <c r="N75" s="232"/>
      <c r="O75" s="232">
        <f>HLOOKUP($B75,$C$59:$Q$60,2,FALSE)*$C$23*(1-IF(ROUNDDOWN((O$35-$B75)/$D$23,0)&lt;1,0,IF(ROUNDDOWN((O$35-$B75)/$D$23,0)&lt;2,0.5,IF(ROUNDDOWN((O$35-$B75)/$D$23,0)&lt;3,0.75,IF(ROUNDDOWN((O$35-$B75)/$D$23,0)&lt;4,0.875,0.9375)))))+HLOOKUP($B75,$C$59:$Q$60,2,FALSE)*$C$24*(1-IF(ROUNDDOWN((O$35-$B75)/$D$24,0)&lt;1,0,IF(ROUNDDOWN((O$35-$B75)/$D$24,0)&lt;2,0.5,IF(ROUNDDOWN((O$35-$B75)/$D$24,0)&lt;3,0.75,IF(ROUNDDOWN((O$35-$B75)/$D$24,0)&lt;4,0.875,0.9375)))))+HLOOKUP($B75,$C$59:$Q$60,2,FALSE)*$C$25*(1-IF(ROUNDDOWN((O$35-$B75)/$D$25,0)&lt;1,0,IF(ROUNDDOWN((O$35-$B75)/$D$25,0)&lt;2,0.5,IF(ROUNDDOWN((O$35-$B75)/$D$25,0)&lt;3,0.75,IF(ROUNDDOWN((O$35-$B75)/$D$25,0)&lt;4,0.875,0.9375)))))+HLOOKUP($B75,$C$59:$Q$60,2,FALSE)*$C$26*(1-IF(ROUNDDOWN((O$35-$B75)/$D$26,0)&lt;1,0,IF(ROUNDDOWN((O$35-$B75)/$D$26,0)&lt;2,0.5,IF(ROUNDDOWN((O$35-$B75)/$D$26,0)&lt;3,0.75,IF(ROUNDDOWN((O$35-$B75)/$D$26,0)&lt;4,0.875,0.9375)))))+HLOOKUP($B75,$C$59:$Q$60,2,FALSE)*$C$27*(1-IF(ROUNDDOWN((O$35-$B75)/$D$27,0)&lt;1,0,IF(ROUNDDOWN((O$35-$B75)/$D$27,0)&lt;2,0.5,IF(ROUNDDOWN((O$35-$B75)/$D$27,0)&lt;3,0.75,IF(ROUNDDOWN((O$35-$B75)/$D$27,0)&lt;4,0.875,0.9375)))))+HLOOKUP($B75,$C$59:$Q$60,2,FALSE)*$C$28*(1-IF(ROUNDDOWN((O$35-$B75)/$D$28,0)&lt;1,0,IF(ROUNDDOWN((O$35-$B75)/$D$28,0)&lt;2,0.5,IF(ROUNDDOWN((O$35-$B75)/$D$28,0)&lt;3,0.75,IF(ROUNDDOWN((O$35-$B75)/$D$28,0)&lt;4,0.875,0.9375)))))</f>
        <v>0.39492387188936773</v>
      </c>
      <c r="P75" s="232">
        <f>HLOOKUP($B75,$C$59:$Q$60,2,FALSE)*$C$23*(1-IF(ROUNDDOWN((P$35-$B75)/$D$23,0)&lt;1,0,IF(ROUNDDOWN((P$35-$B75)/$D$23,0)&lt;2,0.5,IF(ROUNDDOWN((P$35-$B75)/$D$23,0)&lt;3,0.75,IF(ROUNDDOWN((P$35-$B75)/$D$23,0)&lt;4,0.875,0.9375)))))+HLOOKUP($B75,$C$59:$Q$60,2,FALSE)*$C$24*(1-IF(ROUNDDOWN((P$35-$B75)/$D$24,0)&lt;1,0,IF(ROUNDDOWN((P$35-$B75)/$D$24,0)&lt;2,0.5,IF(ROUNDDOWN((P$35-$B75)/$D$24,0)&lt;3,0.75,IF(ROUNDDOWN((P$35-$B75)/$D$24,0)&lt;4,0.875,0.9375)))))+HLOOKUP($B75,$C$59:$Q$60,2,FALSE)*$C$25*(1-IF(ROUNDDOWN((P$35-$B75)/$D$25,0)&lt;1,0,IF(ROUNDDOWN((P$35-$B75)/$D$25,0)&lt;2,0.5,IF(ROUNDDOWN((P$35-$B75)/$D$25,0)&lt;3,0.75,IF(ROUNDDOWN((P$35-$B75)/$D$25,0)&lt;4,0.875,0.9375)))))+HLOOKUP($B75,$C$59:$Q$60,2,FALSE)*$C$26*(1-IF(ROUNDDOWN((P$35-$B75)/$D$26,0)&lt;1,0,IF(ROUNDDOWN((P$35-$B75)/$D$26,0)&lt;2,0.5,IF(ROUNDDOWN((P$35-$B75)/$D$26,0)&lt;3,0.75,IF(ROUNDDOWN((P$35-$B75)/$D$26,0)&lt;4,0.875,0.9375)))))+HLOOKUP($B75,$C$59:$Q$60,2,FALSE)*$C$27*(1-IF(ROUNDDOWN((P$35-$B75)/$D$27,0)&lt;1,0,IF(ROUNDDOWN((P$35-$B75)/$D$27,0)&lt;2,0.5,IF(ROUNDDOWN((P$35-$B75)/$D$27,0)&lt;3,0.75,IF(ROUNDDOWN((P$35-$B75)/$D$27,0)&lt;4,0.875,0.9375)))))+HLOOKUP($B75,$C$59:$Q$60,2,FALSE)*$C$28*(1-IF(ROUNDDOWN((P$35-$B75)/$D$28,0)&lt;1,0,IF(ROUNDDOWN((P$35-$B75)/$D$28,0)&lt;2,0.5,IF(ROUNDDOWN((P$35-$B75)/$D$28,0)&lt;3,0.75,IF(ROUNDDOWN((P$35-$B75)/$D$28,0)&lt;4,0.875,0.9375)))))</f>
        <v>0.39492387188936773</v>
      </c>
      <c r="Q75" s="232">
        <f>HLOOKUP($B75,$C$59:$Q$60,2,FALSE)*$C$23*(1-IF(ROUNDDOWN((Q$35-$B75)/$D$23,0)&lt;1,0,IF(ROUNDDOWN((Q$35-$B75)/$D$23,0)&lt;2,0.5,IF(ROUNDDOWN((Q$35-$B75)/$D$23,0)&lt;3,0.75,IF(ROUNDDOWN((Q$35-$B75)/$D$23,0)&lt;4,0.875,0.9375)))))+HLOOKUP($B75,$C$59:$Q$60,2,FALSE)*$C$24*(1-IF(ROUNDDOWN((Q$35-$B75)/$D$24,0)&lt;1,0,IF(ROUNDDOWN((Q$35-$B75)/$D$24,0)&lt;2,0.5,IF(ROUNDDOWN((Q$35-$B75)/$D$24,0)&lt;3,0.75,IF(ROUNDDOWN((Q$35-$B75)/$D$24,0)&lt;4,0.875,0.9375)))))+HLOOKUP($B75,$C$59:$Q$60,2,FALSE)*$C$25*(1-IF(ROUNDDOWN((Q$35-$B75)/$D$25,0)&lt;1,0,IF(ROUNDDOWN((Q$35-$B75)/$D$25,0)&lt;2,0.5,IF(ROUNDDOWN((Q$35-$B75)/$D$25,0)&lt;3,0.75,IF(ROUNDDOWN((Q$35-$B75)/$D$25,0)&lt;4,0.875,0.9375)))))+HLOOKUP($B75,$C$59:$Q$60,2,FALSE)*$C$26*(1-IF(ROUNDDOWN((Q$35-$B75)/$D$26,0)&lt;1,0,IF(ROUNDDOWN((Q$35-$B75)/$D$26,0)&lt;2,0.5,IF(ROUNDDOWN((Q$35-$B75)/$D$26,0)&lt;3,0.75,IF(ROUNDDOWN((Q$35-$B75)/$D$26,0)&lt;4,0.875,0.9375)))))+HLOOKUP($B75,$C$59:$Q$60,2,FALSE)*$C$27*(1-IF(ROUNDDOWN((Q$35-$B75)/$D$27,0)&lt;1,0,IF(ROUNDDOWN((Q$35-$B75)/$D$27,0)&lt;2,0.5,IF(ROUNDDOWN((Q$35-$B75)/$D$27,0)&lt;3,0.75,IF(ROUNDDOWN((Q$35-$B75)/$D$27,0)&lt;4,0.875,0.9375)))))+HLOOKUP($B75,$C$59:$Q$60,2,FALSE)*$C$28*(1-IF(ROUNDDOWN((Q$35-$B75)/$D$28,0)&lt;1,0,IF(ROUNDDOWN((Q$35-$B75)/$D$28,0)&lt;2,0.5,IF(ROUNDDOWN((Q$35-$B75)/$D$28,0)&lt;3,0.75,IF(ROUNDDOWN((Q$35-$B75)/$D$28,0)&lt;4,0.875,0.9375)))))</f>
        <v>0.39492387188936773</v>
      </c>
      <c r="R75" s="86"/>
    </row>
    <row r="76" spans="2:18" x14ac:dyDescent="0.25">
      <c r="B76" s="225">
        <f t="shared" si="11"/>
        <v>2028</v>
      </c>
      <c r="C76" s="232"/>
      <c r="D76" s="232"/>
      <c r="E76" s="232"/>
      <c r="F76" s="232"/>
      <c r="G76" s="232"/>
      <c r="H76" s="232"/>
      <c r="I76" s="232"/>
      <c r="J76" s="232"/>
      <c r="K76" s="232"/>
      <c r="L76" s="232"/>
      <c r="M76" s="232"/>
      <c r="N76" s="232"/>
      <c r="O76" s="232"/>
      <c r="P76" s="232">
        <f>HLOOKUP($B76,$C$59:$Q$60,2,FALSE)*$C$23*(1-IF(ROUNDDOWN((P$35-$B76)/$D$23,0)&lt;1,0,IF(ROUNDDOWN((P$35-$B76)/$D$23,0)&lt;2,0.5,IF(ROUNDDOWN((P$35-$B76)/$D$23,0)&lt;3,0.75,IF(ROUNDDOWN((P$35-$B76)/$D$23,0)&lt;4,0.875,0.9375)))))+HLOOKUP($B76,$C$59:$Q$60,2,FALSE)*$C$24*(1-IF(ROUNDDOWN((P$35-$B76)/$D$24,0)&lt;1,0,IF(ROUNDDOWN((P$35-$B76)/$D$24,0)&lt;2,0.5,IF(ROUNDDOWN((P$35-$B76)/$D$24,0)&lt;3,0.75,IF(ROUNDDOWN((P$35-$B76)/$D$24,0)&lt;4,0.875,0.9375)))))+HLOOKUP($B76,$C$59:$Q$60,2,FALSE)*$C$25*(1-IF(ROUNDDOWN((P$35-$B76)/$D$25,0)&lt;1,0,IF(ROUNDDOWN((P$35-$B76)/$D$25,0)&lt;2,0.5,IF(ROUNDDOWN((P$35-$B76)/$D$25,0)&lt;3,0.75,IF(ROUNDDOWN((P$35-$B76)/$D$25,0)&lt;4,0.875,0.9375)))))+HLOOKUP($B76,$C$59:$Q$60,2,FALSE)*$C$26*(1-IF(ROUNDDOWN((P$35-$B76)/$D$26,0)&lt;1,0,IF(ROUNDDOWN((P$35-$B76)/$D$26,0)&lt;2,0.5,IF(ROUNDDOWN((P$35-$B76)/$D$26,0)&lt;3,0.75,IF(ROUNDDOWN((P$35-$B76)/$D$26,0)&lt;4,0.875,0.9375)))))+HLOOKUP($B76,$C$59:$Q$60,2,FALSE)*$C$27*(1-IF(ROUNDDOWN((P$35-$B76)/$D$27,0)&lt;1,0,IF(ROUNDDOWN((P$35-$B76)/$D$27,0)&lt;2,0.5,IF(ROUNDDOWN((P$35-$B76)/$D$27,0)&lt;3,0.75,IF(ROUNDDOWN((P$35-$B76)/$D$27,0)&lt;4,0.875,0.9375)))))+HLOOKUP($B76,$C$59:$Q$60,2,FALSE)*$C$28*(1-IF(ROUNDDOWN((P$35-$B76)/$D$28,0)&lt;1,0,IF(ROUNDDOWN((P$35-$B76)/$D$28,0)&lt;2,0.5,IF(ROUNDDOWN((P$35-$B76)/$D$28,0)&lt;3,0.75,IF(ROUNDDOWN((P$35-$B76)/$D$28,0)&lt;4,0.875,0.9375)))))</f>
        <v>0.40158344438086452</v>
      </c>
      <c r="Q76" s="232">
        <f>HLOOKUP($B76,$C$59:$Q$60,2,FALSE)*$C$23*(1-IF(ROUNDDOWN((Q$35-$B76)/$D$23,0)&lt;1,0,IF(ROUNDDOWN((Q$35-$B76)/$D$23,0)&lt;2,0.5,IF(ROUNDDOWN((Q$35-$B76)/$D$23,0)&lt;3,0.75,IF(ROUNDDOWN((Q$35-$B76)/$D$23,0)&lt;4,0.875,0.9375)))))+HLOOKUP($B76,$C$59:$Q$60,2,FALSE)*$C$24*(1-IF(ROUNDDOWN((Q$35-$B76)/$D$24,0)&lt;1,0,IF(ROUNDDOWN((Q$35-$B76)/$D$24,0)&lt;2,0.5,IF(ROUNDDOWN((Q$35-$B76)/$D$24,0)&lt;3,0.75,IF(ROUNDDOWN((Q$35-$B76)/$D$24,0)&lt;4,0.875,0.9375)))))+HLOOKUP($B76,$C$59:$Q$60,2,FALSE)*$C$25*(1-IF(ROUNDDOWN((Q$35-$B76)/$D$25,0)&lt;1,0,IF(ROUNDDOWN((Q$35-$B76)/$D$25,0)&lt;2,0.5,IF(ROUNDDOWN((Q$35-$B76)/$D$25,0)&lt;3,0.75,IF(ROUNDDOWN((Q$35-$B76)/$D$25,0)&lt;4,0.875,0.9375)))))+HLOOKUP($B76,$C$59:$Q$60,2,FALSE)*$C$26*(1-IF(ROUNDDOWN((Q$35-$B76)/$D$26,0)&lt;1,0,IF(ROUNDDOWN((Q$35-$B76)/$D$26,0)&lt;2,0.5,IF(ROUNDDOWN((Q$35-$B76)/$D$26,0)&lt;3,0.75,IF(ROUNDDOWN((Q$35-$B76)/$D$26,0)&lt;4,0.875,0.9375)))))+HLOOKUP($B76,$C$59:$Q$60,2,FALSE)*$C$27*(1-IF(ROUNDDOWN((Q$35-$B76)/$D$27,0)&lt;1,0,IF(ROUNDDOWN((Q$35-$B76)/$D$27,0)&lt;2,0.5,IF(ROUNDDOWN((Q$35-$B76)/$D$27,0)&lt;3,0.75,IF(ROUNDDOWN((Q$35-$B76)/$D$27,0)&lt;4,0.875,0.9375)))))+HLOOKUP($B76,$C$59:$Q$60,2,FALSE)*$C$28*(1-IF(ROUNDDOWN((Q$35-$B76)/$D$28,0)&lt;1,0,IF(ROUNDDOWN((Q$35-$B76)/$D$28,0)&lt;2,0.5,IF(ROUNDDOWN((Q$35-$B76)/$D$28,0)&lt;3,0.75,IF(ROUNDDOWN((Q$35-$B76)/$D$28,0)&lt;4,0.875,0.9375)))))</f>
        <v>0.40158344438086452</v>
      </c>
      <c r="R76" s="86"/>
    </row>
    <row r="77" spans="2:18" x14ac:dyDescent="0.25">
      <c r="B77" s="225">
        <f t="shared" si="11"/>
        <v>2029</v>
      </c>
      <c r="C77" s="232"/>
      <c r="D77" s="232"/>
      <c r="E77" s="232"/>
      <c r="F77" s="232"/>
      <c r="G77" s="232"/>
      <c r="H77" s="232"/>
      <c r="I77" s="232"/>
      <c r="J77" s="232"/>
      <c r="K77" s="232"/>
      <c r="L77" s="232"/>
      <c r="M77" s="232"/>
      <c r="N77" s="232"/>
      <c r="O77" s="232"/>
      <c r="P77" s="232"/>
      <c r="Q77" s="232">
        <f>HLOOKUP($B77,$C$59:$Q$60,2,FALSE)*$C$23*(1-IF(ROUNDDOWN((Q$35-$B77)/$D$23,0)&lt;1,0,IF(ROUNDDOWN((Q$35-$B77)/$D$23,0)&lt;2,0.5,IF(ROUNDDOWN((Q$35-$B77)/$D$23,0)&lt;3,0.75,IF(ROUNDDOWN((Q$35-$B77)/$D$23,0)&lt;4,0.875,0.9375)))))+HLOOKUP($B77,$C$59:$Q$60,2,FALSE)*$C$24*(1-IF(ROUNDDOWN((Q$35-$B77)/$D$24,0)&lt;1,0,IF(ROUNDDOWN((Q$35-$B77)/$D$24,0)&lt;2,0.5,IF(ROUNDDOWN((Q$35-$B77)/$D$24,0)&lt;3,0.75,IF(ROUNDDOWN((Q$35-$B77)/$D$24,0)&lt;4,0.875,0.9375)))))+HLOOKUP($B77,$C$59:$Q$60,2,FALSE)*$C$25*(1-IF(ROUNDDOWN((Q$35-$B77)/$D$25,0)&lt;1,0,IF(ROUNDDOWN((Q$35-$B77)/$D$25,0)&lt;2,0.5,IF(ROUNDDOWN((Q$35-$B77)/$D$25,0)&lt;3,0.75,IF(ROUNDDOWN((Q$35-$B77)/$D$25,0)&lt;4,0.875,0.9375)))))+HLOOKUP($B77,$C$59:$Q$60,2,FALSE)*$C$26*(1-IF(ROUNDDOWN((Q$35-$B77)/$D$26,0)&lt;1,0,IF(ROUNDDOWN((Q$35-$B77)/$D$26,0)&lt;2,0.5,IF(ROUNDDOWN((Q$35-$B77)/$D$26,0)&lt;3,0.75,IF(ROUNDDOWN((Q$35-$B77)/$D$26,0)&lt;4,0.875,0.9375)))))+HLOOKUP($B77,$C$59:$Q$60,2,FALSE)*$C$27*(1-IF(ROUNDDOWN((Q$35-$B77)/$D$27,0)&lt;1,0,IF(ROUNDDOWN((Q$35-$B77)/$D$27,0)&lt;2,0.5,IF(ROUNDDOWN((Q$35-$B77)/$D$27,0)&lt;3,0.75,IF(ROUNDDOWN((Q$35-$B77)/$D$27,0)&lt;4,0.875,0.9375)))))+HLOOKUP($B77,$C$59:$Q$60,2,FALSE)*$C$28*(1-IF(ROUNDDOWN((Q$35-$B77)/$D$28,0)&lt;1,0,IF(ROUNDDOWN((Q$35-$B77)/$D$28,0)&lt;2,0.5,IF(ROUNDDOWN((Q$35-$B77)/$D$28,0)&lt;3,0.75,IF(ROUNDDOWN((Q$35-$B77)/$D$28,0)&lt;4,0.875,0.9375)))))</f>
        <v>0.40932017490536721</v>
      </c>
      <c r="R77" s="86"/>
    </row>
    <row r="78" spans="2:18" x14ac:dyDescent="0.25">
      <c r="B78" s="87"/>
      <c r="C78" s="233"/>
      <c r="D78" s="233"/>
      <c r="E78" s="233"/>
      <c r="F78" s="233"/>
      <c r="G78" s="233"/>
      <c r="H78" s="233"/>
      <c r="I78" s="233"/>
      <c r="J78" s="233"/>
      <c r="K78" s="233"/>
      <c r="L78" s="233"/>
      <c r="M78" s="233"/>
      <c r="N78" s="233"/>
      <c r="O78" s="233"/>
      <c r="P78" s="233"/>
      <c r="Q78" s="233"/>
      <c r="R78" s="86"/>
    </row>
    <row r="79" spans="2:18" x14ac:dyDescent="0.25">
      <c r="B79" s="234" t="s">
        <v>366</v>
      </c>
      <c r="C79" s="235">
        <f t="shared" ref="C79:Q79" si="12">SUM(C63:C77)</f>
        <v>0</v>
      </c>
      <c r="D79" s="235">
        <f t="shared" si="12"/>
        <v>0</v>
      </c>
      <c r="E79" s="235">
        <f t="shared" si="12"/>
        <v>0</v>
      </c>
      <c r="F79" s="235">
        <f t="shared" si="12"/>
        <v>0.73552349298262742</v>
      </c>
      <c r="G79" s="235">
        <f t="shared" si="12"/>
        <v>1.248358634477881</v>
      </c>
      <c r="H79" s="235">
        <f t="shared" si="12"/>
        <v>1.2693328622021927</v>
      </c>
      <c r="I79" s="235">
        <f t="shared" si="12"/>
        <v>1.2191136635285575</v>
      </c>
      <c r="J79" s="235">
        <f t="shared" si="12"/>
        <v>19.89326081238185</v>
      </c>
      <c r="K79" s="235">
        <f t="shared" si="12"/>
        <v>20.225348709997164</v>
      </c>
      <c r="L79" s="235">
        <f t="shared" si="12"/>
        <v>20.520844025227806</v>
      </c>
      <c r="M79" s="235">
        <f t="shared" si="12"/>
        <v>19.003230686879146</v>
      </c>
      <c r="N79" s="235">
        <f t="shared" si="12"/>
        <v>19.264054064349207</v>
      </c>
      <c r="O79" s="235">
        <f t="shared" si="12"/>
        <v>19.541858318201648</v>
      </c>
      <c r="P79" s="235">
        <f t="shared" si="12"/>
        <v>18.953670423926816</v>
      </c>
      <c r="Q79" s="235">
        <f t="shared" si="12"/>
        <v>19.30411722753982</v>
      </c>
      <c r="R79" s="86"/>
    </row>
    <row r="80" spans="2:18" ht="15.75" thickBot="1" x14ac:dyDescent="0.3">
      <c r="B80" s="106"/>
      <c r="C80" s="88"/>
      <c r="D80" s="88"/>
      <c r="E80" s="88"/>
      <c r="F80" s="88"/>
      <c r="G80" s="88"/>
      <c r="H80" s="88"/>
      <c r="I80" s="88"/>
      <c r="J80" s="88"/>
      <c r="K80" s="88"/>
      <c r="L80" s="88"/>
      <c r="M80" s="88"/>
      <c r="N80" s="88"/>
      <c r="O80" s="88"/>
      <c r="P80" s="88"/>
      <c r="Q80" s="88"/>
      <c r="R80" s="89"/>
    </row>
  </sheetData>
  <mergeCells count="1">
    <mergeCell ref="F23:O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V22"/>
  <sheetViews>
    <sheetView zoomScale="70" zoomScaleNormal="70" workbookViewId="0">
      <selection activeCell="B24" sqref="B24"/>
    </sheetView>
  </sheetViews>
  <sheetFormatPr defaultColWidth="8.85546875" defaultRowHeight="15" x14ac:dyDescent="0.25"/>
  <cols>
    <col min="1" max="1" width="8.85546875" style="66"/>
    <col min="2" max="2" width="60.7109375" style="66" bestFit="1" customWidth="1"/>
    <col min="3" max="17" width="16.42578125" style="66" customWidth="1"/>
    <col min="18" max="18" width="8.85546875" style="66" customWidth="1"/>
    <col min="19" max="16384" width="8.85546875" style="66"/>
  </cols>
  <sheetData>
    <row r="1" spans="2:22" ht="23.45" x14ac:dyDescent="0.45">
      <c r="B1" s="143" t="s">
        <v>31</v>
      </c>
      <c r="C1" s="143" t="str">
        <f>'Program Analysis'!C3</f>
        <v>Benchmarking and Public Disclosure</v>
      </c>
    </row>
    <row r="2" spans="2:22" ht="23.45" x14ac:dyDescent="0.45">
      <c r="B2" s="143" t="s">
        <v>276</v>
      </c>
      <c r="C2" s="143" t="s">
        <v>228</v>
      </c>
    </row>
    <row r="4" spans="2:22" ht="14.45" x14ac:dyDescent="0.3">
      <c r="B4" s="174" t="s">
        <v>311</v>
      </c>
      <c r="C4" s="5" t="s">
        <v>318</v>
      </c>
    </row>
    <row r="5" spans="2:22" ht="14.45" x14ac:dyDescent="0.3">
      <c r="C5" s="66" t="s">
        <v>313</v>
      </c>
    </row>
    <row r="8" spans="2:22" ht="14.45" x14ac:dyDescent="0.3">
      <c r="B8" s="104"/>
      <c r="C8" s="104">
        <v>2015</v>
      </c>
      <c r="D8" s="104">
        <v>2016</v>
      </c>
      <c r="E8" s="104">
        <v>2017</v>
      </c>
      <c r="F8" s="104">
        <v>2018</v>
      </c>
      <c r="G8" s="104">
        <v>2019</v>
      </c>
      <c r="H8" s="104">
        <v>2020</v>
      </c>
      <c r="I8" s="104">
        <v>2021</v>
      </c>
      <c r="J8" s="104">
        <v>2022</v>
      </c>
      <c r="K8" s="104">
        <v>2023</v>
      </c>
      <c r="L8" s="104">
        <v>2024</v>
      </c>
      <c r="M8" s="104">
        <v>2025</v>
      </c>
      <c r="N8" s="104">
        <v>2026</v>
      </c>
      <c r="O8" s="104">
        <v>2027</v>
      </c>
      <c r="P8" s="104">
        <v>2028</v>
      </c>
      <c r="Q8" s="104">
        <v>2029</v>
      </c>
    </row>
    <row r="9" spans="2:22" ht="14.45" x14ac:dyDescent="0.3">
      <c r="B9" s="104" t="s">
        <v>221</v>
      </c>
      <c r="C9" s="186">
        <v>0</v>
      </c>
      <c r="D9" s="186">
        <v>0</v>
      </c>
      <c r="E9" s="186">
        <v>0</v>
      </c>
      <c r="F9" s="187">
        <f>'CEC Worksheet'!B146</f>
        <v>64670881.563537017</v>
      </c>
      <c r="G9" s="187">
        <f>'CEC Worksheet'!C146</f>
        <v>65742774.628126025</v>
      </c>
      <c r="H9" s="187">
        <f>'CEC Worksheet'!D146</f>
        <v>66814667.692715034</v>
      </c>
      <c r="I9" s="187">
        <f>'CEC Worksheet'!E146</f>
        <v>68043771.740110442</v>
      </c>
      <c r="J9" s="187">
        <f>'CEC Worksheet'!F146</f>
        <v>432100460.58760536</v>
      </c>
      <c r="K9" s="187">
        <f>'CEC Worksheet'!G146</f>
        <v>439389374.88593817</v>
      </c>
      <c r="L9" s="187">
        <f>'CEC Worksheet'!H146</f>
        <v>446699727.0455628</v>
      </c>
      <c r="M9" s="187">
        <f>'CEC Worksheet'!I146</f>
        <v>454917049.73757714</v>
      </c>
      <c r="N9" s="187">
        <f>'CEC Worksheet'!J146</f>
        <v>463279650.49879456</v>
      </c>
      <c r="O9" s="187">
        <f>'CEC Worksheet'!K146</f>
        <v>471807573.86772013</v>
      </c>
      <c r="P9" s="187">
        <f>'CEC Worksheet'!L146</f>
        <v>480480775.30584884</v>
      </c>
      <c r="Q9" s="187">
        <f>'CEC Worksheet'!M146</f>
        <v>489319299.35168564</v>
      </c>
    </row>
    <row r="10" spans="2:22" ht="14.45" x14ac:dyDescent="0.3">
      <c r="B10" s="104" t="s">
        <v>222</v>
      </c>
      <c r="C10" s="186">
        <v>0</v>
      </c>
      <c r="D10" s="186">
        <v>0</v>
      </c>
      <c r="E10" s="186">
        <v>0</v>
      </c>
      <c r="F10" s="187">
        <f>'CEC Worksheet'!B150</f>
        <v>735523.49298262759</v>
      </c>
      <c r="G10" s="187">
        <f>'CEC Worksheet'!C150</f>
        <v>747714.49010388658</v>
      </c>
      <c r="H10" s="187">
        <f>'CEC Worksheet'!D150</f>
        <v>759905.48722514557</v>
      </c>
      <c r="I10" s="187">
        <f>'CEC Worksheet'!E150</f>
        <v>773884.49725752254</v>
      </c>
      <c r="J10" s="187">
        <f>'CEC Worksheet'!F150</f>
        <v>4914422.5717496974</v>
      </c>
      <c r="K10" s="187">
        <f>'CEC Worksheet'!G150</f>
        <v>4997321.8237027358</v>
      </c>
      <c r="L10" s="187">
        <f>'CEC Worksheet'!H150</f>
        <v>5080464.8955982001</v>
      </c>
      <c r="M10" s="187">
        <f>'CEC Worksheet'!I150</f>
        <v>5173923.2456820421</v>
      </c>
      <c r="N10" s="187">
        <f>'CEC Worksheet'!J150</f>
        <v>5269033.8916729568</v>
      </c>
      <c r="O10" s="187">
        <f>'CEC Worksheet'!K150</f>
        <v>5366024.8067888701</v>
      </c>
      <c r="P10" s="187">
        <f>'CEC Worksheet'!L150</f>
        <v>5464668.0178118544</v>
      </c>
      <c r="Q10" s="187">
        <f>'CEC Worksheet'!M150</f>
        <v>5565191.4979598382</v>
      </c>
    </row>
    <row r="11" spans="2:22" s="175" customFormat="1" ht="14.45" x14ac:dyDescent="0.3">
      <c r="B11" s="198" t="s">
        <v>368</v>
      </c>
      <c r="C11" s="208">
        <f>C9/100000</f>
        <v>0</v>
      </c>
      <c r="D11" s="208">
        <f t="shared" ref="D11:E11" si="0">D9/1000000+C11</f>
        <v>0</v>
      </c>
      <c r="E11" s="208">
        <f t="shared" si="0"/>
        <v>0</v>
      </c>
      <c r="F11" s="236">
        <f>F9-E9</f>
        <v>64670881.563537017</v>
      </c>
      <c r="G11" s="236">
        <f t="shared" ref="G11:Q11" si="1">G9-F9</f>
        <v>1071893.0645890087</v>
      </c>
      <c r="H11" s="236">
        <f t="shared" si="1"/>
        <v>1071893.0645890087</v>
      </c>
      <c r="I11" s="236">
        <f t="shared" si="1"/>
        <v>1229104.0473954082</v>
      </c>
      <c r="J11" s="236">
        <f t="shared" si="1"/>
        <v>364056688.8474949</v>
      </c>
      <c r="K11" s="236">
        <f t="shared" si="1"/>
        <v>7288914.2983328104</v>
      </c>
      <c r="L11" s="236">
        <f t="shared" si="1"/>
        <v>7310352.1596246362</v>
      </c>
      <c r="M11" s="236">
        <f t="shared" si="1"/>
        <v>8217322.6920143366</v>
      </c>
      <c r="N11" s="236">
        <f t="shared" si="1"/>
        <v>8362600.7612174153</v>
      </c>
      <c r="O11" s="236">
        <f t="shared" si="1"/>
        <v>8527923.3689255714</v>
      </c>
      <c r="P11" s="236">
        <f t="shared" si="1"/>
        <v>8673201.4381287098</v>
      </c>
      <c r="Q11" s="236">
        <f t="shared" si="1"/>
        <v>8838524.0458368063</v>
      </c>
      <c r="R11" s="66"/>
      <c r="S11" s="66"/>
      <c r="T11" s="66"/>
      <c r="U11" s="66"/>
      <c r="V11" s="66"/>
    </row>
    <row r="12" spans="2:22" ht="14.45" x14ac:dyDescent="0.3">
      <c r="B12" s="198" t="s">
        <v>369</v>
      </c>
      <c r="C12" s="208">
        <f>C10/100000</f>
        <v>0</v>
      </c>
      <c r="D12" s="208">
        <f t="shared" ref="D12:E12" si="2">D10/1000000+C12</f>
        <v>0</v>
      </c>
      <c r="E12" s="208">
        <f t="shared" si="2"/>
        <v>0</v>
      </c>
      <c r="F12" s="236">
        <f t="shared" ref="F12:Q12" si="3">F10-E10</f>
        <v>735523.49298262759</v>
      </c>
      <c r="G12" s="236">
        <f t="shared" si="3"/>
        <v>12190.997121258988</v>
      </c>
      <c r="H12" s="236">
        <f t="shared" si="3"/>
        <v>12190.997121258988</v>
      </c>
      <c r="I12" s="236">
        <f t="shared" si="3"/>
        <v>13979.010032376973</v>
      </c>
      <c r="J12" s="236">
        <f t="shared" si="3"/>
        <v>4140538.0744921751</v>
      </c>
      <c r="K12" s="236">
        <f t="shared" si="3"/>
        <v>82899.251953038387</v>
      </c>
      <c r="L12" s="236">
        <f t="shared" si="3"/>
        <v>83143.071895464323</v>
      </c>
      <c r="M12" s="236">
        <f t="shared" si="3"/>
        <v>93458.350083841942</v>
      </c>
      <c r="N12" s="236">
        <f t="shared" si="3"/>
        <v>95110.645990914665</v>
      </c>
      <c r="O12" s="236">
        <f t="shared" si="3"/>
        <v>96990.915115913376</v>
      </c>
      <c r="P12" s="236">
        <f t="shared" si="3"/>
        <v>98643.211022984236</v>
      </c>
      <c r="Q12" s="236">
        <f t="shared" si="3"/>
        <v>100523.48014798388</v>
      </c>
    </row>
    <row r="13" spans="2:22" ht="14.45" x14ac:dyDescent="0.3">
      <c r="B13" s="104"/>
      <c r="C13" s="186"/>
      <c r="D13" s="186"/>
      <c r="E13" s="186"/>
      <c r="F13" s="188"/>
      <c r="G13" s="188"/>
      <c r="H13" s="188"/>
      <c r="I13" s="188"/>
      <c r="J13" s="188"/>
      <c r="K13" s="188"/>
      <c r="L13" s="188"/>
      <c r="M13" s="188"/>
      <c r="N13" s="188"/>
      <c r="O13" s="188"/>
      <c r="P13" s="188"/>
      <c r="Q13" s="188"/>
    </row>
    <row r="14" spans="2:22" ht="14.45" x14ac:dyDescent="0.3">
      <c r="B14" s="104" t="s">
        <v>223</v>
      </c>
      <c r="C14" s="186">
        <v>0</v>
      </c>
      <c r="D14" s="186">
        <v>0</v>
      </c>
      <c r="E14" s="186">
        <v>0</v>
      </c>
      <c r="F14" s="187">
        <f>'CEC Worksheet'!B158</f>
        <v>0</v>
      </c>
      <c r="G14" s="187">
        <f>'CEC Worksheet'!C158</f>
        <v>44019121.721042886</v>
      </c>
      <c r="H14" s="187">
        <f>'CEC Worksheet'!D158</f>
        <v>44791387.014394514</v>
      </c>
      <c r="I14" s="187">
        <f>'CEC Worksheet'!E158</f>
        <v>45613849.551814005</v>
      </c>
      <c r="J14" s="187">
        <f>'CEC Worksheet'!F158</f>
        <v>271672311.08437413</v>
      </c>
      <c r="K14" s="187">
        <f>'CEC Worksheet'!G158</f>
        <v>276476902.01755005</v>
      </c>
      <c r="L14" s="187">
        <f>'CEC Worksheet'!H158</f>
        <v>281553768.71255445</v>
      </c>
      <c r="M14" s="187">
        <f>'CEC Worksheet'!I158</f>
        <v>286728966.795573</v>
      </c>
      <c r="N14" s="187">
        <f>'CEC Worksheet'!J158</f>
        <v>291998634.94013911</v>
      </c>
      <c r="O14" s="187">
        <f>'CEC Worksheet'!K158</f>
        <v>297362773.14625269</v>
      </c>
      <c r="P14" s="187">
        <f>'CEC Worksheet'!L158</f>
        <v>302841137.60283387</v>
      </c>
      <c r="Q14" s="187">
        <f>'CEC Worksheet'!M158</f>
        <v>308417833.44742924</v>
      </c>
    </row>
    <row r="15" spans="2:22" ht="14.45" x14ac:dyDescent="0.3">
      <c r="B15" s="104" t="s">
        <v>224</v>
      </c>
      <c r="C15" s="186">
        <v>0</v>
      </c>
      <c r="D15" s="186">
        <v>0</v>
      </c>
      <c r="E15" s="186">
        <v>0</v>
      </c>
      <c r="F15" s="187">
        <f>'CEC Worksheet'!B162</f>
        <v>0</v>
      </c>
      <c r="G15" s="187">
        <f>'CEC Worksheet'!C162</f>
        <v>500644.14437399444</v>
      </c>
      <c r="H15" s="187">
        <f>'CEC Worksheet'!D162</f>
        <v>509427.37497704697</v>
      </c>
      <c r="I15" s="187">
        <f>'CEC Worksheet'!E162</f>
        <v>518781.51556929795</v>
      </c>
      <c r="J15" s="187">
        <f>'CEC Worksheet'!F162</f>
        <v>4987632.1588886473</v>
      </c>
      <c r="K15" s="187">
        <f>'CEC Worksheet'!G162</f>
        <v>5071249.0238118991</v>
      </c>
      <c r="L15" s="187">
        <f>'CEC Worksheet'!H162</f>
        <v>5155041.5533472123</v>
      </c>
      <c r="M15" s="187">
        <f>'CEC Worksheet'!I162</f>
        <v>5249894.001596611</v>
      </c>
      <c r="N15" s="187">
        <f>'CEC Worksheet'!J162</f>
        <v>5346400.3423602078</v>
      </c>
      <c r="O15" s="187">
        <f>'CEC Worksheet'!K162</f>
        <v>5444806.9469550271</v>
      </c>
      <c r="P15" s="187">
        <f>'CEC Worksheet'!L162</f>
        <v>5544867.4440640435</v>
      </c>
      <c r="Q15" s="187">
        <f>'CEC Worksheet'!M162</f>
        <v>5646872.1211572979</v>
      </c>
      <c r="R15" s="85"/>
      <c r="S15" s="85"/>
      <c r="T15" s="85"/>
    </row>
    <row r="16" spans="2:22" ht="14.45" x14ac:dyDescent="0.3">
      <c r="B16" s="198" t="s">
        <v>370</v>
      </c>
      <c r="C16" s="208">
        <f>C14/100000</f>
        <v>0</v>
      </c>
      <c r="D16" s="208">
        <f t="shared" ref="D16:E16" si="4">D14/1000000+C16</f>
        <v>0</v>
      </c>
      <c r="E16" s="208">
        <f t="shared" si="4"/>
        <v>0</v>
      </c>
      <c r="F16" s="236">
        <f>F14-E14</f>
        <v>0</v>
      </c>
      <c r="G16" s="236">
        <f t="shared" ref="G16:Q16" si="5">G14-F14</f>
        <v>44019121.721042886</v>
      </c>
      <c r="H16" s="236">
        <f t="shared" si="5"/>
        <v>772265.29335162789</v>
      </c>
      <c r="I16" s="236">
        <f t="shared" si="5"/>
        <v>822462.53741949052</v>
      </c>
      <c r="J16" s="236">
        <f t="shared" si="5"/>
        <v>226058461.53256011</v>
      </c>
      <c r="K16" s="236">
        <f t="shared" si="5"/>
        <v>4804590.9331759214</v>
      </c>
      <c r="L16" s="236">
        <f t="shared" si="5"/>
        <v>5076866.6950044036</v>
      </c>
      <c r="M16" s="236">
        <f t="shared" si="5"/>
        <v>5175198.0830185413</v>
      </c>
      <c r="N16" s="236">
        <f t="shared" si="5"/>
        <v>5269668.1445661187</v>
      </c>
      <c r="O16" s="236">
        <f t="shared" si="5"/>
        <v>5364138.2061135769</v>
      </c>
      <c r="P16" s="236">
        <f t="shared" si="5"/>
        <v>5478364.4565811753</v>
      </c>
      <c r="Q16" s="236">
        <f t="shared" si="5"/>
        <v>5576695.8445953727</v>
      </c>
    </row>
    <row r="17" spans="2:17" ht="14.45" x14ac:dyDescent="0.3">
      <c r="B17" s="198" t="s">
        <v>371</v>
      </c>
      <c r="C17" s="208">
        <f>C15/100000</f>
        <v>0</v>
      </c>
      <c r="D17" s="208">
        <f t="shared" ref="D17:E17" si="6">D15/1000000+C17</f>
        <v>0</v>
      </c>
      <c r="E17" s="208">
        <f t="shared" si="6"/>
        <v>0</v>
      </c>
      <c r="F17" s="236">
        <f t="shared" ref="F17:Q17" si="7">F15-E15</f>
        <v>0</v>
      </c>
      <c r="G17" s="236">
        <f t="shared" si="7"/>
        <v>500644.14437399444</v>
      </c>
      <c r="H17" s="236">
        <f t="shared" si="7"/>
        <v>8783.230603052536</v>
      </c>
      <c r="I17" s="236">
        <f t="shared" si="7"/>
        <v>9354.140592250973</v>
      </c>
      <c r="J17" s="236">
        <f t="shared" si="7"/>
        <v>4468850.6433193497</v>
      </c>
      <c r="K17" s="236">
        <f t="shared" si="7"/>
        <v>83616.864923251793</v>
      </c>
      <c r="L17" s="236">
        <f t="shared" si="7"/>
        <v>83792.529535313137</v>
      </c>
      <c r="M17" s="236">
        <f t="shared" si="7"/>
        <v>94852.448249398731</v>
      </c>
      <c r="N17" s="236">
        <f t="shared" si="7"/>
        <v>96506.340763596818</v>
      </c>
      <c r="O17" s="236">
        <f t="shared" si="7"/>
        <v>98406.604594819248</v>
      </c>
      <c r="P17" s="236">
        <f t="shared" si="7"/>
        <v>100060.4971090164</v>
      </c>
      <c r="Q17" s="236">
        <f t="shared" si="7"/>
        <v>102004.6770932544</v>
      </c>
    </row>
    <row r="18" spans="2:17" ht="14.45" x14ac:dyDescent="0.3">
      <c r="B18" s="104"/>
      <c r="C18" s="186"/>
      <c r="D18" s="186"/>
      <c r="E18" s="186"/>
      <c r="F18" s="188"/>
      <c r="G18" s="188"/>
      <c r="H18" s="188"/>
      <c r="I18" s="188"/>
      <c r="J18" s="188"/>
      <c r="K18" s="188"/>
      <c r="L18" s="188"/>
      <c r="M18" s="188"/>
      <c r="N18" s="188"/>
      <c r="O18" s="188"/>
      <c r="P18" s="188"/>
      <c r="Q18" s="188"/>
    </row>
    <row r="19" spans="2:17" ht="14.45" x14ac:dyDescent="0.3">
      <c r="B19" s="104" t="s">
        <v>225</v>
      </c>
      <c r="C19" s="186">
        <v>0</v>
      </c>
      <c r="D19" s="186">
        <v>0</v>
      </c>
      <c r="E19" s="186">
        <v>0</v>
      </c>
      <c r="F19" s="188">
        <f t="shared" ref="F19:Q19" si="8">SUM(F9,F14)</f>
        <v>64670881.563537017</v>
      </c>
      <c r="G19" s="188">
        <f t="shared" si="8"/>
        <v>109761896.34916891</v>
      </c>
      <c r="H19" s="188">
        <f t="shared" si="8"/>
        <v>111606054.70710954</v>
      </c>
      <c r="I19" s="188">
        <f t="shared" si="8"/>
        <v>113657621.29192445</v>
      </c>
      <c r="J19" s="188">
        <f t="shared" si="8"/>
        <v>703772771.67197943</v>
      </c>
      <c r="K19" s="188">
        <f t="shared" si="8"/>
        <v>715866276.90348816</v>
      </c>
      <c r="L19" s="188">
        <f t="shared" si="8"/>
        <v>728253495.7581172</v>
      </c>
      <c r="M19" s="188">
        <f t="shared" si="8"/>
        <v>741646016.5331502</v>
      </c>
      <c r="N19" s="188">
        <f t="shared" si="8"/>
        <v>755278285.43893361</v>
      </c>
      <c r="O19" s="188">
        <f t="shared" si="8"/>
        <v>769170347.01397276</v>
      </c>
      <c r="P19" s="188">
        <f t="shared" si="8"/>
        <v>783321912.9086827</v>
      </c>
      <c r="Q19" s="188">
        <f t="shared" si="8"/>
        <v>797737132.79911494</v>
      </c>
    </row>
    <row r="20" spans="2:17" ht="14.45" x14ac:dyDescent="0.3">
      <c r="B20" s="104" t="s">
        <v>226</v>
      </c>
      <c r="C20" s="186">
        <v>0</v>
      </c>
      <c r="D20" s="186">
        <v>0</v>
      </c>
      <c r="E20" s="186">
        <v>0</v>
      </c>
      <c r="F20" s="188">
        <f t="shared" ref="F20:Q20" si="9">SUM(F10,F15)</f>
        <v>735523.49298262759</v>
      </c>
      <c r="G20" s="188">
        <f t="shared" si="9"/>
        <v>1248358.634477881</v>
      </c>
      <c r="H20" s="188">
        <f t="shared" si="9"/>
        <v>1269332.8622021927</v>
      </c>
      <c r="I20" s="188">
        <f t="shared" si="9"/>
        <v>1292666.0128268204</v>
      </c>
      <c r="J20" s="188">
        <f t="shared" si="9"/>
        <v>9902054.7306383438</v>
      </c>
      <c r="K20" s="188">
        <f t="shared" si="9"/>
        <v>10068570.847514635</v>
      </c>
      <c r="L20" s="188">
        <f t="shared" si="9"/>
        <v>10235506.448945412</v>
      </c>
      <c r="M20" s="188">
        <f t="shared" si="9"/>
        <v>10423817.247278653</v>
      </c>
      <c r="N20" s="188">
        <f t="shared" si="9"/>
        <v>10615434.234033164</v>
      </c>
      <c r="O20" s="188">
        <f t="shared" si="9"/>
        <v>10810831.753743898</v>
      </c>
      <c r="P20" s="188">
        <f t="shared" si="9"/>
        <v>11009535.461875897</v>
      </c>
      <c r="Q20" s="188">
        <f t="shared" si="9"/>
        <v>11212063.619117137</v>
      </c>
    </row>
    <row r="21" spans="2:17" ht="14.45" x14ac:dyDescent="0.3">
      <c r="B21" s="198" t="s">
        <v>372</v>
      </c>
      <c r="C21" s="208">
        <f>C19/100000</f>
        <v>0</v>
      </c>
      <c r="D21" s="208">
        <f t="shared" ref="D21:E21" si="10">D19/1000000+C21</f>
        <v>0</v>
      </c>
      <c r="E21" s="208">
        <f t="shared" si="10"/>
        <v>0</v>
      </c>
      <c r="F21" s="236">
        <f t="shared" ref="F21:Q21" si="11">F19-E19</f>
        <v>64670881.563537017</v>
      </c>
      <c r="G21" s="236">
        <f t="shared" si="11"/>
        <v>45091014.785631895</v>
      </c>
      <c r="H21" s="236">
        <f t="shared" si="11"/>
        <v>1844158.3579406291</v>
      </c>
      <c r="I21" s="236">
        <f t="shared" si="11"/>
        <v>2051566.5848149061</v>
      </c>
      <c r="J21" s="236">
        <f t="shared" si="11"/>
        <v>590115150.38005495</v>
      </c>
      <c r="K21" s="236">
        <f t="shared" si="11"/>
        <v>12093505.231508732</v>
      </c>
      <c r="L21" s="236">
        <f t="shared" si="11"/>
        <v>12387218.85462904</v>
      </c>
      <c r="M21" s="236">
        <f t="shared" si="11"/>
        <v>13392520.775032997</v>
      </c>
      <c r="N21" s="236">
        <f t="shared" si="11"/>
        <v>13632268.905783415</v>
      </c>
      <c r="O21" s="236">
        <f t="shared" si="11"/>
        <v>13892061.575039148</v>
      </c>
      <c r="P21" s="236">
        <f t="shared" si="11"/>
        <v>14151565.894709945</v>
      </c>
      <c r="Q21" s="236">
        <f t="shared" si="11"/>
        <v>14415219.890432239</v>
      </c>
    </row>
    <row r="22" spans="2:17" ht="14.45" x14ac:dyDescent="0.3">
      <c r="B22" s="198" t="s">
        <v>373</v>
      </c>
      <c r="C22" s="208">
        <f>C20/100000</f>
        <v>0</v>
      </c>
      <c r="D22" s="208">
        <f t="shared" ref="D22:E22" si="12">D20/1000000+C22</f>
        <v>0</v>
      </c>
      <c r="E22" s="208">
        <f t="shared" si="12"/>
        <v>0</v>
      </c>
      <c r="F22" s="236">
        <f t="shared" ref="F22:Q22" si="13">F20-E20</f>
        <v>735523.49298262759</v>
      </c>
      <c r="G22" s="236">
        <f t="shared" si="13"/>
        <v>512835.14149525343</v>
      </c>
      <c r="H22" s="236">
        <f t="shared" si="13"/>
        <v>20974.22772431164</v>
      </c>
      <c r="I22" s="236">
        <f t="shared" si="13"/>
        <v>23333.150624627713</v>
      </c>
      <c r="J22" s="236">
        <f t="shared" si="13"/>
        <v>8609388.717811523</v>
      </c>
      <c r="K22" s="236">
        <f t="shared" si="13"/>
        <v>166516.11687629111</v>
      </c>
      <c r="L22" s="236">
        <f t="shared" si="13"/>
        <v>166935.60143077746</v>
      </c>
      <c r="M22" s="236">
        <f t="shared" si="13"/>
        <v>188310.79833324067</v>
      </c>
      <c r="N22" s="236">
        <f t="shared" si="13"/>
        <v>191616.98675451055</v>
      </c>
      <c r="O22" s="236">
        <f t="shared" si="13"/>
        <v>195397.51971073449</v>
      </c>
      <c r="P22" s="236">
        <f t="shared" si="13"/>
        <v>198703.70813199878</v>
      </c>
      <c r="Q22" s="236">
        <f t="shared" si="13"/>
        <v>202528.15724124014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4:V90"/>
  <sheetViews>
    <sheetView zoomScale="40" zoomScaleNormal="40" workbookViewId="0">
      <selection activeCell="P33" sqref="P33"/>
    </sheetView>
  </sheetViews>
  <sheetFormatPr defaultColWidth="8.85546875" defaultRowHeight="15" x14ac:dyDescent="0.25"/>
  <cols>
    <col min="2" max="2" width="29.140625" style="66" customWidth="1"/>
    <col min="3" max="17" width="16" style="66" customWidth="1"/>
    <col min="18" max="18" width="8.85546875" style="66" customWidth="1"/>
    <col min="19" max="19" width="8.85546875" style="66"/>
    <col min="22" max="16384" width="8.85546875" style="66"/>
  </cols>
  <sheetData>
    <row r="4" spans="1:22" thickBot="1" x14ac:dyDescent="0.35"/>
    <row r="5" spans="1:22" ht="18" x14ac:dyDescent="0.35">
      <c r="B5" s="209" t="s">
        <v>346</v>
      </c>
      <c r="C5" s="210"/>
      <c r="D5" s="210"/>
      <c r="E5" s="211"/>
      <c r="F5" s="211"/>
      <c r="G5" s="82"/>
      <c r="H5" s="82"/>
      <c r="I5" s="82"/>
      <c r="J5" s="82"/>
      <c r="K5" s="82"/>
      <c r="L5" s="82"/>
      <c r="M5" s="82"/>
      <c r="N5" s="82"/>
      <c r="O5" s="82"/>
      <c r="P5" s="82"/>
      <c r="Q5" s="82"/>
      <c r="R5" s="83"/>
    </row>
    <row r="6" spans="1:22" ht="14.45" x14ac:dyDescent="0.3">
      <c r="B6" s="87" t="s">
        <v>347</v>
      </c>
      <c r="C6" s="212" t="s">
        <v>348</v>
      </c>
      <c r="D6" s="213"/>
      <c r="E6" s="8"/>
      <c r="F6" s="8"/>
      <c r="G6" s="85"/>
      <c r="H6" s="85"/>
      <c r="I6" s="85"/>
      <c r="J6" s="85"/>
      <c r="K6" s="85"/>
      <c r="L6" s="85"/>
      <c r="M6" s="85"/>
      <c r="N6" s="85"/>
      <c r="O6" s="85"/>
      <c r="P6" s="85"/>
      <c r="Q6" s="85"/>
      <c r="R6" s="86"/>
    </row>
    <row r="7" spans="1:22" ht="14.45" x14ac:dyDescent="0.3">
      <c r="B7" s="87"/>
      <c r="C7" s="212"/>
      <c r="D7" s="213"/>
      <c r="E7" s="8"/>
      <c r="F7" s="8"/>
      <c r="G7" s="85"/>
      <c r="H7" s="85"/>
      <c r="I7" s="85"/>
      <c r="J7" s="85"/>
      <c r="K7" s="85"/>
      <c r="L7" s="85"/>
      <c r="M7" s="85"/>
      <c r="N7" s="85"/>
      <c r="O7" s="85"/>
      <c r="P7" s="85"/>
      <c r="Q7" s="85"/>
      <c r="R7" s="86"/>
    </row>
    <row r="8" spans="1:22" ht="14.45" x14ac:dyDescent="0.3">
      <c r="B8" s="214" t="s">
        <v>39</v>
      </c>
      <c r="C8" s="213">
        <v>2015</v>
      </c>
      <c r="D8" s="213">
        <v>2016</v>
      </c>
      <c r="E8" s="213">
        <v>2017</v>
      </c>
      <c r="F8" s="213">
        <v>2018</v>
      </c>
      <c r="G8" s="213">
        <v>2019</v>
      </c>
      <c r="H8" s="213">
        <v>2020</v>
      </c>
      <c r="I8" s="213">
        <v>2021</v>
      </c>
      <c r="J8" s="213">
        <v>2022</v>
      </c>
      <c r="K8" s="213">
        <v>2023</v>
      </c>
      <c r="L8" s="213">
        <v>2024</v>
      </c>
      <c r="M8" s="213">
        <v>2025</v>
      </c>
      <c r="N8" s="213">
        <v>2026</v>
      </c>
      <c r="O8" s="174">
        <v>2027</v>
      </c>
      <c r="P8" s="174">
        <v>2028</v>
      </c>
      <c r="Q8" s="174">
        <v>2029</v>
      </c>
      <c r="R8" s="215"/>
    </row>
    <row r="9" spans="1:22" ht="14.45" x14ac:dyDescent="0.3">
      <c r="B9" s="216" t="s">
        <v>0</v>
      </c>
      <c r="C9" s="217">
        <f>Conservative!C21/1000000</f>
        <v>0</v>
      </c>
      <c r="D9" s="217">
        <f>Conservative!D21/1000000</f>
        <v>0</v>
      </c>
      <c r="E9" s="217">
        <f>Conservative!E21/1000000</f>
        <v>0</v>
      </c>
      <c r="F9" s="217">
        <f>Conservative!F21/1000000</f>
        <v>64.670881563537023</v>
      </c>
      <c r="G9" s="217">
        <f>Conservative!G21/1000000</f>
        <v>45.091014785631899</v>
      </c>
      <c r="H9" s="217">
        <f>Conservative!H21/1000000</f>
        <v>1.8441583579406291</v>
      </c>
      <c r="I9" s="217">
        <f>Conservative!I21/1000000</f>
        <v>2.0515665848149061</v>
      </c>
      <c r="J9" s="217">
        <f>Conservative!J21/1000000</f>
        <v>590.11515038005496</v>
      </c>
      <c r="K9" s="217">
        <f>Conservative!K21/1000000</f>
        <v>12.093505231508733</v>
      </c>
      <c r="L9" s="217">
        <f>Conservative!L21/1000000</f>
        <v>12.38721885462904</v>
      </c>
      <c r="M9" s="217">
        <f>Conservative!M21/1000000</f>
        <v>13.392520775032997</v>
      </c>
      <c r="N9" s="217">
        <f>Conservative!N21/1000000</f>
        <v>13.632268905783414</v>
      </c>
      <c r="O9" s="217">
        <f>Conservative!O21/1000000</f>
        <v>13.892061575039149</v>
      </c>
      <c r="P9" s="217">
        <f>Conservative!P21/1000000</f>
        <v>14.151565894709945</v>
      </c>
      <c r="Q9" s="217">
        <f>Conservative!Q21/1000000</f>
        <v>14.415219890432239</v>
      </c>
      <c r="R9" s="86"/>
    </row>
    <row r="10" spans="1:22" thickBot="1" x14ac:dyDescent="0.35">
      <c r="B10" s="218" t="s">
        <v>4</v>
      </c>
      <c r="C10" s="217">
        <f>Conservative!C22/1000000</f>
        <v>0</v>
      </c>
      <c r="D10" s="217">
        <f>Conservative!D22/1000000</f>
        <v>0</v>
      </c>
      <c r="E10" s="217">
        <f>Conservative!E22/1000000</f>
        <v>0</v>
      </c>
      <c r="F10" s="217">
        <f>Conservative!F22/1000000</f>
        <v>0.73552349298262754</v>
      </c>
      <c r="G10" s="217">
        <f>Conservative!G22/1000000</f>
        <v>0.51283514149525344</v>
      </c>
      <c r="H10" s="217">
        <f>Conservative!H22/1000000</f>
        <v>2.097422772431164E-2</v>
      </c>
      <c r="I10" s="217">
        <f>Conservative!I22/1000000</f>
        <v>2.3333150624627715E-2</v>
      </c>
      <c r="J10" s="217">
        <f>Conservative!J22/1000000</f>
        <v>8.6093887178115232</v>
      </c>
      <c r="K10" s="217">
        <f>Conservative!K22/1000000</f>
        <v>0.16651611687629111</v>
      </c>
      <c r="L10" s="217">
        <f>Conservative!L22/1000000</f>
        <v>0.16693560143077746</v>
      </c>
      <c r="M10" s="217">
        <f>Conservative!M22/1000000</f>
        <v>0.18831079833324069</v>
      </c>
      <c r="N10" s="217">
        <f>Conservative!N22/1000000</f>
        <v>0.19161698675451055</v>
      </c>
      <c r="O10" s="217">
        <f>Conservative!O22/1000000</f>
        <v>0.19539751971073449</v>
      </c>
      <c r="P10" s="217">
        <f>Conservative!P22/1000000</f>
        <v>0.19870370813199878</v>
      </c>
      <c r="Q10" s="217">
        <f>Conservative!Q22/1000000</f>
        <v>0.20252815724124015</v>
      </c>
      <c r="R10" s="89"/>
    </row>
    <row r="11" spans="1:22" s="175" customFormat="1" ht="14.45" x14ac:dyDescent="0.3">
      <c r="A11"/>
      <c r="B11" s="5"/>
      <c r="C11" s="5"/>
      <c r="D11" s="5"/>
      <c r="E11" s="5"/>
      <c r="F11" s="219"/>
      <c r="G11" s="220"/>
      <c r="H11" s="220"/>
      <c r="I11" s="220"/>
      <c r="J11" s="220"/>
      <c r="K11" s="220"/>
      <c r="L11" s="220"/>
      <c r="M11" s="220"/>
      <c r="N11" s="220"/>
      <c r="O11" s="220"/>
      <c r="P11" s="220"/>
      <c r="Q11" s="220"/>
      <c r="R11" s="220"/>
      <c r="S11" s="66"/>
      <c r="T11"/>
      <c r="U11"/>
      <c r="V11" s="66"/>
    </row>
    <row r="12" spans="1:22" thickBot="1" x14ac:dyDescent="0.35">
      <c r="B12" s="8"/>
      <c r="C12" s="213"/>
      <c r="D12" s="213"/>
      <c r="E12" s="8"/>
      <c r="F12" s="8"/>
      <c r="G12" s="85"/>
      <c r="H12" s="85"/>
      <c r="I12" s="85"/>
      <c r="J12" s="85"/>
      <c r="K12" s="85"/>
      <c r="L12" s="85"/>
      <c r="M12" s="85"/>
      <c r="N12" s="85"/>
      <c r="O12" s="85"/>
      <c r="P12" s="85"/>
      <c r="Q12" s="85"/>
      <c r="R12" s="85"/>
    </row>
    <row r="13" spans="1:22" ht="18" x14ac:dyDescent="0.35">
      <c r="B13" s="209" t="s">
        <v>349</v>
      </c>
      <c r="C13" s="82"/>
      <c r="D13" s="82"/>
      <c r="E13" s="82"/>
      <c r="F13" s="82"/>
      <c r="G13" s="82"/>
      <c r="H13" s="82"/>
      <c r="I13" s="82"/>
      <c r="J13" s="82"/>
      <c r="K13" s="82"/>
      <c r="L13" s="82"/>
      <c r="M13" s="82"/>
      <c r="N13" s="82"/>
      <c r="O13" s="82"/>
      <c r="P13" s="82"/>
      <c r="Q13" s="82"/>
      <c r="R13" s="83"/>
    </row>
    <row r="14" spans="1:22" ht="14.45" x14ac:dyDescent="0.3">
      <c r="B14" s="87" t="s">
        <v>347</v>
      </c>
      <c r="C14" s="221">
        <v>0</v>
      </c>
      <c r="D14" s="222" t="s">
        <v>367</v>
      </c>
      <c r="E14" s="85"/>
      <c r="F14" s="85"/>
      <c r="G14" s="85"/>
      <c r="H14" s="85"/>
      <c r="I14" s="85"/>
      <c r="J14" s="85"/>
      <c r="K14" s="85"/>
      <c r="L14" s="85"/>
      <c r="M14" s="85"/>
      <c r="N14" s="85"/>
      <c r="O14" s="85"/>
      <c r="P14" s="85"/>
      <c r="Q14" s="85"/>
      <c r="R14" s="86"/>
    </row>
    <row r="15" spans="1:22" ht="14.45" x14ac:dyDescent="0.3">
      <c r="B15" s="87"/>
      <c r="C15" s="85"/>
      <c r="D15" s="85"/>
      <c r="E15" s="85"/>
      <c r="F15" s="85"/>
      <c r="G15" s="85"/>
      <c r="H15" s="85"/>
      <c r="I15" s="85"/>
      <c r="J15" s="85"/>
      <c r="K15" s="85"/>
      <c r="L15" s="85"/>
      <c r="M15" s="85"/>
      <c r="N15" s="85"/>
      <c r="O15" s="85"/>
      <c r="P15" s="85"/>
      <c r="Q15" s="85"/>
      <c r="R15" s="86"/>
    </row>
    <row r="16" spans="1:22" ht="14.45" x14ac:dyDescent="0.3">
      <c r="B16" s="214" t="s">
        <v>39</v>
      </c>
      <c r="C16" s="213">
        <v>2015</v>
      </c>
      <c r="D16" s="213">
        <v>2016</v>
      </c>
      <c r="E16" s="213">
        <v>2017</v>
      </c>
      <c r="F16" s="213">
        <v>2018</v>
      </c>
      <c r="G16" s="213">
        <v>2019</v>
      </c>
      <c r="H16" s="213">
        <v>2020</v>
      </c>
      <c r="I16" s="213">
        <v>2021</v>
      </c>
      <c r="J16" s="213">
        <v>2022</v>
      </c>
      <c r="K16" s="213">
        <v>2023</v>
      </c>
      <c r="L16" s="213">
        <v>2024</v>
      </c>
      <c r="M16" s="213">
        <v>2025</v>
      </c>
      <c r="N16" s="213">
        <v>2026</v>
      </c>
      <c r="O16" s="174">
        <v>2027</v>
      </c>
      <c r="P16" s="174">
        <v>2028</v>
      </c>
      <c r="Q16" s="174">
        <v>2029</v>
      </c>
      <c r="R16" s="215"/>
    </row>
    <row r="17" spans="2:18" ht="14.45" x14ac:dyDescent="0.3">
      <c r="B17" s="216" t="str">
        <f>B9</f>
        <v>GWh</v>
      </c>
      <c r="C17" s="223">
        <f t="shared" ref="C17:Q18" si="0">C9*(1-$C$14)</f>
        <v>0</v>
      </c>
      <c r="D17" s="223">
        <f t="shared" si="0"/>
        <v>0</v>
      </c>
      <c r="E17" s="223">
        <f t="shared" si="0"/>
        <v>0</v>
      </c>
      <c r="F17" s="223">
        <f t="shared" si="0"/>
        <v>64.670881563537023</v>
      </c>
      <c r="G17" s="223">
        <f t="shared" si="0"/>
        <v>45.091014785631899</v>
      </c>
      <c r="H17" s="223">
        <f t="shared" si="0"/>
        <v>1.8441583579406291</v>
      </c>
      <c r="I17" s="223">
        <f t="shared" si="0"/>
        <v>2.0515665848149061</v>
      </c>
      <c r="J17" s="223">
        <f t="shared" si="0"/>
        <v>590.11515038005496</v>
      </c>
      <c r="K17" s="223">
        <f t="shared" si="0"/>
        <v>12.093505231508733</v>
      </c>
      <c r="L17" s="223">
        <f t="shared" si="0"/>
        <v>12.38721885462904</v>
      </c>
      <c r="M17" s="223">
        <f t="shared" si="0"/>
        <v>13.392520775032997</v>
      </c>
      <c r="N17" s="223">
        <f t="shared" si="0"/>
        <v>13.632268905783414</v>
      </c>
      <c r="O17" s="223">
        <f t="shared" si="0"/>
        <v>13.892061575039149</v>
      </c>
      <c r="P17" s="223">
        <f t="shared" si="0"/>
        <v>14.151565894709945</v>
      </c>
      <c r="Q17" s="223">
        <f t="shared" si="0"/>
        <v>14.415219890432239</v>
      </c>
      <c r="R17" s="86"/>
    </row>
    <row r="18" spans="2:18" thickBot="1" x14ac:dyDescent="0.35">
      <c r="B18" s="218" t="str">
        <f>B10</f>
        <v>MM Therms</v>
      </c>
      <c r="C18" s="224">
        <f t="shared" si="0"/>
        <v>0</v>
      </c>
      <c r="D18" s="224">
        <f t="shared" si="0"/>
        <v>0</v>
      </c>
      <c r="E18" s="224">
        <f t="shared" si="0"/>
        <v>0</v>
      </c>
      <c r="F18" s="224">
        <f t="shared" si="0"/>
        <v>0.73552349298262754</v>
      </c>
      <c r="G18" s="224">
        <f t="shared" si="0"/>
        <v>0.51283514149525344</v>
      </c>
      <c r="H18" s="224">
        <f t="shared" si="0"/>
        <v>2.097422772431164E-2</v>
      </c>
      <c r="I18" s="224">
        <f t="shared" si="0"/>
        <v>2.3333150624627715E-2</v>
      </c>
      <c r="J18" s="224">
        <f t="shared" si="0"/>
        <v>8.6093887178115232</v>
      </c>
      <c r="K18" s="224">
        <f t="shared" si="0"/>
        <v>0.16651611687629111</v>
      </c>
      <c r="L18" s="224">
        <f t="shared" si="0"/>
        <v>0.16693560143077746</v>
      </c>
      <c r="M18" s="224">
        <f t="shared" si="0"/>
        <v>0.18831079833324069</v>
      </c>
      <c r="N18" s="224">
        <f t="shared" si="0"/>
        <v>0.19161698675451055</v>
      </c>
      <c r="O18" s="224">
        <f t="shared" si="0"/>
        <v>0.19539751971073449</v>
      </c>
      <c r="P18" s="224">
        <f t="shared" si="0"/>
        <v>0.19870370813199878</v>
      </c>
      <c r="Q18" s="224">
        <f t="shared" si="0"/>
        <v>0.20252815724124015</v>
      </c>
      <c r="R18" s="89"/>
    </row>
    <row r="20" spans="2:18" thickBot="1" x14ac:dyDescent="0.35"/>
    <row r="21" spans="2:18" ht="18" x14ac:dyDescent="0.35">
      <c r="B21" s="209" t="s">
        <v>350</v>
      </c>
      <c r="C21" s="82"/>
      <c r="D21" s="82"/>
      <c r="E21" s="82"/>
      <c r="F21" s="82"/>
      <c r="G21" s="82"/>
      <c r="H21" s="82"/>
      <c r="I21" s="82"/>
      <c r="J21" s="82"/>
      <c r="K21" s="82"/>
      <c r="L21" s="82"/>
      <c r="M21" s="82"/>
      <c r="N21" s="82"/>
      <c r="O21" s="82"/>
      <c r="P21" s="82"/>
      <c r="Q21" s="82"/>
      <c r="R21" s="83"/>
    </row>
    <row r="22" spans="2:18" ht="14.45" x14ac:dyDescent="0.3">
      <c r="B22" s="225" t="s">
        <v>351</v>
      </c>
      <c r="C22" s="101" t="s">
        <v>352</v>
      </c>
      <c r="D22" s="101" t="s">
        <v>353</v>
      </c>
      <c r="E22" s="85"/>
      <c r="F22" s="85"/>
      <c r="G22" s="85"/>
      <c r="H22" s="85"/>
      <c r="I22" s="85"/>
      <c r="J22" s="85"/>
      <c r="K22" s="85"/>
      <c r="L22" s="85"/>
      <c r="M22" s="85"/>
      <c r="N22" s="85"/>
      <c r="O22" s="85"/>
      <c r="P22" s="85"/>
      <c r="Q22" s="85"/>
      <c r="R22" s="86"/>
    </row>
    <row r="23" spans="2:18" x14ac:dyDescent="0.25">
      <c r="B23" s="225" t="s">
        <v>354</v>
      </c>
      <c r="C23" s="226">
        <v>0.05</v>
      </c>
      <c r="D23" s="227">
        <v>15</v>
      </c>
      <c r="E23" s="85"/>
      <c r="F23" s="271" t="s">
        <v>374</v>
      </c>
      <c r="G23" s="271"/>
      <c r="H23" s="271"/>
      <c r="I23" s="271"/>
      <c r="J23" s="271"/>
      <c r="K23" s="271"/>
      <c r="L23" s="271"/>
      <c r="M23" s="271"/>
      <c r="N23" s="271"/>
      <c r="O23" s="271"/>
      <c r="P23" s="85"/>
      <c r="Q23" s="85"/>
      <c r="R23" s="86"/>
    </row>
    <row r="24" spans="2:18" x14ac:dyDescent="0.25">
      <c r="B24" s="225" t="s">
        <v>355</v>
      </c>
      <c r="C24" s="226">
        <v>0.15</v>
      </c>
      <c r="D24" s="227">
        <v>8</v>
      </c>
      <c r="E24" s="85"/>
      <c r="F24" s="271"/>
      <c r="G24" s="271"/>
      <c r="H24" s="271"/>
      <c r="I24" s="271"/>
      <c r="J24" s="271"/>
      <c r="K24" s="271"/>
      <c r="L24" s="271"/>
      <c r="M24" s="271"/>
      <c r="N24" s="271"/>
      <c r="O24" s="271"/>
      <c r="P24" s="85"/>
      <c r="Q24" s="85"/>
      <c r="R24" s="86"/>
    </row>
    <row r="25" spans="2:18" x14ac:dyDescent="0.25">
      <c r="B25" s="225" t="s">
        <v>356</v>
      </c>
      <c r="C25" s="226">
        <v>0.2</v>
      </c>
      <c r="D25" s="227">
        <v>3</v>
      </c>
      <c r="E25" s="85"/>
      <c r="F25" s="271"/>
      <c r="G25" s="271"/>
      <c r="H25" s="271"/>
      <c r="I25" s="271"/>
      <c r="J25" s="271"/>
      <c r="K25" s="271"/>
      <c r="L25" s="271"/>
      <c r="M25" s="271"/>
      <c r="N25" s="271"/>
      <c r="O25" s="271"/>
      <c r="P25" s="85"/>
      <c r="Q25" s="85"/>
      <c r="R25" s="86"/>
    </row>
    <row r="26" spans="2:18" x14ac:dyDescent="0.25">
      <c r="B26" s="225" t="s">
        <v>357</v>
      </c>
      <c r="C26" s="226">
        <v>0.5</v>
      </c>
      <c r="D26" s="227">
        <v>15</v>
      </c>
      <c r="E26" s="85"/>
      <c r="F26" s="271"/>
      <c r="G26" s="271"/>
      <c r="H26" s="271"/>
      <c r="I26" s="271"/>
      <c r="J26" s="271"/>
      <c r="K26" s="271"/>
      <c r="L26" s="271"/>
      <c r="M26" s="271"/>
      <c r="N26" s="271"/>
      <c r="O26" s="271"/>
      <c r="P26" s="85"/>
      <c r="Q26" s="85"/>
      <c r="R26" s="86"/>
    </row>
    <row r="27" spans="2:18" x14ac:dyDescent="0.25">
      <c r="B27" s="225" t="s">
        <v>358</v>
      </c>
      <c r="C27" s="226">
        <v>0.1</v>
      </c>
      <c r="D27" s="227">
        <v>8</v>
      </c>
      <c r="E27" s="85"/>
      <c r="F27" s="271"/>
      <c r="G27" s="271"/>
      <c r="H27" s="271"/>
      <c r="I27" s="271"/>
      <c r="J27" s="271"/>
      <c r="K27" s="271"/>
      <c r="L27" s="271"/>
      <c r="M27" s="271"/>
      <c r="N27" s="271"/>
      <c r="O27" s="271"/>
      <c r="P27" s="85"/>
      <c r="Q27" s="85"/>
      <c r="R27" s="86"/>
    </row>
    <row r="28" spans="2:18" x14ac:dyDescent="0.25">
      <c r="B28" s="225" t="s">
        <v>359</v>
      </c>
      <c r="C28" s="226">
        <v>0</v>
      </c>
      <c r="D28" s="227">
        <v>10</v>
      </c>
      <c r="E28" s="85"/>
      <c r="F28" s="271"/>
      <c r="G28" s="271"/>
      <c r="H28" s="271"/>
      <c r="I28" s="271"/>
      <c r="J28" s="271"/>
      <c r="K28" s="271"/>
      <c r="L28" s="271"/>
      <c r="M28" s="271"/>
      <c r="N28" s="271"/>
      <c r="O28" s="271"/>
      <c r="P28" s="85"/>
      <c r="Q28" s="85"/>
      <c r="R28" s="86"/>
    </row>
    <row r="29" spans="2:18" ht="15.75" thickBot="1" x14ac:dyDescent="0.3">
      <c r="B29" s="228" t="s">
        <v>360</v>
      </c>
      <c r="C29" s="229"/>
      <c r="D29" s="229"/>
      <c r="E29" s="88"/>
      <c r="F29" s="272"/>
      <c r="G29" s="272"/>
      <c r="H29" s="272"/>
      <c r="I29" s="272"/>
      <c r="J29" s="272"/>
      <c r="K29" s="272"/>
      <c r="L29" s="272"/>
      <c r="M29" s="272"/>
      <c r="N29" s="272"/>
      <c r="O29" s="272"/>
      <c r="P29" s="88"/>
      <c r="Q29" s="88"/>
      <c r="R29" s="89"/>
    </row>
    <row r="31" spans="2:18" thickBot="1" x14ac:dyDescent="0.35"/>
    <row r="32" spans="2:18" ht="18" x14ac:dyDescent="0.35">
      <c r="B32" s="209" t="s">
        <v>361</v>
      </c>
      <c r="C32" s="82"/>
      <c r="D32" s="82"/>
      <c r="E32" s="82"/>
      <c r="F32" s="82"/>
      <c r="G32" s="82"/>
      <c r="H32" s="82"/>
      <c r="I32" s="82"/>
      <c r="J32" s="82"/>
      <c r="K32" s="82"/>
      <c r="L32" s="82"/>
      <c r="M32" s="82"/>
      <c r="N32" s="82"/>
      <c r="O32" s="82"/>
      <c r="P32" s="82"/>
      <c r="Q32" s="82"/>
      <c r="R32" s="83"/>
    </row>
    <row r="33" spans="2:18" ht="14.45" x14ac:dyDescent="0.3">
      <c r="B33" s="230"/>
      <c r="C33" s="85"/>
      <c r="D33" s="85"/>
      <c r="E33" s="85"/>
      <c r="F33" s="85"/>
      <c r="G33" s="85"/>
      <c r="H33" s="85"/>
      <c r="I33" s="85"/>
      <c r="J33" s="85"/>
      <c r="K33" s="85"/>
      <c r="L33" s="85"/>
      <c r="M33" s="85"/>
      <c r="N33" s="85"/>
      <c r="O33" s="85"/>
      <c r="P33" s="85"/>
      <c r="Q33" s="85"/>
      <c r="R33" s="86"/>
    </row>
    <row r="34" spans="2:18" ht="14.45" x14ac:dyDescent="0.3">
      <c r="B34" s="87"/>
      <c r="C34" s="85" t="s">
        <v>362</v>
      </c>
      <c r="D34" s="85"/>
      <c r="E34" s="85"/>
      <c r="F34" s="85"/>
      <c r="G34" s="85"/>
      <c r="H34" s="85"/>
      <c r="I34" s="85"/>
      <c r="J34" s="85"/>
      <c r="K34" s="85"/>
      <c r="L34" s="85"/>
      <c r="M34" s="85"/>
      <c r="N34" s="85"/>
      <c r="O34" s="85"/>
      <c r="P34" s="85"/>
      <c r="Q34" s="85"/>
      <c r="R34" s="86"/>
    </row>
    <row r="35" spans="2:18" ht="14.45" x14ac:dyDescent="0.3">
      <c r="B35" s="87"/>
      <c r="C35" s="101">
        <f t="shared" ref="C35:Q35" si="1">C38</f>
        <v>2015</v>
      </c>
      <c r="D35" s="101">
        <f t="shared" si="1"/>
        <v>2016</v>
      </c>
      <c r="E35" s="101">
        <f t="shared" si="1"/>
        <v>2017</v>
      </c>
      <c r="F35" s="101">
        <f t="shared" si="1"/>
        <v>2018</v>
      </c>
      <c r="G35" s="101">
        <f t="shared" si="1"/>
        <v>2019</v>
      </c>
      <c r="H35" s="101">
        <f t="shared" si="1"/>
        <v>2020</v>
      </c>
      <c r="I35" s="101">
        <f t="shared" si="1"/>
        <v>2021</v>
      </c>
      <c r="J35" s="101">
        <f t="shared" si="1"/>
        <v>2022</v>
      </c>
      <c r="K35" s="101">
        <f t="shared" si="1"/>
        <v>2023</v>
      </c>
      <c r="L35" s="101">
        <f t="shared" si="1"/>
        <v>2024</v>
      </c>
      <c r="M35" s="101">
        <f t="shared" si="1"/>
        <v>2025</v>
      </c>
      <c r="N35" s="101">
        <f t="shared" si="1"/>
        <v>2026</v>
      </c>
      <c r="O35" s="101">
        <f t="shared" si="1"/>
        <v>2027</v>
      </c>
      <c r="P35" s="101">
        <f t="shared" si="1"/>
        <v>2028</v>
      </c>
      <c r="Q35" s="101">
        <f t="shared" si="1"/>
        <v>2029</v>
      </c>
      <c r="R35" s="86"/>
    </row>
    <row r="36" spans="2:18" ht="14.45" x14ac:dyDescent="0.3">
      <c r="B36" s="87"/>
      <c r="C36" s="231">
        <f>C17</f>
        <v>0</v>
      </c>
      <c r="D36" s="231">
        <f t="shared" ref="D36:Q36" si="2">D17</f>
        <v>0</v>
      </c>
      <c r="E36" s="231">
        <f t="shared" si="2"/>
        <v>0</v>
      </c>
      <c r="F36" s="231">
        <f t="shared" si="2"/>
        <v>64.670881563537023</v>
      </c>
      <c r="G36" s="231">
        <f t="shared" si="2"/>
        <v>45.091014785631899</v>
      </c>
      <c r="H36" s="231">
        <f t="shared" si="2"/>
        <v>1.8441583579406291</v>
      </c>
      <c r="I36" s="231">
        <f t="shared" si="2"/>
        <v>2.0515665848149061</v>
      </c>
      <c r="J36" s="231">
        <f t="shared" si="2"/>
        <v>590.11515038005496</v>
      </c>
      <c r="K36" s="231">
        <f t="shared" si="2"/>
        <v>12.093505231508733</v>
      </c>
      <c r="L36" s="231">
        <f t="shared" si="2"/>
        <v>12.38721885462904</v>
      </c>
      <c r="M36" s="231">
        <f t="shared" si="2"/>
        <v>13.392520775032997</v>
      </c>
      <c r="N36" s="231">
        <f t="shared" si="2"/>
        <v>13.632268905783414</v>
      </c>
      <c r="O36" s="231">
        <f t="shared" si="2"/>
        <v>13.892061575039149</v>
      </c>
      <c r="P36" s="231">
        <f t="shared" si="2"/>
        <v>14.151565894709945</v>
      </c>
      <c r="Q36" s="231">
        <f t="shared" si="2"/>
        <v>14.415219890432239</v>
      </c>
      <c r="R36" s="86"/>
    </row>
    <row r="37" spans="2:18" ht="14.45" x14ac:dyDescent="0.3">
      <c r="B37" s="87"/>
      <c r="C37" s="85"/>
      <c r="D37" s="85"/>
      <c r="E37" s="85"/>
      <c r="F37" s="85"/>
      <c r="G37" s="85"/>
      <c r="H37" s="85"/>
      <c r="I37" s="85"/>
      <c r="J37" s="85"/>
      <c r="K37" s="85"/>
      <c r="L37" s="85"/>
      <c r="M37" s="85"/>
      <c r="N37" s="85"/>
      <c r="O37" s="85"/>
      <c r="P37" s="85"/>
      <c r="Q37" s="85"/>
      <c r="R37" s="86"/>
    </row>
    <row r="38" spans="2:18" ht="14.45" x14ac:dyDescent="0.3">
      <c r="B38" s="225" t="s">
        <v>363</v>
      </c>
      <c r="C38" s="101">
        <v>2015</v>
      </c>
      <c r="D38" s="101">
        <f t="shared" ref="D38:Q38" si="3">C38+1</f>
        <v>2016</v>
      </c>
      <c r="E38" s="101">
        <f t="shared" si="3"/>
        <v>2017</v>
      </c>
      <c r="F38" s="101">
        <f t="shared" si="3"/>
        <v>2018</v>
      </c>
      <c r="G38" s="101">
        <f t="shared" si="3"/>
        <v>2019</v>
      </c>
      <c r="H38" s="101">
        <f t="shared" si="3"/>
        <v>2020</v>
      </c>
      <c r="I38" s="101">
        <f t="shared" si="3"/>
        <v>2021</v>
      </c>
      <c r="J38" s="101">
        <f t="shared" si="3"/>
        <v>2022</v>
      </c>
      <c r="K38" s="101">
        <f t="shared" si="3"/>
        <v>2023</v>
      </c>
      <c r="L38" s="101">
        <f t="shared" si="3"/>
        <v>2024</v>
      </c>
      <c r="M38" s="101">
        <f t="shared" si="3"/>
        <v>2025</v>
      </c>
      <c r="N38" s="101">
        <f t="shared" si="3"/>
        <v>2026</v>
      </c>
      <c r="O38" s="101">
        <f t="shared" si="3"/>
        <v>2027</v>
      </c>
      <c r="P38" s="101">
        <f t="shared" si="3"/>
        <v>2028</v>
      </c>
      <c r="Q38" s="101">
        <f t="shared" si="3"/>
        <v>2029</v>
      </c>
      <c r="R38" s="86"/>
    </row>
    <row r="39" spans="2:18" ht="14.45" x14ac:dyDescent="0.3">
      <c r="B39" s="225">
        <v>2015</v>
      </c>
      <c r="C39" s="232">
        <f t="shared" ref="C39:Q48" si="4">HLOOKUP($B39,$C$35:$Q$36,2,FALSE)*$C$23*(1-IF(ROUNDDOWN((C$35-$B39)/$D$23,0)&lt;1,0,IF(ROUNDDOWN((C$35-$B39)/$D$23,0)&lt;2,0.5,IF(ROUNDDOWN((C$35-$B39)/$D$23,0)&lt;3,0.75,IF(ROUNDDOWN((C$35-$B39)/$D$23,0)&lt;4,0.875,0.9375)))))+HLOOKUP($B39,$C$35:$Q$36,2,FALSE)*$C$24*(1-IF(ROUNDDOWN((C$35-$B39)/$D$24,0)&lt;1,0,IF(ROUNDDOWN((C$35-$B39)/$D$24,0)&lt;2,0.5,IF(ROUNDDOWN((C$35-$B39)/$D$24,0)&lt;3,0.75,IF(ROUNDDOWN((C$35-$B39)/$D$24,0)&lt;4,0.875,0.9375)))))+HLOOKUP($B39,$C$35:$Q$36,2,FALSE)*$C$25*(1-IF(ROUNDDOWN((C$35-$B39)/$D$25,0)&lt;1,0,IF(ROUNDDOWN((C$35-$B39)/$D$25,0)&lt;2,0.5,IF(ROUNDDOWN((C$35-$B39)/$D$25,0)&lt;3,0.75,IF(ROUNDDOWN((C$35-$B39)/$D$25,0)&lt;4,0.875,0.9375)))))+HLOOKUP($B39,$C$35:$Q$36,2,FALSE)*$C$26*(1-IF(ROUNDDOWN((C$35-$B39)/$D$26,0)&lt;1,0,IF(ROUNDDOWN((C$35-$B39)/$D$26,0)&lt;2,0.5,IF(ROUNDDOWN((C$35-$B39)/$D$26,0)&lt;3,0.75,IF(ROUNDDOWN((C$35-$B39)/$D$26,0)&lt;4,0.875,0.9375)))))+HLOOKUP($B39,$C$35:$Q$36,2,FALSE)*$C$27*(1-IF(ROUNDDOWN((C$35-$B39)/$D$27,0)&lt;1,0,IF(ROUNDDOWN((C$35-$B39)/$D$27,0)&lt;2,0.5,IF(ROUNDDOWN((C$35-$B39)/$D$27,0)&lt;3,0.75,IF(ROUNDDOWN((C$35-$B39)/$D$27,0)&lt;4,0.875,0.9375)))))+HLOOKUP($B39,$C$35:$Q$36,2,FALSE)*$C$28*(1-IF(ROUNDDOWN((C$35-$B39)/$D$28,0)&lt;1,0,IF(ROUNDDOWN((C$35-$B39)/$D$28,0)&lt;2,0.5,IF(ROUNDDOWN((C$35-$B39)/$D$28,0)&lt;3,0.75,IF(ROUNDDOWN((C$35-$B39)/$D$28,0)&lt;4,0.875,0.9375)))))</f>
        <v>0</v>
      </c>
      <c r="D39" s="232">
        <f t="shared" si="4"/>
        <v>0</v>
      </c>
      <c r="E39" s="232">
        <f t="shared" si="4"/>
        <v>0</v>
      </c>
      <c r="F39" s="232">
        <f t="shared" si="4"/>
        <v>0</v>
      </c>
      <c r="G39" s="232">
        <f t="shared" si="4"/>
        <v>0</v>
      </c>
      <c r="H39" s="232">
        <f t="shared" si="4"/>
        <v>0</v>
      </c>
      <c r="I39" s="232">
        <f t="shared" si="4"/>
        <v>0</v>
      </c>
      <c r="J39" s="232">
        <f t="shared" si="4"/>
        <v>0</v>
      </c>
      <c r="K39" s="232">
        <f t="shared" si="4"/>
        <v>0</v>
      </c>
      <c r="L39" s="232">
        <f t="shared" si="4"/>
        <v>0</v>
      </c>
      <c r="M39" s="232">
        <f t="shared" si="4"/>
        <v>0</v>
      </c>
      <c r="N39" s="232">
        <f t="shared" si="4"/>
        <v>0</v>
      </c>
      <c r="O39" s="232">
        <f t="shared" si="4"/>
        <v>0</v>
      </c>
      <c r="P39" s="232">
        <f t="shared" si="4"/>
        <v>0</v>
      </c>
      <c r="Q39" s="232">
        <f t="shared" si="4"/>
        <v>0</v>
      </c>
      <c r="R39" s="86"/>
    </row>
    <row r="40" spans="2:18" ht="14.45" x14ac:dyDescent="0.3">
      <c r="B40" s="225">
        <f t="shared" ref="B40:B53" si="5">B39+1</f>
        <v>2016</v>
      </c>
      <c r="C40" s="232"/>
      <c r="D40" s="232">
        <f t="shared" si="4"/>
        <v>0</v>
      </c>
      <c r="E40" s="232">
        <f t="shared" si="4"/>
        <v>0</v>
      </c>
      <c r="F40" s="232">
        <f t="shared" si="4"/>
        <v>0</v>
      </c>
      <c r="G40" s="232">
        <f t="shared" si="4"/>
        <v>0</v>
      </c>
      <c r="H40" s="232">
        <f t="shared" si="4"/>
        <v>0</v>
      </c>
      <c r="I40" s="232">
        <f t="shared" si="4"/>
        <v>0</v>
      </c>
      <c r="J40" s="232">
        <f t="shared" si="4"/>
        <v>0</v>
      </c>
      <c r="K40" s="232">
        <f t="shared" si="4"/>
        <v>0</v>
      </c>
      <c r="L40" s="232">
        <f t="shared" si="4"/>
        <v>0</v>
      </c>
      <c r="M40" s="232">
        <f t="shared" si="4"/>
        <v>0</v>
      </c>
      <c r="N40" s="232">
        <f t="shared" si="4"/>
        <v>0</v>
      </c>
      <c r="O40" s="232">
        <f t="shared" si="4"/>
        <v>0</v>
      </c>
      <c r="P40" s="232">
        <f t="shared" si="4"/>
        <v>0</v>
      </c>
      <c r="Q40" s="232">
        <f t="shared" si="4"/>
        <v>0</v>
      </c>
      <c r="R40" s="86"/>
    </row>
    <row r="41" spans="2:18" ht="14.45" x14ac:dyDescent="0.3">
      <c r="B41" s="225">
        <f t="shared" si="5"/>
        <v>2017</v>
      </c>
      <c r="C41" s="232"/>
      <c r="D41" s="232"/>
      <c r="E41" s="232">
        <f t="shared" si="4"/>
        <v>0</v>
      </c>
      <c r="F41" s="232">
        <f t="shared" si="4"/>
        <v>0</v>
      </c>
      <c r="G41" s="232">
        <f t="shared" si="4"/>
        <v>0</v>
      </c>
      <c r="H41" s="232">
        <f t="shared" si="4"/>
        <v>0</v>
      </c>
      <c r="I41" s="232">
        <f t="shared" si="4"/>
        <v>0</v>
      </c>
      <c r="J41" s="232">
        <f t="shared" si="4"/>
        <v>0</v>
      </c>
      <c r="K41" s="232">
        <f t="shared" si="4"/>
        <v>0</v>
      </c>
      <c r="L41" s="232">
        <f t="shared" si="4"/>
        <v>0</v>
      </c>
      <c r="M41" s="232">
        <f t="shared" si="4"/>
        <v>0</v>
      </c>
      <c r="N41" s="232">
        <f t="shared" si="4"/>
        <v>0</v>
      </c>
      <c r="O41" s="232">
        <f t="shared" si="4"/>
        <v>0</v>
      </c>
      <c r="P41" s="232">
        <f t="shared" si="4"/>
        <v>0</v>
      </c>
      <c r="Q41" s="232">
        <f t="shared" si="4"/>
        <v>0</v>
      </c>
      <c r="R41" s="86"/>
    </row>
    <row r="42" spans="2:18" ht="14.45" x14ac:dyDescent="0.3">
      <c r="B42" s="225">
        <f t="shared" si="5"/>
        <v>2018</v>
      </c>
      <c r="C42" s="232"/>
      <c r="D42" s="232"/>
      <c r="E42" s="232"/>
      <c r="F42" s="232">
        <f t="shared" si="4"/>
        <v>64.670881563537023</v>
      </c>
      <c r="G42" s="232">
        <f t="shared" si="4"/>
        <v>64.670881563537023</v>
      </c>
      <c r="H42" s="232">
        <f t="shared" si="4"/>
        <v>64.670881563537023</v>
      </c>
      <c r="I42" s="232">
        <f t="shared" si="4"/>
        <v>58.203793407183319</v>
      </c>
      <c r="J42" s="232">
        <f t="shared" si="4"/>
        <v>58.203793407183319</v>
      </c>
      <c r="K42" s="232">
        <f t="shared" si="4"/>
        <v>58.203793407183319</v>
      </c>
      <c r="L42" s="232">
        <f t="shared" si="4"/>
        <v>54.970249329006471</v>
      </c>
      <c r="M42" s="232">
        <f t="shared" si="4"/>
        <v>54.970249329006471</v>
      </c>
      <c r="N42" s="232">
        <f t="shared" si="4"/>
        <v>46.886389133564336</v>
      </c>
      <c r="O42" s="232">
        <f t="shared" si="4"/>
        <v>45.269617094475912</v>
      </c>
      <c r="P42" s="232">
        <f t="shared" si="4"/>
        <v>45.269617094475912</v>
      </c>
      <c r="Q42" s="232">
        <f t="shared" si="4"/>
        <v>45.269617094475912</v>
      </c>
      <c r="R42" s="86"/>
    </row>
    <row r="43" spans="2:18" ht="14.45" x14ac:dyDescent="0.3">
      <c r="B43" s="225">
        <f t="shared" si="5"/>
        <v>2019</v>
      </c>
      <c r="C43" s="232"/>
      <c r="D43" s="232"/>
      <c r="E43" s="232"/>
      <c r="F43" s="232"/>
      <c r="G43" s="232">
        <f t="shared" si="4"/>
        <v>45.091014785631899</v>
      </c>
      <c r="H43" s="232">
        <f t="shared" si="4"/>
        <v>45.091014785631899</v>
      </c>
      <c r="I43" s="232">
        <f t="shared" si="4"/>
        <v>45.091014785631899</v>
      </c>
      <c r="J43" s="232">
        <f t="shared" si="4"/>
        <v>40.58191330706871</v>
      </c>
      <c r="K43" s="232">
        <f t="shared" si="4"/>
        <v>40.58191330706871</v>
      </c>
      <c r="L43" s="232">
        <f t="shared" si="4"/>
        <v>40.58191330706871</v>
      </c>
      <c r="M43" s="232">
        <f t="shared" si="4"/>
        <v>38.327362567787112</v>
      </c>
      <c r="N43" s="232">
        <f t="shared" si="4"/>
        <v>38.327362567787112</v>
      </c>
      <c r="O43" s="232">
        <f t="shared" si="4"/>
        <v>32.690985719583125</v>
      </c>
      <c r="P43" s="232">
        <f t="shared" si="4"/>
        <v>31.56371034994233</v>
      </c>
      <c r="Q43" s="232">
        <f t="shared" si="4"/>
        <v>31.56371034994233</v>
      </c>
      <c r="R43" s="86"/>
    </row>
    <row r="44" spans="2:18" ht="14.45" x14ac:dyDescent="0.3">
      <c r="B44" s="225">
        <f t="shared" si="5"/>
        <v>2020</v>
      </c>
      <c r="C44" s="232"/>
      <c r="D44" s="232"/>
      <c r="E44" s="232"/>
      <c r="F44" s="232"/>
      <c r="G44" s="232"/>
      <c r="H44" s="232">
        <f t="shared" si="4"/>
        <v>1.8441583579406291</v>
      </c>
      <c r="I44" s="232">
        <f t="shared" si="4"/>
        <v>1.8441583579406291</v>
      </c>
      <c r="J44" s="232">
        <f t="shared" si="4"/>
        <v>1.8441583579406291</v>
      </c>
      <c r="K44" s="232">
        <f t="shared" si="4"/>
        <v>1.659742522146566</v>
      </c>
      <c r="L44" s="232">
        <f t="shared" si="4"/>
        <v>1.659742522146566</v>
      </c>
      <c r="M44" s="232">
        <f t="shared" si="4"/>
        <v>1.659742522146566</v>
      </c>
      <c r="N44" s="232">
        <f t="shared" si="4"/>
        <v>1.5675346042495346</v>
      </c>
      <c r="O44" s="232">
        <f t="shared" si="4"/>
        <v>1.5675346042495346</v>
      </c>
      <c r="P44" s="232">
        <f t="shared" si="4"/>
        <v>1.3370148095069561</v>
      </c>
      <c r="Q44" s="232">
        <f t="shared" si="4"/>
        <v>1.2909108505584403</v>
      </c>
      <c r="R44" s="86"/>
    </row>
    <row r="45" spans="2:18" ht="14.45" x14ac:dyDescent="0.3">
      <c r="B45" s="225">
        <f t="shared" si="5"/>
        <v>2021</v>
      </c>
      <c r="C45" s="232"/>
      <c r="D45" s="232"/>
      <c r="E45" s="232"/>
      <c r="F45" s="232"/>
      <c r="G45" s="232"/>
      <c r="H45" s="232"/>
      <c r="I45" s="232">
        <f t="shared" si="4"/>
        <v>2.0515665848149061</v>
      </c>
      <c r="J45" s="232">
        <f t="shared" si="4"/>
        <v>2.0515665848149061</v>
      </c>
      <c r="K45" s="232">
        <f t="shared" si="4"/>
        <v>2.0515665848149061</v>
      </c>
      <c r="L45" s="232">
        <f t="shared" si="4"/>
        <v>1.8464099263334155</v>
      </c>
      <c r="M45" s="232">
        <f t="shared" si="4"/>
        <v>1.8464099263334155</v>
      </c>
      <c r="N45" s="232">
        <f t="shared" si="4"/>
        <v>1.8464099263334155</v>
      </c>
      <c r="O45" s="232">
        <f t="shared" si="4"/>
        <v>1.7438315970926701</v>
      </c>
      <c r="P45" s="232">
        <f t="shared" si="4"/>
        <v>1.7438315970926701</v>
      </c>
      <c r="Q45" s="232">
        <f t="shared" si="4"/>
        <v>1.487385773990807</v>
      </c>
      <c r="R45" s="86"/>
    </row>
    <row r="46" spans="2:18" ht="14.45" x14ac:dyDescent="0.3">
      <c r="B46" s="225">
        <f t="shared" si="5"/>
        <v>2022</v>
      </c>
      <c r="C46" s="232"/>
      <c r="D46" s="232"/>
      <c r="E46" s="232"/>
      <c r="F46" s="232"/>
      <c r="G46" s="232"/>
      <c r="H46" s="232"/>
      <c r="I46" s="232"/>
      <c r="J46" s="232">
        <f t="shared" si="4"/>
        <v>590.11515038005507</v>
      </c>
      <c r="K46" s="232">
        <f t="shared" si="4"/>
        <v>590.11515038005507</v>
      </c>
      <c r="L46" s="232">
        <f t="shared" si="4"/>
        <v>590.11515038005507</v>
      </c>
      <c r="M46" s="232">
        <f t="shared" si="4"/>
        <v>531.10363534204953</v>
      </c>
      <c r="N46" s="232">
        <f t="shared" si="4"/>
        <v>531.10363534204953</v>
      </c>
      <c r="O46" s="232">
        <f t="shared" si="4"/>
        <v>531.10363534204953</v>
      </c>
      <c r="P46" s="232">
        <f t="shared" si="4"/>
        <v>501.5978778230467</v>
      </c>
      <c r="Q46" s="232">
        <f t="shared" si="4"/>
        <v>501.5978778230467</v>
      </c>
      <c r="R46" s="86"/>
    </row>
    <row r="47" spans="2:18" ht="14.45" x14ac:dyDescent="0.3">
      <c r="B47" s="225">
        <f t="shared" si="5"/>
        <v>2023</v>
      </c>
      <c r="C47" s="232"/>
      <c r="D47" s="232"/>
      <c r="E47" s="232"/>
      <c r="F47" s="232"/>
      <c r="G47" s="232"/>
      <c r="H47" s="232"/>
      <c r="I47" s="232"/>
      <c r="J47" s="232"/>
      <c r="K47" s="232">
        <f t="shared" si="4"/>
        <v>12.093505231508733</v>
      </c>
      <c r="L47" s="232">
        <f t="shared" si="4"/>
        <v>12.093505231508733</v>
      </c>
      <c r="M47" s="232">
        <f t="shared" si="4"/>
        <v>12.093505231508733</v>
      </c>
      <c r="N47" s="232">
        <f t="shared" si="4"/>
        <v>10.884154708357858</v>
      </c>
      <c r="O47" s="232">
        <f t="shared" si="4"/>
        <v>10.884154708357858</v>
      </c>
      <c r="P47" s="232">
        <f t="shared" si="4"/>
        <v>10.884154708357858</v>
      </c>
      <c r="Q47" s="232">
        <f t="shared" si="4"/>
        <v>10.279479446782425</v>
      </c>
      <c r="R47" s="86"/>
    </row>
    <row r="48" spans="2:18" ht="14.45" x14ac:dyDescent="0.3">
      <c r="B48" s="225">
        <f t="shared" si="5"/>
        <v>2024</v>
      </c>
      <c r="C48" s="232"/>
      <c r="D48" s="232"/>
      <c r="E48" s="232"/>
      <c r="F48" s="232"/>
      <c r="G48" s="232"/>
      <c r="H48" s="232"/>
      <c r="I48" s="232"/>
      <c r="J48" s="232"/>
      <c r="K48" s="232"/>
      <c r="L48" s="232">
        <f t="shared" si="4"/>
        <v>12.38721885462904</v>
      </c>
      <c r="M48" s="232">
        <f t="shared" si="4"/>
        <v>12.38721885462904</v>
      </c>
      <c r="N48" s="232">
        <f t="shared" si="4"/>
        <v>12.38721885462904</v>
      </c>
      <c r="O48" s="232">
        <f t="shared" si="4"/>
        <v>11.148496969166137</v>
      </c>
      <c r="P48" s="232">
        <f t="shared" si="4"/>
        <v>11.148496969166137</v>
      </c>
      <c r="Q48" s="232">
        <f t="shared" si="4"/>
        <v>11.148496969166137</v>
      </c>
      <c r="R48" s="86"/>
    </row>
    <row r="49" spans="2:18" ht="14.45" x14ac:dyDescent="0.3">
      <c r="B49" s="225">
        <f t="shared" si="5"/>
        <v>2025</v>
      </c>
      <c r="C49" s="232"/>
      <c r="D49" s="232"/>
      <c r="E49" s="232"/>
      <c r="F49" s="232"/>
      <c r="G49" s="232"/>
      <c r="H49" s="232"/>
      <c r="I49" s="232"/>
      <c r="J49" s="232"/>
      <c r="K49" s="232"/>
      <c r="L49" s="232"/>
      <c r="M49" s="232">
        <f>HLOOKUP($B49,$C$35:$Q$36,2,FALSE)*$C$23*(1-IF(ROUNDDOWN((M$35-$B49)/$D$23,0)&lt;1,0,IF(ROUNDDOWN((M$35-$B49)/$D$23,0)&lt;2,0.5,IF(ROUNDDOWN((M$35-$B49)/$D$23,0)&lt;3,0.75,IF(ROUNDDOWN((M$35-$B49)/$D$23,0)&lt;4,0.875,0.9375)))))+HLOOKUP($B49,$C$35:$Q$36,2,FALSE)*$C$24*(1-IF(ROUNDDOWN((M$35-$B49)/$D$24,0)&lt;1,0,IF(ROUNDDOWN((M$35-$B49)/$D$24,0)&lt;2,0.5,IF(ROUNDDOWN((M$35-$B49)/$D$24,0)&lt;3,0.75,IF(ROUNDDOWN((M$35-$B49)/$D$24,0)&lt;4,0.875,0.9375)))))+HLOOKUP($B49,$C$35:$Q$36,2,FALSE)*$C$25*(1-IF(ROUNDDOWN((M$35-$B49)/$D$25,0)&lt;1,0,IF(ROUNDDOWN((M$35-$B49)/$D$25,0)&lt;2,0.5,IF(ROUNDDOWN((M$35-$B49)/$D$25,0)&lt;3,0.75,IF(ROUNDDOWN((M$35-$B49)/$D$25,0)&lt;4,0.875,0.9375)))))+HLOOKUP($B49,$C$35:$Q$36,2,FALSE)*$C$26*(1-IF(ROUNDDOWN((M$35-$B49)/$D$26,0)&lt;1,0,IF(ROUNDDOWN((M$35-$B49)/$D$26,0)&lt;2,0.5,IF(ROUNDDOWN((M$35-$B49)/$D$26,0)&lt;3,0.75,IF(ROUNDDOWN((M$35-$B49)/$D$26,0)&lt;4,0.875,0.9375)))))+HLOOKUP($B49,$C$35:$Q$36,2,FALSE)*$C$27*(1-IF(ROUNDDOWN((M$35-$B49)/$D$27,0)&lt;1,0,IF(ROUNDDOWN((M$35-$B49)/$D$27,0)&lt;2,0.5,IF(ROUNDDOWN((M$35-$B49)/$D$27,0)&lt;3,0.75,IF(ROUNDDOWN((M$35-$B49)/$D$27,0)&lt;4,0.875,0.9375)))))+HLOOKUP($B49,$C$35:$Q$36,2,FALSE)*$C$28*(1-IF(ROUNDDOWN((M$35-$B49)/$D$28,0)&lt;1,0,IF(ROUNDDOWN((M$35-$B49)/$D$28,0)&lt;2,0.5,IF(ROUNDDOWN((M$35-$B49)/$D$28,0)&lt;3,0.75,IF(ROUNDDOWN((M$35-$B49)/$D$28,0)&lt;4,0.875,0.9375)))))</f>
        <v>13.392520775032999</v>
      </c>
      <c r="N49" s="232">
        <f>HLOOKUP($B49,$C$35:$Q$36,2,FALSE)*$C$23*(1-IF(ROUNDDOWN((N$35-$B49)/$D$23,0)&lt;1,0,IF(ROUNDDOWN((N$35-$B49)/$D$23,0)&lt;2,0.5,IF(ROUNDDOWN((N$35-$B49)/$D$23,0)&lt;3,0.75,IF(ROUNDDOWN((N$35-$B49)/$D$23,0)&lt;4,0.875,0.9375)))))+HLOOKUP($B49,$C$35:$Q$36,2,FALSE)*$C$24*(1-IF(ROUNDDOWN((N$35-$B49)/$D$24,0)&lt;1,0,IF(ROUNDDOWN((N$35-$B49)/$D$24,0)&lt;2,0.5,IF(ROUNDDOWN((N$35-$B49)/$D$24,0)&lt;3,0.75,IF(ROUNDDOWN((N$35-$B49)/$D$24,0)&lt;4,0.875,0.9375)))))+HLOOKUP($B49,$C$35:$Q$36,2,FALSE)*$C$25*(1-IF(ROUNDDOWN((N$35-$B49)/$D$25,0)&lt;1,0,IF(ROUNDDOWN((N$35-$B49)/$D$25,0)&lt;2,0.5,IF(ROUNDDOWN((N$35-$B49)/$D$25,0)&lt;3,0.75,IF(ROUNDDOWN((N$35-$B49)/$D$25,0)&lt;4,0.875,0.9375)))))+HLOOKUP($B49,$C$35:$Q$36,2,FALSE)*$C$26*(1-IF(ROUNDDOWN((N$35-$B49)/$D$26,0)&lt;1,0,IF(ROUNDDOWN((N$35-$B49)/$D$26,0)&lt;2,0.5,IF(ROUNDDOWN((N$35-$B49)/$D$26,0)&lt;3,0.75,IF(ROUNDDOWN((N$35-$B49)/$D$26,0)&lt;4,0.875,0.9375)))))+HLOOKUP($B49,$C$35:$Q$36,2,FALSE)*$C$27*(1-IF(ROUNDDOWN((N$35-$B49)/$D$27,0)&lt;1,0,IF(ROUNDDOWN((N$35-$B49)/$D$27,0)&lt;2,0.5,IF(ROUNDDOWN((N$35-$B49)/$D$27,0)&lt;3,0.75,IF(ROUNDDOWN((N$35-$B49)/$D$27,0)&lt;4,0.875,0.9375)))))+HLOOKUP($B49,$C$35:$Q$36,2,FALSE)*$C$28*(1-IF(ROUNDDOWN((N$35-$B49)/$D$28,0)&lt;1,0,IF(ROUNDDOWN((N$35-$B49)/$D$28,0)&lt;2,0.5,IF(ROUNDDOWN((N$35-$B49)/$D$28,0)&lt;3,0.75,IF(ROUNDDOWN((N$35-$B49)/$D$28,0)&lt;4,0.875,0.9375)))))</f>
        <v>13.392520775032999</v>
      </c>
      <c r="O49" s="232">
        <f>HLOOKUP($B49,$C$35:$Q$36,2,FALSE)*$C$23*(1-IF(ROUNDDOWN((O$35-$B49)/$D$23,0)&lt;1,0,IF(ROUNDDOWN((O$35-$B49)/$D$23,0)&lt;2,0.5,IF(ROUNDDOWN((O$35-$B49)/$D$23,0)&lt;3,0.75,IF(ROUNDDOWN((O$35-$B49)/$D$23,0)&lt;4,0.875,0.9375)))))+HLOOKUP($B49,$C$35:$Q$36,2,FALSE)*$C$24*(1-IF(ROUNDDOWN((O$35-$B49)/$D$24,0)&lt;1,0,IF(ROUNDDOWN((O$35-$B49)/$D$24,0)&lt;2,0.5,IF(ROUNDDOWN((O$35-$B49)/$D$24,0)&lt;3,0.75,IF(ROUNDDOWN((O$35-$B49)/$D$24,0)&lt;4,0.875,0.9375)))))+HLOOKUP($B49,$C$35:$Q$36,2,FALSE)*$C$25*(1-IF(ROUNDDOWN((O$35-$B49)/$D$25,0)&lt;1,0,IF(ROUNDDOWN((O$35-$B49)/$D$25,0)&lt;2,0.5,IF(ROUNDDOWN((O$35-$B49)/$D$25,0)&lt;3,0.75,IF(ROUNDDOWN((O$35-$B49)/$D$25,0)&lt;4,0.875,0.9375)))))+HLOOKUP($B49,$C$35:$Q$36,2,FALSE)*$C$26*(1-IF(ROUNDDOWN((O$35-$B49)/$D$26,0)&lt;1,0,IF(ROUNDDOWN((O$35-$B49)/$D$26,0)&lt;2,0.5,IF(ROUNDDOWN((O$35-$B49)/$D$26,0)&lt;3,0.75,IF(ROUNDDOWN((O$35-$B49)/$D$26,0)&lt;4,0.875,0.9375)))))+HLOOKUP($B49,$C$35:$Q$36,2,FALSE)*$C$27*(1-IF(ROUNDDOWN((O$35-$B49)/$D$27,0)&lt;1,0,IF(ROUNDDOWN((O$35-$B49)/$D$27,0)&lt;2,0.5,IF(ROUNDDOWN((O$35-$B49)/$D$27,0)&lt;3,0.75,IF(ROUNDDOWN((O$35-$B49)/$D$27,0)&lt;4,0.875,0.9375)))))+HLOOKUP($B49,$C$35:$Q$36,2,FALSE)*$C$28*(1-IF(ROUNDDOWN((O$35-$B49)/$D$28,0)&lt;1,0,IF(ROUNDDOWN((O$35-$B49)/$D$28,0)&lt;2,0.5,IF(ROUNDDOWN((O$35-$B49)/$D$28,0)&lt;3,0.75,IF(ROUNDDOWN((O$35-$B49)/$D$28,0)&lt;4,0.875,0.9375)))))</f>
        <v>13.392520775032999</v>
      </c>
      <c r="P49" s="232">
        <f>HLOOKUP($B49,$C$35:$Q$36,2,FALSE)*$C$23*(1-IF(ROUNDDOWN((P$35-$B49)/$D$23,0)&lt;1,0,IF(ROUNDDOWN((P$35-$B49)/$D$23,0)&lt;2,0.5,IF(ROUNDDOWN((P$35-$B49)/$D$23,0)&lt;3,0.75,IF(ROUNDDOWN((P$35-$B49)/$D$23,0)&lt;4,0.875,0.9375)))))+HLOOKUP($B49,$C$35:$Q$36,2,FALSE)*$C$24*(1-IF(ROUNDDOWN((P$35-$B49)/$D$24,0)&lt;1,0,IF(ROUNDDOWN((P$35-$B49)/$D$24,0)&lt;2,0.5,IF(ROUNDDOWN((P$35-$B49)/$D$24,0)&lt;3,0.75,IF(ROUNDDOWN((P$35-$B49)/$D$24,0)&lt;4,0.875,0.9375)))))+HLOOKUP($B49,$C$35:$Q$36,2,FALSE)*$C$25*(1-IF(ROUNDDOWN((P$35-$B49)/$D$25,0)&lt;1,0,IF(ROUNDDOWN((P$35-$B49)/$D$25,0)&lt;2,0.5,IF(ROUNDDOWN((P$35-$B49)/$D$25,0)&lt;3,0.75,IF(ROUNDDOWN((P$35-$B49)/$D$25,0)&lt;4,0.875,0.9375)))))+HLOOKUP($B49,$C$35:$Q$36,2,FALSE)*$C$26*(1-IF(ROUNDDOWN((P$35-$B49)/$D$26,0)&lt;1,0,IF(ROUNDDOWN((P$35-$B49)/$D$26,0)&lt;2,0.5,IF(ROUNDDOWN((P$35-$B49)/$D$26,0)&lt;3,0.75,IF(ROUNDDOWN((P$35-$B49)/$D$26,0)&lt;4,0.875,0.9375)))))+HLOOKUP($B49,$C$35:$Q$36,2,FALSE)*$C$27*(1-IF(ROUNDDOWN((P$35-$B49)/$D$27,0)&lt;1,0,IF(ROUNDDOWN((P$35-$B49)/$D$27,0)&lt;2,0.5,IF(ROUNDDOWN((P$35-$B49)/$D$27,0)&lt;3,0.75,IF(ROUNDDOWN((P$35-$B49)/$D$27,0)&lt;4,0.875,0.9375)))))+HLOOKUP($B49,$C$35:$Q$36,2,FALSE)*$C$28*(1-IF(ROUNDDOWN((P$35-$B49)/$D$28,0)&lt;1,0,IF(ROUNDDOWN((P$35-$B49)/$D$28,0)&lt;2,0.5,IF(ROUNDDOWN((P$35-$B49)/$D$28,0)&lt;3,0.75,IF(ROUNDDOWN((P$35-$B49)/$D$28,0)&lt;4,0.875,0.9375)))))</f>
        <v>12.053268697529699</v>
      </c>
      <c r="Q49" s="232">
        <f>HLOOKUP($B49,$C$35:$Q$36,2,FALSE)*$C$23*(1-IF(ROUNDDOWN((Q$35-$B49)/$D$23,0)&lt;1,0,IF(ROUNDDOWN((Q$35-$B49)/$D$23,0)&lt;2,0.5,IF(ROUNDDOWN((Q$35-$B49)/$D$23,0)&lt;3,0.75,IF(ROUNDDOWN((Q$35-$B49)/$D$23,0)&lt;4,0.875,0.9375)))))+HLOOKUP($B49,$C$35:$Q$36,2,FALSE)*$C$24*(1-IF(ROUNDDOWN((Q$35-$B49)/$D$24,0)&lt;1,0,IF(ROUNDDOWN((Q$35-$B49)/$D$24,0)&lt;2,0.5,IF(ROUNDDOWN((Q$35-$B49)/$D$24,0)&lt;3,0.75,IF(ROUNDDOWN((Q$35-$B49)/$D$24,0)&lt;4,0.875,0.9375)))))+HLOOKUP($B49,$C$35:$Q$36,2,FALSE)*$C$25*(1-IF(ROUNDDOWN((Q$35-$B49)/$D$25,0)&lt;1,0,IF(ROUNDDOWN((Q$35-$B49)/$D$25,0)&lt;2,0.5,IF(ROUNDDOWN((Q$35-$B49)/$D$25,0)&lt;3,0.75,IF(ROUNDDOWN((Q$35-$B49)/$D$25,0)&lt;4,0.875,0.9375)))))+HLOOKUP($B49,$C$35:$Q$36,2,FALSE)*$C$26*(1-IF(ROUNDDOWN((Q$35-$B49)/$D$26,0)&lt;1,0,IF(ROUNDDOWN((Q$35-$B49)/$D$26,0)&lt;2,0.5,IF(ROUNDDOWN((Q$35-$B49)/$D$26,0)&lt;3,0.75,IF(ROUNDDOWN((Q$35-$B49)/$D$26,0)&lt;4,0.875,0.9375)))))+HLOOKUP($B49,$C$35:$Q$36,2,FALSE)*$C$27*(1-IF(ROUNDDOWN((Q$35-$B49)/$D$27,0)&lt;1,0,IF(ROUNDDOWN((Q$35-$B49)/$D$27,0)&lt;2,0.5,IF(ROUNDDOWN((Q$35-$B49)/$D$27,0)&lt;3,0.75,IF(ROUNDDOWN((Q$35-$B49)/$D$27,0)&lt;4,0.875,0.9375)))))+HLOOKUP($B49,$C$35:$Q$36,2,FALSE)*$C$28*(1-IF(ROUNDDOWN((Q$35-$B49)/$D$28,0)&lt;1,0,IF(ROUNDDOWN((Q$35-$B49)/$D$28,0)&lt;2,0.5,IF(ROUNDDOWN((Q$35-$B49)/$D$28,0)&lt;3,0.75,IF(ROUNDDOWN((Q$35-$B49)/$D$28,0)&lt;4,0.875,0.9375)))))</f>
        <v>12.053268697529699</v>
      </c>
      <c r="R49" s="86"/>
    </row>
    <row r="50" spans="2:18" ht="14.45" x14ac:dyDescent="0.3">
      <c r="B50" s="225">
        <f t="shared" si="5"/>
        <v>2026</v>
      </c>
      <c r="C50" s="232"/>
      <c r="D50" s="232"/>
      <c r="E50" s="232"/>
      <c r="F50" s="232"/>
      <c r="G50" s="232"/>
      <c r="H50" s="232"/>
      <c r="I50" s="232"/>
      <c r="J50" s="232"/>
      <c r="K50" s="232"/>
      <c r="L50" s="232"/>
      <c r="M50" s="232"/>
      <c r="N50" s="232">
        <f>HLOOKUP($B50,$C$35:$Q$36,2,FALSE)*$C$23*(1-IF(ROUNDDOWN((N$35-$B50)/$D$23,0)&lt;1,0,IF(ROUNDDOWN((N$35-$B50)/$D$23,0)&lt;2,0.5,IF(ROUNDDOWN((N$35-$B50)/$D$23,0)&lt;3,0.75,IF(ROUNDDOWN((N$35-$B50)/$D$23,0)&lt;4,0.875,0.9375)))))+HLOOKUP($B50,$C$35:$Q$36,2,FALSE)*$C$24*(1-IF(ROUNDDOWN((N$35-$B50)/$D$24,0)&lt;1,0,IF(ROUNDDOWN((N$35-$B50)/$D$24,0)&lt;2,0.5,IF(ROUNDDOWN((N$35-$B50)/$D$24,0)&lt;3,0.75,IF(ROUNDDOWN((N$35-$B50)/$D$24,0)&lt;4,0.875,0.9375)))))+HLOOKUP($B50,$C$35:$Q$36,2,FALSE)*$C$25*(1-IF(ROUNDDOWN((N$35-$B50)/$D$25,0)&lt;1,0,IF(ROUNDDOWN((N$35-$B50)/$D$25,0)&lt;2,0.5,IF(ROUNDDOWN((N$35-$B50)/$D$25,0)&lt;3,0.75,IF(ROUNDDOWN((N$35-$B50)/$D$25,0)&lt;4,0.875,0.9375)))))+HLOOKUP($B50,$C$35:$Q$36,2,FALSE)*$C$26*(1-IF(ROUNDDOWN((N$35-$B50)/$D$26,0)&lt;1,0,IF(ROUNDDOWN((N$35-$B50)/$D$26,0)&lt;2,0.5,IF(ROUNDDOWN((N$35-$B50)/$D$26,0)&lt;3,0.75,IF(ROUNDDOWN((N$35-$B50)/$D$26,0)&lt;4,0.875,0.9375)))))+HLOOKUP($B50,$C$35:$Q$36,2,FALSE)*$C$27*(1-IF(ROUNDDOWN((N$35-$B50)/$D$27,0)&lt;1,0,IF(ROUNDDOWN((N$35-$B50)/$D$27,0)&lt;2,0.5,IF(ROUNDDOWN((N$35-$B50)/$D$27,0)&lt;3,0.75,IF(ROUNDDOWN((N$35-$B50)/$D$27,0)&lt;4,0.875,0.9375)))))+HLOOKUP($B50,$C$35:$Q$36,2,FALSE)*$C$28*(1-IF(ROUNDDOWN((N$35-$B50)/$D$28,0)&lt;1,0,IF(ROUNDDOWN((N$35-$B50)/$D$28,0)&lt;2,0.5,IF(ROUNDDOWN((N$35-$B50)/$D$28,0)&lt;3,0.75,IF(ROUNDDOWN((N$35-$B50)/$D$28,0)&lt;4,0.875,0.9375)))))</f>
        <v>13.632268905783414</v>
      </c>
      <c r="O50" s="232">
        <f>HLOOKUP($B50,$C$35:$Q$36,2,FALSE)*$C$23*(1-IF(ROUNDDOWN((O$35-$B50)/$D$23,0)&lt;1,0,IF(ROUNDDOWN((O$35-$B50)/$D$23,0)&lt;2,0.5,IF(ROUNDDOWN((O$35-$B50)/$D$23,0)&lt;3,0.75,IF(ROUNDDOWN((O$35-$B50)/$D$23,0)&lt;4,0.875,0.9375)))))+HLOOKUP($B50,$C$35:$Q$36,2,FALSE)*$C$24*(1-IF(ROUNDDOWN((O$35-$B50)/$D$24,0)&lt;1,0,IF(ROUNDDOWN((O$35-$B50)/$D$24,0)&lt;2,0.5,IF(ROUNDDOWN((O$35-$B50)/$D$24,0)&lt;3,0.75,IF(ROUNDDOWN((O$35-$B50)/$D$24,0)&lt;4,0.875,0.9375)))))+HLOOKUP($B50,$C$35:$Q$36,2,FALSE)*$C$25*(1-IF(ROUNDDOWN((O$35-$B50)/$D$25,0)&lt;1,0,IF(ROUNDDOWN((O$35-$B50)/$D$25,0)&lt;2,0.5,IF(ROUNDDOWN((O$35-$B50)/$D$25,0)&lt;3,0.75,IF(ROUNDDOWN((O$35-$B50)/$D$25,0)&lt;4,0.875,0.9375)))))+HLOOKUP($B50,$C$35:$Q$36,2,FALSE)*$C$26*(1-IF(ROUNDDOWN((O$35-$B50)/$D$26,0)&lt;1,0,IF(ROUNDDOWN((O$35-$B50)/$D$26,0)&lt;2,0.5,IF(ROUNDDOWN((O$35-$B50)/$D$26,0)&lt;3,0.75,IF(ROUNDDOWN((O$35-$B50)/$D$26,0)&lt;4,0.875,0.9375)))))+HLOOKUP($B50,$C$35:$Q$36,2,FALSE)*$C$27*(1-IF(ROUNDDOWN((O$35-$B50)/$D$27,0)&lt;1,0,IF(ROUNDDOWN((O$35-$B50)/$D$27,0)&lt;2,0.5,IF(ROUNDDOWN((O$35-$B50)/$D$27,0)&lt;3,0.75,IF(ROUNDDOWN((O$35-$B50)/$D$27,0)&lt;4,0.875,0.9375)))))+HLOOKUP($B50,$C$35:$Q$36,2,FALSE)*$C$28*(1-IF(ROUNDDOWN((O$35-$B50)/$D$28,0)&lt;1,0,IF(ROUNDDOWN((O$35-$B50)/$D$28,0)&lt;2,0.5,IF(ROUNDDOWN((O$35-$B50)/$D$28,0)&lt;3,0.75,IF(ROUNDDOWN((O$35-$B50)/$D$28,0)&lt;4,0.875,0.9375)))))</f>
        <v>13.632268905783414</v>
      </c>
      <c r="P50" s="232">
        <f>HLOOKUP($B50,$C$35:$Q$36,2,FALSE)*$C$23*(1-IF(ROUNDDOWN((P$35-$B50)/$D$23,0)&lt;1,0,IF(ROUNDDOWN((P$35-$B50)/$D$23,0)&lt;2,0.5,IF(ROUNDDOWN((P$35-$B50)/$D$23,0)&lt;3,0.75,IF(ROUNDDOWN((P$35-$B50)/$D$23,0)&lt;4,0.875,0.9375)))))+HLOOKUP($B50,$C$35:$Q$36,2,FALSE)*$C$24*(1-IF(ROUNDDOWN((P$35-$B50)/$D$24,0)&lt;1,0,IF(ROUNDDOWN((P$35-$B50)/$D$24,0)&lt;2,0.5,IF(ROUNDDOWN((P$35-$B50)/$D$24,0)&lt;3,0.75,IF(ROUNDDOWN((P$35-$B50)/$D$24,0)&lt;4,0.875,0.9375)))))+HLOOKUP($B50,$C$35:$Q$36,2,FALSE)*$C$25*(1-IF(ROUNDDOWN((P$35-$B50)/$D$25,0)&lt;1,0,IF(ROUNDDOWN((P$35-$B50)/$D$25,0)&lt;2,0.5,IF(ROUNDDOWN((P$35-$B50)/$D$25,0)&lt;3,0.75,IF(ROUNDDOWN((P$35-$B50)/$D$25,0)&lt;4,0.875,0.9375)))))+HLOOKUP($B50,$C$35:$Q$36,2,FALSE)*$C$26*(1-IF(ROUNDDOWN((P$35-$B50)/$D$26,0)&lt;1,0,IF(ROUNDDOWN((P$35-$B50)/$D$26,0)&lt;2,0.5,IF(ROUNDDOWN((P$35-$B50)/$D$26,0)&lt;3,0.75,IF(ROUNDDOWN((P$35-$B50)/$D$26,0)&lt;4,0.875,0.9375)))))+HLOOKUP($B50,$C$35:$Q$36,2,FALSE)*$C$27*(1-IF(ROUNDDOWN((P$35-$B50)/$D$27,0)&lt;1,0,IF(ROUNDDOWN((P$35-$B50)/$D$27,0)&lt;2,0.5,IF(ROUNDDOWN((P$35-$B50)/$D$27,0)&lt;3,0.75,IF(ROUNDDOWN((P$35-$B50)/$D$27,0)&lt;4,0.875,0.9375)))))+HLOOKUP($B50,$C$35:$Q$36,2,FALSE)*$C$28*(1-IF(ROUNDDOWN((P$35-$B50)/$D$28,0)&lt;1,0,IF(ROUNDDOWN((P$35-$B50)/$D$28,0)&lt;2,0.5,IF(ROUNDDOWN((P$35-$B50)/$D$28,0)&lt;3,0.75,IF(ROUNDDOWN((P$35-$B50)/$D$28,0)&lt;4,0.875,0.9375)))))</f>
        <v>13.632268905783414</v>
      </c>
      <c r="Q50" s="232">
        <f>HLOOKUP($B50,$C$35:$Q$36,2,FALSE)*$C$23*(1-IF(ROUNDDOWN((Q$35-$B50)/$D$23,0)&lt;1,0,IF(ROUNDDOWN((Q$35-$B50)/$D$23,0)&lt;2,0.5,IF(ROUNDDOWN((Q$35-$B50)/$D$23,0)&lt;3,0.75,IF(ROUNDDOWN((Q$35-$B50)/$D$23,0)&lt;4,0.875,0.9375)))))+HLOOKUP($B50,$C$35:$Q$36,2,FALSE)*$C$24*(1-IF(ROUNDDOWN((Q$35-$B50)/$D$24,0)&lt;1,0,IF(ROUNDDOWN((Q$35-$B50)/$D$24,0)&lt;2,0.5,IF(ROUNDDOWN((Q$35-$B50)/$D$24,0)&lt;3,0.75,IF(ROUNDDOWN((Q$35-$B50)/$D$24,0)&lt;4,0.875,0.9375)))))+HLOOKUP($B50,$C$35:$Q$36,2,FALSE)*$C$25*(1-IF(ROUNDDOWN((Q$35-$B50)/$D$25,0)&lt;1,0,IF(ROUNDDOWN((Q$35-$B50)/$D$25,0)&lt;2,0.5,IF(ROUNDDOWN((Q$35-$B50)/$D$25,0)&lt;3,0.75,IF(ROUNDDOWN((Q$35-$B50)/$D$25,0)&lt;4,0.875,0.9375)))))+HLOOKUP($B50,$C$35:$Q$36,2,FALSE)*$C$26*(1-IF(ROUNDDOWN((Q$35-$B50)/$D$26,0)&lt;1,0,IF(ROUNDDOWN((Q$35-$B50)/$D$26,0)&lt;2,0.5,IF(ROUNDDOWN((Q$35-$B50)/$D$26,0)&lt;3,0.75,IF(ROUNDDOWN((Q$35-$B50)/$D$26,0)&lt;4,0.875,0.9375)))))+HLOOKUP($B50,$C$35:$Q$36,2,FALSE)*$C$27*(1-IF(ROUNDDOWN((Q$35-$B50)/$D$27,0)&lt;1,0,IF(ROUNDDOWN((Q$35-$B50)/$D$27,0)&lt;2,0.5,IF(ROUNDDOWN((Q$35-$B50)/$D$27,0)&lt;3,0.75,IF(ROUNDDOWN((Q$35-$B50)/$D$27,0)&lt;4,0.875,0.9375)))))+HLOOKUP($B50,$C$35:$Q$36,2,FALSE)*$C$28*(1-IF(ROUNDDOWN((Q$35-$B50)/$D$28,0)&lt;1,0,IF(ROUNDDOWN((Q$35-$B50)/$D$28,0)&lt;2,0.5,IF(ROUNDDOWN((Q$35-$B50)/$D$28,0)&lt;3,0.75,IF(ROUNDDOWN((Q$35-$B50)/$D$28,0)&lt;4,0.875,0.9375)))))</f>
        <v>12.269042015205072</v>
      </c>
      <c r="R50" s="86"/>
    </row>
    <row r="51" spans="2:18" ht="14.45" x14ac:dyDescent="0.3">
      <c r="B51" s="225">
        <f t="shared" si="5"/>
        <v>2027</v>
      </c>
      <c r="C51" s="232"/>
      <c r="D51" s="232"/>
      <c r="E51" s="232"/>
      <c r="F51" s="232"/>
      <c r="G51" s="232"/>
      <c r="H51" s="232"/>
      <c r="I51" s="232"/>
      <c r="J51" s="232"/>
      <c r="K51" s="232"/>
      <c r="L51" s="232"/>
      <c r="M51" s="232"/>
      <c r="N51" s="232"/>
      <c r="O51" s="232">
        <f>HLOOKUP($B51,$C$35:$Q$36,2,FALSE)*$C$23*(1-IF(ROUNDDOWN((O$35-$B51)/$D$23,0)&lt;1,0,IF(ROUNDDOWN((O$35-$B51)/$D$23,0)&lt;2,0.5,IF(ROUNDDOWN((O$35-$B51)/$D$23,0)&lt;3,0.75,IF(ROUNDDOWN((O$35-$B51)/$D$23,0)&lt;4,0.875,0.9375)))))+HLOOKUP($B51,$C$35:$Q$36,2,FALSE)*$C$24*(1-IF(ROUNDDOWN((O$35-$B51)/$D$24,0)&lt;1,0,IF(ROUNDDOWN((O$35-$B51)/$D$24,0)&lt;2,0.5,IF(ROUNDDOWN((O$35-$B51)/$D$24,0)&lt;3,0.75,IF(ROUNDDOWN((O$35-$B51)/$D$24,0)&lt;4,0.875,0.9375)))))+HLOOKUP($B51,$C$35:$Q$36,2,FALSE)*$C$25*(1-IF(ROUNDDOWN((O$35-$B51)/$D$25,0)&lt;1,0,IF(ROUNDDOWN((O$35-$B51)/$D$25,0)&lt;2,0.5,IF(ROUNDDOWN((O$35-$B51)/$D$25,0)&lt;3,0.75,IF(ROUNDDOWN((O$35-$B51)/$D$25,0)&lt;4,0.875,0.9375)))))+HLOOKUP($B51,$C$35:$Q$36,2,FALSE)*$C$26*(1-IF(ROUNDDOWN((O$35-$B51)/$D$26,0)&lt;1,0,IF(ROUNDDOWN((O$35-$B51)/$D$26,0)&lt;2,0.5,IF(ROUNDDOWN((O$35-$B51)/$D$26,0)&lt;3,0.75,IF(ROUNDDOWN((O$35-$B51)/$D$26,0)&lt;4,0.875,0.9375)))))+HLOOKUP($B51,$C$35:$Q$36,2,FALSE)*$C$27*(1-IF(ROUNDDOWN((O$35-$B51)/$D$27,0)&lt;1,0,IF(ROUNDDOWN((O$35-$B51)/$D$27,0)&lt;2,0.5,IF(ROUNDDOWN((O$35-$B51)/$D$27,0)&lt;3,0.75,IF(ROUNDDOWN((O$35-$B51)/$D$27,0)&lt;4,0.875,0.9375)))))+HLOOKUP($B51,$C$35:$Q$36,2,FALSE)*$C$28*(1-IF(ROUNDDOWN((O$35-$B51)/$D$28,0)&lt;1,0,IF(ROUNDDOWN((O$35-$B51)/$D$28,0)&lt;2,0.5,IF(ROUNDDOWN((O$35-$B51)/$D$28,0)&lt;3,0.75,IF(ROUNDDOWN((O$35-$B51)/$D$28,0)&lt;4,0.875,0.9375)))))</f>
        <v>13.892061575039149</v>
      </c>
      <c r="P51" s="232">
        <f>HLOOKUP($B51,$C$35:$Q$36,2,FALSE)*$C$23*(1-IF(ROUNDDOWN((P$35-$B51)/$D$23,0)&lt;1,0,IF(ROUNDDOWN((P$35-$B51)/$D$23,0)&lt;2,0.5,IF(ROUNDDOWN((P$35-$B51)/$D$23,0)&lt;3,0.75,IF(ROUNDDOWN((P$35-$B51)/$D$23,0)&lt;4,0.875,0.9375)))))+HLOOKUP($B51,$C$35:$Q$36,2,FALSE)*$C$24*(1-IF(ROUNDDOWN((P$35-$B51)/$D$24,0)&lt;1,0,IF(ROUNDDOWN((P$35-$B51)/$D$24,0)&lt;2,0.5,IF(ROUNDDOWN((P$35-$B51)/$D$24,0)&lt;3,0.75,IF(ROUNDDOWN((P$35-$B51)/$D$24,0)&lt;4,0.875,0.9375)))))+HLOOKUP($B51,$C$35:$Q$36,2,FALSE)*$C$25*(1-IF(ROUNDDOWN((P$35-$B51)/$D$25,0)&lt;1,0,IF(ROUNDDOWN((P$35-$B51)/$D$25,0)&lt;2,0.5,IF(ROUNDDOWN((P$35-$B51)/$D$25,0)&lt;3,0.75,IF(ROUNDDOWN((P$35-$B51)/$D$25,0)&lt;4,0.875,0.9375)))))+HLOOKUP($B51,$C$35:$Q$36,2,FALSE)*$C$26*(1-IF(ROUNDDOWN((P$35-$B51)/$D$26,0)&lt;1,0,IF(ROUNDDOWN((P$35-$B51)/$D$26,0)&lt;2,0.5,IF(ROUNDDOWN((P$35-$B51)/$D$26,0)&lt;3,0.75,IF(ROUNDDOWN((P$35-$B51)/$D$26,0)&lt;4,0.875,0.9375)))))+HLOOKUP($B51,$C$35:$Q$36,2,FALSE)*$C$27*(1-IF(ROUNDDOWN((P$35-$B51)/$D$27,0)&lt;1,0,IF(ROUNDDOWN((P$35-$B51)/$D$27,0)&lt;2,0.5,IF(ROUNDDOWN((P$35-$B51)/$D$27,0)&lt;3,0.75,IF(ROUNDDOWN((P$35-$B51)/$D$27,0)&lt;4,0.875,0.9375)))))+HLOOKUP($B51,$C$35:$Q$36,2,FALSE)*$C$28*(1-IF(ROUNDDOWN((P$35-$B51)/$D$28,0)&lt;1,0,IF(ROUNDDOWN((P$35-$B51)/$D$28,0)&lt;2,0.5,IF(ROUNDDOWN((P$35-$B51)/$D$28,0)&lt;3,0.75,IF(ROUNDDOWN((P$35-$B51)/$D$28,0)&lt;4,0.875,0.9375)))))</f>
        <v>13.892061575039149</v>
      </c>
      <c r="Q51" s="232">
        <f>HLOOKUP($B51,$C$35:$Q$36,2,FALSE)*$C$23*(1-IF(ROUNDDOWN((Q$35-$B51)/$D$23,0)&lt;1,0,IF(ROUNDDOWN((Q$35-$B51)/$D$23,0)&lt;2,0.5,IF(ROUNDDOWN((Q$35-$B51)/$D$23,0)&lt;3,0.75,IF(ROUNDDOWN((Q$35-$B51)/$D$23,0)&lt;4,0.875,0.9375)))))+HLOOKUP($B51,$C$35:$Q$36,2,FALSE)*$C$24*(1-IF(ROUNDDOWN((Q$35-$B51)/$D$24,0)&lt;1,0,IF(ROUNDDOWN((Q$35-$B51)/$D$24,0)&lt;2,0.5,IF(ROUNDDOWN((Q$35-$B51)/$D$24,0)&lt;3,0.75,IF(ROUNDDOWN((Q$35-$B51)/$D$24,0)&lt;4,0.875,0.9375)))))+HLOOKUP($B51,$C$35:$Q$36,2,FALSE)*$C$25*(1-IF(ROUNDDOWN((Q$35-$B51)/$D$25,0)&lt;1,0,IF(ROUNDDOWN((Q$35-$B51)/$D$25,0)&lt;2,0.5,IF(ROUNDDOWN((Q$35-$B51)/$D$25,0)&lt;3,0.75,IF(ROUNDDOWN((Q$35-$B51)/$D$25,0)&lt;4,0.875,0.9375)))))+HLOOKUP($B51,$C$35:$Q$36,2,FALSE)*$C$26*(1-IF(ROUNDDOWN((Q$35-$B51)/$D$26,0)&lt;1,0,IF(ROUNDDOWN((Q$35-$B51)/$D$26,0)&lt;2,0.5,IF(ROUNDDOWN((Q$35-$B51)/$D$26,0)&lt;3,0.75,IF(ROUNDDOWN((Q$35-$B51)/$D$26,0)&lt;4,0.875,0.9375)))))+HLOOKUP($B51,$C$35:$Q$36,2,FALSE)*$C$27*(1-IF(ROUNDDOWN((Q$35-$B51)/$D$27,0)&lt;1,0,IF(ROUNDDOWN((Q$35-$B51)/$D$27,0)&lt;2,0.5,IF(ROUNDDOWN((Q$35-$B51)/$D$27,0)&lt;3,0.75,IF(ROUNDDOWN((Q$35-$B51)/$D$27,0)&lt;4,0.875,0.9375)))))+HLOOKUP($B51,$C$35:$Q$36,2,FALSE)*$C$28*(1-IF(ROUNDDOWN((Q$35-$B51)/$D$28,0)&lt;1,0,IF(ROUNDDOWN((Q$35-$B51)/$D$28,0)&lt;2,0.5,IF(ROUNDDOWN((Q$35-$B51)/$D$28,0)&lt;3,0.75,IF(ROUNDDOWN((Q$35-$B51)/$D$28,0)&lt;4,0.875,0.9375)))))</f>
        <v>13.892061575039149</v>
      </c>
      <c r="R51" s="86"/>
    </row>
    <row r="52" spans="2:18" ht="14.45" x14ac:dyDescent="0.3">
      <c r="B52" s="225">
        <f t="shared" si="5"/>
        <v>2028</v>
      </c>
      <c r="C52" s="232"/>
      <c r="D52" s="232"/>
      <c r="E52" s="232"/>
      <c r="F52" s="232"/>
      <c r="G52" s="232"/>
      <c r="H52" s="232"/>
      <c r="I52" s="232"/>
      <c r="J52" s="232"/>
      <c r="K52" s="232"/>
      <c r="L52" s="232"/>
      <c r="M52" s="232"/>
      <c r="N52" s="232"/>
      <c r="O52" s="232"/>
      <c r="P52" s="232">
        <f>HLOOKUP($B52,$C$35:$Q$36,2,FALSE)*$C$23*(1-IF(ROUNDDOWN((P$35-$B52)/$D$23,0)&lt;1,0,IF(ROUNDDOWN((P$35-$B52)/$D$23,0)&lt;2,0.5,IF(ROUNDDOWN((P$35-$B52)/$D$23,0)&lt;3,0.75,IF(ROUNDDOWN((P$35-$B52)/$D$23,0)&lt;4,0.875,0.9375)))))+HLOOKUP($B52,$C$35:$Q$36,2,FALSE)*$C$24*(1-IF(ROUNDDOWN((P$35-$B52)/$D$24,0)&lt;1,0,IF(ROUNDDOWN((P$35-$B52)/$D$24,0)&lt;2,0.5,IF(ROUNDDOWN((P$35-$B52)/$D$24,0)&lt;3,0.75,IF(ROUNDDOWN((P$35-$B52)/$D$24,0)&lt;4,0.875,0.9375)))))+HLOOKUP($B52,$C$35:$Q$36,2,FALSE)*$C$25*(1-IF(ROUNDDOWN((P$35-$B52)/$D$25,0)&lt;1,0,IF(ROUNDDOWN((P$35-$B52)/$D$25,0)&lt;2,0.5,IF(ROUNDDOWN((P$35-$B52)/$D$25,0)&lt;3,0.75,IF(ROUNDDOWN((P$35-$B52)/$D$25,0)&lt;4,0.875,0.9375)))))+HLOOKUP($B52,$C$35:$Q$36,2,FALSE)*$C$26*(1-IF(ROUNDDOWN((P$35-$B52)/$D$26,0)&lt;1,0,IF(ROUNDDOWN((P$35-$B52)/$D$26,0)&lt;2,0.5,IF(ROUNDDOWN((P$35-$B52)/$D$26,0)&lt;3,0.75,IF(ROUNDDOWN((P$35-$B52)/$D$26,0)&lt;4,0.875,0.9375)))))+HLOOKUP($B52,$C$35:$Q$36,2,FALSE)*$C$27*(1-IF(ROUNDDOWN((P$35-$B52)/$D$27,0)&lt;1,0,IF(ROUNDDOWN((P$35-$B52)/$D$27,0)&lt;2,0.5,IF(ROUNDDOWN((P$35-$B52)/$D$27,0)&lt;3,0.75,IF(ROUNDDOWN((P$35-$B52)/$D$27,0)&lt;4,0.875,0.9375)))))+HLOOKUP($B52,$C$35:$Q$36,2,FALSE)*$C$28*(1-IF(ROUNDDOWN((P$35-$B52)/$D$28,0)&lt;1,0,IF(ROUNDDOWN((P$35-$B52)/$D$28,0)&lt;2,0.5,IF(ROUNDDOWN((P$35-$B52)/$D$28,0)&lt;3,0.75,IF(ROUNDDOWN((P$35-$B52)/$D$28,0)&lt;4,0.875,0.9375)))))</f>
        <v>14.151565894709945</v>
      </c>
      <c r="Q52" s="232">
        <f>HLOOKUP($B52,$C$35:$Q$36,2,FALSE)*$C$23*(1-IF(ROUNDDOWN((Q$35-$B52)/$D$23,0)&lt;1,0,IF(ROUNDDOWN((Q$35-$B52)/$D$23,0)&lt;2,0.5,IF(ROUNDDOWN((Q$35-$B52)/$D$23,0)&lt;3,0.75,IF(ROUNDDOWN((Q$35-$B52)/$D$23,0)&lt;4,0.875,0.9375)))))+HLOOKUP($B52,$C$35:$Q$36,2,FALSE)*$C$24*(1-IF(ROUNDDOWN((Q$35-$B52)/$D$24,0)&lt;1,0,IF(ROUNDDOWN((Q$35-$B52)/$D$24,0)&lt;2,0.5,IF(ROUNDDOWN((Q$35-$B52)/$D$24,0)&lt;3,0.75,IF(ROUNDDOWN((Q$35-$B52)/$D$24,0)&lt;4,0.875,0.9375)))))+HLOOKUP($B52,$C$35:$Q$36,2,FALSE)*$C$25*(1-IF(ROUNDDOWN((Q$35-$B52)/$D$25,0)&lt;1,0,IF(ROUNDDOWN((Q$35-$B52)/$D$25,0)&lt;2,0.5,IF(ROUNDDOWN((Q$35-$B52)/$D$25,0)&lt;3,0.75,IF(ROUNDDOWN((Q$35-$B52)/$D$25,0)&lt;4,0.875,0.9375)))))+HLOOKUP($B52,$C$35:$Q$36,2,FALSE)*$C$26*(1-IF(ROUNDDOWN((Q$35-$B52)/$D$26,0)&lt;1,0,IF(ROUNDDOWN((Q$35-$B52)/$D$26,0)&lt;2,0.5,IF(ROUNDDOWN((Q$35-$B52)/$D$26,0)&lt;3,0.75,IF(ROUNDDOWN((Q$35-$B52)/$D$26,0)&lt;4,0.875,0.9375)))))+HLOOKUP($B52,$C$35:$Q$36,2,FALSE)*$C$27*(1-IF(ROUNDDOWN((Q$35-$B52)/$D$27,0)&lt;1,0,IF(ROUNDDOWN((Q$35-$B52)/$D$27,0)&lt;2,0.5,IF(ROUNDDOWN((Q$35-$B52)/$D$27,0)&lt;3,0.75,IF(ROUNDDOWN((Q$35-$B52)/$D$27,0)&lt;4,0.875,0.9375)))))+HLOOKUP($B52,$C$35:$Q$36,2,FALSE)*$C$28*(1-IF(ROUNDDOWN((Q$35-$B52)/$D$28,0)&lt;1,0,IF(ROUNDDOWN((Q$35-$B52)/$D$28,0)&lt;2,0.5,IF(ROUNDDOWN((Q$35-$B52)/$D$28,0)&lt;3,0.75,IF(ROUNDDOWN((Q$35-$B52)/$D$28,0)&lt;4,0.875,0.9375)))))</f>
        <v>14.151565894709945</v>
      </c>
      <c r="R52" s="86"/>
    </row>
    <row r="53" spans="2:18" ht="14.45" x14ac:dyDescent="0.3">
      <c r="B53" s="225">
        <f t="shared" si="5"/>
        <v>2029</v>
      </c>
      <c r="C53" s="232"/>
      <c r="D53" s="232"/>
      <c r="E53" s="232"/>
      <c r="F53" s="232"/>
      <c r="G53" s="232"/>
      <c r="H53" s="232"/>
      <c r="I53" s="232"/>
      <c r="J53" s="232"/>
      <c r="K53" s="232"/>
      <c r="L53" s="232"/>
      <c r="M53" s="232"/>
      <c r="N53" s="232"/>
      <c r="O53" s="232"/>
      <c r="P53" s="232"/>
      <c r="Q53" s="232">
        <f>HLOOKUP($B53,$C$35:$Q$36,2,FALSE)*$C$23*(1-IF(ROUNDDOWN((Q$35-$B53)/$D$23,0)&lt;1,0,IF(ROUNDDOWN((Q$35-$B53)/$D$23,0)&lt;2,0.5,IF(ROUNDDOWN((Q$35-$B53)/$D$23,0)&lt;3,0.75,IF(ROUNDDOWN((Q$35-$B53)/$D$23,0)&lt;4,0.875,0.9375)))))+HLOOKUP($B53,$C$35:$Q$36,2,FALSE)*$C$24*(1-IF(ROUNDDOWN((Q$35-$B53)/$D$24,0)&lt;1,0,IF(ROUNDDOWN((Q$35-$B53)/$D$24,0)&lt;2,0.5,IF(ROUNDDOWN((Q$35-$B53)/$D$24,0)&lt;3,0.75,IF(ROUNDDOWN((Q$35-$B53)/$D$24,0)&lt;4,0.875,0.9375)))))+HLOOKUP($B53,$C$35:$Q$36,2,FALSE)*$C$25*(1-IF(ROUNDDOWN((Q$35-$B53)/$D$25,0)&lt;1,0,IF(ROUNDDOWN((Q$35-$B53)/$D$25,0)&lt;2,0.5,IF(ROUNDDOWN((Q$35-$B53)/$D$25,0)&lt;3,0.75,IF(ROUNDDOWN((Q$35-$B53)/$D$25,0)&lt;4,0.875,0.9375)))))+HLOOKUP($B53,$C$35:$Q$36,2,FALSE)*$C$26*(1-IF(ROUNDDOWN((Q$35-$B53)/$D$26,0)&lt;1,0,IF(ROUNDDOWN((Q$35-$B53)/$D$26,0)&lt;2,0.5,IF(ROUNDDOWN((Q$35-$B53)/$D$26,0)&lt;3,0.75,IF(ROUNDDOWN((Q$35-$B53)/$D$26,0)&lt;4,0.875,0.9375)))))+HLOOKUP($B53,$C$35:$Q$36,2,FALSE)*$C$27*(1-IF(ROUNDDOWN((Q$35-$B53)/$D$27,0)&lt;1,0,IF(ROUNDDOWN((Q$35-$B53)/$D$27,0)&lt;2,0.5,IF(ROUNDDOWN((Q$35-$B53)/$D$27,0)&lt;3,0.75,IF(ROUNDDOWN((Q$35-$B53)/$D$27,0)&lt;4,0.875,0.9375)))))+HLOOKUP($B53,$C$35:$Q$36,2,FALSE)*$C$28*(1-IF(ROUNDDOWN((Q$35-$B53)/$D$28,0)&lt;1,0,IF(ROUNDDOWN((Q$35-$B53)/$D$28,0)&lt;2,0.5,IF(ROUNDDOWN((Q$35-$B53)/$D$28,0)&lt;3,0.75,IF(ROUNDDOWN((Q$35-$B53)/$D$28,0)&lt;4,0.875,0.9375)))))</f>
        <v>14.41521989043224</v>
      </c>
      <c r="R53" s="86"/>
    </row>
    <row r="54" spans="2:18" ht="14.45" x14ac:dyDescent="0.3">
      <c r="B54" s="87"/>
      <c r="C54" s="233"/>
      <c r="D54" s="233"/>
      <c r="E54" s="233"/>
      <c r="F54" s="233"/>
      <c r="G54" s="233"/>
      <c r="H54" s="233"/>
      <c r="I54" s="233"/>
      <c r="J54" s="233"/>
      <c r="K54" s="233"/>
      <c r="L54" s="233"/>
      <c r="M54" s="233"/>
      <c r="N54" s="233"/>
      <c r="O54" s="233"/>
      <c r="P54" s="233"/>
      <c r="Q54" s="233"/>
      <c r="R54" s="86"/>
    </row>
    <row r="55" spans="2:18" ht="14.45" x14ac:dyDescent="0.3">
      <c r="B55" s="234" t="s">
        <v>364</v>
      </c>
      <c r="C55" s="235">
        <f t="shared" ref="C55:Q55" si="6">SUM(C39:C53)</f>
        <v>0</v>
      </c>
      <c r="D55" s="235">
        <f t="shared" si="6"/>
        <v>0</v>
      </c>
      <c r="E55" s="235">
        <f t="shared" si="6"/>
        <v>0</v>
      </c>
      <c r="F55" s="235">
        <f t="shared" si="6"/>
        <v>64.670881563537023</v>
      </c>
      <c r="G55" s="235">
        <f t="shared" si="6"/>
        <v>109.76189634916892</v>
      </c>
      <c r="H55" s="235">
        <f t="shared" si="6"/>
        <v>111.60605470710955</v>
      </c>
      <c r="I55" s="235">
        <f t="shared" si="6"/>
        <v>107.19053313557076</v>
      </c>
      <c r="J55" s="235">
        <f t="shared" si="6"/>
        <v>692.79658203706265</v>
      </c>
      <c r="K55" s="235">
        <f t="shared" si="6"/>
        <v>704.70567143277731</v>
      </c>
      <c r="L55" s="235">
        <f t="shared" si="6"/>
        <v>713.65418955074801</v>
      </c>
      <c r="M55" s="235">
        <f t="shared" si="6"/>
        <v>665.7806445484938</v>
      </c>
      <c r="N55" s="235">
        <f t="shared" si="6"/>
        <v>670.02749481778721</v>
      </c>
      <c r="O55" s="235">
        <f t="shared" si="6"/>
        <v>675.32510729083037</v>
      </c>
      <c r="P55" s="235">
        <f t="shared" si="6"/>
        <v>657.2738684246508</v>
      </c>
      <c r="Q55" s="237">
        <f t="shared" si="6"/>
        <v>669.41863638087887</v>
      </c>
      <c r="R55" s="86"/>
    </row>
    <row r="56" spans="2:18" ht="14.45" x14ac:dyDescent="0.3">
      <c r="B56" s="87"/>
      <c r="C56" s="85"/>
      <c r="D56" s="85"/>
      <c r="E56" s="85"/>
      <c r="F56" s="85"/>
      <c r="G56" s="85"/>
      <c r="H56" s="85"/>
      <c r="I56" s="85"/>
      <c r="J56" s="85"/>
      <c r="K56" s="85"/>
      <c r="L56" s="85"/>
      <c r="M56" s="85"/>
      <c r="N56" s="85"/>
      <c r="O56" s="85"/>
      <c r="P56" s="85"/>
      <c r="Q56" s="85"/>
      <c r="R56" s="86"/>
    </row>
    <row r="57" spans="2:18" ht="14.45" x14ac:dyDescent="0.3">
      <c r="B57" s="87"/>
      <c r="C57" s="85"/>
      <c r="D57" s="85"/>
      <c r="E57" s="85"/>
      <c r="F57" s="85"/>
      <c r="G57" s="85"/>
      <c r="H57" s="85"/>
      <c r="I57" s="85"/>
      <c r="J57" s="85"/>
      <c r="K57" s="85"/>
      <c r="L57" s="85"/>
      <c r="M57" s="85"/>
      <c r="N57" s="85"/>
      <c r="O57" s="85"/>
      <c r="P57" s="85"/>
      <c r="Q57" s="85"/>
      <c r="R57" s="86"/>
    </row>
    <row r="58" spans="2:18" ht="14.45" x14ac:dyDescent="0.3">
      <c r="B58" s="87"/>
      <c r="C58" s="85" t="s">
        <v>365</v>
      </c>
      <c r="D58" s="85"/>
      <c r="E58" s="85"/>
      <c r="F58" s="85"/>
      <c r="G58" s="85"/>
      <c r="H58" s="85"/>
      <c r="I58" s="85"/>
      <c r="J58" s="85"/>
      <c r="K58" s="85"/>
      <c r="L58" s="85"/>
      <c r="M58" s="85"/>
      <c r="N58" s="85"/>
      <c r="O58" s="85"/>
      <c r="P58" s="85"/>
      <c r="Q58" s="85"/>
      <c r="R58" s="86"/>
    </row>
    <row r="59" spans="2:18" ht="14.45" x14ac:dyDescent="0.3">
      <c r="B59" s="87"/>
      <c r="C59" s="101">
        <f t="shared" ref="C59:Q59" si="7">C62</f>
        <v>2015</v>
      </c>
      <c r="D59" s="101">
        <f t="shared" si="7"/>
        <v>2016</v>
      </c>
      <c r="E59" s="101">
        <f t="shared" si="7"/>
        <v>2017</v>
      </c>
      <c r="F59" s="101">
        <f t="shared" si="7"/>
        <v>2018</v>
      </c>
      <c r="G59" s="101">
        <f t="shared" si="7"/>
        <v>2019</v>
      </c>
      <c r="H59" s="101">
        <f t="shared" si="7"/>
        <v>2020</v>
      </c>
      <c r="I59" s="101">
        <f t="shared" si="7"/>
        <v>2021</v>
      </c>
      <c r="J59" s="101">
        <f t="shared" si="7"/>
        <v>2022</v>
      </c>
      <c r="K59" s="101">
        <f t="shared" si="7"/>
        <v>2023</v>
      </c>
      <c r="L59" s="101">
        <f t="shared" si="7"/>
        <v>2024</v>
      </c>
      <c r="M59" s="101">
        <f t="shared" si="7"/>
        <v>2025</v>
      </c>
      <c r="N59" s="101">
        <f t="shared" si="7"/>
        <v>2026</v>
      </c>
      <c r="O59" s="101">
        <f t="shared" si="7"/>
        <v>2027</v>
      </c>
      <c r="P59" s="101">
        <f t="shared" si="7"/>
        <v>2028</v>
      </c>
      <c r="Q59" s="101">
        <f t="shared" si="7"/>
        <v>2029</v>
      </c>
      <c r="R59" s="86"/>
    </row>
    <row r="60" spans="2:18" ht="14.45" x14ac:dyDescent="0.3">
      <c r="B60" s="87"/>
      <c r="C60" s="231">
        <f>C18</f>
        <v>0</v>
      </c>
      <c r="D60" s="231">
        <f t="shared" ref="D60:Q60" si="8">D18</f>
        <v>0</v>
      </c>
      <c r="E60" s="231">
        <f t="shared" si="8"/>
        <v>0</v>
      </c>
      <c r="F60" s="231">
        <f t="shared" si="8"/>
        <v>0.73552349298262754</v>
      </c>
      <c r="G60" s="231">
        <f t="shared" si="8"/>
        <v>0.51283514149525344</v>
      </c>
      <c r="H60" s="231">
        <f t="shared" si="8"/>
        <v>2.097422772431164E-2</v>
      </c>
      <c r="I60" s="231">
        <f t="shared" si="8"/>
        <v>2.3333150624627715E-2</v>
      </c>
      <c r="J60" s="231">
        <f t="shared" si="8"/>
        <v>8.6093887178115232</v>
      </c>
      <c r="K60" s="231">
        <f t="shared" si="8"/>
        <v>0.16651611687629111</v>
      </c>
      <c r="L60" s="231">
        <f t="shared" si="8"/>
        <v>0.16693560143077746</v>
      </c>
      <c r="M60" s="231">
        <f t="shared" si="8"/>
        <v>0.18831079833324069</v>
      </c>
      <c r="N60" s="231">
        <f t="shared" si="8"/>
        <v>0.19161698675451055</v>
      </c>
      <c r="O60" s="231">
        <f t="shared" si="8"/>
        <v>0.19539751971073449</v>
      </c>
      <c r="P60" s="231">
        <f t="shared" si="8"/>
        <v>0.19870370813199878</v>
      </c>
      <c r="Q60" s="231">
        <f t="shared" si="8"/>
        <v>0.20252815724124015</v>
      </c>
      <c r="R60" s="86"/>
    </row>
    <row r="61" spans="2:18" ht="14.45" x14ac:dyDescent="0.3">
      <c r="B61" s="87"/>
      <c r="C61" s="85"/>
      <c r="D61" s="85"/>
      <c r="E61" s="85"/>
      <c r="F61" s="85"/>
      <c r="G61" s="85"/>
      <c r="H61" s="85"/>
      <c r="I61" s="85"/>
      <c r="J61" s="85"/>
      <c r="K61" s="85"/>
      <c r="L61" s="85"/>
      <c r="M61" s="85"/>
      <c r="N61" s="85"/>
      <c r="O61" s="85"/>
      <c r="P61" s="85"/>
      <c r="Q61" s="85"/>
      <c r="R61" s="86"/>
    </row>
    <row r="62" spans="2:18" ht="14.45" x14ac:dyDescent="0.3">
      <c r="B62" s="225" t="s">
        <v>363</v>
      </c>
      <c r="C62" s="101">
        <v>2015</v>
      </c>
      <c r="D62" s="101">
        <f t="shared" ref="D62:Q62" si="9">C62+1</f>
        <v>2016</v>
      </c>
      <c r="E62" s="101">
        <f t="shared" si="9"/>
        <v>2017</v>
      </c>
      <c r="F62" s="101">
        <f t="shared" si="9"/>
        <v>2018</v>
      </c>
      <c r="G62" s="101">
        <f t="shared" si="9"/>
        <v>2019</v>
      </c>
      <c r="H62" s="101">
        <f t="shared" si="9"/>
        <v>2020</v>
      </c>
      <c r="I62" s="101">
        <f t="shared" si="9"/>
        <v>2021</v>
      </c>
      <c r="J62" s="101">
        <f t="shared" si="9"/>
        <v>2022</v>
      </c>
      <c r="K62" s="101">
        <f t="shared" si="9"/>
        <v>2023</v>
      </c>
      <c r="L62" s="101">
        <f t="shared" si="9"/>
        <v>2024</v>
      </c>
      <c r="M62" s="101">
        <f t="shared" si="9"/>
        <v>2025</v>
      </c>
      <c r="N62" s="101">
        <f t="shared" si="9"/>
        <v>2026</v>
      </c>
      <c r="O62" s="101">
        <f t="shared" si="9"/>
        <v>2027</v>
      </c>
      <c r="P62" s="101">
        <f t="shared" si="9"/>
        <v>2028</v>
      </c>
      <c r="Q62" s="101">
        <f t="shared" si="9"/>
        <v>2029</v>
      </c>
      <c r="R62" s="86"/>
    </row>
    <row r="63" spans="2:18" ht="14.45" x14ac:dyDescent="0.3">
      <c r="B63" s="225">
        <v>2015</v>
      </c>
      <c r="C63" s="232">
        <f t="shared" ref="C63:Q72" si="10">HLOOKUP($B63,$C$59:$Q$60,2,FALSE)*$C$23*(1-IF(ROUNDDOWN((C$35-$B63)/$D$23,0)&lt;1,0,IF(ROUNDDOWN((C$35-$B63)/$D$23,0)&lt;2,0.5,IF(ROUNDDOWN((C$35-$B63)/$D$23,0)&lt;3,0.75,IF(ROUNDDOWN((C$35-$B63)/$D$23,0)&lt;4,0.875,0.9375)))))+HLOOKUP($B63,$C$59:$Q$60,2,FALSE)*$C$24*(1-IF(ROUNDDOWN((C$35-$B63)/$D$24,0)&lt;1,0,IF(ROUNDDOWN((C$35-$B63)/$D$24,0)&lt;2,0.5,IF(ROUNDDOWN((C$35-$B63)/$D$24,0)&lt;3,0.75,IF(ROUNDDOWN((C$35-$B63)/$D$24,0)&lt;4,0.875,0.9375)))))+HLOOKUP($B63,$C$59:$Q$60,2,FALSE)*$C$25*(1-IF(ROUNDDOWN((C$35-$B63)/$D$25,0)&lt;1,0,IF(ROUNDDOWN((C$35-$B63)/$D$25,0)&lt;2,0.5,IF(ROUNDDOWN((C$35-$B63)/$D$25,0)&lt;3,0.75,IF(ROUNDDOWN((C$35-$B63)/$D$25,0)&lt;4,0.875,0.9375)))))+HLOOKUP($B63,$C$59:$Q$60,2,FALSE)*$C$26*(1-IF(ROUNDDOWN((C$35-$B63)/$D$26,0)&lt;1,0,IF(ROUNDDOWN((C$35-$B63)/$D$26,0)&lt;2,0.5,IF(ROUNDDOWN((C$35-$B63)/$D$26,0)&lt;3,0.75,IF(ROUNDDOWN((C$35-$B63)/$D$26,0)&lt;4,0.875,0.9375)))))+HLOOKUP($B63,$C$59:$Q$60,2,FALSE)*$C$27*(1-IF(ROUNDDOWN((C$35-$B63)/$D$27,0)&lt;1,0,IF(ROUNDDOWN((C$35-$B63)/$D$27,0)&lt;2,0.5,IF(ROUNDDOWN((C$35-$B63)/$D$27,0)&lt;3,0.75,IF(ROUNDDOWN((C$35-$B63)/$D$27,0)&lt;4,0.875,0.9375)))))+HLOOKUP($B63,$C$59:$Q$60,2,FALSE)*$C$28*(1-IF(ROUNDDOWN((C$35-$B63)/$D$28,0)&lt;1,0,IF(ROUNDDOWN((C$35-$B63)/$D$28,0)&lt;2,0.5,IF(ROUNDDOWN((C$35-$B63)/$D$28,0)&lt;3,0.75,IF(ROUNDDOWN((C$35-$B63)/$D$28,0)&lt;4,0.875,0.9375)))))</f>
        <v>0</v>
      </c>
      <c r="D63" s="232">
        <f t="shared" si="10"/>
        <v>0</v>
      </c>
      <c r="E63" s="232">
        <f t="shared" si="10"/>
        <v>0</v>
      </c>
      <c r="F63" s="232">
        <f t="shared" si="10"/>
        <v>0</v>
      </c>
      <c r="G63" s="232">
        <f t="shared" si="10"/>
        <v>0</v>
      </c>
      <c r="H63" s="232">
        <f t="shared" si="10"/>
        <v>0</v>
      </c>
      <c r="I63" s="232">
        <f t="shared" si="10"/>
        <v>0</v>
      </c>
      <c r="J63" s="232">
        <f t="shared" si="10"/>
        <v>0</v>
      </c>
      <c r="K63" s="232">
        <f t="shared" si="10"/>
        <v>0</v>
      </c>
      <c r="L63" s="232">
        <f t="shared" si="10"/>
        <v>0</v>
      </c>
      <c r="M63" s="232">
        <f t="shared" si="10"/>
        <v>0</v>
      </c>
      <c r="N63" s="232">
        <f t="shared" si="10"/>
        <v>0</v>
      </c>
      <c r="O63" s="232">
        <f t="shared" si="10"/>
        <v>0</v>
      </c>
      <c r="P63" s="232">
        <f t="shared" si="10"/>
        <v>0</v>
      </c>
      <c r="Q63" s="232">
        <f t="shared" si="10"/>
        <v>0</v>
      </c>
      <c r="R63" s="86"/>
    </row>
    <row r="64" spans="2:18" ht="14.45" x14ac:dyDescent="0.3">
      <c r="B64" s="225">
        <f t="shared" ref="B64:B77" si="11">B63+1</f>
        <v>2016</v>
      </c>
      <c r="C64" s="232"/>
      <c r="D64" s="232">
        <f t="shared" si="10"/>
        <v>0</v>
      </c>
      <c r="E64" s="232">
        <f t="shared" si="10"/>
        <v>0</v>
      </c>
      <c r="F64" s="232">
        <f t="shared" si="10"/>
        <v>0</v>
      </c>
      <c r="G64" s="232">
        <f t="shared" si="10"/>
        <v>0</v>
      </c>
      <c r="H64" s="232">
        <f t="shared" si="10"/>
        <v>0</v>
      </c>
      <c r="I64" s="232">
        <f t="shared" si="10"/>
        <v>0</v>
      </c>
      <c r="J64" s="232">
        <f t="shared" si="10"/>
        <v>0</v>
      </c>
      <c r="K64" s="232">
        <f t="shared" si="10"/>
        <v>0</v>
      </c>
      <c r="L64" s="232">
        <f t="shared" si="10"/>
        <v>0</v>
      </c>
      <c r="M64" s="232">
        <f t="shared" si="10"/>
        <v>0</v>
      </c>
      <c r="N64" s="232">
        <f t="shared" si="10"/>
        <v>0</v>
      </c>
      <c r="O64" s="232">
        <f t="shared" si="10"/>
        <v>0</v>
      </c>
      <c r="P64" s="232">
        <f t="shared" si="10"/>
        <v>0</v>
      </c>
      <c r="Q64" s="232">
        <f t="shared" si="10"/>
        <v>0</v>
      </c>
      <c r="R64" s="86"/>
    </row>
    <row r="65" spans="2:18" ht="14.45" x14ac:dyDescent="0.3">
      <c r="B65" s="225">
        <f t="shared" si="11"/>
        <v>2017</v>
      </c>
      <c r="C65" s="232"/>
      <c r="D65" s="232"/>
      <c r="E65" s="232">
        <f t="shared" si="10"/>
        <v>0</v>
      </c>
      <c r="F65" s="232">
        <f t="shared" si="10"/>
        <v>0</v>
      </c>
      <c r="G65" s="232">
        <f t="shared" si="10"/>
        <v>0</v>
      </c>
      <c r="H65" s="232">
        <f t="shared" si="10"/>
        <v>0</v>
      </c>
      <c r="I65" s="232">
        <f t="shared" si="10"/>
        <v>0</v>
      </c>
      <c r="J65" s="232">
        <f t="shared" si="10"/>
        <v>0</v>
      </c>
      <c r="K65" s="232">
        <f t="shared" si="10"/>
        <v>0</v>
      </c>
      <c r="L65" s="232">
        <f t="shared" si="10"/>
        <v>0</v>
      </c>
      <c r="M65" s="232">
        <f t="shared" si="10"/>
        <v>0</v>
      </c>
      <c r="N65" s="232">
        <f t="shared" si="10"/>
        <v>0</v>
      </c>
      <c r="O65" s="232">
        <f t="shared" si="10"/>
        <v>0</v>
      </c>
      <c r="P65" s="232">
        <f t="shared" si="10"/>
        <v>0</v>
      </c>
      <c r="Q65" s="232">
        <f t="shared" si="10"/>
        <v>0</v>
      </c>
      <c r="R65" s="86"/>
    </row>
    <row r="66" spans="2:18" ht="14.45" x14ac:dyDescent="0.3">
      <c r="B66" s="225">
        <f t="shared" si="11"/>
        <v>2018</v>
      </c>
      <c r="C66" s="232"/>
      <c r="D66" s="232"/>
      <c r="E66" s="232"/>
      <c r="F66" s="232">
        <f t="shared" si="10"/>
        <v>0.73552349298262742</v>
      </c>
      <c r="G66" s="232">
        <f t="shared" si="10"/>
        <v>0.73552349298262742</v>
      </c>
      <c r="H66" s="232">
        <f t="shared" si="10"/>
        <v>0.73552349298262742</v>
      </c>
      <c r="I66" s="232">
        <f t="shared" si="10"/>
        <v>0.66197114368436472</v>
      </c>
      <c r="J66" s="232">
        <f t="shared" si="10"/>
        <v>0.66197114368436472</v>
      </c>
      <c r="K66" s="232">
        <f t="shared" si="10"/>
        <v>0.66197114368436472</v>
      </c>
      <c r="L66" s="232">
        <f t="shared" si="10"/>
        <v>0.62519496903523331</v>
      </c>
      <c r="M66" s="232">
        <f t="shared" si="10"/>
        <v>0.62519496903523331</v>
      </c>
      <c r="N66" s="232">
        <f t="shared" si="10"/>
        <v>0.53325453241240495</v>
      </c>
      <c r="O66" s="232">
        <f t="shared" si="10"/>
        <v>0.5148664450878393</v>
      </c>
      <c r="P66" s="232">
        <f t="shared" si="10"/>
        <v>0.5148664450878393</v>
      </c>
      <c r="Q66" s="232">
        <f t="shared" si="10"/>
        <v>0.5148664450878393</v>
      </c>
      <c r="R66" s="86"/>
    </row>
    <row r="67" spans="2:18" ht="14.45" x14ac:dyDescent="0.3">
      <c r="B67" s="225">
        <f t="shared" si="11"/>
        <v>2019</v>
      </c>
      <c r="C67" s="232"/>
      <c r="D67" s="232"/>
      <c r="E67" s="232"/>
      <c r="F67" s="232"/>
      <c r="G67" s="232">
        <f t="shared" si="10"/>
        <v>0.51283514149525344</v>
      </c>
      <c r="H67" s="232">
        <f t="shared" si="10"/>
        <v>0.51283514149525344</v>
      </c>
      <c r="I67" s="232">
        <f t="shared" si="10"/>
        <v>0.51283514149525344</v>
      </c>
      <c r="J67" s="232">
        <f t="shared" si="10"/>
        <v>0.46155162734572808</v>
      </c>
      <c r="K67" s="232">
        <f t="shared" si="10"/>
        <v>0.46155162734572808</v>
      </c>
      <c r="L67" s="232">
        <f t="shared" si="10"/>
        <v>0.46155162734572808</v>
      </c>
      <c r="M67" s="232">
        <f t="shared" si="10"/>
        <v>0.43590987027096545</v>
      </c>
      <c r="N67" s="232">
        <f t="shared" si="10"/>
        <v>0.43590987027096545</v>
      </c>
      <c r="O67" s="232">
        <f t="shared" si="10"/>
        <v>0.37180547758405874</v>
      </c>
      <c r="P67" s="232">
        <f t="shared" si="10"/>
        <v>0.35898459904667746</v>
      </c>
      <c r="Q67" s="232">
        <f t="shared" si="10"/>
        <v>0.35898459904667746</v>
      </c>
      <c r="R67" s="86"/>
    </row>
    <row r="68" spans="2:18" ht="14.45" x14ac:dyDescent="0.3">
      <c r="B68" s="225">
        <f t="shared" si="11"/>
        <v>2020</v>
      </c>
      <c r="C68" s="232"/>
      <c r="D68" s="232"/>
      <c r="E68" s="232"/>
      <c r="F68" s="232"/>
      <c r="G68" s="232"/>
      <c r="H68" s="232">
        <f t="shared" si="10"/>
        <v>2.0974227724311637E-2</v>
      </c>
      <c r="I68" s="232">
        <f t="shared" si="10"/>
        <v>2.0974227724311637E-2</v>
      </c>
      <c r="J68" s="232">
        <f t="shared" si="10"/>
        <v>2.0974227724311637E-2</v>
      </c>
      <c r="K68" s="232">
        <f t="shared" si="10"/>
        <v>1.8876804951880474E-2</v>
      </c>
      <c r="L68" s="232">
        <f t="shared" si="10"/>
        <v>1.8876804951880474E-2</v>
      </c>
      <c r="M68" s="232">
        <f t="shared" si="10"/>
        <v>1.8876804951880474E-2</v>
      </c>
      <c r="N68" s="232">
        <f t="shared" si="10"/>
        <v>1.7828093565664893E-2</v>
      </c>
      <c r="O68" s="232">
        <f t="shared" si="10"/>
        <v>1.7828093565664893E-2</v>
      </c>
      <c r="P68" s="232">
        <f t="shared" si="10"/>
        <v>1.520631510012594E-2</v>
      </c>
      <c r="Q68" s="232">
        <f t="shared" si="10"/>
        <v>1.4681959407018146E-2</v>
      </c>
      <c r="R68" s="86"/>
    </row>
    <row r="69" spans="2:18" ht="14.45" x14ac:dyDescent="0.3">
      <c r="B69" s="225">
        <f t="shared" si="11"/>
        <v>2021</v>
      </c>
      <c r="C69" s="232"/>
      <c r="D69" s="232"/>
      <c r="E69" s="232"/>
      <c r="F69" s="232"/>
      <c r="G69" s="232"/>
      <c r="H69" s="232"/>
      <c r="I69" s="232">
        <f t="shared" si="10"/>
        <v>2.3333150624627711E-2</v>
      </c>
      <c r="J69" s="232">
        <f t="shared" si="10"/>
        <v>2.3333150624627711E-2</v>
      </c>
      <c r="K69" s="232">
        <f t="shared" si="10"/>
        <v>2.3333150624627711E-2</v>
      </c>
      <c r="L69" s="232">
        <f t="shared" si="10"/>
        <v>2.0999835562164941E-2</v>
      </c>
      <c r="M69" s="232">
        <f t="shared" si="10"/>
        <v>2.0999835562164941E-2</v>
      </c>
      <c r="N69" s="232">
        <f t="shared" si="10"/>
        <v>2.0999835562164941E-2</v>
      </c>
      <c r="O69" s="232">
        <f t="shared" si="10"/>
        <v>1.9833178030933558E-2</v>
      </c>
      <c r="P69" s="232">
        <f t="shared" si="10"/>
        <v>1.9833178030933558E-2</v>
      </c>
      <c r="Q69" s="232">
        <f t="shared" si="10"/>
        <v>1.6916534202855094E-2</v>
      </c>
      <c r="R69" s="86"/>
    </row>
    <row r="70" spans="2:18" ht="14.45" x14ac:dyDescent="0.3">
      <c r="B70" s="225">
        <f t="shared" si="11"/>
        <v>2022</v>
      </c>
      <c r="C70" s="232"/>
      <c r="D70" s="232"/>
      <c r="E70" s="232"/>
      <c r="F70" s="232"/>
      <c r="G70" s="232"/>
      <c r="H70" s="232"/>
      <c r="I70" s="232"/>
      <c r="J70" s="232">
        <f t="shared" si="10"/>
        <v>8.6093887178115232</v>
      </c>
      <c r="K70" s="232">
        <f t="shared" si="10"/>
        <v>8.6093887178115232</v>
      </c>
      <c r="L70" s="232">
        <f t="shared" si="10"/>
        <v>8.6093887178115232</v>
      </c>
      <c r="M70" s="232">
        <f t="shared" si="10"/>
        <v>7.748449846030371</v>
      </c>
      <c r="N70" s="232">
        <f t="shared" si="10"/>
        <v>7.748449846030371</v>
      </c>
      <c r="O70" s="232">
        <f t="shared" si="10"/>
        <v>7.748449846030371</v>
      </c>
      <c r="P70" s="232">
        <f t="shared" si="10"/>
        <v>7.3179804101397945</v>
      </c>
      <c r="Q70" s="232">
        <f t="shared" si="10"/>
        <v>7.3179804101397945</v>
      </c>
      <c r="R70" s="86"/>
    </row>
    <row r="71" spans="2:18" ht="14.45" x14ac:dyDescent="0.3">
      <c r="B71" s="225">
        <f t="shared" si="11"/>
        <v>2023</v>
      </c>
      <c r="C71" s="232"/>
      <c r="D71" s="232"/>
      <c r="E71" s="232"/>
      <c r="F71" s="232"/>
      <c r="G71" s="232"/>
      <c r="H71" s="232"/>
      <c r="I71" s="232"/>
      <c r="J71" s="232"/>
      <c r="K71" s="232">
        <f t="shared" si="10"/>
        <v>0.16651611687629111</v>
      </c>
      <c r="L71" s="232">
        <f t="shared" si="10"/>
        <v>0.16651611687629111</v>
      </c>
      <c r="M71" s="232">
        <f t="shared" si="10"/>
        <v>0.16651611687629111</v>
      </c>
      <c r="N71" s="232">
        <f t="shared" si="10"/>
        <v>0.14986450518866198</v>
      </c>
      <c r="O71" s="232">
        <f t="shared" si="10"/>
        <v>0.14986450518866198</v>
      </c>
      <c r="P71" s="232">
        <f t="shared" si="10"/>
        <v>0.14986450518866198</v>
      </c>
      <c r="Q71" s="232">
        <f t="shared" si="10"/>
        <v>0.14153869934484745</v>
      </c>
      <c r="R71" s="86"/>
    </row>
    <row r="72" spans="2:18" ht="14.45" x14ac:dyDescent="0.3">
      <c r="B72" s="225">
        <f t="shared" si="11"/>
        <v>2024</v>
      </c>
      <c r="C72" s="232"/>
      <c r="D72" s="232"/>
      <c r="E72" s="232"/>
      <c r="F72" s="232"/>
      <c r="G72" s="232"/>
      <c r="H72" s="232"/>
      <c r="I72" s="232"/>
      <c r="J72" s="232"/>
      <c r="K72" s="232"/>
      <c r="L72" s="232">
        <f t="shared" si="10"/>
        <v>0.16693560143077746</v>
      </c>
      <c r="M72" s="232">
        <f t="shared" si="10"/>
        <v>0.16693560143077746</v>
      </c>
      <c r="N72" s="232">
        <f t="shared" si="10"/>
        <v>0.16693560143077746</v>
      </c>
      <c r="O72" s="232">
        <f t="shared" si="10"/>
        <v>0.15024204128769972</v>
      </c>
      <c r="P72" s="232">
        <f t="shared" si="10"/>
        <v>0.15024204128769972</v>
      </c>
      <c r="Q72" s="232">
        <f t="shared" si="10"/>
        <v>0.15024204128769972</v>
      </c>
      <c r="R72" s="86"/>
    </row>
    <row r="73" spans="2:18" ht="14.45" x14ac:dyDescent="0.3">
      <c r="B73" s="225">
        <f t="shared" si="11"/>
        <v>2025</v>
      </c>
      <c r="C73" s="232"/>
      <c r="D73" s="232"/>
      <c r="E73" s="232"/>
      <c r="F73" s="232"/>
      <c r="G73" s="232"/>
      <c r="H73" s="232"/>
      <c r="I73" s="232"/>
      <c r="J73" s="232"/>
      <c r="K73" s="232"/>
      <c r="L73" s="232"/>
      <c r="M73" s="232">
        <f>HLOOKUP($B73,$C$59:$Q$60,2,FALSE)*$C$23*(1-IF(ROUNDDOWN((M$35-$B73)/$D$23,0)&lt;1,0,IF(ROUNDDOWN((M$35-$B73)/$D$23,0)&lt;2,0.5,IF(ROUNDDOWN((M$35-$B73)/$D$23,0)&lt;3,0.75,IF(ROUNDDOWN((M$35-$B73)/$D$23,0)&lt;4,0.875,0.9375)))))+HLOOKUP($B73,$C$59:$Q$60,2,FALSE)*$C$24*(1-IF(ROUNDDOWN((M$35-$B73)/$D$24,0)&lt;1,0,IF(ROUNDDOWN((M$35-$B73)/$D$24,0)&lt;2,0.5,IF(ROUNDDOWN((M$35-$B73)/$D$24,0)&lt;3,0.75,IF(ROUNDDOWN((M$35-$B73)/$D$24,0)&lt;4,0.875,0.9375)))))+HLOOKUP($B73,$C$59:$Q$60,2,FALSE)*$C$25*(1-IF(ROUNDDOWN((M$35-$B73)/$D$25,0)&lt;1,0,IF(ROUNDDOWN((M$35-$B73)/$D$25,0)&lt;2,0.5,IF(ROUNDDOWN((M$35-$B73)/$D$25,0)&lt;3,0.75,IF(ROUNDDOWN((M$35-$B73)/$D$25,0)&lt;4,0.875,0.9375)))))+HLOOKUP($B73,$C$59:$Q$60,2,FALSE)*$C$26*(1-IF(ROUNDDOWN((M$35-$B73)/$D$26,0)&lt;1,0,IF(ROUNDDOWN((M$35-$B73)/$D$26,0)&lt;2,0.5,IF(ROUNDDOWN((M$35-$B73)/$D$26,0)&lt;3,0.75,IF(ROUNDDOWN((M$35-$B73)/$D$26,0)&lt;4,0.875,0.9375)))))+HLOOKUP($B73,$C$59:$Q$60,2,FALSE)*$C$27*(1-IF(ROUNDDOWN((M$35-$B73)/$D$27,0)&lt;1,0,IF(ROUNDDOWN((M$35-$B73)/$D$27,0)&lt;2,0.5,IF(ROUNDDOWN((M$35-$B73)/$D$27,0)&lt;3,0.75,IF(ROUNDDOWN((M$35-$B73)/$D$27,0)&lt;4,0.875,0.9375)))))+HLOOKUP($B73,$C$59:$Q$60,2,FALSE)*$C$28*(1-IF(ROUNDDOWN((M$35-$B73)/$D$28,0)&lt;1,0,IF(ROUNDDOWN((M$35-$B73)/$D$28,0)&lt;2,0.5,IF(ROUNDDOWN((M$35-$B73)/$D$28,0)&lt;3,0.75,IF(ROUNDDOWN((M$35-$B73)/$D$28,0)&lt;4,0.875,0.9375)))))</f>
        <v>0.18831079833324069</v>
      </c>
      <c r="N73" s="232">
        <f>HLOOKUP($B73,$C$59:$Q$60,2,FALSE)*$C$23*(1-IF(ROUNDDOWN((N$35-$B73)/$D$23,0)&lt;1,0,IF(ROUNDDOWN((N$35-$B73)/$D$23,0)&lt;2,0.5,IF(ROUNDDOWN((N$35-$B73)/$D$23,0)&lt;3,0.75,IF(ROUNDDOWN((N$35-$B73)/$D$23,0)&lt;4,0.875,0.9375)))))+HLOOKUP($B73,$C$59:$Q$60,2,FALSE)*$C$24*(1-IF(ROUNDDOWN((N$35-$B73)/$D$24,0)&lt;1,0,IF(ROUNDDOWN((N$35-$B73)/$D$24,0)&lt;2,0.5,IF(ROUNDDOWN((N$35-$B73)/$D$24,0)&lt;3,0.75,IF(ROUNDDOWN((N$35-$B73)/$D$24,0)&lt;4,0.875,0.9375)))))+HLOOKUP($B73,$C$59:$Q$60,2,FALSE)*$C$25*(1-IF(ROUNDDOWN((N$35-$B73)/$D$25,0)&lt;1,0,IF(ROUNDDOWN((N$35-$B73)/$D$25,0)&lt;2,0.5,IF(ROUNDDOWN((N$35-$B73)/$D$25,0)&lt;3,0.75,IF(ROUNDDOWN((N$35-$B73)/$D$25,0)&lt;4,0.875,0.9375)))))+HLOOKUP($B73,$C$59:$Q$60,2,FALSE)*$C$26*(1-IF(ROUNDDOWN((N$35-$B73)/$D$26,0)&lt;1,0,IF(ROUNDDOWN((N$35-$B73)/$D$26,0)&lt;2,0.5,IF(ROUNDDOWN((N$35-$B73)/$D$26,0)&lt;3,0.75,IF(ROUNDDOWN((N$35-$B73)/$D$26,0)&lt;4,0.875,0.9375)))))+HLOOKUP($B73,$C$59:$Q$60,2,FALSE)*$C$27*(1-IF(ROUNDDOWN((N$35-$B73)/$D$27,0)&lt;1,0,IF(ROUNDDOWN((N$35-$B73)/$D$27,0)&lt;2,0.5,IF(ROUNDDOWN((N$35-$B73)/$D$27,0)&lt;3,0.75,IF(ROUNDDOWN((N$35-$B73)/$D$27,0)&lt;4,0.875,0.9375)))))+HLOOKUP($B73,$C$59:$Q$60,2,FALSE)*$C$28*(1-IF(ROUNDDOWN((N$35-$B73)/$D$28,0)&lt;1,0,IF(ROUNDDOWN((N$35-$B73)/$D$28,0)&lt;2,0.5,IF(ROUNDDOWN((N$35-$B73)/$D$28,0)&lt;3,0.75,IF(ROUNDDOWN((N$35-$B73)/$D$28,0)&lt;4,0.875,0.9375)))))</f>
        <v>0.18831079833324069</v>
      </c>
      <c r="O73" s="232">
        <f>HLOOKUP($B73,$C$59:$Q$60,2,FALSE)*$C$23*(1-IF(ROUNDDOWN((O$35-$B73)/$D$23,0)&lt;1,0,IF(ROUNDDOWN((O$35-$B73)/$D$23,0)&lt;2,0.5,IF(ROUNDDOWN((O$35-$B73)/$D$23,0)&lt;3,0.75,IF(ROUNDDOWN((O$35-$B73)/$D$23,0)&lt;4,0.875,0.9375)))))+HLOOKUP($B73,$C$59:$Q$60,2,FALSE)*$C$24*(1-IF(ROUNDDOWN((O$35-$B73)/$D$24,0)&lt;1,0,IF(ROUNDDOWN((O$35-$B73)/$D$24,0)&lt;2,0.5,IF(ROUNDDOWN((O$35-$B73)/$D$24,0)&lt;3,0.75,IF(ROUNDDOWN((O$35-$B73)/$D$24,0)&lt;4,0.875,0.9375)))))+HLOOKUP($B73,$C$59:$Q$60,2,FALSE)*$C$25*(1-IF(ROUNDDOWN((O$35-$B73)/$D$25,0)&lt;1,0,IF(ROUNDDOWN((O$35-$B73)/$D$25,0)&lt;2,0.5,IF(ROUNDDOWN((O$35-$B73)/$D$25,0)&lt;3,0.75,IF(ROUNDDOWN((O$35-$B73)/$D$25,0)&lt;4,0.875,0.9375)))))+HLOOKUP($B73,$C$59:$Q$60,2,FALSE)*$C$26*(1-IF(ROUNDDOWN((O$35-$B73)/$D$26,0)&lt;1,0,IF(ROUNDDOWN((O$35-$B73)/$D$26,0)&lt;2,0.5,IF(ROUNDDOWN((O$35-$B73)/$D$26,0)&lt;3,0.75,IF(ROUNDDOWN((O$35-$B73)/$D$26,0)&lt;4,0.875,0.9375)))))+HLOOKUP($B73,$C$59:$Q$60,2,FALSE)*$C$27*(1-IF(ROUNDDOWN((O$35-$B73)/$D$27,0)&lt;1,0,IF(ROUNDDOWN((O$35-$B73)/$D$27,0)&lt;2,0.5,IF(ROUNDDOWN((O$35-$B73)/$D$27,0)&lt;3,0.75,IF(ROUNDDOWN((O$35-$B73)/$D$27,0)&lt;4,0.875,0.9375)))))+HLOOKUP($B73,$C$59:$Q$60,2,FALSE)*$C$28*(1-IF(ROUNDDOWN((O$35-$B73)/$D$28,0)&lt;1,0,IF(ROUNDDOWN((O$35-$B73)/$D$28,0)&lt;2,0.5,IF(ROUNDDOWN((O$35-$B73)/$D$28,0)&lt;3,0.75,IF(ROUNDDOWN((O$35-$B73)/$D$28,0)&lt;4,0.875,0.9375)))))</f>
        <v>0.18831079833324069</v>
      </c>
      <c r="P73" s="232">
        <f>HLOOKUP($B73,$C$59:$Q$60,2,FALSE)*$C$23*(1-IF(ROUNDDOWN((P$35-$B73)/$D$23,0)&lt;1,0,IF(ROUNDDOWN((P$35-$B73)/$D$23,0)&lt;2,0.5,IF(ROUNDDOWN((P$35-$B73)/$D$23,0)&lt;3,0.75,IF(ROUNDDOWN((P$35-$B73)/$D$23,0)&lt;4,0.875,0.9375)))))+HLOOKUP($B73,$C$59:$Q$60,2,FALSE)*$C$24*(1-IF(ROUNDDOWN((P$35-$B73)/$D$24,0)&lt;1,0,IF(ROUNDDOWN((P$35-$B73)/$D$24,0)&lt;2,0.5,IF(ROUNDDOWN((P$35-$B73)/$D$24,0)&lt;3,0.75,IF(ROUNDDOWN((P$35-$B73)/$D$24,0)&lt;4,0.875,0.9375)))))+HLOOKUP($B73,$C$59:$Q$60,2,FALSE)*$C$25*(1-IF(ROUNDDOWN((P$35-$B73)/$D$25,0)&lt;1,0,IF(ROUNDDOWN((P$35-$B73)/$D$25,0)&lt;2,0.5,IF(ROUNDDOWN((P$35-$B73)/$D$25,0)&lt;3,0.75,IF(ROUNDDOWN((P$35-$B73)/$D$25,0)&lt;4,0.875,0.9375)))))+HLOOKUP($B73,$C$59:$Q$60,2,FALSE)*$C$26*(1-IF(ROUNDDOWN((P$35-$B73)/$D$26,0)&lt;1,0,IF(ROUNDDOWN((P$35-$B73)/$D$26,0)&lt;2,0.5,IF(ROUNDDOWN((P$35-$B73)/$D$26,0)&lt;3,0.75,IF(ROUNDDOWN((P$35-$B73)/$D$26,0)&lt;4,0.875,0.9375)))))+HLOOKUP($B73,$C$59:$Q$60,2,FALSE)*$C$27*(1-IF(ROUNDDOWN((P$35-$B73)/$D$27,0)&lt;1,0,IF(ROUNDDOWN((P$35-$B73)/$D$27,0)&lt;2,0.5,IF(ROUNDDOWN((P$35-$B73)/$D$27,0)&lt;3,0.75,IF(ROUNDDOWN((P$35-$B73)/$D$27,0)&lt;4,0.875,0.9375)))))+HLOOKUP($B73,$C$59:$Q$60,2,FALSE)*$C$28*(1-IF(ROUNDDOWN((P$35-$B73)/$D$28,0)&lt;1,0,IF(ROUNDDOWN((P$35-$B73)/$D$28,0)&lt;2,0.5,IF(ROUNDDOWN((P$35-$B73)/$D$28,0)&lt;3,0.75,IF(ROUNDDOWN((P$35-$B73)/$D$28,0)&lt;4,0.875,0.9375)))))</f>
        <v>0.16947971849991664</v>
      </c>
      <c r="Q73" s="232">
        <f>HLOOKUP($B73,$C$59:$Q$60,2,FALSE)*$C$23*(1-IF(ROUNDDOWN((Q$35-$B73)/$D$23,0)&lt;1,0,IF(ROUNDDOWN((Q$35-$B73)/$D$23,0)&lt;2,0.5,IF(ROUNDDOWN((Q$35-$B73)/$D$23,0)&lt;3,0.75,IF(ROUNDDOWN((Q$35-$B73)/$D$23,0)&lt;4,0.875,0.9375)))))+HLOOKUP($B73,$C$59:$Q$60,2,FALSE)*$C$24*(1-IF(ROUNDDOWN((Q$35-$B73)/$D$24,0)&lt;1,0,IF(ROUNDDOWN((Q$35-$B73)/$D$24,0)&lt;2,0.5,IF(ROUNDDOWN((Q$35-$B73)/$D$24,0)&lt;3,0.75,IF(ROUNDDOWN((Q$35-$B73)/$D$24,0)&lt;4,0.875,0.9375)))))+HLOOKUP($B73,$C$59:$Q$60,2,FALSE)*$C$25*(1-IF(ROUNDDOWN((Q$35-$B73)/$D$25,0)&lt;1,0,IF(ROUNDDOWN((Q$35-$B73)/$D$25,0)&lt;2,0.5,IF(ROUNDDOWN((Q$35-$B73)/$D$25,0)&lt;3,0.75,IF(ROUNDDOWN((Q$35-$B73)/$D$25,0)&lt;4,0.875,0.9375)))))+HLOOKUP($B73,$C$59:$Q$60,2,FALSE)*$C$26*(1-IF(ROUNDDOWN((Q$35-$B73)/$D$26,0)&lt;1,0,IF(ROUNDDOWN((Q$35-$B73)/$D$26,0)&lt;2,0.5,IF(ROUNDDOWN((Q$35-$B73)/$D$26,0)&lt;3,0.75,IF(ROUNDDOWN((Q$35-$B73)/$D$26,0)&lt;4,0.875,0.9375)))))+HLOOKUP($B73,$C$59:$Q$60,2,FALSE)*$C$27*(1-IF(ROUNDDOWN((Q$35-$B73)/$D$27,0)&lt;1,0,IF(ROUNDDOWN((Q$35-$B73)/$D$27,0)&lt;2,0.5,IF(ROUNDDOWN((Q$35-$B73)/$D$27,0)&lt;3,0.75,IF(ROUNDDOWN((Q$35-$B73)/$D$27,0)&lt;4,0.875,0.9375)))))+HLOOKUP($B73,$C$59:$Q$60,2,FALSE)*$C$28*(1-IF(ROUNDDOWN((Q$35-$B73)/$D$28,0)&lt;1,0,IF(ROUNDDOWN((Q$35-$B73)/$D$28,0)&lt;2,0.5,IF(ROUNDDOWN((Q$35-$B73)/$D$28,0)&lt;3,0.75,IF(ROUNDDOWN((Q$35-$B73)/$D$28,0)&lt;4,0.875,0.9375)))))</f>
        <v>0.16947971849991664</v>
      </c>
      <c r="R73" s="86"/>
    </row>
    <row r="74" spans="2:18" ht="14.45" x14ac:dyDescent="0.3">
      <c r="B74" s="225">
        <f t="shared" si="11"/>
        <v>2026</v>
      </c>
      <c r="C74" s="232"/>
      <c r="D74" s="232"/>
      <c r="E74" s="232"/>
      <c r="F74" s="232"/>
      <c r="G74" s="232"/>
      <c r="H74" s="232"/>
      <c r="I74" s="232"/>
      <c r="J74" s="232"/>
      <c r="K74" s="232"/>
      <c r="L74" s="232"/>
      <c r="M74" s="232"/>
      <c r="N74" s="232">
        <f>HLOOKUP($B74,$C$59:$Q$60,2,FALSE)*$C$23*(1-IF(ROUNDDOWN((N$35-$B74)/$D$23,0)&lt;1,0,IF(ROUNDDOWN((N$35-$B74)/$D$23,0)&lt;2,0.5,IF(ROUNDDOWN((N$35-$B74)/$D$23,0)&lt;3,0.75,IF(ROUNDDOWN((N$35-$B74)/$D$23,0)&lt;4,0.875,0.9375)))))+HLOOKUP($B74,$C$59:$Q$60,2,FALSE)*$C$24*(1-IF(ROUNDDOWN((N$35-$B74)/$D$24,0)&lt;1,0,IF(ROUNDDOWN((N$35-$B74)/$D$24,0)&lt;2,0.5,IF(ROUNDDOWN((N$35-$B74)/$D$24,0)&lt;3,0.75,IF(ROUNDDOWN((N$35-$B74)/$D$24,0)&lt;4,0.875,0.9375)))))+HLOOKUP($B74,$C$59:$Q$60,2,FALSE)*$C$25*(1-IF(ROUNDDOWN((N$35-$B74)/$D$25,0)&lt;1,0,IF(ROUNDDOWN((N$35-$B74)/$D$25,0)&lt;2,0.5,IF(ROUNDDOWN((N$35-$B74)/$D$25,0)&lt;3,0.75,IF(ROUNDDOWN((N$35-$B74)/$D$25,0)&lt;4,0.875,0.9375)))))+HLOOKUP($B74,$C$59:$Q$60,2,FALSE)*$C$26*(1-IF(ROUNDDOWN((N$35-$B74)/$D$26,0)&lt;1,0,IF(ROUNDDOWN((N$35-$B74)/$D$26,0)&lt;2,0.5,IF(ROUNDDOWN((N$35-$B74)/$D$26,0)&lt;3,0.75,IF(ROUNDDOWN((N$35-$B74)/$D$26,0)&lt;4,0.875,0.9375)))))+HLOOKUP($B74,$C$59:$Q$60,2,FALSE)*$C$27*(1-IF(ROUNDDOWN((N$35-$B74)/$D$27,0)&lt;1,0,IF(ROUNDDOWN((N$35-$B74)/$D$27,0)&lt;2,0.5,IF(ROUNDDOWN((N$35-$B74)/$D$27,0)&lt;3,0.75,IF(ROUNDDOWN((N$35-$B74)/$D$27,0)&lt;4,0.875,0.9375)))))+HLOOKUP($B74,$C$59:$Q$60,2,FALSE)*$C$28*(1-IF(ROUNDDOWN((N$35-$B74)/$D$28,0)&lt;1,0,IF(ROUNDDOWN((N$35-$B74)/$D$28,0)&lt;2,0.5,IF(ROUNDDOWN((N$35-$B74)/$D$28,0)&lt;3,0.75,IF(ROUNDDOWN((N$35-$B74)/$D$28,0)&lt;4,0.875,0.9375)))))</f>
        <v>0.19161698675451055</v>
      </c>
      <c r="O74" s="232">
        <f>HLOOKUP($B74,$C$59:$Q$60,2,FALSE)*$C$23*(1-IF(ROUNDDOWN((O$35-$B74)/$D$23,0)&lt;1,0,IF(ROUNDDOWN((O$35-$B74)/$D$23,0)&lt;2,0.5,IF(ROUNDDOWN((O$35-$B74)/$D$23,0)&lt;3,0.75,IF(ROUNDDOWN((O$35-$B74)/$D$23,0)&lt;4,0.875,0.9375)))))+HLOOKUP($B74,$C$59:$Q$60,2,FALSE)*$C$24*(1-IF(ROUNDDOWN((O$35-$B74)/$D$24,0)&lt;1,0,IF(ROUNDDOWN((O$35-$B74)/$D$24,0)&lt;2,0.5,IF(ROUNDDOWN((O$35-$B74)/$D$24,0)&lt;3,0.75,IF(ROUNDDOWN((O$35-$B74)/$D$24,0)&lt;4,0.875,0.9375)))))+HLOOKUP($B74,$C$59:$Q$60,2,FALSE)*$C$25*(1-IF(ROUNDDOWN((O$35-$B74)/$D$25,0)&lt;1,0,IF(ROUNDDOWN((O$35-$B74)/$D$25,0)&lt;2,0.5,IF(ROUNDDOWN((O$35-$B74)/$D$25,0)&lt;3,0.75,IF(ROUNDDOWN((O$35-$B74)/$D$25,0)&lt;4,0.875,0.9375)))))+HLOOKUP($B74,$C$59:$Q$60,2,FALSE)*$C$26*(1-IF(ROUNDDOWN((O$35-$B74)/$D$26,0)&lt;1,0,IF(ROUNDDOWN((O$35-$B74)/$D$26,0)&lt;2,0.5,IF(ROUNDDOWN((O$35-$B74)/$D$26,0)&lt;3,0.75,IF(ROUNDDOWN((O$35-$B74)/$D$26,0)&lt;4,0.875,0.9375)))))+HLOOKUP($B74,$C$59:$Q$60,2,FALSE)*$C$27*(1-IF(ROUNDDOWN((O$35-$B74)/$D$27,0)&lt;1,0,IF(ROUNDDOWN((O$35-$B74)/$D$27,0)&lt;2,0.5,IF(ROUNDDOWN((O$35-$B74)/$D$27,0)&lt;3,0.75,IF(ROUNDDOWN((O$35-$B74)/$D$27,0)&lt;4,0.875,0.9375)))))+HLOOKUP($B74,$C$59:$Q$60,2,FALSE)*$C$28*(1-IF(ROUNDDOWN((O$35-$B74)/$D$28,0)&lt;1,0,IF(ROUNDDOWN((O$35-$B74)/$D$28,0)&lt;2,0.5,IF(ROUNDDOWN((O$35-$B74)/$D$28,0)&lt;3,0.75,IF(ROUNDDOWN((O$35-$B74)/$D$28,0)&lt;4,0.875,0.9375)))))</f>
        <v>0.19161698675451055</v>
      </c>
      <c r="P74" s="232">
        <f>HLOOKUP($B74,$C$59:$Q$60,2,FALSE)*$C$23*(1-IF(ROUNDDOWN((P$35-$B74)/$D$23,0)&lt;1,0,IF(ROUNDDOWN((P$35-$B74)/$D$23,0)&lt;2,0.5,IF(ROUNDDOWN((P$35-$B74)/$D$23,0)&lt;3,0.75,IF(ROUNDDOWN((P$35-$B74)/$D$23,0)&lt;4,0.875,0.9375)))))+HLOOKUP($B74,$C$59:$Q$60,2,FALSE)*$C$24*(1-IF(ROUNDDOWN((P$35-$B74)/$D$24,0)&lt;1,0,IF(ROUNDDOWN((P$35-$B74)/$D$24,0)&lt;2,0.5,IF(ROUNDDOWN((P$35-$B74)/$D$24,0)&lt;3,0.75,IF(ROUNDDOWN((P$35-$B74)/$D$24,0)&lt;4,0.875,0.9375)))))+HLOOKUP($B74,$C$59:$Q$60,2,FALSE)*$C$25*(1-IF(ROUNDDOWN((P$35-$B74)/$D$25,0)&lt;1,0,IF(ROUNDDOWN((P$35-$B74)/$D$25,0)&lt;2,0.5,IF(ROUNDDOWN((P$35-$B74)/$D$25,0)&lt;3,0.75,IF(ROUNDDOWN((P$35-$B74)/$D$25,0)&lt;4,0.875,0.9375)))))+HLOOKUP($B74,$C$59:$Q$60,2,FALSE)*$C$26*(1-IF(ROUNDDOWN((P$35-$B74)/$D$26,0)&lt;1,0,IF(ROUNDDOWN((P$35-$B74)/$D$26,0)&lt;2,0.5,IF(ROUNDDOWN((P$35-$B74)/$D$26,0)&lt;3,0.75,IF(ROUNDDOWN((P$35-$B74)/$D$26,0)&lt;4,0.875,0.9375)))))+HLOOKUP($B74,$C$59:$Q$60,2,FALSE)*$C$27*(1-IF(ROUNDDOWN((P$35-$B74)/$D$27,0)&lt;1,0,IF(ROUNDDOWN((P$35-$B74)/$D$27,0)&lt;2,0.5,IF(ROUNDDOWN((P$35-$B74)/$D$27,0)&lt;3,0.75,IF(ROUNDDOWN((P$35-$B74)/$D$27,0)&lt;4,0.875,0.9375)))))+HLOOKUP($B74,$C$59:$Q$60,2,FALSE)*$C$28*(1-IF(ROUNDDOWN((P$35-$B74)/$D$28,0)&lt;1,0,IF(ROUNDDOWN((P$35-$B74)/$D$28,0)&lt;2,0.5,IF(ROUNDDOWN((P$35-$B74)/$D$28,0)&lt;3,0.75,IF(ROUNDDOWN((P$35-$B74)/$D$28,0)&lt;4,0.875,0.9375)))))</f>
        <v>0.19161698675451055</v>
      </c>
      <c r="Q74" s="232">
        <f>HLOOKUP($B74,$C$59:$Q$60,2,FALSE)*$C$23*(1-IF(ROUNDDOWN((Q$35-$B74)/$D$23,0)&lt;1,0,IF(ROUNDDOWN((Q$35-$B74)/$D$23,0)&lt;2,0.5,IF(ROUNDDOWN((Q$35-$B74)/$D$23,0)&lt;3,0.75,IF(ROUNDDOWN((Q$35-$B74)/$D$23,0)&lt;4,0.875,0.9375)))))+HLOOKUP($B74,$C$59:$Q$60,2,FALSE)*$C$24*(1-IF(ROUNDDOWN((Q$35-$B74)/$D$24,0)&lt;1,0,IF(ROUNDDOWN((Q$35-$B74)/$D$24,0)&lt;2,0.5,IF(ROUNDDOWN((Q$35-$B74)/$D$24,0)&lt;3,0.75,IF(ROUNDDOWN((Q$35-$B74)/$D$24,0)&lt;4,0.875,0.9375)))))+HLOOKUP($B74,$C$59:$Q$60,2,FALSE)*$C$25*(1-IF(ROUNDDOWN((Q$35-$B74)/$D$25,0)&lt;1,0,IF(ROUNDDOWN((Q$35-$B74)/$D$25,0)&lt;2,0.5,IF(ROUNDDOWN((Q$35-$B74)/$D$25,0)&lt;3,0.75,IF(ROUNDDOWN((Q$35-$B74)/$D$25,0)&lt;4,0.875,0.9375)))))+HLOOKUP($B74,$C$59:$Q$60,2,FALSE)*$C$26*(1-IF(ROUNDDOWN((Q$35-$B74)/$D$26,0)&lt;1,0,IF(ROUNDDOWN((Q$35-$B74)/$D$26,0)&lt;2,0.5,IF(ROUNDDOWN((Q$35-$B74)/$D$26,0)&lt;3,0.75,IF(ROUNDDOWN((Q$35-$B74)/$D$26,0)&lt;4,0.875,0.9375)))))+HLOOKUP($B74,$C$59:$Q$60,2,FALSE)*$C$27*(1-IF(ROUNDDOWN((Q$35-$B74)/$D$27,0)&lt;1,0,IF(ROUNDDOWN((Q$35-$B74)/$D$27,0)&lt;2,0.5,IF(ROUNDDOWN((Q$35-$B74)/$D$27,0)&lt;3,0.75,IF(ROUNDDOWN((Q$35-$B74)/$D$27,0)&lt;4,0.875,0.9375)))))+HLOOKUP($B74,$C$59:$Q$60,2,FALSE)*$C$28*(1-IF(ROUNDDOWN((Q$35-$B74)/$D$28,0)&lt;1,0,IF(ROUNDDOWN((Q$35-$B74)/$D$28,0)&lt;2,0.5,IF(ROUNDDOWN((Q$35-$B74)/$D$28,0)&lt;3,0.75,IF(ROUNDDOWN((Q$35-$B74)/$D$28,0)&lt;4,0.875,0.9375)))))</f>
        <v>0.17245528807905949</v>
      </c>
      <c r="R74" s="86"/>
    </row>
    <row r="75" spans="2:18" ht="14.45" x14ac:dyDescent="0.3">
      <c r="B75" s="225">
        <f t="shared" si="11"/>
        <v>2027</v>
      </c>
      <c r="C75" s="232"/>
      <c r="D75" s="232"/>
      <c r="E75" s="232"/>
      <c r="F75" s="232"/>
      <c r="G75" s="232"/>
      <c r="H75" s="232"/>
      <c r="I75" s="232"/>
      <c r="J75" s="232"/>
      <c r="K75" s="232"/>
      <c r="L75" s="232"/>
      <c r="M75" s="232"/>
      <c r="N75" s="232"/>
      <c r="O75" s="232">
        <f>HLOOKUP($B75,$C$59:$Q$60,2,FALSE)*$C$23*(1-IF(ROUNDDOWN((O$35-$B75)/$D$23,0)&lt;1,0,IF(ROUNDDOWN((O$35-$B75)/$D$23,0)&lt;2,0.5,IF(ROUNDDOWN((O$35-$B75)/$D$23,0)&lt;3,0.75,IF(ROUNDDOWN((O$35-$B75)/$D$23,0)&lt;4,0.875,0.9375)))))+HLOOKUP($B75,$C$59:$Q$60,2,FALSE)*$C$24*(1-IF(ROUNDDOWN((O$35-$B75)/$D$24,0)&lt;1,0,IF(ROUNDDOWN((O$35-$B75)/$D$24,0)&lt;2,0.5,IF(ROUNDDOWN((O$35-$B75)/$D$24,0)&lt;3,0.75,IF(ROUNDDOWN((O$35-$B75)/$D$24,0)&lt;4,0.875,0.9375)))))+HLOOKUP($B75,$C$59:$Q$60,2,FALSE)*$C$25*(1-IF(ROUNDDOWN((O$35-$B75)/$D$25,0)&lt;1,0,IF(ROUNDDOWN((O$35-$B75)/$D$25,0)&lt;2,0.5,IF(ROUNDDOWN((O$35-$B75)/$D$25,0)&lt;3,0.75,IF(ROUNDDOWN((O$35-$B75)/$D$25,0)&lt;4,0.875,0.9375)))))+HLOOKUP($B75,$C$59:$Q$60,2,FALSE)*$C$26*(1-IF(ROUNDDOWN((O$35-$B75)/$D$26,0)&lt;1,0,IF(ROUNDDOWN((O$35-$B75)/$D$26,0)&lt;2,0.5,IF(ROUNDDOWN((O$35-$B75)/$D$26,0)&lt;3,0.75,IF(ROUNDDOWN((O$35-$B75)/$D$26,0)&lt;4,0.875,0.9375)))))+HLOOKUP($B75,$C$59:$Q$60,2,FALSE)*$C$27*(1-IF(ROUNDDOWN((O$35-$B75)/$D$27,0)&lt;1,0,IF(ROUNDDOWN((O$35-$B75)/$D$27,0)&lt;2,0.5,IF(ROUNDDOWN((O$35-$B75)/$D$27,0)&lt;3,0.75,IF(ROUNDDOWN((O$35-$B75)/$D$27,0)&lt;4,0.875,0.9375)))))+HLOOKUP($B75,$C$59:$Q$60,2,FALSE)*$C$28*(1-IF(ROUNDDOWN((O$35-$B75)/$D$28,0)&lt;1,0,IF(ROUNDDOWN((O$35-$B75)/$D$28,0)&lt;2,0.5,IF(ROUNDDOWN((O$35-$B75)/$D$28,0)&lt;3,0.75,IF(ROUNDDOWN((O$35-$B75)/$D$28,0)&lt;4,0.875,0.9375)))))</f>
        <v>0.19539751971073449</v>
      </c>
      <c r="P75" s="232">
        <f>HLOOKUP($B75,$C$59:$Q$60,2,FALSE)*$C$23*(1-IF(ROUNDDOWN((P$35-$B75)/$D$23,0)&lt;1,0,IF(ROUNDDOWN((P$35-$B75)/$D$23,0)&lt;2,0.5,IF(ROUNDDOWN((P$35-$B75)/$D$23,0)&lt;3,0.75,IF(ROUNDDOWN((P$35-$B75)/$D$23,0)&lt;4,0.875,0.9375)))))+HLOOKUP($B75,$C$59:$Q$60,2,FALSE)*$C$24*(1-IF(ROUNDDOWN((P$35-$B75)/$D$24,0)&lt;1,0,IF(ROUNDDOWN((P$35-$B75)/$D$24,0)&lt;2,0.5,IF(ROUNDDOWN((P$35-$B75)/$D$24,0)&lt;3,0.75,IF(ROUNDDOWN((P$35-$B75)/$D$24,0)&lt;4,0.875,0.9375)))))+HLOOKUP($B75,$C$59:$Q$60,2,FALSE)*$C$25*(1-IF(ROUNDDOWN((P$35-$B75)/$D$25,0)&lt;1,0,IF(ROUNDDOWN((P$35-$B75)/$D$25,0)&lt;2,0.5,IF(ROUNDDOWN((P$35-$B75)/$D$25,0)&lt;3,0.75,IF(ROUNDDOWN((P$35-$B75)/$D$25,0)&lt;4,0.875,0.9375)))))+HLOOKUP($B75,$C$59:$Q$60,2,FALSE)*$C$26*(1-IF(ROUNDDOWN((P$35-$B75)/$D$26,0)&lt;1,0,IF(ROUNDDOWN((P$35-$B75)/$D$26,0)&lt;2,0.5,IF(ROUNDDOWN((P$35-$B75)/$D$26,0)&lt;3,0.75,IF(ROUNDDOWN((P$35-$B75)/$D$26,0)&lt;4,0.875,0.9375)))))+HLOOKUP($B75,$C$59:$Q$60,2,FALSE)*$C$27*(1-IF(ROUNDDOWN((P$35-$B75)/$D$27,0)&lt;1,0,IF(ROUNDDOWN((P$35-$B75)/$D$27,0)&lt;2,0.5,IF(ROUNDDOWN((P$35-$B75)/$D$27,0)&lt;3,0.75,IF(ROUNDDOWN((P$35-$B75)/$D$27,0)&lt;4,0.875,0.9375)))))+HLOOKUP($B75,$C$59:$Q$60,2,FALSE)*$C$28*(1-IF(ROUNDDOWN((P$35-$B75)/$D$28,0)&lt;1,0,IF(ROUNDDOWN((P$35-$B75)/$D$28,0)&lt;2,0.5,IF(ROUNDDOWN((P$35-$B75)/$D$28,0)&lt;3,0.75,IF(ROUNDDOWN((P$35-$B75)/$D$28,0)&lt;4,0.875,0.9375)))))</f>
        <v>0.19539751971073449</v>
      </c>
      <c r="Q75" s="232">
        <f>HLOOKUP($B75,$C$59:$Q$60,2,FALSE)*$C$23*(1-IF(ROUNDDOWN((Q$35-$B75)/$D$23,0)&lt;1,0,IF(ROUNDDOWN((Q$35-$B75)/$D$23,0)&lt;2,0.5,IF(ROUNDDOWN((Q$35-$B75)/$D$23,0)&lt;3,0.75,IF(ROUNDDOWN((Q$35-$B75)/$D$23,0)&lt;4,0.875,0.9375)))))+HLOOKUP($B75,$C$59:$Q$60,2,FALSE)*$C$24*(1-IF(ROUNDDOWN((Q$35-$B75)/$D$24,0)&lt;1,0,IF(ROUNDDOWN((Q$35-$B75)/$D$24,0)&lt;2,0.5,IF(ROUNDDOWN((Q$35-$B75)/$D$24,0)&lt;3,0.75,IF(ROUNDDOWN((Q$35-$B75)/$D$24,0)&lt;4,0.875,0.9375)))))+HLOOKUP($B75,$C$59:$Q$60,2,FALSE)*$C$25*(1-IF(ROUNDDOWN((Q$35-$B75)/$D$25,0)&lt;1,0,IF(ROUNDDOWN((Q$35-$B75)/$D$25,0)&lt;2,0.5,IF(ROUNDDOWN((Q$35-$B75)/$D$25,0)&lt;3,0.75,IF(ROUNDDOWN((Q$35-$B75)/$D$25,0)&lt;4,0.875,0.9375)))))+HLOOKUP($B75,$C$59:$Q$60,2,FALSE)*$C$26*(1-IF(ROUNDDOWN((Q$35-$B75)/$D$26,0)&lt;1,0,IF(ROUNDDOWN((Q$35-$B75)/$D$26,0)&lt;2,0.5,IF(ROUNDDOWN((Q$35-$B75)/$D$26,0)&lt;3,0.75,IF(ROUNDDOWN((Q$35-$B75)/$D$26,0)&lt;4,0.875,0.9375)))))+HLOOKUP($B75,$C$59:$Q$60,2,FALSE)*$C$27*(1-IF(ROUNDDOWN((Q$35-$B75)/$D$27,0)&lt;1,0,IF(ROUNDDOWN((Q$35-$B75)/$D$27,0)&lt;2,0.5,IF(ROUNDDOWN((Q$35-$B75)/$D$27,0)&lt;3,0.75,IF(ROUNDDOWN((Q$35-$B75)/$D$27,0)&lt;4,0.875,0.9375)))))+HLOOKUP($B75,$C$59:$Q$60,2,FALSE)*$C$28*(1-IF(ROUNDDOWN((Q$35-$B75)/$D$28,0)&lt;1,0,IF(ROUNDDOWN((Q$35-$B75)/$D$28,0)&lt;2,0.5,IF(ROUNDDOWN((Q$35-$B75)/$D$28,0)&lt;3,0.75,IF(ROUNDDOWN((Q$35-$B75)/$D$28,0)&lt;4,0.875,0.9375)))))</f>
        <v>0.19539751971073449</v>
      </c>
      <c r="R75" s="86"/>
    </row>
    <row r="76" spans="2:18" ht="14.45" x14ac:dyDescent="0.3">
      <c r="B76" s="225">
        <f t="shared" si="11"/>
        <v>2028</v>
      </c>
      <c r="C76" s="232"/>
      <c r="D76" s="232"/>
      <c r="E76" s="232"/>
      <c r="F76" s="232"/>
      <c r="G76" s="232"/>
      <c r="H76" s="232"/>
      <c r="I76" s="232"/>
      <c r="J76" s="232"/>
      <c r="K76" s="232"/>
      <c r="L76" s="232"/>
      <c r="M76" s="232"/>
      <c r="N76" s="232"/>
      <c r="O76" s="232"/>
      <c r="P76" s="232">
        <f>HLOOKUP($B76,$C$59:$Q$60,2,FALSE)*$C$23*(1-IF(ROUNDDOWN((P$35-$B76)/$D$23,0)&lt;1,0,IF(ROUNDDOWN((P$35-$B76)/$D$23,0)&lt;2,0.5,IF(ROUNDDOWN((P$35-$B76)/$D$23,0)&lt;3,0.75,IF(ROUNDDOWN((P$35-$B76)/$D$23,0)&lt;4,0.875,0.9375)))))+HLOOKUP($B76,$C$59:$Q$60,2,FALSE)*$C$24*(1-IF(ROUNDDOWN((P$35-$B76)/$D$24,0)&lt;1,0,IF(ROUNDDOWN((P$35-$B76)/$D$24,0)&lt;2,0.5,IF(ROUNDDOWN((P$35-$B76)/$D$24,0)&lt;3,0.75,IF(ROUNDDOWN((P$35-$B76)/$D$24,0)&lt;4,0.875,0.9375)))))+HLOOKUP($B76,$C$59:$Q$60,2,FALSE)*$C$25*(1-IF(ROUNDDOWN((P$35-$B76)/$D$25,0)&lt;1,0,IF(ROUNDDOWN((P$35-$B76)/$D$25,0)&lt;2,0.5,IF(ROUNDDOWN((P$35-$B76)/$D$25,0)&lt;3,0.75,IF(ROUNDDOWN((P$35-$B76)/$D$25,0)&lt;4,0.875,0.9375)))))+HLOOKUP($B76,$C$59:$Q$60,2,FALSE)*$C$26*(1-IF(ROUNDDOWN((P$35-$B76)/$D$26,0)&lt;1,0,IF(ROUNDDOWN((P$35-$B76)/$D$26,0)&lt;2,0.5,IF(ROUNDDOWN((P$35-$B76)/$D$26,0)&lt;3,0.75,IF(ROUNDDOWN((P$35-$B76)/$D$26,0)&lt;4,0.875,0.9375)))))+HLOOKUP($B76,$C$59:$Q$60,2,FALSE)*$C$27*(1-IF(ROUNDDOWN((P$35-$B76)/$D$27,0)&lt;1,0,IF(ROUNDDOWN((P$35-$B76)/$D$27,0)&lt;2,0.5,IF(ROUNDDOWN((P$35-$B76)/$D$27,0)&lt;3,0.75,IF(ROUNDDOWN((P$35-$B76)/$D$27,0)&lt;4,0.875,0.9375)))))+HLOOKUP($B76,$C$59:$Q$60,2,FALSE)*$C$28*(1-IF(ROUNDDOWN((P$35-$B76)/$D$28,0)&lt;1,0,IF(ROUNDDOWN((P$35-$B76)/$D$28,0)&lt;2,0.5,IF(ROUNDDOWN((P$35-$B76)/$D$28,0)&lt;3,0.75,IF(ROUNDDOWN((P$35-$B76)/$D$28,0)&lt;4,0.875,0.9375)))))</f>
        <v>0.19870370813199878</v>
      </c>
      <c r="Q76" s="232">
        <f>HLOOKUP($B76,$C$59:$Q$60,2,FALSE)*$C$23*(1-IF(ROUNDDOWN((Q$35-$B76)/$D$23,0)&lt;1,0,IF(ROUNDDOWN((Q$35-$B76)/$D$23,0)&lt;2,0.5,IF(ROUNDDOWN((Q$35-$B76)/$D$23,0)&lt;3,0.75,IF(ROUNDDOWN((Q$35-$B76)/$D$23,0)&lt;4,0.875,0.9375)))))+HLOOKUP($B76,$C$59:$Q$60,2,FALSE)*$C$24*(1-IF(ROUNDDOWN((Q$35-$B76)/$D$24,0)&lt;1,0,IF(ROUNDDOWN((Q$35-$B76)/$D$24,0)&lt;2,0.5,IF(ROUNDDOWN((Q$35-$B76)/$D$24,0)&lt;3,0.75,IF(ROUNDDOWN((Q$35-$B76)/$D$24,0)&lt;4,0.875,0.9375)))))+HLOOKUP($B76,$C$59:$Q$60,2,FALSE)*$C$25*(1-IF(ROUNDDOWN((Q$35-$B76)/$D$25,0)&lt;1,0,IF(ROUNDDOWN((Q$35-$B76)/$D$25,0)&lt;2,0.5,IF(ROUNDDOWN((Q$35-$B76)/$D$25,0)&lt;3,0.75,IF(ROUNDDOWN((Q$35-$B76)/$D$25,0)&lt;4,0.875,0.9375)))))+HLOOKUP($B76,$C$59:$Q$60,2,FALSE)*$C$26*(1-IF(ROUNDDOWN((Q$35-$B76)/$D$26,0)&lt;1,0,IF(ROUNDDOWN((Q$35-$B76)/$D$26,0)&lt;2,0.5,IF(ROUNDDOWN((Q$35-$B76)/$D$26,0)&lt;3,0.75,IF(ROUNDDOWN((Q$35-$B76)/$D$26,0)&lt;4,0.875,0.9375)))))+HLOOKUP($B76,$C$59:$Q$60,2,FALSE)*$C$27*(1-IF(ROUNDDOWN((Q$35-$B76)/$D$27,0)&lt;1,0,IF(ROUNDDOWN((Q$35-$B76)/$D$27,0)&lt;2,0.5,IF(ROUNDDOWN((Q$35-$B76)/$D$27,0)&lt;3,0.75,IF(ROUNDDOWN((Q$35-$B76)/$D$27,0)&lt;4,0.875,0.9375)))))+HLOOKUP($B76,$C$59:$Q$60,2,FALSE)*$C$28*(1-IF(ROUNDDOWN((Q$35-$B76)/$D$28,0)&lt;1,0,IF(ROUNDDOWN((Q$35-$B76)/$D$28,0)&lt;2,0.5,IF(ROUNDDOWN((Q$35-$B76)/$D$28,0)&lt;3,0.75,IF(ROUNDDOWN((Q$35-$B76)/$D$28,0)&lt;4,0.875,0.9375)))))</f>
        <v>0.19870370813199878</v>
      </c>
      <c r="R76" s="86"/>
    </row>
    <row r="77" spans="2:18" ht="14.45" x14ac:dyDescent="0.3">
      <c r="B77" s="225">
        <f t="shared" si="11"/>
        <v>2029</v>
      </c>
      <c r="C77" s="232"/>
      <c r="D77" s="232"/>
      <c r="E77" s="232"/>
      <c r="F77" s="232"/>
      <c r="G77" s="232"/>
      <c r="H77" s="232"/>
      <c r="I77" s="232"/>
      <c r="J77" s="232"/>
      <c r="K77" s="232"/>
      <c r="L77" s="232"/>
      <c r="M77" s="232"/>
      <c r="N77" s="232"/>
      <c r="O77" s="232"/>
      <c r="P77" s="232"/>
      <c r="Q77" s="232">
        <f>HLOOKUP($B77,$C$59:$Q$60,2,FALSE)*$C$23*(1-IF(ROUNDDOWN((Q$35-$B77)/$D$23,0)&lt;1,0,IF(ROUNDDOWN((Q$35-$B77)/$D$23,0)&lt;2,0.5,IF(ROUNDDOWN((Q$35-$B77)/$D$23,0)&lt;3,0.75,IF(ROUNDDOWN((Q$35-$B77)/$D$23,0)&lt;4,0.875,0.9375)))))+HLOOKUP($B77,$C$59:$Q$60,2,FALSE)*$C$24*(1-IF(ROUNDDOWN((Q$35-$B77)/$D$24,0)&lt;1,0,IF(ROUNDDOWN((Q$35-$B77)/$D$24,0)&lt;2,0.5,IF(ROUNDDOWN((Q$35-$B77)/$D$24,0)&lt;3,0.75,IF(ROUNDDOWN((Q$35-$B77)/$D$24,0)&lt;4,0.875,0.9375)))))+HLOOKUP($B77,$C$59:$Q$60,2,FALSE)*$C$25*(1-IF(ROUNDDOWN((Q$35-$B77)/$D$25,0)&lt;1,0,IF(ROUNDDOWN((Q$35-$B77)/$D$25,0)&lt;2,0.5,IF(ROUNDDOWN((Q$35-$B77)/$D$25,0)&lt;3,0.75,IF(ROUNDDOWN((Q$35-$B77)/$D$25,0)&lt;4,0.875,0.9375)))))+HLOOKUP($B77,$C$59:$Q$60,2,FALSE)*$C$26*(1-IF(ROUNDDOWN((Q$35-$B77)/$D$26,0)&lt;1,0,IF(ROUNDDOWN((Q$35-$B77)/$D$26,0)&lt;2,0.5,IF(ROUNDDOWN((Q$35-$B77)/$D$26,0)&lt;3,0.75,IF(ROUNDDOWN((Q$35-$B77)/$D$26,0)&lt;4,0.875,0.9375)))))+HLOOKUP($B77,$C$59:$Q$60,2,FALSE)*$C$27*(1-IF(ROUNDDOWN((Q$35-$B77)/$D$27,0)&lt;1,0,IF(ROUNDDOWN((Q$35-$B77)/$D$27,0)&lt;2,0.5,IF(ROUNDDOWN((Q$35-$B77)/$D$27,0)&lt;3,0.75,IF(ROUNDDOWN((Q$35-$B77)/$D$27,0)&lt;4,0.875,0.9375)))))+HLOOKUP($B77,$C$59:$Q$60,2,FALSE)*$C$28*(1-IF(ROUNDDOWN((Q$35-$B77)/$D$28,0)&lt;1,0,IF(ROUNDDOWN((Q$35-$B77)/$D$28,0)&lt;2,0.5,IF(ROUNDDOWN((Q$35-$B77)/$D$28,0)&lt;3,0.75,IF(ROUNDDOWN((Q$35-$B77)/$D$28,0)&lt;4,0.875,0.9375)))))</f>
        <v>0.20252815724124018</v>
      </c>
      <c r="R77" s="86"/>
    </row>
    <row r="78" spans="2:18" ht="14.45" x14ac:dyDescent="0.3">
      <c r="B78" s="87"/>
      <c r="C78" s="233"/>
      <c r="D78" s="233"/>
      <c r="E78" s="233"/>
      <c r="F78" s="233"/>
      <c r="G78" s="233"/>
      <c r="H78" s="233"/>
      <c r="I78" s="233"/>
      <c r="J78" s="233"/>
      <c r="K78" s="233"/>
      <c r="L78" s="233"/>
      <c r="M78" s="233"/>
      <c r="N78" s="233"/>
      <c r="O78" s="233"/>
      <c r="P78" s="233"/>
      <c r="Q78" s="233"/>
      <c r="R78" s="86"/>
    </row>
    <row r="79" spans="2:18" ht="14.45" x14ac:dyDescent="0.3">
      <c r="B79" s="234" t="s">
        <v>366</v>
      </c>
      <c r="C79" s="235">
        <f t="shared" ref="C79:Q79" si="12">SUM(C63:C77)</f>
        <v>0</v>
      </c>
      <c r="D79" s="235">
        <f t="shared" si="12"/>
        <v>0</v>
      </c>
      <c r="E79" s="235">
        <f t="shared" si="12"/>
        <v>0</v>
      </c>
      <c r="F79" s="235">
        <f t="shared" si="12"/>
        <v>0.73552349298262742</v>
      </c>
      <c r="G79" s="235">
        <f t="shared" si="12"/>
        <v>1.248358634477881</v>
      </c>
      <c r="H79" s="235">
        <f t="shared" si="12"/>
        <v>1.2693328622021927</v>
      </c>
      <c r="I79" s="235">
        <f t="shared" si="12"/>
        <v>1.2191136635285575</v>
      </c>
      <c r="J79" s="235">
        <f t="shared" si="12"/>
        <v>9.7772188671905553</v>
      </c>
      <c r="K79" s="235">
        <f t="shared" si="12"/>
        <v>9.9416375612944154</v>
      </c>
      <c r="L79" s="235">
        <f t="shared" si="12"/>
        <v>10.069463673013599</v>
      </c>
      <c r="M79" s="235">
        <f t="shared" si="12"/>
        <v>9.3711938424909249</v>
      </c>
      <c r="N79" s="235">
        <f t="shared" si="12"/>
        <v>9.4531700695487615</v>
      </c>
      <c r="O79" s="235">
        <f t="shared" si="12"/>
        <v>9.5482148915737142</v>
      </c>
      <c r="P79" s="235">
        <f t="shared" si="12"/>
        <v>9.2821754269788919</v>
      </c>
      <c r="Q79" s="235">
        <f t="shared" si="12"/>
        <v>9.45377508017968</v>
      </c>
      <c r="R79" s="86"/>
    </row>
    <row r="80" spans="2:18" thickBot="1" x14ac:dyDescent="0.35">
      <c r="B80" s="106"/>
      <c r="C80" s="88"/>
      <c r="D80" s="88"/>
      <c r="E80" s="88"/>
      <c r="F80" s="88"/>
      <c r="G80" s="88"/>
      <c r="H80" s="88"/>
      <c r="I80" s="88"/>
      <c r="J80" s="88"/>
      <c r="K80" s="88"/>
      <c r="L80" s="88"/>
      <c r="M80" s="88"/>
      <c r="N80" s="88"/>
      <c r="O80" s="88"/>
      <c r="P80" s="88"/>
      <c r="Q80" s="88"/>
      <c r="R80" s="89"/>
    </row>
    <row r="85" spans="3:3" ht="14.45" x14ac:dyDescent="0.3">
      <c r="C85" s="190">
        <v>0.05</v>
      </c>
    </row>
    <row r="86" spans="3:3" ht="14.45" x14ac:dyDescent="0.3">
      <c r="C86" s="190">
        <v>0.1</v>
      </c>
    </row>
    <row r="87" spans="3:3" ht="14.45" x14ac:dyDescent="0.3">
      <c r="C87" s="190">
        <v>0.2</v>
      </c>
    </row>
    <row r="88" spans="3:3" ht="14.45" x14ac:dyDescent="0.3">
      <c r="C88" s="190">
        <v>0.5</v>
      </c>
    </row>
    <row r="89" spans="3:3" ht="14.45" x14ac:dyDescent="0.3">
      <c r="C89" s="190">
        <v>0.1</v>
      </c>
    </row>
    <row r="90" spans="3:3" ht="14.45" x14ac:dyDescent="0.3">
      <c r="C90" s="190">
        <v>0.05</v>
      </c>
    </row>
  </sheetData>
  <mergeCells count="1">
    <mergeCell ref="F23:O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N22"/>
  <sheetViews>
    <sheetView zoomScale="75" zoomScaleNormal="75" workbookViewId="0">
      <selection activeCell="G49" sqref="G49"/>
    </sheetView>
  </sheetViews>
  <sheetFormatPr defaultColWidth="8.85546875" defaultRowHeight="15" x14ac:dyDescent="0.25"/>
  <cols>
    <col min="1" max="1" width="8.85546875" style="66"/>
    <col min="2" max="2" width="60.7109375" style="66" bestFit="1" customWidth="1"/>
    <col min="3" max="3" width="16.42578125" style="66" customWidth="1"/>
    <col min="4" max="17" width="16.28515625" style="66" customWidth="1"/>
    <col min="18" max="18" width="8.85546875" style="66" customWidth="1"/>
    <col min="19" max="24" width="8.85546875" style="66"/>
    <col min="25" max="25" width="14.7109375" style="66" customWidth="1"/>
    <col min="26" max="16384" width="8.85546875" style="66"/>
  </cols>
  <sheetData>
    <row r="1" spans="2:40" ht="23.45" x14ac:dyDescent="0.45">
      <c r="B1" s="143" t="s">
        <v>31</v>
      </c>
      <c r="C1" s="143" t="str">
        <f>'Program Analysis'!C3</f>
        <v>Benchmarking and Public Disclosure</v>
      </c>
      <c r="Z1" s="176"/>
      <c r="AA1" s="176"/>
      <c r="AB1" s="176"/>
      <c r="AC1" s="176"/>
      <c r="AD1" s="176"/>
      <c r="AE1" s="176"/>
      <c r="AF1" s="176"/>
      <c r="AG1" s="176"/>
      <c r="AH1" s="176"/>
      <c r="AI1" s="176"/>
      <c r="AJ1" s="176"/>
      <c r="AK1" s="176"/>
    </row>
    <row r="2" spans="2:40" ht="23.45" x14ac:dyDescent="0.45">
      <c r="B2" s="143" t="s">
        <v>276</v>
      </c>
      <c r="C2" s="143" t="s">
        <v>230</v>
      </c>
    </row>
    <row r="4" spans="2:40" ht="14.45" x14ac:dyDescent="0.3">
      <c r="B4" s="174" t="s">
        <v>311</v>
      </c>
      <c r="C4" s="5" t="s">
        <v>319</v>
      </c>
    </row>
    <row r="5" spans="2:40" ht="14.45" x14ac:dyDescent="0.3">
      <c r="C5" s="5" t="s">
        <v>312</v>
      </c>
    </row>
    <row r="8" spans="2:40" ht="14.45" x14ac:dyDescent="0.3">
      <c r="B8" s="104"/>
      <c r="C8" s="104">
        <v>2015</v>
      </c>
      <c r="D8" s="104">
        <v>2016</v>
      </c>
      <c r="E8" s="104">
        <v>2017</v>
      </c>
      <c r="F8" s="104">
        <v>2018</v>
      </c>
      <c r="G8" s="104">
        <v>2019</v>
      </c>
      <c r="H8" s="104">
        <v>2020</v>
      </c>
      <c r="I8" s="104">
        <v>2021</v>
      </c>
      <c r="J8" s="104">
        <v>2022</v>
      </c>
      <c r="K8" s="104">
        <v>2023</v>
      </c>
      <c r="L8" s="104">
        <v>2024</v>
      </c>
      <c r="M8" s="104">
        <v>2025</v>
      </c>
      <c r="N8" s="104">
        <v>2026</v>
      </c>
      <c r="O8" s="104">
        <v>2027</v>
      </c>
      <c r="P8" s="104">
        <v>2028</v>
      </c>
      <c r="Q8" s="104">
        <v>2029</v>
      </c>
    </row>
    <row r="9" spans="2:40" ht="14.45" x14ac:dyDescent="0.3">
      <c r="B9" s="104" t="s">
        <v>221</v>
      </c>
      <c r="C9" s="186">
        <v>0</v>
      </c>
      <c r="D9" s="186">
        <v>0</v>
      </c>
      <c r="E9" s="186">
        <v>0</v>
      </c>
      <c r="F9" s="187">
        <f>'CEC Worksheet'!B117</f>
        <v>64670881.563537017</v>
      </c>
      <c r="G9" s="187">
        <f>'CEC Worksheet'!C117</f>
        <v>65742774.628126025</v>
      </c>
      <c r="H9" s="187">
        <f>'CEC Worksheet'!D117</f>
        <v>66814667.692715034</v>
      </c>
      <c r="I9" s="187">
        <f>'CEC Worksheet'!E117</f>
        <v>68043771.740110442</v>
      </c>
      <c r="J9" s="187">
        <f>'CEC Worksheet'!F117</f>
        <v>859577489.0899502</v>
      </c>
      <c r="K9" s="187">
        <f>'CEC Worksheet'!G117</f>
        <v>873951658.00434387</v>
      </c>
      <c r="L9" s="187">
        <f>'CEC Worksheet'!H117</f>
        <v>1678630440.2211821</v>
      </c>
      <c r="M9" s="187">
        <f>'CEC Worksheet'!I117</f>
        <v>1708070804.3738127</v>
      </c>
      <c r="N9" s="187">
        <f>'CEC Worksheet'!J117</f>
        <v>1737798151.6879673</v>
      </c>
      <c r="O9" s="187">
        <f>'CEC Worksheet'!K117</f>
        <v>1769777274.5887766</v>
      </c>
      <c r="P9" s="187">
        <f>'CEC Worksheet'!L117</f>
        <v>1802305352.9744606</v>
      </c>
      <c r="Q9" s="187">
        <f>'CEC Worksheet'!M117</f>
        <v>1835469710.9528036</v>
      </c>
    </row>
    <row r="10" spans="2:40" ht="14.45" x14ac:dyDescent="0.3">
      <c r="B10" s="104" t="s">
        <v>222</v>
      </c>
      <c r="C10" s="186">
        <v>0</v>
      </c>
      <c r="D10" s="186">
        <v>0</v>
      </c>
      <c r="E10" s="186">
        <v>0</v>
      </c>
      <c r="F10" s="187">
        <f>'CEC Worksheet'!B121</f>
        <v>735523.49298262759</v>
      </c>
      <c r="G10" s="187">
        <f>'CEC Worksheet'!C121</f>
        <v>747714.49010388658</v>
      </c>
      <c r="H10" s="187">
        <f>'CEC Worksheet'!D121</f>
        <v>759905.48722514557</v>
      </c>
      <c r="I10" s="187">
        <f>'CEC Worksheet'!E121</f>
        <v>773884.49725752254</v>
      </c>
      <c r="J10" s="187">
        <f>'CEC Worksheet'!F121</f>
        <v>9776261.3092496991</v>
      </c>
      <c r="K10" s="187">
        <f>'CEC Worksheet'!G121</f>
        <v>9939743.5237027369</v>
      </c>
      <c r="L10" s="187">
        <f>'CEC Worksheet'!H121</f>
        <v>19091623.540115573</v>
      </c>
      <c r="M10" s="187">
        <f>'CEC Worksheet'!I121</f>
        <v>19426458.615078159</v>
      </c>
      <c r="N10" s="187">
        <f>'CEC Worksheet'!J121</f>
        <v>19764557.645197809</v>
      </c>
      <c r="O10" s="187">
        <f>'CEC Worksheet'!K121</f>
        <v>20128266.869656347</v>
      </c>
      <c r="P10" s="187">
        <f>'CEC Worksheet'!L121</f>
        <v>20498219.547829531</v>
      </c>
      <c r="Q10" s="187">
        <f>'CEC Worksheet'!M121</f>
        <v>20875408.845903218</v>
      </c>
    </row>
    <row r="11" spans="2:40" s="175" customFormat="1" ht="14.45" x14ac:dyDescent="0.3">
      <c r="B11" s="198" t="s">
        <v>368</v>
      </c>
      <c r="C11" s="208">
        <f>C9/100000</f>
        <v>0</v>
      </c>
      <c r="D11" s="208">
        <f t="shared" ref="D11:E11" si="0">D9/1000000+C11</f>
        <v>0</v>
      </c>
      <c r="E11" s="208">
        <f t="shared" si="0"/>
        <v>0</v>
      </c>
      <c r="F11" s="236">
        <f>F9-E9</f>
        <v>64670881.563537017</v>
      </c>
      <c r="G11" s="236">
        <f t="shared" ref="G11:Q11" si="1">G9-F9</f>
        <v>1071893.0645890087</v>
      </c>
      <c r="H11" s="236">
        <f t="shared" si="1"/>
        <v>1071893.0645890087</v>
      </c>
      <c r="I11" s="236">
        <f t="shared" si="1"/>
        <v>1229104.0473954082</v>
      </c>
      <c r="J11" s="236">
        <f t="shared" si="1"/>
        <v>791533717.34983981</v>
      </c>
      <c r="K11" s="236">
        <f t="shared" si="1"/>
        <v>14374168.914393663</v>
      </c>
      <c r="L11" s="236">
        <f t="shared" si="1"/>
        <v>804678782.21683824</v>
      </c>
      <c r="M11" s="236">
        <f t="shared" si="1"/>
        <v>29440364.152630568</v>
      </c>
      <c r="N11" s="236">
        <f t="shared" si="1"/>
        <v>29727347.314154625</v>
      </c>
      <c r="O11" s="236">
        <f t="shared" si="1"/>
        <v>31979122.900809288</v>
      </c>
      <c r="P11" s="236">
        <f t="shared" si="1"/>
        <v>32528078.385684013</v>
      </c>
      <c r="Q11" s="236">
        <f t="shared" si="1"/>
        <v>33164357.97834301</v>
      </c>
      <c r="R11" s="66"/>
      <c r="S11" s="66"/>
      <c r="T11" s="66"/>
      <c r="U11" s="66"/>
      <c r="V11" s="66"/>
      <c r="W11" s="66"/>
      <c r="Y11" s="66"/>
      <c r="Z11" s="66"/>
      <c r="AA11" s="66"/>
      <c r="AB11" s="66"/>
      <c r="AC11" s="66"/>
      <c r="AD11" s="66"/>
      <c r="AE11" s="66"/>
      <c r="AF11" s="66"/>
      <c r="AG11" s="66"/>
      <c r="AH11" s="66"/>
      <c r="AI11" s="66"/>
      <c r="AJ11" s="66"/>
      <c r="AK11" s="66"/>
      <c r="AL11" s="66"/>
      <c r="AM11" s="66"/>
      <c r="AN11" s="66"/>
    </row>
    <row r="12" spans="2:40" ht="14.45" x14ac:dyDescent="0.3">
      <c r="B12" s="198" t="s">
        <v>369</v>
      </c>
      <c r="C12" s="208">
        <f>C10/100000</f>
        <v>0</v>
      </c>
      <c r="D12" s="208">
        <f t="shared" ref="D12:E12" si="2">D10/1000000+C12</f>
        <v>0</v>
      </c>
      <c r="E12" s="208">
        <f t="shared" si="2"/>
        <v>0</v>
      </c>
      <c r="F12" s="236">
        <f t="shared" ref="F12:Q12" si="3">F10-E10</f>
        <v>735523.49298262759</v>
      </c>
      <c r="G12" s="236">
        <f t="shared" si="3"/>
        <v>12190.997121258988</v>
      </c>
      <c r="H12" s="236">
        <f t="shared" si="3"/>
        <v>12190.997121258988</v>
      </c>
      <c r="I12" s="236">
        <f t="shared" si="3"/>
        <v>13979.010032376973</v>
      </c>
      <c r="J12" s="236">
        <f t="shared" si="3"/>
        <v>9002376.8119921759</v>
      </c>
      <c r="K12" s="236">
        <f t="shared" si="3"/>
        <v>163482.21445303783</v>
      </c>
      <c r="L12" s="236">
        <f t="shared" si="3"/>
        <v>9151880.0164128356</v>
      </c>
      <c r="M12" s="236">
        <f t="shared" si="3"/>
        <v>334835.07496258616</v>
      </c>
      <c r="N12" s="236">
        <f t="shared" si="3"/>
        <v>338099.03011965007</v>
      </c>
      <c r="O12" s="236">
        <f t="shared" si="3"/>
        <v>363709.224458538</v>
      </c>
      <c r="P12" s="236">
        <f t="shared" si="3"/>
        <v>369952.67817318439</v>
      </c>
      <c r="Q12" s="236">
        <f t="shared" si="3"/>
        <v>377189.29807368666</v>
      </c>
    </row>
    <row r="13" spans="2:40" ht="14.45" x14ac:dyDescent="0.3">
      <c r="B13" s="104"/>
      <c r="C13" s="186"/>
      <c r="D13" s="186"/>
      <c r="E13" s="186"/>
      <c r="F13" s="188"/>
      <c r="G13" s="188"/>
      <c r="H13" s="188"/>
      <c r="I13" s="188"/>
      <c r="J13" s="188"/>
      <c r="K13" s="188"/>
      <c r="L13" s="188"/>
      <c r="M13" s="188"/>
      <c r="N13" s="188"/>
      <c r="O13" s="188"/>
      <c r="P13" s="188"/>
      <c r="Q13" s="188"/>
    </row>
    <row r="14" spans="2:40" ht="14.45" x14ac:dyDescent="0.3">
      <c r="B14" s="104" t="s">
        <v>223</v>
      </c>
      <c r="C14" s="186">
        <v>0</v>
      </c>
      <c r="D14" s="186">
        <v>0</v>
      </c>
      <c r="E14" s="186">
        <v>0</v>
      </c>
      <c r="F14" s="187">
        <f>'CEC Worksheet'!B129</f>
        <v>0</v>
      </c>
      <c r="G14" s="187">
        <f>'CEC Worksheet'!C129</f>
        <v>44019121.721042886</v>
      </c>
      <c r="H14" s="187">
        <f>'CEC Worksheet'!D129</f>
        <v>44791387.014394514</v>
      </c>
      <c r="I14" s="187">
        <f>'CEC Worksheet'!E129</f>
        <v>45613849.551814005</v>
      </c>
      <c r="J14" s="187">
        <f>'CEC Worksheet'!F129</f>
        <v>540911986.49469066</v>
      </c>
      <c r="K14" s="187">
        <f>'CEC Worksheet'!G129</f>
        <v>550440080.50524056</v>
      </c>
      <c r="L14" s="187">
        <f>'CEC Worksheet'!H129</f>
        <v>560547477.97764814</v>
      </c>
      <c r="M14" s="187">
        <f>'CEC Worksheet'!I129</f>
        <v>1065307905.9992077</v>
      </c>
      <c r="N14" s="187">
        <f>'CEC Worksheet'!J129</f>
        <v>1084471785.9056683</v>
      </c>
      <c r="O14" s="187">
        <f>'CEC Worksheet'!K129</f>
        <v>1104388464.0912147</v>
      </c>
      <c r="P14" s="187">
        <f>'CEC Worksheet'!L129</f>
        <v>1124710950.921391</v>
      </c>
      <c r="Q14" s="187">
        <f>'CEC Worksheet'!M129</f>
        <v>1145399734.0183568</v>
      </c>
    </row>
    <row r="15" spans="2:40" ht="14.45" x14ac:dyDescent="0.3">
      <c r="B15" s="104" t="s">
        <v>224</v>
      </c>
      <c r="C15" s="186">
        <v>0</v>
      </c>
      <c r="D15" s="186">
        <v>0</v>
      </c>
      <c r="E15" s="186">
        <v>0</v>
      </c>
      <c r="F15" s="187">
        <f>'CEC Worksheet'!B133</f>
        <v>0</v>
      </c>
      <c r="G15" s="187">
        <f>'CEC Worksheet'!C133</f>
        <v>500644.14437399444</v>
      </c>
      <c r="H15" s="187">
        <f>'CEC Worksheet'!D133</f>
        <v>509427.37497704697</v>
      </c>
      <c r="I15" s="187">
        <f>'CEC Worksheet'!E133</f>
        <v>518781.51556929795</v>
      </c>
      <c r="J15" s="187">
        <f>'CEC Worksheet'!F133</f>
        <v>10241835.366579939</v>
      </c>
      <c r="K15" s="187">
        <f>'CEC Worksheet'!G133</f>
        <v>10412538.47251465</v>
      </c>
      <c r="L15" s="187">
        <f>'CEC Worksheet'!H133</f>
        <v>20296941.288867749</v>
      </c>
      <c r="M15" s="187">
        <f>'CEC Worksheet'!I133</f>
        <v>20652650.262928624</v>
      </c>
      <c r="N15" s="187">
        <f>'CEC Worksheet'!J133</f>
        <v>21011754.854323927</v>
      </c>
      <c r="O15" s="187">
        <f>'CEC Worksheet'!K133</f>
        <v>21398404.708471406</v>
      </c>
      <c r="P15" s="187">
        <f>'CEC Worksheet'!L133</f>
        <v>21791670.132675681</v>
      </c>
      <c r="Q15" s="187">
        <f>'CEC Worksheet'!M133</f>
        <v>22192668.360663887</v>
      </c>
      <c r="R15" s="8"/>
      <c r="S15" s="85"/>
      <c r="T15" s="85"/>
    </row>
    <row r="16" spans="2:40" ht="14.45" x14ac:dyDescent="0.3">
      <c r="B16" s="198" t="s">
        <v>370</v>
      </c>
      <c r="C16" s="208">
        <f>C14/100000</f>
        <v>0</v>
      </c>
      <c r="D16" s="208">
        <f t="shared" ref="D16:E16" si="4">D14/1000000+C16</f>
        <v>0</v>
      </c>
      <c r="E16" s="208">
        <f t="shared" si="4"/>
        <v>0</v>
      </c>
      <c r="F16" s="236">
        <f t="shared" ref="F16:Q16" si="5">F14-E14</f>
        <v>0</v>
      </c>
      <c r="G16" s="236">
        <f t="shared" si="5"/>
        <v>44019121.721042886</v>
      </c>
      <c r="H16" s="236">
        <f t="shared" si="5"/>
        <v>772265.29335162789</v>
      </c>
      <c r="I16" s="236">
        <f t="shared" si="5"/>
        <v>822462.53741949052</v>
      </c>
      <c r="J16" s="236">
        <f t="shared" si="5"/>
        <v>495298136.94287664</v>
      </c>
      <c r="K16" s="236">
        <f t="shared" si="5"/>
        <v>9528094.0105499029</v>
      </c>
      <c r="L16" s="236">
        <f t="shared" si="5"/>
        <v>10107397.472407579</v>
      </c>
      <c r="M16" s="236">
        <f t="shared" si="5"/>
        <v>504760428.0215596</v>
      </c>
      <c r="N16" s="236">
        <f t="shared" si="5"/>
        <v>19163879.906460524</v>
      </c>
      <c r="O16" s="236">
        <f t="shared" si="5"/>
        <v>19916678.185546398</v>
      </c>
      <c r="P16" s="236">
        <f t="shared" si="5"/>
        <v>20322486.830176353</v>
      </c>
      <c r="Q16" s="236">
        <f t="shared" si="5"/>
        <v>20688783.09696579</v>
      </c>
    </row>
    <row r="17" spans="2:17" ht="14.45" x14ac:dyDescent="0.3">
      <c r="B17" s="198" t="s">
        <v>371</v>
      </c>
      <c r="C17" s="208">
        <f>C15/100000</f>
        <v>0</v>
      </c>
      <c r="D17" s="208">
        <f t="shared" ref="D17:E17" si="6">D15/1000000+C17</f>
        <v>0</v>
      </c>
      <c r="E17" s="208">
        <f t="shared" si="6"/>
        <v>0</v>
      </c>
      <c r="F17" s="236">
        <f t="shared" ref="F17:Q17" si="7">F15-E15</f>
        <v>0</v>
      </c>
      <c r="G17" s="236">
        <f t="shared" si="7"/>
        <v>500644.14437399444</v>
      </c>
      <c r="H17" s="236">
        <f t="shared" si="7"/>
        <v>8783.230603052536</v>
      </c>
      <c r="I17" s="236">
        <f t="shared" si="7"/>
        <v>9354.140592250973</v>
      </c>
      <c r="J17" s="236">
        <f t="shared" si="7"/>
        <v>9723053.8510106411</v>
      </c>
      <c r="K17" s="236">
        <f t="shared" si="7"/>
        <v>170703.10593471117</v>
      </c>
      <c r="L17" s="236">
        <f t="shared" si="7"/>
        <v>9884402.8163530994</v>
      </c>
      <c r="M17" s="236">
        <f t="shared" si="7"/>
        <v>355708.97406087443</v>
      </c>
      <c r="N17" s="236">
        <f t="shared" si="7"/>
        <v>359104.59139530361</v>
      </c>
      <c r="O17" s="236">
        <f t="shared" si="7"/>
        <v>386649.85414747894</v>
      </c>
      <c r="P17" s="236">
        <f t="shared" si="7"/>
        <v>393265.42420427501</v>
      </c>
      <c r="Q17" s="236">
        <f t="shared" si="7"/>
        <v>400998.22798820585</v>
      </c>
    </row>
    <row r="18" spans="2:17" ht="14.45" x14ac:dyDescent="0.3">
      <c r="B18" s="104"/>
      <c r="C18" s="186"/>
      <c r="D18" s="186"/>
      <c r="E18" s="186"/>
      <c r="F18" s="188"/>
      <c r="G18" s="188"/>
      <c r="H18" s="188"/>
      <c r="I18" s="188"/>
      <c r="J18" s="188"/>
      <c r="K18" s="188"/>
      <c r="L18" s="188"/>
      <c r="M18" s="188"/>
      <c r="N18" s="188"/>
      <c r="O18" s="188"/>
      <c r="P18" s="188"/>
      <c r="Q18" s="188"/>
    </row>
    <row r="19" spans="2:17" ht="14.45" x14ac:dyDescent="0.3">
      <c r="B19" s="104" t="s">
        <v>225</v>
      </c>
      <c r="C19" s="186">
        <v>0</v>
      </c>
      <c r="D19" s="186">
        <v>0</v>
      </c>
      <c r="E19" s="186">
        <v>0</v>
      </c>
      <c r="F19" s="188">
        <f t="shared" ref="F19:Q19" si="8">SUM(F9,F14)</f>
        <v>64670881.563537017</v>
      </c>
      <c r="G19" s="188">
        <f t="shared" si="8"/>
        <v>109761896.34916891</v>
      </c>
      <c r="H19" s="188">
        <f t="shared" si="8"/>
        <v>111606054.70710954</v>
      </c>
      <c r="I19" s="188">
        <f t="shared" si="8"/>
        <v>113657621.29192445</v>
      </c>
      <c r="J19" s="188">
        <f t="shared" si="8"/>
        <v>1400489475.584641</v>
      </c>
      <c r="K19" s="188">
        <f t="shared" si="8"/>
        <v>1424391738.5095844</v>
      </c>
      <c r="L19" s="188">
        <f t="shared" si="8"/>
        <v>2239177918.1988301</v>
      </c>
      <c r="M19" s="188">
        <f t="shared" si="8"/>
        <v>2773378710.3730202</v>
      </c>
      <c r="N19" s="188">
        <f t="shared" si="8"/>
        <v>2822269937.5936356</v>
      </c>
      <c r="O19" s="188">
        <f t="shared" si="8"/>
        <v>2874165738.6799912</v>
      </c>
      <c r="P19" s="188">
        <f t="shared" si="8"/>
        <v>2927016303.8958516</v>
      </c>
      <c r="Q19" s="188">
        <f t="shared" si="8"/>
        <v>2980869444.9711604</v>
      </c>
    </row>
    <row r="20" spans="2:17" ht="14.45" x14ac:dyDescent="0.3">
      <c r="B20" s="104" t="s">
        <v>226</v>
      </c>
      <c r="C20" s="186">
        <v>0</v>
      </c>
      <c r="D20" s="186">
        <v>0</v>
      </c>
      <c r="E20" s="186">
        <v>0</v>
      </c>
      <c r="F20" s="188">
        <f t="shared" ref="F20:Q20" si="9">SUM(F10,F15)</f>
        <v>735523.49298262759</v>
      </c>
      <c r="G20" s="188">
        <f t="shared" si="9"/>
        <v>1248358.634477881</v>
      </c>
      <c r="H20" s="188">
        <f t="shared" si="9"/>
        <v>1269332.8622021927</v>
      </c>
      <c r="I20" s="188">
        <f t="shared" si="9"/>
        <v>1292666.0128268204</v>
      </c>
      <c r="J20" s="188">
        <f t="shared" si="9"/>
        <v>20018096.675829638</v>
      </c>
      <c r="K20" s="188">
        <f t="shared" si="9"/>
        <v>20352281.996217385</v>
      </c>
      <c r="L20" s="188">
        <f t="shared" si="9"/>
        <v>39388564.828983322</v>
      </c>
      <c r="M20" s="188">
        <f t="shared" si="9"/>
        <v>40079108.878006786</v>
      </c>
      <c r="N20" s="188">
        <f t="shared" si="9"/>
        <v>40776312.499521732</v>
      </c>
      <c r="O20" s="188">
        <f t="shared" si="9"/>
        <v>41526671.578127757</v>
      </c>
      <c r="P20" s="188">
        <f t="shared" si="9"/>
        <v>42289889.680505216</v>
      </c>
      <c r="Q20" s="188">
        <f t="shared" si="9"/>
        <v>43068077.206567109</v>
      </c>
    </row>
    <row r="21" spans="2:17" ht="14.45" x14ac:dyDescent="0.3">
      <c r="B21" s="198" t="s">
        <v>372</v>
      </c>
      <c r="C21" s="208">
        <f>C19/100000</f>
        <v>0</v>
      </c>
      <c r="D21" s="208">
        <f t="shared" ref="D21:E21" si="10">D19/1000000+C21</f>
        <v>0</v>
      </c>
      <c r="E21" s="208">
        <f t="shared" si="10"/>
        <v>0</v>
      </c>
      <c r="F21" s="236">
        <f t="shared" ref="F21:Q21" si="11">F19-E19</f>
        <v>64670881.563537017</v>
      </c>
      <c r="G21" s="236">
        <f t="shared" si="11"/>
        <v>45091014.785631895</v>
      </c>
      <c r="H21" s="236">
        <f t="shared" si="11"/>
        <v>1844158.3579406291</v>
      </c>
      <c r="I21" s="236">
        <f t="shared" si="11"/>
        <v>2051566.5848149061</v>
      </c>
      <c r="J21" s="236">
        <f t="shared" si="11"/>
        <v>1286831854.2927165</v>
      </c>
      <c r="K21" s="236">
        <f t="shared" si="11"/>
        <v>23902262.924943447</v>
      </c>
      <c r="L21" s="236">
        <f t="shared" si="11"/>
        <v>814786179.6892457</v>
      </c>
      <c r="M21" s="236">
        <f t="shared" si="11"/>
        <v>534200792.17419004</v>
      </c>
      <c r="N21" s="236">
        <f t="shared" si="11"/>
        <v>48891227.220615387</v>
      </c>
      <c r="O21" s="236">
        <f t="shared" si="11"/>
        <v>51895801.086355686</v>
      </c>
      <c r="P21" s="236">
        <f t="shared" si="11"/>
        <v>52850565.215860367</v>
      </c>
      <c r="Q21" s="236">
        <f t="shared" si="11"/>
        <v>53853141.0753088</v>
      </c>
    </row>
    <row r="22" spans="2:17" ht="14.45" x14ac:dyDescent="0.3">
      <c r="B22" s="198" t="s">
        <v>373</v>
      </c>
      <c r="C22" s="208">
        <f>C20/100000</f>
        <v>0</v>
      </c>
      <c r="D22" s="208">
        <f t="shared" ref="D22:E22" si="12">D20/1000000+C22</f>
        <v>0</v>
      </c>
      <c r="E22" s="208">
        <f t="shared" si="12"/>
        <v>0</v>
      </c>
      <c r="F22" s="236">
        <f t="shared" ref="F22:Q22" si="13">F20-E20</f>
        <v>735523.49298262759</v>
      </c>
      <c r="G22" s="236">
        <f t="shared" si="13"/>
        <v>512835.14149525343</v>
      </c>
      <c r="H22" s="236">
        <f t="shared" si="13"/>
        <v>20974.22772431164</v>
      </c>
      <c r="I22" s="236">
        <f t="shared" si="13"/>
        <v>23333.150624627713</v>
      </c>
      <c r="J22" s="236">
        <f t="shared" si="13"/>
        <v>18725430.663002819</v>
      </c>
      <c r="K22" s="236">
        <f t="shared" si="13"/>
        <v>334185.32038774714</v>
      </c>
      <c r="L22" s="236">
        <f t="shared" si="13"/>
        <v>19036282.832765937</v>
      </c>
      <c r="M22" s="236">
        <f t="shared" si="13"/>
        <v>690544.04902346432</v>
      </c>
      <c r="N22" s="236">
        <f t="shared" si="13"/>
        <v>697203.62151494622</v>
      </c>
      <c r="O22" s="236">
        <f t="shared" si="13"/>
        <v>750359.07860602438</v>
      </c>
      <c r="P22" s="236">
        <f t="shared" si="13"/>
        <v>763218.10237745941</v>
      </c>
      <c r="Q22" s="236">
        <f t="shared" si="13"/>
        <v>778187.52606189251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N80"/>
  <sheetViews>
    <sheetView zoomScale="40" zoomScaleNormal="40" workbookViewId="0">
      <selection activeCell="AB65" sqref="AB65"/>
    </sheetView>
  </sheetViews>
  <sheetFormatPr defaultColWidth="8.85546875" defaultRowHeight="15" x14ac:dyDescent="0.25"/>
  <cols>
    <col min="1" max="1" width="8.85546875" style="66"/>
    <col min="2" max="2" width="29.140625" style="66" customWidth="1"/>
    <col min="3" max="17" width="16" style="66" customWidth="1"/>
    <col min="18" max="18" width="8.85546875" style="66" customWidth="1"/>
    <col min="19" max="20" width="8.85546875" style="66"/>
    <col min="25" max="25" width="14.7109375" customWidth="1"/>
    <col min="33" max="16384" width="8.85546875" style="66"/>
  </cols>
  <sheetData>
    <row r="1" spans="2:40" ht="14.45" x14ac:dyDescent="0.3">
      <c r="AG1" s="176"/>
      <c r="AH1" s="176"/>
      <c r="AI1" s="176"/>
      <c r="AJ1" s="176"/>
      <c r="AK1" s="176"/>
    </row>
    <row r="4" spans="2:40" thickBot="1" x14ac:dyDescent="0.35"/>
    <row r="5" spans="2:40" ht="18" x14ac:dyDescent="0.35">
      <c r="B5" s="209" t="s">
        <v>346</v>
      </c>
      <c r="C5" s="210"/>
      <c r="D5" s="210"/>
      <c r="E5" s="211"/>
      <c r="F5" s="211"/>
      <c r="G5" s="82"/>
      <c r="H5" s="82"/>
      <c r="I5" s="82"/>
      <c r="J5" s="82"/>
      <c r="K5" s="82"/>
      <c r="L5" s="82"/>
      <c r="M5" s="82"/>
      <c r="N5" s="82"/>
      <c r="O5" s="82"/>
      <c r="P5" s="82"/>
      <c r="Q5" s="82"/>
      <c r="R5" s="83"/>
    </row>
    <row r="6" spans="2:40" ht="14.45" x14ac:dyDescent="0.3">
      <c r="B6" s="87" t="s">
        <v>347</v>
      </c>
      <c r="C6" s="212" t="s">
        <v>348</v>
      </c>
      <c r="D6" s="213"/>
      <c r="E6" s="8"/>
      <c r="F6" s="8"/>
      <c r="G6" s="85"/>
      <c r="H6" s="85"/>
      <c r="I6" s="85"/>
      <c r="J6" s="85"/>
      <c r="K6" s="85"/>
      <c r="L6" s="85"/>
      <c r="M6" s="85"/>
      <c r="N6" s="85"/>
      <c r="O6" s="85"/>
      <c r="P6" s="85"/>
      <c r="Q6" s="85"/>
      <c r="R6" s="86"/>
    </row>
    <row r="7" spans="2:40" ht="14.45" x14ac:dyDescent="0.3">
      <c r="B7" s="87"/>
      <c r="C7" s="212"/>
      <c r="D7" s="213"/>
      <c r="E7" s="8"/>
      <c r="F7" s="8"/>
      <c r="G7" s="85"/>
      <c r="H7" s="85"/>
      <c r="I7" s="85"/>
      <c r="J7" s="85"/>
      <c r="K7" s="85"/>
      <c r="L7" s="85"/>
      <c r="M7" s="85"/>
      <c r="N7" s="85"/>
      <c r="O7" s="85"/>
      <c r="P7" s="85"/>
      <c r="Q7" s="85"/>
      <c r="R7" s="86"/>
    </row>
    <row r="8" spans="2:40" ht="14.45" x14ac:dyDescent="0.3">
      <c r="B8" s="214" t="s">
        <v>39</v>
      </c>
      <c r="C8" s="213">
        <v>2015</v>
      </c>
      <c r="D8" s="213">
        <v>2016</v>
      </c>
      <c r="E8" s="213">
        <v>2017</v>
      </c>
      <c r="F8" s="213">
        <v>2018</v>
      </c>
      <c r="G8" s="213">
        <v>2019</v>
      </c>
      <c r="H8" s="213">
        <v>2020</v>
      </c>
      <c r="I8" s="213">
        <v>2021</v>
      </c>
      <c r="J8" s="213">
        <v>2022</v>
      </c>
      <c r="K8" s="213">
        <v>2023</v>
      </c>
      <c r="L8" s="213">
        <v>2024</v>
      </c>
      <c r="M8" s="213">
        <v>2025</v>
      </c>
      <c r="N8" s="213">
        <v>2026</v>
      </c>
      <c r="O8" s="174">
        <v>2027</v>
      </c>
      <c r="P8" s="174">
        <v>2028</v>
      </c>
      <c r="Q8" s="174">
        <v>2029</v>
      </c>
      <c r="R8" s="215"/>
    </row>
    <row r="9" spans="2:40" ht="14.45" x14ac:dyDescent="0.3">
      <c r="B9" s="216" t="s">
        <v>0</v>
      </c>
      <c r="C9" s="217">
        <f>Aggressive!C21/1000000</f>
        <v>0</v>
      </c>
      <c r="D9" s="217">
        <f>Aggressive!D21/1000000</f>
        <v>0</v>
      </c>
      <c r="E9" s="217">
        <f>Aggressive!E21/1000000</f>
        <v>0</v>
      </c>
      <c r="F9" s="217">
        <f>Aggressive!F21/1000000</f>
        <v>64.670881563537023</v>
      </c>
      <c r="G9" s="217">
        <f>Aggressive!G21/1000000</f>
        <v>45.091014785631899</v>
      </c>
      <c r="H9" s="217">
        <f>Aggressive!H21/1000000</f>
        <v>1.8441583579406291</v>
      </c>
      <c r="I9" s="217">
        <f>Aggressive!I21/1000000</f>
        <v>2.0515665848149061</v>
      </c>
      <c r="J9" s="217">
        <f>Aggressive!J21/1000000</f>
        <v>1286.8318542927166</v>
      </c>
      <c r="K9" s="217">
        <f>Aggressive!K21/1000000</f>
        <v>23.902262924943447</v>
      </c>
      <c r="L9" s="217">
        <f>Aggressive!L21/1000000</f>
        <v>814.78617968924573</v>
      </c>
      <c r="M9" s="217">
        <f>Aggressive!M21/1000000</f>
        <v>534.20079217419004</v>
      </c>
      <c r="N9" s="217">
        <f>Aggressive!N21/1000000</f>
        <v>48.891227220615384</v>
      </c>
      <c r="O9" s="217">
        <f>Aggressive!O21/1000000</f>
        <v>51.895801086355689</v>
      </c>
      <c r="P9" s="217">
        <f>Aggressive!P21/1000000</f>
        <v>52.850565215860364</v>
      </c>
      <c r="Q9" s="217">
        <f>Aggressive!Q21/1000000</f>
        <v>53.853141075308798</v>
      </c>
      <c r="R9" s="86"/>
    </row>
    <row r="10" spans="2:40" thickBot="1" x14ac:dyDescent="0.35">
      <c r="B10" s="218" t="s">
        <v>4</v>
      </c>
      <c r="C10" s="242">
        <f>Aggressive!C22/1000000</f>
        <v>0</v>
      </c>
      <c r="D10" s="242">
        <f>Aggressive!D22/1000000</f>
        <v>0</v>
      </c>
      <c r="E10" s="242">
        <f>Aggressive!E22/1000000</f>
        <v>0</v>
      </c>
      <c r="F10" s="242">
        <f>Aggressive!F22/1000000</f>
        <v>0.73552349298262754</v>
      </c>
      <c r="G10" s="242">
        <f>Aggressive!G22/1000000</f>
        <v>0.51283514149525344</v>
      </c>
      <c r="H10" s="242">
        <f>Aggressive!H22/1000000</f>
        <v>2.097422772431164E-2</v>
      </c>
      <c r="I10" s="242">
        <f>Aggressive!I22/1000000</f>
        <v>2.3333150624627715E-2</v>
      </c>
      <c r="J10" s="242">
        <f>Aggressive!J22/1000000</f>
        <v>18.725430663002818</v>
      </c>
      <c r="K10" s="242">
        <f>Aggressive!K22/1000000</f>
        <v>0.33418532038774712</v>
      </c>
      <c r="L10" s="242">
        <f>Aggressive!L22/1000000</f>
        <v>19.036282832765938</v>
      </c>
      <c r="M10" s="242">
        <f>Aggressive!M22/1000000</f>
        <v>0.69054404902346433</v>
      </c>
      <c r="N10" s="242">
        <f>Aggressive!N22/1000000</f>
        <v>0.69720362151494619</v>
      </c>
      <c r="O10" s="242">
        <f>Aggressive!O22/1000000</f>
        <v>0.75035907860602435</v>
      </c>
      <c r="P10" s="242">
        <f>Aggressive!P22/1000000</f>
        <v>0.76321810237745946</v>
      </c>
      <c r="Q10" s="242">
        <f>Aggressive!Q22/1000000</f>
        <v>0.77818752606189256</v>
      </c>
      <c r="R10" s="89"/>
    </row>
    <row r="11" spans="2:40" s="175" customFormat="1" ht="14.45" x14ac:dyDescent="0.3">
      <c r="B11" s="5"/>
      <c r="C11" s="5"/>
      <c r="D11" s="5"/>
      <c r="E11" s="5"/>
      <c r="F11" s="219"/>
      <c r="G11" s="220"/>
      <c r="H11" s="220"/>
      <c r="I11" s="220"/>
      <c r="J11" s="220"/>
      <c r="K11" s="220"/>
      <c r="L11" s="220"/>
      <c r="M11" s="220"/>
      <c r="N11" s="220"/>
      <c r="O11" s="220"/>
      <c r="P11" s="220"/>
      <c r="Q11" s="220"/>
      <c r="R11" s="220"/>
      <c r="S11" s="66"/>
      <c r="T11" s="66"/>
      <c r="U11"/>
      <c r="V11"/>
      <c r="W11"/>
      <c r="X11"/>
      <c r="Y11"/>
      <c r="Z11"/>
      <c r="AA11"/>
      <c r="AB11"/>
      <c r="AC11"/>
      <c r="AD11"/>
      <c r="AE11"/>
      <c r="AF11"/>
      <c r="AG11" s="66"/>
      <c r="AH11" s="66"/>
      <c r="AI11" s="66"/>
      <c r="AJ11" s="66"/>
      <c r="AK11" s="66"/>
      <c r="AL11" s="66"/>
      <c r="AM11" s="66"/>
      <c r="AN11" s="66"/>
    </row>
    <row r="12" spans="2:40" thickBot="1" x14ac:dyDescent="0.35">
      <c r="B12" s="8"/>
      <c r="C12" s="213"/>
      <c r="D12" s="213"/>
      <c r="E12" s="8"/>
      <c r="F12" s="8"/>
      <c r="G12" s="85"/>
      <c r="H12" s="85"/>
      <c r="I12" s="85"/>
      <c r="J12" s="85"/>
      <c r="K12" s="85"/>
      <c r="L12" s="85"/>
      <c r="M12" s="85"/>
      <c r="N12" s="85"/>
      <c r="O12" s="85"/>
      <c r="P12" s="85"/>
      <c r="Q12" s="85"/>
      <c r="R12" s="85"/>
    </row>
    <row r="13" spans="2:40" ht="18" x14ac:dyDescent="0.35">
      <c r="B13" s="209" t="s">
        <v>349</v>
      </c>
      <c r="C13" s="82"/>
      <c r="D13" s="82"/>
      <c r="E13" s="82"/>
      <c r="F13" s="82"/>
      <c r="G13" s="82"/>
      <c r="H13" s="82"/>
      <c r="I13" s="82"/>
      <c r="J13" s="82"/>
      <c r="K13" s="82"/>
      <c r="L13" s="82"/>
      <c r="M13" s="82"/>
      <c r="N13" s="82"/>
      <c r="O13" s="82"/>
      <c r="P13" s="82"/>
      <c r="Q13" s="82"/>
      <c r="R13" s="83"/>
    </row>
    <row r="14" spans="2:40" ht="14.45" x14ac:dyDescent="0.3">
      <c r="B14" s="87" t="s">
        <v>347</v>
      </c>
      <c r="C14" s="221">
        <v>0</v>
      </c>
      <c r="D14" s="222" t="s">
        <v>367</v>
      </c>
      <c r="E14" s="85"/>
      <c r="F14" s="85"/>
      <c r="G14" s="85"/>
      <c r="H14" s="85"/>
      <c r="I14" s="85"/>
      <c r="J14" s="85"/>
      <c r="K14" s="85"/>
      <c r="L14" s="85"/>
      <c r="M14" s="85"/>
      <c r="N14" s="85"/>
      <c r="O14" s="85"/>
      <c r="P14" s="85"/>
      <c r="Q14" s="85"/>
      <c r="R14" s="86"/>
    </row>
    <row r="15" spans="2:40" ht="14.45" x14ac:dyDescent="0.3">
      <c r="B15" s="87"/>
      <c r="C15" s="85"/>
      <c r="D15" s="85"/>
      <c r="E15" s="85"/>
      <c r="F15" s="85"/>
      <c r="G15" s="85"/>
      <c r="H15" s="85"/>
      <c r="I15" s="85"/>
      <c r="J15" s="85"/>
      <c r="K15" s="85"/>
      <c r="L15" s="85"/>
      <c r="M15" s="85"/>
      <c r="N15" s="85"/>
      <c r="O15" s="85"/>
      <c r="P15" s="85"/>
      <c r="Q15" s="85"/>
      <c r="R15" s="86"/>
    </row>
    <row r="16" spans="2:40" ht="14.45" x14ac:dyDescent="0.3">
      <c r="B16" s="214" t="s">
        <v>39</v>
      </c>
      <c r="C16" s="213">
        <v>2015</v>
      </c>
      <c r="D16" s="213">
        <v>2016</v>
      </c>
      <c r="E16" s="213">
        <v>2017</v>
      </c>
      <c r="F16" s="213">
        <v>2018</v>
      </c>
      <c r="G16" s="213">
        <v>2019</v>
      </c>
      <c r="H16" s="213">
        <v>2020</v>
      </c>
      <c r="I16" s="213">
        <v>2021</v>
      </c>
      <c r="J16" s="213">
        <v>2022</v>
      </c>
      <c r="K16" s="213">
        <v>2023</v>
      </c>
      <c r="L16" s="213">
        <v>2024</v>
      </c>
      <c r="M16" s="213">
        <v>2025</v>
      </c>
      <c r="N16" s="213">
        <v>2026</v>
      </c>
      <c r="O16" s="174">
        <v>2027</v>
      </c>
      <c r="P16" s="174">
        <v>2028</v>
      </c>
      <c r="Q16" s="174">
        <v>2029</v>
      </c>
      <c r="R16" s="215"/>
    </row>
    <row r="17" spans="2:18" ht="14.45" x14ac:dyDescent="0.3">
      <c r="B17" s="216" t="str">
        <f>B9</f>
        <v>GWh</v>
      </c>
      <c r="C17" s="223">
        <f t="shared" ref="C17:Q18" si="0">C9*(1-$C$14)</f>
        <v>0</v>
      </c>
      <c r="D17" s="223">
        <f t="shared" si="0"/>
        <v>0</v>
      </c>
      <c r="E17" s="223">
        <f t="shared" si="0"/>
        <v>0</v>
      </c>
      <c r="F17" s="223">
        <f t="shared" si="0"/>
        <v>64.670881563537023</v>
      </c>
      <c r="G17" s="223">
        <f t="shared" si="0"/>
        <v>45.091014785631899</v>
      </c>
      <c r="H17" s="223">
        <f t="shared" si="0"/>
        <v>1.8441583579406291</v>
      </c>
      <c r="I17" s="223">
        <f t="shared" si="0"/>
        <v>2.0515665848149061</v>
      </c>
      <c r="J17" s="223">
        <f t="shared" si="0"/>
        <v>1286.8318542927166</v>
      </c>
      <c r="K17" s="223">
        <f t="shared" si="0"/>
        <v>23.902262924943447</v>
      </c>
      <c r="L17" s="223">
        <f t="shared" si="0"/>
        <v>814.78617968924573</v>
      </c>
      <c r="M17" s="223">
        <f t="shared" si="0"/>
        <v>534.20079217419004</v>
      </c>
      <c r="N17" s="223">
        <f t="shared" si="0"/>
        <v>48.891227220615384</v>
      </c>
      <c r="O17" s="223">
        <f t="shared" si="0"/>
        <v>51.895801086355689</v>
      </c>
      <c r="P17" s="223">
        <f t="shared" si="0"/>
        <v>52.850565215860364</v>
      </c>
      <c r="Q17" s="223">
        <f t="shared" si="0"/>
        <v>53.853141075308798</v>
      </c>
      <c r="R17" s="86"/>
    </row>
    <row r="18" spans="2:18" thickBot="1" x14ac:dyDescent="0.35">
      <c r="B18" s="218" t="str">
        <f>B10</f>
        <v>MM Therms</v>
      </c>
      <c r="C18" s="224">
        <f t="shared" si="0"/>
        <v>0</v>
      </c>
      <c r="D18" s="224">
        <f t="shared" si="0"/>
        <v>0</v>
      </c>
      <c r="E18" s="224">
        <f t="shared" si="0"/>
        <v>0</v>
      </c>
      <c r="F18" s="224">
        <f t="shared" si="0"/>
        <v>0.73552349298262754</v>
      </c>
      <c r="G18" s="224">
        <f t="shared" si="0"/>
        <v>0.51283514149525344</v>
      </c>
      <c r="H18" s="224">
        <f t="shared" si="0"/>
        <v>2.097422772431164E-2</v>
      </c>
      <c r="I18" s="224">
        <f t="shared" si="0"/>
        <v>2.3333150624627715E-2</v>
      </c>
      <c r="J18" s="224">
        <f t="shared" si="0"/>
        <v>18.725430663002818</v>
      </c>
      <c r="K18" s="224">
        <f t="shared" si="0"/>
        <v>0.33418532038774712</v>
      </c>
      <c r="L18" s="224">
        <f t="shared" si="0"/>
        <v>19.036282832765938</v>
      </c>
      <c r="M18" s="224">
        <f t="shared" si="0"/>
        <v>0.69054404902346433</v>
      </c>
      <c r="N18" s="224">
        <f t="shared" si="0"/>
        <v>0.69720362151494619</v>
      </c>
      <c r="O18" s="224">
        <f t="shared" si="0"/>
        <v>0.75035907860602435</v>
      </c>
      <c r="P18" s="224">
        <f t="shared" si="0"/>
        <v>0.76321810237745946</v>
      </c>
      <c r="Q18" s="224">
        <f t="shared" si="0"/>
        <v>0.77818752606189256</v>
      </c>
      <c r="R18" s="89"/>
    </row>
    <row r="20" spans="2:18" thickBot="1" x14ac:dyDescent="0.35"/>
    <row r="21" spans="2:18" ht="18" x14ac:dyDescent="0.35">
      <c r="B21" s="209" t="s">
        <v>350</v>
      </c>
      <c r="C21" s="82"/>
      <c r="D21" s="82"/>
      <c r="E21" s="82"/>
      <c r="F21" s="82"/>
      <c r="G21" s="82"/>
      <c r="H21" s="82"/>
      <c r="I21" s="82"/>
      <c r="J21" s="82"/>
      <c r="K21" s="82"/>
      <c r="L21" s="82"/>
      <c r="M21" s="82"/>
      <c r="N21" s="82"/>
      <c r="O21" s="82"/>
      <c r="P21" s="82"/>
      <c r="Q21" s="82"/>
      <c r="R21" s="83"/>
    </row>
    <row r="22" spans="2:18" ht="14.45" x14ac:dyDescent="0.3">
      <c r="B22" s="225" t="s">
        <v>351</v>
      </c>
      <c r="C22" s="101" t="s">
        <v>352</v>
      </c>
      <c r="D22" s="101" t="s">
        <v>353</v>
      </c>
      <c r="E22" s="85"/>
      <c r="F22" s="85"/>
      <c r="G22" s="85"/>
      <c r="H22" s="85"/>
      <c r="I22" s="85"/>
      <c r="J22" s="85"/>
      <c r="K22" s="85"/>
      <c r="L22" s="85"/>
      <c r="M22" s="85"/>
      <c r="N22" s="85"/>
      <c r="O22" s="85"/>
      <c r="P22" s="85"/>
      <c r="Q22" s="85"/>
      <c r="R22" s="86"/>
    </row>
    <row r="23" spans="2:18" x14ac:dyDescent="0.25">
      <c r="B23" s="225" t="s">
        <v>354</v>
      </c>
      <c r="C23" s="226">
        <v>0.05</v>
      </c>
      <c r="D23" s="227">
        <v>15</v>
      </c>
      <c r="E23" s="85"/>
      <c r="F23" s="271" t="s">
        <v>374</v>
      </c>
      <c r="G23" s="271"/>
      <c r="H23" s="271"/>
      <c r="I23" s="271"/>
      <c r="J23" s="271"/>
      <c r="K23" s="271"/>
      <c r="L23" s="271"/>
      <c r="M23" s="271"/>
      <c r="N23" s="271"/>
      <c r="O23" s="271"/>
      <c r="P23" s="85"/>
      <c r="Q23" s="85"/>
      <c r="R23" s="86"/>
    </row>
    <row r="24" spans="2:18" x14ac:dyDescent="0.25">
      <c r="B24" s="225" t="s">
        <v>355</v>
      </c>
      <c r="C24" s="226">
        <v>0.15</v>
      </c>
      <c r="D24" s="227">
        <v>8</v>
      </c>
      <c r="E24" s="85"/>
      <c r="F24" s="271"/>
      <c r="G24" s="271"/>
      <c r="H24" s="271"/>
      <c r="I24" s="271"/>
      <c r="J24" s="271"/>
      <c r="K24" s="271"/>
      <c r="L24" s="271"/>
      <c r="M24" s="271"/>
      <c r="N24" s="271"/>
      <c r="O24" s="271"/>
      <c r="P24" s="85"/>
      <c r="Q24" s="85"/>
      <c r="R24" s="86"/>
    </row>
    <row r="25" spans="2:18" x14ac:dyDescent="0.25">
      <c r="B25" s="225" t="s">
        <v>356</v>
      </c>
      <c r="C25" s="226">
        <v>0.2</v>
      </c>
      <c r="D25" s="227">
        <v>3</v>
      </c>
      <c r="E25" s="85"/>
      <c r="F25" s="271"/>
      <c r="G25" s="271"/>
      <c r="H25" s="271"/>
      <c r="I25" s="271"/>
      <c r="J25" s="271"/>
      <c r="K25" s="271"/>
      <c r="L25" s="271"/>
      <c r="M25" s="271"/>
      <c r="N25" s="271"/>
      <c r="O25" s="271"/>
      <c r="P25" s="85"/>
      <c r="Q25" s="85"/>
      <c r="R25" s="86"/>
    </row>
    <row r="26" spans="2:18" x14ac:dyDescent="0.25">
      <c r="B26" s="225" t="s">
        <v>357</v>
      </c>
      <c r="C26" s="226">
        <v>0.5</v>
      </c>
      <c r="D26" s="227">
        <v>15</v>
      </c>
      <c r="E26" s="85"/>
      <c r="F26" s="271"/>
      <c r="G26" s="271"/>
      <c r="H26" s="271"/>
      <c r="I26" s="271"/>
      <c r="J26" s="271"/>
      <c r="K26" s="271"/>
      <c r="L26" s="271"/>
      <c r="M26" s="271"/>
      <c r="N26" s="271"/>
      <c r="O26" s="271"/>
      <c r="P26" s="85"/>
      <c r="Q26" s="85"/>
      <c r="R26" s="86"/>
    </row>
    <row r="27" spans="2:18" x14ac:dyDescent="0.25">
      <c r="B27" s="225" t="s">
        <v>358</v>
      </c>
      <c r="C27" s="226">
        <v>0.1</v>
      </c>
      <c r="D27" s="227">
        <v>8</v>
      </c>
      <c r="E27" s="85"/>
      <c r="F27" s="271"/>
      <c r="G27" s="271"/>
      <c r="H27" s="271"/>
      <c r="I27" s="271"/>
      <c r="J27" s="271"/>
      <c r="K27" s="271"/>
      <c r="L27" s="271"/>
      <c r="M27" s="271"/>
      <c r="N27" s="271"/>
      <c r="O27" s="271"/>
      <c r="P27" s="85"/>
      <c r="Q27" s="85"/>
      <c r="R27" s="86"/>
    </row>
    <row r="28" spans="2:18" x14ac:dyDescent="0.25">
      <c r="B28" s="225" t="s">
        <v>359</v>
      </c>
      <c r="C28" s="226">
        <v>0</v>
      </c>
      <c r="D28" s="227">
        <v>10</v>
      </c>
      <c r="E28" s="85"/>
      <c r="F28" s="271"/>
      <c r="G28" s="271"/>
      <c r="H28" s="271"/>
      <c r="I28" s="271"/>
      <c r="J28" s="271"/>
      <c r="K28" s="271"/>
      <c r="L28" s="271"/>
      <c r="M28" s="271"/>
      <c r="N28" s="271"/>
      <c r="O28" s="271"/>
      <c r="P28" s="85"/>
      <c r="Q28" s="85"/>
      <c r="R28" s="86"/>
    </row>
    <row r="29" spans="2:18" ht="15.75" thickBot="1" x14ac:dyDescent="0.3">
      <c r="B29" s="228" t="s">
        <v>360</v>
      </c>
      <c r="C29" s="229"/>
      <c r="D29" s="229"/>
      <c r="E29" s="88"/>
      <c r="F29" s="272"/>
      <c r="G29" s="272"/>
      <c r="H29" s="272"/>
      <c r="I29" s="272"/>
      <c r="J29" s="272"/>
      <c r="K29" s="272"/>
      <c r="L29" s="272"/>
      <c r="M29" s="272"/>
      <c r="N29" s="272"/>
      <c r="O29" s="272"/>
      <c r="P29" s="88"/>
      <c r="Q29" s="88"/>
      <c r="R29" s="89"/>
    </row>
    <row r="31" spans="2:18" thickBot="1" x14ac:dyDescent="0.35"/>
    <row r="32" spans="2:18" ht="18" x14ac:dyDescent="0.35">
      <c r="B32" s="209" t="s">
        <v>361</v>
      </c>
      <c r="C32" s="82"/>
      <c r="D32" s="82"/>
      <c r="E32" s="82"/>
      <c r="F32" s="82"/>
      <c r="G32" s="82"/>
      <c r="H32" s="82"/>
      <c r="I32" s="82"/>
      <c r="J32" s="82"/>
      <c r="K32" s="82"/>
      <c r="L32" s="82"/>
      <c r="M32" s="82"/>
      <c r="N32" s="82"/>
      <c r="O32" s="82"/>
      <c r="P32" s="82"/>
      <c r="Q32" s="82"/>
      <c r="R32" s="83"/>
    </row>
    <row r="33" spans="2:18" ht="14.45" x14ac:dyDescent="0.3">
      <c r="B33" s="230"/>
      <c r="C33" s="85"/>
      <c r="D33" s="85"/>
      <c r="E33" s="85"/>
      <c r="F33" s="85"/>
      <c r="G33" s="85"/>
      <c r="H33" s="85"/>
      <c r="I33" s="85"/>
      <c r="J33" s="85"/>
      <c r="K33" s="85"/>
      <c r="L33" s="85"/>
      <c r="M33" s="85"/>
      <c r="N33" s="85"/>
      <c r="O33" s="85"/>
      <c r="P33" s="85"/>
      <c r="Q33" s="85"/>
      <c r="R33" s="86"/>
    </row>
    <row r="34" spans="2:18" ht="14.45" x14ac:dyDescent="0.3">
      <c r="B34" s="87"/>
      <c r="C34" s="85" t="s">
        <v>362</v>
      </c>
      <c r="D34" s="85"/>
      <c r="E34" s="85"/>
      <c r="F34" s="85"/>
      <c r="G34" s="85"/>
      <c r="H34" s="85"/>
      <c r="I34" s="85"/>
      <c r="J34" s="85"/>
      <c r="K34" s="85"/>
      <c r="L34" s="85"/>
      <c r="M34" s="85"/>
      <c r="N34" s="85"/>
      <c r="O34" s="85"/>
      <c r="P34" s="85"/>
      <c r="Q34" s="85"/>
      <c r="R34" s="86"/>
    </row>
    <row r="35" spans="2:18" ht="14.45" x14ac:dyDescent="0.3">
      <c r="B35" s="87"/>
      <c r="C35" s="101">
        <f t="shared" ref="C35:Q35" si="1">C38</f>
        <v>2015</v>
      </c>
      <c r="D35" s="101">
        <f t="shared" si="1"/>
        <v>2016</v>
      </c>
      <c r="E35" s="101">
        <f t="shared" si="1"/>
        <v>2017</v>
      </c>
      <c r="F35" s="101">
        <f t="shared" si="1"/>
        <v>2018</v>
      </c>
      <c r="G35" s="101">
        <f t="shared" si="1"/>
        <v>2019</v>
      </c>
      <c r="H35" s="101">
        <f t="shared" si="1"/>
        <v>2020</v>
      </c>
      <c r="I35" s="101">
        <f t="shared" si="1"/>
        <v>2021</v>
      </c>
      <c r="J35" s="101">
        <f t="shared" si="1"/>
        <v>2022</v>
      </c>
      <c r="K35" s="101">
        <f t="shared" si="1"/>
        <v>2023</v>
      </c>
      <c r="L35" s="101">
        <f t="shared" si="1"/>
        <v>2024</v>
      </c>
      <c r="M35" s="101">
        <f t="shared" si="1"/>
        <v>2025</v>
      </c>
      <c r="N35" s="101">
        <f t="shared" si="1"/>
        <v>2026</v>
      </c>
      <c r="O35" s="101">
        <f t="shared" si="1"/>
        <v>2027</v>
      </c>
      <c r="P35" s="101">
        <f t="shared" si="1"/>
        <v>2028</v>
      </c>
      <c r="Q35" s="101">
        <f t="shared" si="1"/>
        <v>2029</v>
      </c>
      <c r="R35" s="86"/>
    </row>
    <row r="36" spans="2:18" ht="14.45" x14ac:dyDescent="0.3">
      <c r="B36" s="87"/>
      <c r="C36" s="231">
        <f>C17</f>
        <v>0</v>
      </c>
      <c r="D36" s="231">
        <f t="shared" ref="D36:Q36" si="2">D17</f>
        <v>0</v>
      </c>
      <c r="E36" s="231">
        <f t="shared" si="2"/>
        <v>0</v>
      </c>
      <c r="F36" s="231">
        <f t="shared" si="2"/>
        <v>64.670881563537023</v>
      </c>
      <c r="G36" s="231">
        <f t="shared" si="2"/>
        <v>45.091014785631899</v>
      </c>
      <c r="H36" s="231">
        <f t="shared" si="2"/>
        <v>1.8441583579406291</v>
      </c>
      <c r="I36" s="231">
        <f t="shared" si="2"/>
        <v>2.0515665848149061</v>
      </c>
      <c r="J36" s="231">
        <f t="shared" si="2"/>
        <v>1286.8318542927166</v>
      </c>
      <c r="K36" s="231">
        <f t="shared" si="2"/>
        <v>23.902262924943447</v>
      </c>
      <c r="L36" s="231">
        <f t="shared" si="2"/>
        <v>814.78617968924573</v>
      </c>
      <c r="M36" s="231">
        <f t="shared" si="2"/>
        <v>534.20079217419004</v>
      </c>
      <c r="N36" s="231">
        <f t="shared" si="2"/>
        <v>48.891227220615384</v>
      </c>
      <c r="O36" s="231">
        <f t="shared" si="2"/>
        <v>51.895801086355689</v>
      </c>
      <c r="P36" s="231">
        <f t="shared" si="2"/>
        <v>52.850565215860364</v>
      </c>
      <c r="Q36" s="231">
        <f t="shared" si="2"/>
        <v>53.853141075308798</v>
      </c>
      <c r="R36" s="86"/>
    </row>
    <row r="37" spans="2:18" ht="14.45" x14ac:dyDescent="0.3">
      <c r="B37" s="87"/>
      <c r="C37" s="85"/>
      <c r="D37" s="85"/>
      <c r="E37" s="85"/>
      <c r="F37" s="85"/>
      <c r="G37" s="85"/>
      <c r="H37" s="85"/>
      <c r="I37" s="85"/>
      <c r="J37" s="85"/>
      <c r="K37" s="85"/>
      <c r="L37" s="85"/>
      <c r="M37" s="85"/>
      <c r="N37" s="85"/>
      <c r="O37" s="85"/>
      <c r="P37" s="85"/>
      <c r="Q37" s="85"/>
      <c r="R37" s="86"/>
    </row>
    <row r="38" spans="2:18" ht="14.45" x14ac:dyDescent="0.3">
      <c r="B38" s="225" t="s">
        <v>363</v>
      </c>
      <c r="C38" s="101">
        <v>2015</v>
      </c>
      <c r="D38" s="101">
        <f t="shared" ref="D38:Q38" si="3">C38+1</f>
        <v>2016</v>
      </c>
      <c r="E38" s="101">
        <f t="shared" si="3"/>
        <v>2017</v>
      </c>
      <c r="F38" s="101">
        <f t="shared" si="3"/>
        <v>2018</v>
      </c>
      <c r="G38" s="101">
        <f t="shared" si="3"/>
        <v>2019</v>
      </c>
      <c r="H38" s="101">
        <f t="shared" si="3"/>
        <v>2020</v>
      </c>
      <c r="I38" s="101">
        <f t="shared" si="3"/>
        <v>2021</v>
      </c>
      <c r="J38" s="101">
        <f t="shared" si="3"/>
        <v>2022</v>
      </c>
      <c r="K38" s="101">
        <f t="shared" si="3"/>
        <v>2023</v>
      </c>
      <c r="L38" s="101">
        <f t="shared" si="3"/>
        <v>2024</v>
      </c>
      <c r="M38" s="101">
        <f t="shared" si="3"/>
        <v>2025</v>
      </c>
      <c r="N38" s="101">
        <f t="shared" si="3"/>
        <v>2026</v>
      </c>
      <c r="O38" s="101">
        <f t="shared" si="3"/>
        <v>2027</v>
      </c>
      <c r="P38" s="101">
        <f t="shared" si="3"/>
        <v>2028</v>
      </c>
      <c r="Q38" s="101">
        <f t="shared" si="3"/>
        <v>2029</v>
      </c>
      <c r="R38" s="86"/>
    </row>
    <row r="39" spans="2:18" ht="14.45" x14ac:dyDescent="0.3">
      <c r="B39" s="225">
        <v>2015</v>
      </c>
      <c r="C39" s="232">
        <f t="shared" ref="C39:Q48" si="4">HLOOKUP($B39,$C$35:$Q$36,2,FALSE)*$C$23*(1-IF(ROUNDDOWN((C$35-$B39)/$D$23,0)&lt;1,0,IF(ROUNDDOWN((C$35-$B39)/$D$23,0)&lt;2,0.5,IF(ROUNDDOWN((C$35-$B39)/$D$23,0)&lt;3,0.75,IF(ROUNDDOWN((C$35-$B39)/$D$23,0)&lt;4,0.875,0.9375)))))+HLOOKUP($B39,$C$35:$Q$36,2,FALSE)*$C$24*(1-IF(ROUNDDOWN((C$35-$B39)/$D$24,0)&lt;1,0,IF(ROUNDDOWN((C$35-$B39)/$D$24,0)&lt;2,0.5,IF(ROUNDDOWN((C$35-$B39)/$D$24,0)&lt;3,0.75,IF(ROUNDDOWN((C$35-$B39)/$D$24,0)&lt;4,0.875,0.9375)))))+HLOOKUP($B39,$C$35:$Q$36,2,FALSE)*$C$25*(1-IF(ROUNDDOWN((C$35-$B39)/$D$25,0)&lt;1,0,IF(ROUNDDOWN((C$35-$B39)/$D$25,0)&lt;2,0.5,IF(ROUNDDOWN((C$35-$B39)/$D$25,0)&lt;3,0.75,IF(ROUNDDOWN((C$35-$B39)/$D$25,0)&lt;4,0.875,0.9375)))))+HLOOKUP($B39,$C$35:$Q$36,2,FALSE)*$C$26*(1-IF(ROUNDDOWN((C$35-$B39)/$D$26,0)&lt;1,0,IF(ROUNDDOWN((C$35-$B39)/$D$26,0)&lt;2,0.5,IF(ROUNDDOWN((C$35-$B39)/$D$26,0)&lt;3,0.75,IF(ROUNDDOWN((C$35-$B39)/$D$26,0)&lt;4,0.875,0.9375)))))+HLOOKUP($B39,$C$35:$Q$36,2,FALSE)*$C$27*(1-IF(ROUNDDOWN((C$35-$B39)/$D$27,0)&lt;1,0,IF(ROUNDDOWN((C$35-$B39)/$D$27,0)&lt;2,0.5,IF(ROUNDDOWN((C$35-$B39)/$D$27,0)&lt;3,0.75,IF(ROUNDDOWN((C$35-$B39)/$D$27,0)&lt;4,0.875,0.9375)))))+HLOOKUP($B39,$C$35:$Q$36,2,FALSE)*$C$28*(1-IF(ROUNDDOWN((C$35-$B39)/$D$28,0)&lt;1,0,IF(ROUNDDOWN((C$35-$B39)/$D$28,0)&lt;2,0.5,IF(ROUNDDOWN((C$35-$B39)/$D$28,0)&lt;3,0.75,IF(ROUNDDOWN((C$35-$B39)/$D$28,0)&lt;4,0.875,0.9375)))))</f>
        <v>0</v>
      </c>
      <c r="D39" s="232">
        <f t="shared" si="4"/>
        <v>0</v>
      </c>
      <c r="E39" s="232">
        <f t="shared" si="4"/>
        <v>0</v>
      </c>
      <c r="F39" s="232">
        <f t="shared" si="4"/>
        <v>0</v>
      </c>
      <c r="G39" s="232">
        <f t="shared" si="4"/>
        <v>0</v>
      </c>
      <c r="H39" s="232">
        <f t="shared" si="4"/>
        <v>0</v>
      </c>
      <c r="I39" s="232">
        <f t="shared" si="4"/>
        <v>0</v>
      </c>
      <c r="J39" s="232">
        <f t="shared" si="4"/>
        <v>0</v>
      </c>
      <c r="K39" s="232">
        <f t="shared" si="4"/>
        <v>0</v>
      </c>
      <c r="L39" s="232">
        <f t="shared" si="4"/>
        <v>0</v>
      </c>
      <c r="M39" s="232">
        <f t="shared" si="4"/>
        <v>0</v>
      </c>
      <c r="N39" s="232">
        <f t="shared" si="4"/>
        <v>0</v>
      </c>
      <c r="O39" s="232">
        <f t="shared" si="4"/>
        <v>0</v>
      </c>
      <c r="P39" s="232">
        <f t="shared" si="4"/>
        <v>0</v>
      </c>
      <c r="Q39" s="232">
        <f t="shared" si="4"/>
        <v>0</v>
      </c>
      <c r="R39" s="86"/>
    </row>
    <row r="40" spans="2:18" ht="14.45" x14ac:dyDescent="0.3">
      <c r="B40" s="225">
        <f t="shared" ref="B40:B53" si="5">B39+1</f>
        <v>2016</v>
      </c>
      <c r="C40" s="232"/>
      <c r="D40" s="232">
        <f t="shared" si="4"/>
        <v>0</v>
      </c>
      <c r="E40" s="232">
        <f t="shared" si="4"/>
        <v>0</v>
      </c>
      <c r="F40" s="232">
        <f t="shared" si="4"/>
        <v>0</v>
      </c>
      <c r="G40" s="232">
        <f t="shared" si="4"/>
        <v>0</v>
      </c>
      <c r="H40" s="232">
        <f t="shared" si="4"/>
        <v>0</v>
      </c>
      <c r="I40" s="232">
        <f t="shared" si="4"/>
        <v>0</v>
      </c>
      <c r="J40" s="232">
        <f t="shared" si="4"/>
        <v>0</v>
      </c>
      <c r="K40" s="232">
        <f t="shared" si="4"/>
        <v>0</v>
      </c>
      <c r="L40" s="232">
        <f t="shared" si="4"/>
        <v>0</v>
      </c>
      <c r="M40" s="232">
        <f t="shared" si="4"/>
        <v>0</v>
      </c>
      <c r="N40" s="232">
        <f t="shared" si="4"/>
        <v>0</v>
      </c>
      <c r="O40" s="232">
        <f t="shared" si="4"/>
        <v>0</v>
      </c>
      <c r="P40" s="232">
        <f t="shared" si="4"/>
        <v>0</v>
      </c>
      <c r="Q40" s="232">
        <f t="shared" si="4"/>
        <v>0</v>
      </c>
      <c r="R40" s="86"/>
    </row>
    <row r="41" spans="2:18" ht="14.45" x14ac:dyDescent="0.3">
      <c r="B41" s="225">
        <f t="shared" si="5"/>
        <v>2017</v>
      </c>
      <c r="C41" s="232"/>
      <c r="D41" s="232"/>
      <c r="E41" s="232">
        <f t="shared" si="4"/>
        <v>0</v>
      </c>
      <c r="F41" s="232">
        <f t="shared" si="4"/>
        <v>0</v>
      </c>
      <c r="G41" s="232">
        <f t="shared" si="4"/>
        <v>0</v>
      </c>
      <c r="H41" s="232">
        <f t="shared" si="4"/>
        <v>0</v>
      </c>
      <c r="I41" s="232">
        <f t="shared" si="4"/>
        <v>0</v>
      </c>
      <c r="J41" s="232">
        <f t="shared" si="4"/>
        <v>0</v>
      </c>
      <c r="K41" s="232">
        <f t="shared" si="4"/>
        <v>0</v>
      </c>
      <c r="L41" s="232">
        <f t="shared" si="4"/>
        <v>0</v>
      </c>
      <c r="M41" s="232">
        <f t="shared" si="4"/>
        <v>0</v>
      </c>
      <c r="N41" s="232">
        <f t="shared" si="4"/>
        <v>0</v>
      </c>
      <c r="O41" s="232">
        <f t="shared" si="4"/>
        <v>0</v>
      </c>
      <c r="P41" s="232">
        <f t="shared" si="4"/>
        <v>0</v>
      </c>
      <c r="Q41" s="232">
        <f t="shared" si="4"/>
        <v>0</v>
      </c>
      <c r="R41" s="86"/>
    </row>
    <row r="42" spans="2:18" ht="14.45" x14ac:dyDescent="0.3">
      <c r="B42" s="225">
        <f t="shared" si="5"/>
        <v>2018</v>
      </c>
      <c r="C42" s="232"/>
      <c r="D42" s="232"/>
      <c r="E42" s="232"/>
      <c r="F42" s="232">
        <f t="shared" si="4"/>
        <v>64.670881563537023</v>
      </c>
      <c r="G42" s="232">
        <f t="shared" si="4"/>
        <v>64.670881563537023</v>
      </c>
      <c r="H42" s="232">
        <f t="shared" si="4"/>
        <v>64.670881563537023</v>
      </c>
      <c r="I42" s="232">
        <f t="shared" si="4"/>
        <v>58.203793407183319</v>
      </c>
      <c r="J42" s="232">
        <f t="shared" si="4"/>
        <v>58.203793407183319</v>
      </c>
      <c r="K42" s="232">
        <f t="shared" si="4"/>
        <v>58.203793407183319</v>
      </c>
      <c r="L42" s="232">
        <f t="shared" si="4"/>
        <v>54.970249329006471</v>
      </c>
      <c r="M42" s="232">
        <f t="shared" si="4"/>
        <v>54.970249329006471</v>
      </c>
      <c r="N42" s="232">
        <f t="shared" si="4"/>
        <v>46.886389133564336</v>
      </c>
      <c r="O42" s="232">
        <f t="shared" si="4"/>
        <v>45.269617094475912</v>
      </c>
      <c r="P42" s="232">
        <f t="shared" si="4"/>
        <v>45.269617094475912</v>
      </c>
      <c r="Q42" s="232">
        <f t="shared" si="4"/>
        <v>45.269617094475912</v>
      </c>
      <c r="R42" s="86"/>
    </row>
    <row r="43" spans="2:18" ht="14.45" x14ac:dyDescent="0.3">
      <c r="B43" s="225">
        <f t="shared" si="5"/>
        <v>2019</v>
      </c>
      <c r="C43" s="232"/>
      <c r="D43" s="232"/>
      <c r="E43" s="232"/>
      <c r="F43" s="232"/>
      <c r="G43" s="232">
        <f t="shared" si="4"/>
        <v>45.091014785631899</v>
      </c>
      <c r="H43" s="232">
        <f t="shared" si="4"/>
        <v>45.091014785631899</v>
      </c>
      <c r="I43" s="232">
        <f t="shared" si="4"/>
        <v>45.091014785631899</v>
      </c>
      <c r="J43" s="232">
        <f t="shared" si="4"/>
        <v>40.58191330706871</v>
      </c>
      <c r="K43" s="232">
        <f t="shared" si="4"/>
        <v>40.58191330706871</v>
      </c>
      <c r="L43" s="232">
        <f t="shared" si="4"/>
        <v>40.58191330706871</v>
      </c>
      <c r="M43" s="232">
        <f t="shared" si="4"/>
        <v>38.327362567787112</v>
      </c>
      <c r="N43" s="232">
        <f t="shared" si="4"/>
        <v>38.327362567787112</v>
      </c>
      <c r="O43" s="232">
        <f t="shared" si="4"/>
        <v>32.690985719583125</v>
      </c>
      <c r="P43" s="232">
        <f t="shared" si="4"/>
        <v>31.56371034994233</v>
      </c>
      <c r="Q43" s="232">
        <f t="shared" si="4"/>
        <v>31.56371034994233</v>
      </c>
      <c r="R43" s="86"/>
    </row>
    <row r="44" spans="2:18" ht="14.45" x14ac:dyDescent="0.3">
      <c r="B44" s="225">
        <f t="shared" si="5"/>
        <v>2020</v>
      </c>
      <c r="C44" s="232"/>
      <c r="D44" s="232"/>
      <c r="E44" s="232"/>
      <c r="F44" s="232"/>
      <c r="G44" s="232"/>
      <c r="H44" s="232">
        <f t="shared" si="4"/>
        <v>1.8441583579406291</v>
      </c>
      <c r="I44" s="232">
        <f t="shared" si="4"/>
        <v>1.8441583579406291</v>
      </c>
      <c r="J44" s="232">
        <f t="shared" si="4"/>
        <v>1.8441583579406291</v>
      </c>
      <c r="K44" s="232">
        <f t="shared" si="4"/>
        <v>1.659742522146566</v>
      </c>
      <c r="L44" s="232">
        <f t="shared" si="4"/>
        <v>1.659742522146566</v>
      </c>
      <c r="M44" s="232">
        <f t="shared" si="4"/>
        <v>1.659742522146566</v>
      </c>
      <c r="N44" s="232">
        <f t="shared" si="4"/>
        <v>1.5675346042495346</v>
      </c>
      <c r="O44" s="232">
        <f t="shared" si="4"/>
        <v>1.5675346042495346</v>
      </c>
      <c r="P44" s="232">
        <f t="shared" si="4"/>
        <v>1.3370148095069561</v>
      </c>
      <c r="Q44" s="232">
        <f t="shared" si="4"/>
        <v>1.2909108505584403</v>
      </c>
      <c r="R44" s="86"/>
    </row>
    <row r="45" spans="2:18" ht="14.45" x14ac:dyDescent="0.3">
      <c r="B45" s="225">
        <f t="shared" si="5"/>
        <v>2021</v>
      </c>
      <c r="C45" s="232"/>
      <c r="D45" s="232"/>
      <c r="E45" s="232"/>
      <c r="F45" s="232"/>
      <c r="G45" s="232"/>
      <c r="H45" s="232"/>
      <c r="I45" s="232">
        <f t="shared" si="4"/>
        <v>2.0515665848149061</v>
      </c>
      <c r="J45" s="232">
        <f t="shared" si="4"/>
        <v>2.0515665848149061</v>
      </c>
      <c r="K45" s="232">
        <f t="shared" si="4"/>
        <v>2.0515665848149061</v>
      </c>
      <c r="L45" s="232">
        <f t="shared" si="4"/>
        <v>1.8464099263334155</v>
      </c>
      <c r="M45" s="232">
        <f t="shared" si="4"/>
        <v>1.8464099263334155</v>
      </c>
      <c r="N45" s="232">
        <f t="shared" si="4"/>
        <v>1.8464099263334155</v>
      </c>
      <c r="O45" s="232">
        <f t="shared" si="4"/>
        <v>1.7438315970926701</v>
      </c>
      <c r="P45" s="232">
        <f t="shared" si="4"/>
        <v>1.7438315970926701</v>
      </c>
      <c r="Q45" s="232">
        <f t="shared" si="4"/>
        <v>1.487385773990807</v>
      </c>
      <c r="R45" s="86"/>
    </row>
    <row r="46" spans="2:18" ht="14.45" x14ac:dyDescent="0.3">
      <c r="B46" s="225">
        <f t="shared" si="5"/>
        <v>2022</v>
      </c>
      <c r="C46" s="232"/>
      <c r="D46" s="232"/>
      <c r="E46" s="232"/>
      <c r="F46" s="232"/>
      <c r="G46" s="232"/>
      <c r="H46" s="232"/>
      <c r="I46" s="232"/>
      <c r="J46" s="232">
        <f t="shared" si="4"/>
        <v>1286.8318542927166</v>
      </c>
      <c r="K46" s="232">
        <f t="shared" si="4"/>
        <v>1286.8318542927166</v>
      </c>
      <c r="L46" s="232">
        <f t="shared" si="4"/>
        <v>1286.8318542927166</v>
      </c>
      <c r="M46" s="232">
        <f t="shared" si="4"/>
        <v>1158.1486688634448</v>
      </c>
      <c r="N46" s="232">
        <f t="shared" si="4"/>
        <v>1158.1486688634448</v>
      </c>
      <c r="O46" s="232">
        <f t="shared" si="4"/>
        <v>1158.1486688634448</v>
      </c>
      <c r="P46" s="232">
        <f t="shared" si="4"/>
        <v>1093.8070761488091</v>
      </c>
      <c r="Q46" s="232">
        <f t="shared" si="4"/>
        <v>1093.8070761488091</v>
      </c>
      <c r="R46" s="86"/>
    </row>
    <row r="47" spans="2:18" ht="14.45" x14ac:dyDescent="0.3">
      <c r="B47" s="225">
        <f t="shared" si="5"/>
        <v>2023</v>
      </c>
      <c r="C47" s="232"/>
      <c r="D47" s="232"/>
      <c r="E47" s="232"/>
      <c r="F47" s="232"/>
      <c r="G47" s="232"/>
      <c r="H47" s="232"/>
      <c r="I47" s="232"/>
      <c r="J47" s="232"/>
      <c r="K47" s="232">
        <f t="shared" si="4"/>
        <v>23.902262924943447</v>
      </c>
      <c r="L47" s="232">
        <f t="shared" si="4"/>
        <v>23.902262924943447</v>
      </c>
      <c r="M47" s="232">
        <f t="shared" si="4"/>
        <v>23.902262924943447</v>
      </c>
      <c r="N47" s="232">
        <f t="shared" si="4"/>
        <v>21.512036632449099</v>
      </c>
      <c r="O47" s="232">
        <f t="shared" si="4"/>
        <v>21.512036632449099</v>
      </c>
      <c r="P47" s="232">
        <f t="shared" si="4"/>
        <v>21.512036632449099</v>
      </c>
      <c r="Q47" s="232">
        <f t="shared" si="4"/>
        <v>20.316923486201929</v>
      </c>
      <c r="R47" s="86"/>
    </row>
    <row r="48" spans="2:18" ht="14.45" x14ac:dyDescent="0.3">
      <c r="B48" s="225">
        <f t="shared" si="5"/>
        <v>2024</v>
      </c>
      <c r="C48" s="232"/>
      <c r="D48" s="232"/>
      <c r="E48" s="232"/>
      <c r="F48" s="232"/>
      <c r="G48" s="232"/>
      <c r="H48" s="232"/>
      <c r="I48" s="232"/>
      <c r="J48" s="232"/>
      <c r="K48" s="232"/>
      <c r="L48" s="232">
        <f t="shared" si="4"/>
        <v>814.78617968924573</v>
      </c>
      <c r="M48" s="232">
        <f t="shared" si="4"/>
        <v>814.78617968924573</v>
      </c>
      <c r="N48" s="232">
        <f t="shared" si="4"/>
        <v>814.78617968924573</v>
      </c>
      <c r="O48" s="232">
        <f t="shared" si="4"/>
        <v>733.30756172032113</v>
      </c>
      <c r="P48" s="232">
        <f t="shared" si="4"/>
        <v>733.30756172032113</v>
      </c>
      <c r="Q48" s="232">
        <f t="shared" si="4"/>
        <v>733.30756172032113</v>
      </c>
      <c r="R48" s="86"/>
    </row>
    <row r="49" spans="2:18" ht="14.45" x14ac:dyDescent="0.3">
      <c r="B49" s="225">
        <f t="shared" si="5"/>
        <v>2025</v>
      </c>
      <c r="C49" s="232"/>
      <c r="D49" s="232"/>
      <c r="E49" s="232"/>
      <c r="F49" s="232"/>
      <c r="G49" s="232"/>
      <c r="H49" s="232"/>
      <c r="I49" s="232"/>
      <c r="J49" s="232"/>
      <c r="K49" s="232"/>
      <c r="L49" s="232"/>
      <c r="M49" s="232">
        <f>HLOOKUP($B49,$C$35:$Q$36,2,FALSE)*$C$23*(1-IF(ROUNDDOWN((M$35-$B49)/$D$23,0)&lt;1,0,IF(ROUNDDOWN((M$35-$B49)/$D$23,0)&lt;2,0.5,IF(ROUNDDOWN((M$35-$B49)/$D$23,0)&lt;3,0.75,IF(ROUNDDOWN((M$35-$B49)/$D$23,0)&lt;4,0.875,0.9375)))))+HLOOKUP($B49,$C$35:$Q$36,2,FALSE)*$C$24*(1-IF(ROUNDDOWN((M$35-$B49)/$D$24,0)&lt;1,0,IF(ROUNDDOWN((M$35-$B49)/$D$24,0)&lt;2,0.5,IF(ROUNDDOWN((M$35-$B49)/$D$24,0)&lt;3,0.75,IF(ROUNDDOWN((M$35-$B49)/$D$24,0)&lt;4,0.875,0.9375)))))+HLOOKUP($B49,$C$35:$Q$36,2,FALSE)*$C$25*(1-IF(ROUNDDOWN((M$35-$B49)/$D$25,0)&lt;1,0,IF(ROUNDDOWN((M$35-$B49)/$D$25,0)&lt;2,0.5,IF(ROUNDDOWN((M$35-$B49)/$D$25,0)&lt;3,0.75,IF(ROUNDDOWN((M$35-$B49)/$D$25,0)&lt;4,0.875,0.9375)))))+HLOOKUP($B49,$C$35:$Q$36,2,FALSE)*$C$26*(1-IF(ROUNDDOWN((M$35-$B49)/$D$26,0)&lt;1,0,IF(ROUNDDOWN((M$35-$B49)/$D$26,0)&lt;2,0.5,IF(ROUNDDOWN((M$35-$B49)/$D$26,0)&lt;3,0.75,IF(ROUNDDOWN((M$35-$B49)/$D$26,0)&lt;4,0.875,0.9375)))))+HLOOKUP($B49,$C$35:$Q$36,2,FALSE)*$C$27*(1-IF(ROUNDDOWN((M$35-$B49)/$D$27,0)&lt;1,0,IF(ROUNDDOWN((M$35-$B49)/$D$27,0)&lt;2,0.5,IF(ROUNDDOWN((M$35-$B49)/$D$27,0)&lt;3,0.75,IF(ROUNDDOWN((M$35-$B49)/$D$27,0)&lt;4,0.875,0.9375)))))+HLOOKUP($B49,$C$35:$Q$36,2,FALSE)*$C$28*(1-IF(ROUNDDOWN((M$35-$B49)/$D$28,0)&lt;1,0,IF(ROUNDDOWN((M$35-$B49)/$D$28,0)&lt;2,0.5,IF(ROUNDDOWN((M$35-$B49)/$D$28,0)&lt;3,0.75,IF(ROUNDDOWN((M$35-$B49)/$D$28,0)&lt;4,0.875,0.9375)))))</f>
        <v>534.20079217419004</v>
      </c>
      <c r="N49" s="232">
        <f>HLOOKUP($B49,$C$35:$Q$36,2,FALSE)*$C$23*(1-IF(ROUNDDOWN((N$35-$B49)/$D$23,0)&lt;1,0,IF(ROUNDDOWN((N$35-$B49)/$D$23,0)&lt;2,0.5,IF(ROUNDDOWN((N$35-$B49)/$D$23,0)&lt;3,0.75,IF(ROUNDDOWN((N$35-$B49)/$D$23,0)&lt;4,0.875,0.9375)))))+HLOOKUP($B49,$C$35:$Q$36,2,FALSE)*$C$24*(1-IF(ROUNDDOWN((N$35-$B49)/$D$24,0)&lt;1,0,IF(ROUNDDOWN((N$35-$B49)/$D$24,0)&lt;2,0.5,IF(ROUNDDOWN((N$35-$B49)/$D$24,0)&lt;3,0.75,IF(ROUNDDOWN((N$35-$B49)/$D$24,0)&lt;4,0.875,0.9375)))))+HLOOKUP($B49,$C$35:$Q$36,2,FALSE)*$C$25*(1-IF(ROUNDDOWN((N$35-$B49)/$D$25,0)&lt;1,0,IF(ROUNDDOWN((N$35-$B49)/$D$25,0)&lt;2,0.5,IF(ROUNDDOWN((N$35-$B49)/$D$25,0)&lt;3,0.75,IF(ROUNDDOWN((N$35-$B49)/$D$25,0)&lt;4,0.875,0.9375)))))+HLOOKUP($B49,$C$35:$Q$36,2,FALSE)*$C$26*(1-IF(ROUNDDOWN((N$35-$B49)/$D$26,0)&lt;1,0,IF(ROUNDDOWN((N$35-$B49)/$D$26,0)&lt;2,0.5,IF(ROUNDDOWN((N$35-$B49)/$D$26,0)&lt;3,0.75,IF(ROUNDDOWN((N$35-$B49)/$D$26,0)&lt;4,0.875,0.9375)))))+HLOOKUP($B49,$C$35:$Q$36,2,FALSE)*$C$27*(1-IF(ROUNDDOWN((N$35-$B49)/$D$27,0)&lt;1,0,IF(ROUNDDOWN((N$35-$B49)/$D$27,0)&lt;2,0.5,IF(ROUNDDOWN((N$35-$B49)/$D$27,0)&lt;3,0.75,IF(ROUNDDOWN((N$35-$B49)/$D$27,0)&lt;4,0.875,0.9375)))))+HLOOKUP($B49,$C$35:$Q$36,2,FALSE)*$C$28*(1-IF(ROUNDDOWN((N$35-$B49)/$D$28,0)&lt;1,0,IF(ROUNDDOWN((N$35-$B49)/$D$28,0)&lt;2,0.5,IF(ROUNDDOWN((N$35-$B49)/$D$28,0)&lt;3,0.75,IF(ROUNDDOWN((N$35-$B49)/$D$28,0)&lt;4,0.875,0.9375)))))</f>
        <v>534.20079217419004</v>
      </c>
      <c r="O49" s="232">
        <f>HLOOKUP($B49,$C$35:$Q$36,2,FALSE)*$C$23*(1-IF(ROUNDDOWN((O$35-$B49)/$D$23,0)&lt;1,0,IF(ROUNDDOWN((O$35-$B49)/$D$23,0)&lt;2,0.5,IF(ROUNDDOWN((O$35-$B49)/$D$23,0)&lt;3,0.75,IF(ROUNDDOWN((O$35-$B49)/$D$23,0)&lt;4,0.875,0.9375)))))+HLOOKUP($B49,$C$35:$Q$36,2,FALSE)*$C$24*(1-IF(ROUNDDOWN((O$35-$B49)/$D$24,0)&lt;1,0,IF(ROUNDDOWN((O$35-$B49)/$D$24,0)&lt;2,0.5,IF(ROUNDDOWN((O$35-$B49)/$D$24,0)&lt;3,0.75,IF(ROUNDDOWN((O$35-$B49)/$D$24,0)&lt;4,0.875,0.9375)))))+HLOOKUP($B49,$C$35:$Q$36,2,FALSE)*$C$25*(1-IF(ROUNDDOWN((O$35-$B49)/$D$25,0)&lt;1,0,IF(ROUNDDOWN((O$35-$B49)/$D$25,0)&lt;2,0.5,IF(ROUNDDOWN((O$35-$B49)/$D$25,0)&lt;3,0.75,IF(ROUNDDOWN((O$35-$B49)/$D$25,0)&lt;4,0.875,0.9375)))))+HLOOKUP($B49,$C$35:$Q$36,2,FALSE)*$C$26*(1-IF(ROUNDDOWN((O$35-$B49)/$D$26,0)&lt;1,0,IF(ROUNDDOWN((O$35-$B49)/$D$26,0)&lt;2,0.5,IF(ROUNDDOWN((O$35-$B49)/$D$26,0)&lt;3,0.75,IF(ROUNDDOWN((O$35-$B49)/$D$26,0)&lt;4,0.875,0.9375)))))+HLOOKUP($B49,$C$35:$Q$36,2,FALSE)*$C$27*(1-IF(ROUNDDOWN((O$35-$B49)/$D$27,0)&lt;1,0,IF(ROUNDDOWN((O$35-$B49)/$D$27,0)&lt;2,0.5,IF(ROUNDDOWN((O$35-$B49)/$D$27,0)&lt;3,0.75,IF(ROUNDDOWN((O$35-$B49)/$D$27,0)&lt;4,0.875,0.9375)))))+HLOOKUP($B49,$C$35:$Q$36,2,FALSE)*$C$28*(1-IF(ROUNDDOWN((O$35-$B49)/$D$28,0)&lt;1,0,IF(ROUNDDOWN((O$35-$B49)/$D$28,0)&lt;2,0.5,IF(ROUNDDOWN((O$35-$B49)/$D$28,0)&lt;3,0.75,IF(ROUNDDOWN((O$35-$B49)/$D$28,0)&lt;4,0.875,0.9375)))))</f>
        <v>534.20079217419004</v>
      </c>
      <c r="P49" s="232">
        <f>HLOOKUP($B49,$C$35:$Q$36,2,FALSE)*$C$23*(1-IF(ROUNDDOWN((P$35-$B49)/$D$23,0)&lt;1,0,IF(ROUNDDOWN((P$35-$B49)/$D$23,0)&lt;2,0.5,IF(ROUNDDOWN((P$35-$B49)/$D$23,0)&lt;3,0.75,IF(ROUNDDOWN((P$35-$B49)/$D$23,0)&lt;4,0.875,0.9375)))))+HLOOKUP($B49,$C$35:$Q$36,2,FALSE)*$C$24*(1-IF(ROUNDDOWN((P$35-$B49)/$D$24,0)&lt;1,0,IF(ROUNDDOWN((P$35-$B49)/$D$24,0)&lt;2,0.5,IF(ROUNDDOWN((P$35-$B49)/$D$24,0)&lt;3,0.75,IF(ROUNDDOWN((P$35-$B49)/$D$24,0)&lt;4,0.875,0.9375)))))+HLOOKUP($B49,$C$35:$Q$36,2,FALSE)*$C$25*(1-IF(ROUNDDOWN((P$35-$B49)/$D$25,0)&lt;1,0,IF(ROUNDDOWN((P$35-$B49)/$D$25,0)&lt;2,0.5,IF(ROUNDDOWN((P$35-$B49)/$D$25,0)&lt;3,0.75,IF(ROUNDDOWN((P$35-$B49)/$D$25,0)&lt;4,0.875,0.9375)))))+HLOOKUP($B49,$C$35:$Q$36,2,FALSE)*$C$26*(1-IF(ROUNDDOWN((P$35-$B49)/$D$26,0)&lt;1,0,IF(ROUNDDOWN((P$35-$B49)/$D$26,0)&lt;2,0.5,IF(ROUNDDOWN((P$35-$B49)/$D$26,0)&lt;3,0.75,IF(ROUNDDOWN((P$35-$B49)/$D$26,0)&lt;4,0.875,0.9375)))))+HLOOKUP($B49,$C$35:$Q$36,2,FALSE)*$C$27*(1-IF(ROUNDDOWN((P$35-$B49)/$D$27,0)&lt;1,0,IF(ROUNDDOWN((P$35-$B49)/$D$27,0)&lt;2,0.5,IF(ROUNDDOWN((P$35-$B49)/$D$27,0)&lt;3,0.75,IF(ROUNDDOWN((P$35-$B49)/$D$27,0)&lt;4,0.875,0.9375)))))+HLOOKUP($B49,$C$35:$Q$36,2,FALSE)*$C$28*(1-IF(ROUNDDOWN((P$35-$B49)/$D$28,0)&lt;1,0,IF(ROUNDDOWN((P$35-$B49)/$D$28,0)&lt;2,0.5,IF(ROUNDDOWN((P$35-$B49)/$D$28,0)&lt;3,0.75,IF(ROUNDDOWN((P$35-$B49)/$D$28,0)&lt;4,0.875,0.9375)))))</f>
        <v>480.78071295677103</v>
      </c>
      <c r="Q49" s="232">
        <f>HLOOKUP($B49,$C$35:$Q$36,2,FALSE)*$C$23*(1-IF(ROUNDDOWN((Q$35-$B49)/$D$23,0)&lt;1,0,IF(ROUNDDOWN((Q$35-$B49)/$D$23,0)&lt;2,0.5,IF(ROUNDDOWN((Q$35-$B49)/$D$23,0)&lt;3,0.75,IF(ROUNDDOWN((Q$35-$B49)/$D$23,0)&lt;4,0.875,0.9375)))))+HLOOKUP($B49,$C$35:$Q$36,2,FALSE)*$C$24*(1-IF(ROUNDDOWN((Q$35-$B49)/$D$24,0)&lt;1,0,IF(ROUNDDOWN((Q$35-$B49)/$D$24,0)&lt;2,0.5,IF(ROUNDDOWN((Q$35-$B49)/$D$24,0)&lt;3,0.75,IF(ROUNDDOWN((Q$35-$B49)/$D$24,0)&lt;4,0.875,0.9375)))))+HLOOKUP($B49,$C$35:$Q$36,2,FALSE)*$C$25*(1-IF(ROUNDDOWN((Q$35-$B49)/$D$25,0)&lt;1,0,IF(ROUNDDOWN((Q$35-$B49)/$D$25,0)&lt;2,0.5,IF(ROUNDDOWN((Q$35-$B49)/$D$25,0)&lt;3,0.75,IF(ROUNDDOWN((Q$35-$B49)/$D$25,0)&lt;4,0.875,0.9375)))))+HLOOKUP($B49,$C$35:$Q$36,2,FALSE)*$C$26*(1-IF(ROUNDDOWN((Q$35-$B49)/$D$26,0)&lt;1,0,IF(ROUNDDOWN((Q$35-$B49)/$D$26,0)&lt;2,0.5,IF(ROUNDDOWN((Q$35-$B49)/$D$26,0)&lt;3,0.75,IF(ROUNDDOWN((Q$35-$B49)/$D$26,0)&lt;4,0.875,0.9375)))))+HLOOKUP($B49,$C$35:$Q$36,2,FALSE)*$C$27*(1-IF(ROUNDDOWN((Q$35-$B49)/$D$27,0)&lt;1,0,IF(ROUNDDOWN((Q$35-$B49)/$D$27,0)&lt;2,0.5,IF(ROUNDDOWN((Q$35-$B49)/$D$27,0)&lt;3,0.75,IF(ROUNDDOWN((Q$35-$B49)/$D$27,0)&lt;4,0.875,0.9375)))))+HLOOKUP($B49,$C$35:$Q$36,2,FALSE)*$C$28*(1-IF(ROUNDDOWN((Q$35-$B49)/$D$28,0)&lt;1,0,IF(ROUNDDOWN((Q$35-$B49)/$D$28,0)&lt;2,0.5,IF(ROUNDDOWN((Q$35-$B49)/$D$28,0)&lt;3,0.75,IF(ROUNDDOWN((Q$35-$B49)/$D$28,0)&lt;4,0.875,0.9375)))))</f>
        <v>480.78071295677103</v>
      </c>
      <c r="R49" s="86"/>
    </row>
    <row r="50" spans="2:18" ht="14.45" x14ac:dyDescent="0.3">
      <c r="B50" s="225">
        <f t="shared" si="5"/>
        <v>2026</v>
      </c>
      <c r="C50" s="232"/>
      <c r="D50" s="232"/>
      <c r="E50" s="232"/>
      <c r="F50" s="232"/>
      <c r="G50" s="232"/>
      <c r="H50" s="232"/>
      <c r="I50" s="232"/>
      <c r="J50" s="232"/>
      <c r="K50" s="232"/>
      <c r="L50" s="232"/>
      <c r="M50" s="232"/>
      <c r="N50" s="232">
        <f>HLOOKUP($B50,$C$35:$Q$36,2,FALSE)*$C$23*(1-IF(ROUNDDOWN((N$35-$B50)/$D$23,0)&lt;1,0,IF(ROUNDDOWN((N$35-$B50)/$D$23,0)&lt;2,0.5,IF(ROUNDDOWN((N$35-$B50)/$D$23,0)&lt;3,0.75,IF(ROUNDDOWN((N$35-$B50)/$D$23,0)&lt;4,0.875,0.9375)))))+HLOOKUP($B50,$C$35:$Q$36,2,FALSE)*$C$24*(1-IF(ROUNDDOWN((N$35-$B50)/$D$24,0)&lt;1,0,IF(ROUNDDOWN((N$35-$B50)/$D$24,0)&lt;2,0.5,IF(ROUNDDOWN((N$35-$B50)/$D$24,0)&lt;3,0.75,IF(ROUNDDOWN((N$35-$B50)/$D$24,0)&lt;4,0.875,0.9375)))))+HLOOKUP($B50,$C$35:$Q$36,2,FALSE)*$C$25*(1-IF(ROUNDDOWN((N$35-$B50)/$D$25,0)&lt;1,0,IF(ROUNDDOWN((N$35-$B50)/$D$25,0)&lt;2,0.5,IF(ROUNDDOWN((N$35-$B50)/$D$25,0)&lt;3,0.75,IF(ROUNDDOWN((N$35-$B50)/$D$25,0)&lt;4,0.875,0.9375)))))+HLOOKUP($B50,$C$35:$Q$36,2,FALSE)*$C$26*(1-IF(ROUNDDOWN((N$35-$B50)/$D$26,0)&lt;1,0,IF(ROUNDDOWN((N$35-$B50)/$D$26,0)&lt;2,0.5,IF(ROUNDDOWN((N$35-$B50)/$D$26,0)&lt;3,0.75,IF(ROUNDDOWN((N$35-$B50)/$D$26,0)&lt;4,0.875,0.9375)))))+HLOOKUP($B50,$C$35:$Q$36,2,FALSE)*$C$27*(1-IF(ROUNDDOWN((N$35-$B50)/$D$27,0)&lt;1,0,IF(ROUNDDOWN((N$35-$B50)/$D$27,0)&lt;2,0.5,IF(ROUNDDOWN((N$35-$B50)/$D$27,0)&lt;3,0.75,IF(ROUNDDOWN((N$35-$B50)/$D$27,0)&lt;4,0.875,0.9375)))))+HLOOKUP($B50,$C$35:$Q$36,2,FALSE)*$C$28*(1-IF(ROUNDDOWN((N$35-$B50)/$D$28,0)&lt;1,0,IF(ROUNDDOWN((N$35-$B50)/$D$28,0)&lt;2,0.5,IF(ROUNDDOWN((N$35-$B50)/$D$28,0)&lt;3,0.75,IF(ROUNDDOWN((N$35-$B50)/$D$28,0)&lt;4,0.875,0.9375)))))</f>
        <v>48.891227220615384</v>
      </c>
      <c r="O50" s="232">
        <f>HLOOKUP($B50,$C$35:$Q$36,2,FALSE)*$C$23*(1-IF(ROUNDDOWN((O$35-$B50)/$D$23,0)&lt;1,0,IF(ROUNDDOWN((O$35-$B50)/$D$23,0)&lt;2,0.5,IF(ROUNDDOWN((O$35-$B50)/$D$23,0)&lt;3,0.75,IF(ROUNDDOWN((O$35-$B50)/$D$23,0)&lt;4,0.875,0.9375)))))+HLOOKUP($B50,$C$35:$Q$36,2,FALSE)*$C$24*(1-IF(ROUNDDOWN((O$35-$B50)/$D$24,0)&lt;1,0,IF(ROUNDDOWN((O$35-$B50)/$D$24,0)&lt;2,0.5,IF(ROUNDDOWN((O$35-$B50)/$D$24,0)&lt;3,0.75,IF(ROUNDDOWN((O$35-$B50)/$D$24,0)&lt;4,0.875,0.9375)))))+HLOOKUP($B50,$C$35:$Q$36,2,FALSE)*$C$25*(1-IF(ROUNDDOWN((O$35-$B50)/$D$25,0)&lt;1,0,IF(ROUNDDOWN((O$35-$B50)/$D$25,0)&lt;2,0.5,IF(ROUNDDOWN((O$35-$B50)/$D$25,0)&lt;3,0.75,IF(ROUNDDOWN((O$35-$B50)/$D$25,0)&lt;4,0.875,0.9375)))))+HLOOKUP($B50,$C$35:$Q$36,2,FALSE)*$C$26*(1-IF(ROUNDDOWN((O$35-$B50)/$D$26,0)&lt;1,0,IF(ROUNDDOWN((O$35-$B50)/$D$26,0)&lt;2,0.5,IF(ROUNDDOWN((O$35-$B50)/$D$26,0)&lt;3,0.75,IF(ROUNDDOWN((O$35-$B50)/$D$26,0)&lt;4,0.875,0.9375)))))+HLOOKUP($B50,$C$35:$Q$36,2,FALSE)*$C$27*(1-IF(ROUNDDOWN((O$35-$B50)/$D$27,0)&lt;1,0,IF(ROUNDDOWN((O$35-$B50)/$D$27,0)&lt;2,0.5,IF(ROUNDDOWN((O$35-$B50)/$D$27,0)&lt;3,0.75,IF(ROUNDDOWN((O$35-$B50)/$D$27,0)&lt;4,0.875,0.9375)))))+HLOOKUP($B50,$C$35:$Q$36,2,FALSE)*$C$28*(1-IF(ROUNDDOWN((O$35-$B50)/$D$28,0)&lt;1,0,IF(ROUNDDOWN((O$35-$B50)/$D$28,0)&lt;2,0.5,IF(ROUNDDOWN((O$35-$B50)/$D$28,0)&lt;3,0.75,IF(ROUNDDOWN((O$35-$B50)/$D$28,0)&lt;4,0.875,0.9375)))))</f>
        <v>48.891227220615384</v>
      </c>
      <c r="P50" s="232">
        <f>HLOOKUP($B50,$C$35:$Q$36,2,FALSE)*$C$23*(1-IF(ROUNDDOWN((P$35-$B50)/$D$23,0)&lt;1,0,IF(ROUNDDOWN((P$35-$B50)/$D$23,0)&lt;2,0.5,IF(ROUNDDOWN((P$35-$B50)/$D$23,0)&lt;3,0.75,IF(ROUNDDOWN((P$35-$B50)/$D$23,0)&lt;4,0.875,0.9375)))))+HLOOKUP($B50,$C$35:$Q$36,2,FALSE)*$C$24*(1-IF(ROUNDDOWN((P$35-$B50)/$D$24,0)&lt;1,0,IF(ROUNDDOWN((P$35-$B50)/$D$24,0)&lt;2,0.5,IF(ROUNDDOWN((P$35-$B50)/$D$24,0)&lt;3,0.75,IF(ROUNDDOWN((P$35-$B50)/$D$24,0)&lt;4,0.875,0.9375)))))+HLOOKUP($B50,$C$35:$Q$36,2,FALSE)*$C$25*(1-IF(ROUNDDOWN((P$35-$B50)/$D$25,0)&lt;1,0,IF(ROUNDDOWN((P$35-$B50)/$D$25,0)&lt;2,0.5,IF(ROUNDDOWN((P$35-$B50)/$D$25,0)&lt;3,0.75,IF(ROUNDDOWN((P$35-$B50)/$D$25,0)&lt;4,0.875,0.9375)))))+HLOOKUP($B50,$C$35:$Q$36,2,FALSE)*$C$26*(1-IF(ROUNDDOWN((P$35-$B50)/$D$26,0)&lt;1,0,IF(ROUNDDOWN((P$35-$B50)/$D$26,0)&lt;2,0.5,IF(ROUNDDOWN((P$35-$B50)/$D$26,0)&lt;3,0.75,IF(ROUNDDOWN((P$35-$B50)/$D$26,0)&lt;4,0.875,0.9375)))))+HLOOKUP($B50,$C$35:$Q$36,2,FALSE)*$C$27*(1-IF(ROUNDDOWN((P$35-$B50)/$D$27,0)&lt;1,0,IF(ROUNDDOWN((P$35-$B50)/$D$27,0)&lt;2,0.5,IF(ROUNDDOWN((P$35-$B50)/$D$27,0)&lt;3,0.75,IF(ROUNDDOWN((P$35-$B50)/$D$27,0)&lt;4,0.875,0.9375)))))+HLOOKUP($B50,$C$35:$Q$36,2,FALSE)*$C$28*(1-IF(ROUNDDOWN((P$35-$B50)/$D$28,0)&lt;1,0,IF(ROUNDDOWN((P$35-$B50)/$D$28,0)&lt;2,0.5,IF(ROUNDDOWN((P$35-$B50)/$D$28,0)&lt;3,0.75,IF(ROUNDDOWN((P$35-$B50)/$D$28,0)&lt;4,0.875,0.9375)))))</f>
        <v>48.891227220615384</v>
      </c>
      <c r="Q50" s="232">
        <f>HLOOKUP($B50,$C$35:$Q$36,2,FALSE)*$C$23*(1-IF(ROUNDDOWN((Q$35-$B50)/$D$23,0)&lt;1,0,IF(ROUNDDOWN((Q$35-$B50)/$D$23,0)&lt;2,0.5,IF(ROUNDDOWN((Q$35-$B50)/$D$23,0)&lt;3,0.75,IF(ROUNDDOWN((Q$35-$B50)/$D$23,0)&lt;4,0.875,0.9375)))))+HLOOKUP($B50,$C$35:$Q$36,2,FALSE)*$C$24*(1-IF(ROUNDDOWN((Q$35-$B50)/$D$24,0)&lt;1,0,IF(ROUNDDOWN((Q$35-$B50)/$D$24,0)&lt;2,0.5,IF(ROUNDDOWN((Q$35-$B50)/$D$24,0)&lt;3,0.75,IF(ROUNDDOWN((Q$35-$B50)/$D$24,0)&lt;4,0.875,0.9375)))))+HLOOKUP($B50,$C$35:$Q$36,2,FALSE)*$C$25*(1-IF(ROUNDDOWN((Q$35-$B50)/$D$25,0)&lt;1,0,IF(ROUNDDOWN((Q$35-$B50)/$D$25,0)&lt;2,0.5,IF(ROUNDDOWN((Q$35-$B50)/$D$25,0)&lt;3,0.75,IF(ROUNDDOWN((Q$35-$B50)/$D$25,0)&lt;4,0.875,0.9375)))))+HLOOKUP($B50,$C$35:$Q$36,2,FALSE)*$C$26*(1-IF(ROUNDDOWN((Q$35-$B50)/$D$26,0)&lt;1,0,IF(ROUNDDOWN((Q$35-$B50)/$D$26,0)&lt;2,0.5,IF(ROUNDDOWN((Q$35-$B50)/$D$26,0)&lt;3,0.75,IF(ROUNDDOWN((Q$35-$B50)/$D$26,0)&lt;4,0.875,0.9375)))))+HLOOKUP($B50,$C$35:$Q$36,2,FALSE)*$C$27*(1-IF(ROUNDDOWN((Q$35-$B50)/$D$27,0)&lt;1,0,IF(ROUNDDOWN((Q$35-$B50)/$D$27,0)&lt;2,0.5,IF(ROUNDDOWN((Q$35-$B50)/$D$27,0)&lt;3,0.75,IF(ROUNDDOWN((Q$35-$B50)/$D$27,0)&lt;4,0.875,0.9375)))))+HLOOKUP($B50,$C$35:$Q$36,2,FALSE)*$C$28*(1-IF(ROUNDDOWN((Q$35-$B50)/$D$28,0)&lt;1,0,IF(ROUNDDOWN((Q$35-$B50)/$D$28,0)&lt;2,0.5,IF(ROUNDDOWN((Q$35-$B50)/$D$28,0)&lt;3,0.75,IF(ROUNDDOWN((Q$35-$B50)/$D$28,0)&lt;4,0.875,0.9375)))))</f>
        <v>44.002104498553841</v>
      </c>
      <c r="R50" s="86"/>
    </row>
    <row r="51" spans="2:18" ht="14.45" x14ac:dyDescent="0.3">
      <c r="B51" s="225">
        <f t="shared" si="5"/>
        <v>2027</v>
      </c>
      <c r="C51" s="232"/>
      <c r="D51" s="232"/>
      <c r="E51" s="232"/>
      <c r="F51" s="232"/>
      <c r="G51" s="232"/>
      <c r="H51" s="232"/>
      <c r="I51" s="232"/>
      <c r="J51" s="232"/>
      <c r="K51" s="232"/>
      <c r="L51" s="232"/>
      <c r="M51" s="232"/>
      <c r="N51" s="232"/>
      <c r="O51" s="232">
        <f>HLOOKUP($B51,$C$35:$Q$36,2,FALSE)*$C$23*(1-IF(ROUNDDOWN((O$35-$B51)/$D$23,0)&lt;1,0,IF(ROUNDDOWN((O$35-$B51)/$D$23,0)&lt;2,0.5,IF(ROUNDDOWN((O$35-$B51)/$D$23,0)&lt;3,0.75,IF(ROUNDDOWN((O$35-$B51)/$D$23,0)&lt;4,0.875,0.9375)))))+HLOOKUP($B51,$C$35:$Q$36,2,FALSE)*$C$24*(1-IF(ROUNDDOWN((O$35-$B51)/$D$24,0)&lt;1,0,IF(ROUNDDOWN((O$35-$B51)/$D$24,0)&lt;2,0.5,IF(ROUNDDOWN((O$35-$B51)/$D$24,0)&lt;3,0.75,IF(ROUNDDOWN((O$35-$B51)/$D$24,0)&lt;4,0.875,0.9375)))))+HLOOKUP($B51,$C$35:$Q$36,2,FALSE)*$C$25*(1-IF(ROUNDDOWN((O$35-$B51)/$D$25,0)&lt;1,0,IF(ROUNDDOWN((O$35-$B51)/$D$25,0)&lt;2,0.5,IF(ROUNDDOWN((O$35-$B51)/$D$25,0)&lt;3,0.75,IF(ROUNDDOWN((O$35-$B51)/$D$25,0)&lt;4,0.875,0.9375)))))+HLOOKUP($B51,$C$35:$Q$36,2,FALSE)*$C$26*(1-IF(ROUNDDOWN((O$35-$B51)/$D$26,0)&lt;1,0,IF(ROUNDDOWN((O$35-$B51)/$D$26,0)&lt;2,0.5,IF(ROUNDDOWN((O$35-$B51)/$D$26,0)&lt;3,0.75,IF(ROUNDDOWN((O$35-$B51)/$D$26,0)&lt;4,0.875,0.9375)))))+HLOOKUP($B51,$C$35:$Q$36,2,FALSE)*$C$27*(1-IF(ROUNDDOWN((O$35-$B51)/$D$27,0)&lt;1,0,IF(ROUNDDOWN((O$35-$B51)/$D$27,0)&lt;2,0.5,IF(ROUNDDOWN((O$35-$B51)/$D$27,0)&lt;3,0.75,IF(ROUNDDOWN((O$35-$B51)/$D$27,0)&lt;4,0.875,0.9375)))))+HLOOKUP($B51,$C$35:$Q$36,2,FALSE)*$C$28*(1-IF(ROUNDDOWN((O$35-$B51)/$D$28,0)&lt;1,0,IF(ROUNDDOWN((O$35-$B51)/$D$28,0)&lt;2,0.5,IF(ROUNDDOWN((O$35-$B51)/$D$28,0)&lt;3,0.75,IF(ROUNDDOWN((O$35-$B51)/$D$28,0)&lt;4,0.875,0.9375)))))</f>
        <v>51.895801086355689</v>
      </c>
      <c r="P51" s="232">
        <f>HLOOKUP($B51,$C$35:$Q$36,2,FALSE)*$C$23*(1-IF(ROUNDDOWN((P$35-$B51)/$D$23,0)&lt;1,0,IF(ROUNDDOWN((P$35-$B51)/$D$23,0)&lt;2,0.5,IF(ROUNDDOWN((P$35-$B51)/$D$23,0)&lt;3,0.75,IF(ROUNDDOWN((P$35-$B51)/$D$23,0)&lt;4,0.875,0.9375)))))+HLOOKUP($B51,$C$35:$Q$36,2,FALSE)*$C$24*(1-IF(ROUNDDOWN((P$35-$B51)/$D$24,0)&lt;1,0,IF(ROUNDDOWN((P$35-$B51)/$D$24,0)&lt;2,0.5,IF(ROUNDDOWN((P$35-$B51)/$D$24,0)&lt;3,0.75,IF(ROUNDDOWN((P$35-$B51)/$D$24,0)&lt;4,0.875,0.9375)))))+HLOOKUP($B51,$C$35:$Q$36,2,FALSE)*$C$25*(1-IF(ROUNDDOWN((P$35-$B51)/$D$25,0)&lt;1,0,IF(ROUNDDOWN((P$35-$B51)/$D$25,0)&lt;2,0.5,IF(ROUNDDOWN((P$35-$B51)/$D$25,0)&lt;3,0.75,IF(ROUNDDOWN((P$35-$B51)/$D$25,0)&lt;4,0.875,0.9375)))))+HLOOKUP($B51,$C$35:$Q$36,2,FALSE)*$C$26*(1-IF(ROUNDDOWN((P$35-$B51)/$D$26,0)&lt;1,0,IF(ROUNDDOWN((P$35-$B51)/$D$26,0)&lt;2,0.5,IF(ROUNDDOWN((P$35-$B51)/$D$26,0)&lt;3,0.75,IF(ROUNDDOWN((P$35-$B51)/$D$26,0)&lt;4,0.875,0.9375)))))+HLOOKUP($B51,$C$35:$Q$36,2,FALSE)*$C$27*(1-IF(ROUNDDOWN((P$35-$B51)/$D$27,0)&lt;1,0,IF(ROUNDDOWN((P$35-$B51)/$D$27,0)&lt;2,0.5,IF(ROUNDDOWN((P$35-$B51)/$D$27,0)&lt;3,0.75,IF(ROUNDDOWN((P$35-$B51)/$D$27,0)&lt;4,0.875,0.9375)))))+HLOOKUP($B51,$C$35:$Q$36,2,FALSE)*$C$28*(1-IF(ROUNDDOWN((P$35-$B51)/$D$28,0)&lt;1,0,IF(ROUNDDOWN((P$35-$B51)/$D$28,0)&lt;2,0.5,IF(ROUNDDOWN((P$35-$B51)/$D$28,0)&lt;3,0.75,IF(ROUNDDOWN((P$35-$B51)/$D$28,0)&lt;4,0.875,0.9375)))))</f>
        <v>51.895801086355689</v>
      </c>
      <c r="Q51" s="232">
        <f>HLOOKUP($B51,$C$35:$Q$36,2,FALSE)*$C$23*(1-IF(ROUNDDOWN((Q$35-$B51)/$D$23,0)&lt;1,0,IF(ROUNDDOWN((Q$35-$B51)/$D$23,0)&lt;2,0.5,IF(ROUNDDOWN((Q$35-$B51)/$D$23,0)&lt;3,0.75,IF(ROUNDDOWN((Q$35-$B51)/$D$23,0)&lt;4,0.875,0.9375)))))+HLOOKUP($B51,$C$35:$Q$36,2,FALSE)*$C$24*(1-IF(ROUNDDOWN((Q$35-$B51)/$D$24,0)&lt;1,0,IF(ROUNDDOWN((Q$35-$B51)/$D$24,0)&lt;2,0.5,IF(ROUNDDOWN((Q$35-$B51)/$D$24,0)&lt;3,0.75,IF(ROUNDDOWN((Q$35-$B51)/$D$24,0)&lt;4,0.875,0.9375)))))+HLOOKUP($B51,$C$35:$Q$36,2,FALSE)*$C$25*(1-IF(ROUNDDOWN((Q$35-$B51)/$D$25,0)&lt;1,0,IF(ROUNDDOWN((Q$35-$B51)/$D$25,0)&lt;2,0.5,IF(ROUNDDOWN((Q$35-$B51)/$D$25,0)&lt;3,0.75,IF(ROUNDDOWN((Q$35-$B51)/$D$25,0)&lt;4,0.875,0.9375)))))+HLOOKUP($B51,$C$35:$Q$36,2,FALSE)*$C$26*(1-IF(ROUNDDOWN((Q$35-$B51)/$D$26,0)&lt;1,0,IF(ROUNDDOWN((Q$35-$B51)/$D$26,0)&lt;2,0.5,IF(ROUNDDOWN((Q$35-$B51)/$D$26,0)&lt;3,0.75,IF(ROUNDDOWN((Q$35-$B51)/$D$26,0)&lt;4,0.875,0.9375)))))+HLOOKUP($B51,$C$35:$Q$36,2,FALSE)*$C$27*(1-IF(ROUNDDOWN((Q$35-$B51)/$D$27,0)&lt;1,0,IF(ROUNDDOWN((Q$35-$B51)/$D$27,0)&lt;2,0.5,IF(ROUNDDOWN((Q$35-$B51)/$D$27,0)&lt;3,0.75,IF(ROUNDDOWN((Q$35-$B51)/$D$27,0)&lt;4,0.875,0.9375)))))+HLOOKUP($B51,$C$35:$Q$36,2,FALSE)*$C$28*(1-IF(ROUNDDOWN((Q$35-$B51)/$D$28,0)&lt;1,0,IF(ROUNDDOWN((Q$35-$B51)/$D$28,0)&lt;2,0.5,IF(ROUNDDOWN((Q$35-$B51)/$D$28,0)&lt;3,0.75,IF(ROUNDDOWN((Q$35-$B51)/$D$28,0)&lt;4,0.875,0.9375)))))</f>
        <v>51.895801086355689</v>
      </c>
      <c r="R51" s="86"/>
    </row>
    <row r="52" spans="2:18" ht="14.45" x14ac:dyDescent="0.3">
      <c r="B52" s="225">
        <f t="shared" si="5"/>
        <v>2028</v>
      </c>
      <c r="C52" s="232"/>
      <c r="D52" s="232"/>
      <c r="E52" s="232"/>
      <c r="F52" s="232"/>
      <c r="G52" s="232"/>
      <c r="H52" s="232"/>
      <c r="I52" s="232"/>
      <c r="J52" s="232"/>
      <c r="K52" s="232"/>
      <c r="L52" s="232"/>
      <c r="M52" s="232"/>
      <c r="N52" s="232"/>
      <c r="O52" s="232"/>
      <c r="P52" s="232">
        <f>HLOOKUP($B52,$C$35:$Q$36,2,FALSE)*$C$23*(1-IF(ROUNDDOWN((P$35-$B52)/$D$23,0)&lt;1,0,IF(ROUNDDOWN((P$35-$B52)/$D$23,0)&lt;2,0.5,IF(ROUNDDOWN((P$35-$B52)/$D$23,0)&lt;3,0.75,IF(ROUNDDOWN((P$35-$B52)/$D$23,0)&lt;4,0.875,0.9375)))))+HLOOKUP($B52,$C$35:$Q$36,2,FALSE)*$C$24*(1-IF(ROUNDDOWN((P$35-$B52)/$D$24,0)&lt;1,0,IF(ROUNDDOWN((P$35-$B52)/$D$24,0)&lt;2,0.5,IF(ROUNDDOWN((P$35-$B52)/$D$24,0)&lt;3,0.75,IF(ROUNDDOWN((P$35-$B52)/$D$24,0)&lt;4,0.875,0.9375)))))+HLOOKUP($B52,$C$35:$Q$36,2,FALSE)*$C$25*(1-IF(ROUNDDOWN((P$35-$B52)/$D$25,0)&lt;1,0,IF(ROUNDDOWN((P$35-$B52)/$D$25,0)&lt;2,0.5,IF(ROUNDDOWN((P$35-$B52)/$D$25,0)&lt;3,0.75,IF(ROUNDDOWN((P$35-$B52)/$D$25,0)&lt;4,0.875,0.9375)))))+HLOOKUP($B52,$C$35:$Q$36,2,FALSE)*$C$26*(1-IF(ROUNDDOWN((P$35-$B52)/$D$26,0)&lt;1,0,IF(ROUNDDOWN((P$35-$B52)/$D$26,0)&lt;2,0.5,IF(ROUNDDOWN((P$35-$B52)/$D$26,0)&lt;3,0.75,IF(ROUNDDOWN((P$35-$B52)/$D$26,0)&lt;4,0.875,0.9375)))))+HLOOKUP($B52,$C$35:$Q$36,2,FALSE)*$C$27*(1-IF(ROUNDDOWN((P$35-$B52)/$D$27,0)&lt;1,0,IF(ROUNDDOWN((P$35-$B52)/$D$27,0)&lt;2,0.5,IF(ROUNDDOWN((P$35-$B52)/$D$27,0)&lt;3,0.75,IF(ROUNDDOWN((P$35-$B52)/$D$27,0)&lt;4,0.875,0.9375)))))+HLOOKUP($B52,$C$35:$Q$36,2,FALSE)*$C$28*(1-IF(ROUNDDOWN((P$35-$B52)/$D$28,0)&lt;1,0,IF(ROUNDDOWN((P$35-$B52)/$D$28,0)&lt;2,0.5,IF(ROUNDDOWN((P$35-$B52)/$D$28,0)&lt;3,0.75,IF(ROUNDDOWN((P$35-$B52)/$D$28,0)&lt;4,0.875,0.9375)))))</f>
        <v>52.850565215860364</v>
      </c>
      <c r="Q52" s="232">
        <f>HLOOKUP($B52,$C$35:$Q$36,2,FALSE)*$C$23*(1-IF(ROUNDDOWN((Q$35-$B52)/$D$23,0)&lt;1,0,IF(ROUNDDOWN((Q$35-$B52)/$D$23,0)&lt;2,0.5,IF(ROUNDDOWN((Q$35-$B52)/$D$23,0)&lt;3,0.75,IF(ROUNDDOWN((Q$35-$B52)/$D$23,0)&lt;4,0.875,0.9375)))))+HLOOKUP($B52,$C$35:$Q$36,2,FALSE)*$C$24*(1-IF(ROUNDDOWN((Q$35-$B52)/$D$24,0)&lt;1,0,IF(ROUNDDOWN((Q$35-$B52)/$D$24,0)&lt;2,0.5,IF(ROUNDDOWN((Q$35-$B52)/$D$24,0)&lt;3,0.75,IF(ROUNDDOWN((Q$35-$B52)/$D$24,0)&lt;4,0.875,0.9375)))))+HLOOKUP($B52,$C$35:$Q$36,2,FALSE)*$C$25*(1-IF(ROUNDDOWN((Q$35-$B52)/$D$25,0)&lt;1,0,IF(ROUNDDOWN((Q$35-$B52)/$D$25,0)&lt;2,0.5,IF(ROUNDDOWN((Q$35-$B52)/$D$25,0)&lt;3,0.75,IF(ROUNDDOWN((Q$35-$B52)/$D$25,0)&lt;4,0.875,0.9375)))))+HLOOKUP($B52,$C$35:$Q$36,2,FALSE)*$C$26*(1-IF(ROUNDDOWN((Q$35-$B52)/$D$26,0)&lt;1,0,IF(ROUNDDOWN((Q$35-$B52)/$D$26,0)&lt;2,0.5,IF(ROUNDDOWN((Q$35-$B52)/$D$26,0)&lt;3,0.75,IF(ROUNDDOWN((Q$35-$B52)/$D$26,0)&lt;4,0.875,0.9375)))))+HLOOKUP($B52,$C$35:$Q$36,2,FALSE)*$C$27*(1-IF(ROUNDDOWN((Q$35-$B52)/$D$27,0)&lt;1,0,IF(ROUNDDOWN((Q$35-$B52)/$D$27,0)&lt;2,0.5,IF(ROUNDDOWN((Q$35-$B52)/$D$27,0)&lt;3,0.75,IF(ROUNDDOWN((Q$35-$B52)/$D$27,0)&lt;4,0.875,0.9375)))))+HLOOKUP($B52,$C$35:$Q$36,2,FALSE)*$C$28*(1-IF(ROUNDDOWN((Q$35-$B52)/$D$28,0)&lt;1,0,IF(ROUNDDOWN((Q$35-$B52)/$D$28,0)&lt;2,0.5,IF(ROUNDDOWN((Q$35-$B52)/$D$28,0)&lt;3,0.75,IF(ROUNDDOWN((Q$35-$B52)/$D$28,0)&lt;4,0.875,0.9375)))))</f>
        <v>52.850565215860364</v>
      </c>
      <c r="R52" s="86"/>
    </row>
    <row r="53" spans="2:18" ht="14.45" x14ac:dyDescent="0.3">
      <c r="B53" s="225">
        <f t="shared" si="5"/>
        <v>2029</v>
      </c>
      <c r="C53" s="232"/>
      <c r="D53" s="232"/>
      <c r="E53" s="232"/>
      <c r="F53" s="232"/>
      <c r="G53" s="232"/>
      <c r="H53" s="232"/>
      <c r="I53" s="232"/>
      <c r="J53" s="232"/>
      <c r="K53" s="232"/>
      <c r="L53" s="232"/>
      <c r="M53" s="232"/>
      <c r="N53" s="232"/>
      <c r="O53" s="232"/>
      <c r="P53" s="232"/>
      <c r="Q53" s="232">
        <f>HLOOKUP($B53,$C$35:$Q$36,2,FALSE)*$C$23*(1-IF(ROUNDDOWN((Q$35-$B53)/$D$23,0)&lt;1,0,IF(ROUNDDOWN((Q$35-$B53)/$D$23,0)&lt;2,0.5,IF(ROUNDDOWN((Q$35-$B53)/$D$23,0)&lt;3,0.75,IF(ROUNDDOWN((Q$35-$B53)/$D$23,0)&lt;4,0.875,0.9375)))))+HLOOKUP($B53,$C$35:$Q$36,2,FALSE)*$C$24*(1-IF(ROUNDDOWN((Q$35-$B53)/$D$24,0)&lt;1,0,IF(ROUNDDOWN((Q$35-$B53)/$D$24,0)&lt;2,0.5,IF(ROUNDDOWN((Q$35-$B53)/$D$24,0)&lt;3,0.75,IF(ROUNDDOWN((Q$35-$B53)/$D$24,0)&lt;4,0.875,0.9375)))))+HLOOKUP($B53,$C$35:$Q$36,2,FALSE)*$C$25*(1-IF(ROUNDDOWN((Q$35-$B53)/$D$25,0)&lt;1,0,IF(ROUNDDOWN((Q$35-$B53)/$D$25,0)&lt;2,0.5,IF(ROUNDDOWN((Q$35-$B53)/$D$25,0)&lt;3,0.75,IF(ROUNDDOWN((Q$35-$B53)/$D$25,0)&lt;4,0.875,0.9375)))))+HLOOKUP($B53,$C$35:$Q$36,2,FALSE)*$C$26*(1-IF(ROUNDDOWN((Q$35-$B53)/$D$26,0)&lt;1,0,IF(ROUNDDOWN((Q$35-$B53)/$D$26,0)&lt;2,0.5,IF(ROUNDDOWN((Q$35-$B53)/$D$26,0)&lt;3,0.75,IF(ROUNDDOWN((Q$35-$B53)/$D$26,0)&lt;4,0.875,0.9375)))))+HLOOKUP($B53,$C$35:$Q$36,2,FALSE)*$C$27*(1-IF(ROUNDDOWN((Q$35-$B53)/$D$27,0)&lt;1,0,IF(ROUNDDOWN((Q$35-$B53)/$D$27,0)&lt;2,0.5,IF(ROUNDDOWN((Q$35-$B53)/$D$27,0)&lt;3,0.75,IF(ROUNDDOWN((Q$35-$B53)/$D$27,0)&lt;4,0.875,0.9375)))))+HLOOKUP($B53,$C$35:$Q$36,2,FALSE)*$C$28*(1-IF(ROUNDDOWN((Q$35-$B53)/$D$28,0)&lt;1,0,IF(ROUNDDOWN((Q$35-$B53)/$D$28,0)&lt;2,0.5,IF(ROUNDDOWN((Q$35-$B53)/$D$28,0)&lt;3,0.75,IF(ROUNDDOWN((Q$35-$B53)/$D$28,0)&lt;4,0.875,0.9375)))))</f>
        <v>53.853141075308805</v>
      </c>
      <c r="R53" s="86"/>
    </row>
    <row r="54" spans="2:18" ht="14.45" x14ac:dyDescent="0.3">
      <c r="B54" s="87"/>
      <c r="C54" s="233"/>
      <c r="D54" s="233"/>
      <c r="E54" s="233"/>
      <c r="F54" s="233"/>
      <c r="G54" s="233"/>
      <c r="H54" s="233"/>
      <c r="I54" s="233"/>
      <c r="J54" s="233"/>
      <c r="K54" s="233"/>
      <c r="L54" s="233"/>
      <c r="M54" s="233"/>
      <c r="N54" s="233"/>
      <c r="O54" s="233"/>
      <c r="P54" s="233"/>
      <c r="Q54" s="233"/>
      <c r="R54" s="86"/>
    </row>
    <row r="55" spans="2:18" ht="14.45" x14ac:dyDescent="0.3">
      <c r="B55" s="234" t="s">
        <v>364</v>
      </c>
      <c r="C55" s="235">
        <f t="shared" ref="C55:Q55" si="6">SUM(C39:C53)</f>
        <v>0</v>
      </c>
      <c r="D55" s="235">
        <f t="shared" si="6"/>
        <v>0</v>
      </c>
      <c r="E55" s="235">
        <f t="shared" si="6"/>
        <v>0</v>
      </c>
      <c r="F55" s="235">
        <f t="shared" si="6"/>
        <v>64.670881563537023</v>
      </c>
      <c r="G55" s="235">
        <f t="shared" si="6"/>
        <v>109.76189634916892</v>
      </c>
      <c r="H55" s="235">
        <f t="shared" si="6"/>
        <v>111.60605470710955</v>
      </c>
      <c r="I55" s="235">
        <f t="shared" si="6"/>
        <v>107.19053313557076</v>
      </c>
      <c r="J55" s="235">
        <f t="shared" si="6"/>
        <v>1389.5132859497241</v>
      </c>
      <c r="K55" s="235">
        <f t="shared" si="6"/>
        <v>1413.2311330388736</v>
      </c>
      <c r="L55" s="235">
        <f t="shared" si="6"/>
        <v>2224.578611991461</v>
      </c>
      <c r="M55" s="235">
        <f t="shared" si="6"/>
        <v>2627.8416679970974</v>
      </c>
      <c r="N55" s="235">
        <f t="shared" si="6"/>
        <v>2666.1666008118796</v>
      </c>
      <c r="O55" s="235">
        <f t="shared" si="6"/>
        <v>2629.2280567127773</v>
      </c>
      <c r="P55" s="235">
        <f t="shared" si="6"/>
        <v>2562.9591548321996</v>
      </c>
      <c r="Q55" s="237">
        <f t="shared" si="6"/>
        <v>2610.4255102571497</v>
      </c>
      <c r="R55" s="86"/>
    </row>
    <row r="56" spans="2:18" ht="14.45" x14ac:dyDescent="0.3">
      <c r="B56" s="87"/>
      <c r="C56" s="85"/>
      <c r="D56" s="85"/>
      <c r="E56" s="85"/>
      <c r="F56" s="85"/>
      <c r="G56" s="85"/>
      <c r="H56" s="85"/>
      <c r="I56" s="85"/>
      <c r="J56" s="85"/>
      <c r="K56" s="85"/>
      <c r="L56" s="85"/>
      <c r="M56" s="85"/>
      <c r="N56" s="85"/>
      <c r="O56" s="85"/>
      <c r="P56" s="85"/>
      <c r="Q56" s="85"/>
      <c r="R56" s="86"/>
    </row>
    <row r="57" spans="2:18" ht="14.45" x14ac:dyDescent="0.3">
      <c r="B57" s="87"/>
      <c r="C57" s="85"/>
      <c r="D57" s="85"/>
      <c r="E57" s="85"/>
      <c r="F57" s="85"/>
      <c r="G57" s="85"/>
      <c r="H57" s="85"/>
      <c r="I57" s="85"/>
      <c r="J57" s="85"/>
      <c r="K57" s="85"/>
      <c r="L57" s="85"/>
      <c r="M57" s="85"/>
      <c r="N57" s="85"/>
      <c r="O57" s="85"/>
      <c r="P57" s="85"/>
      <c r="Q57" s="85"/>
      <c r="R57" s="86"/>
    </row>
    <row r="58" spans="2:18" ht="14.45" x14ac:dyDescent="0.3">
      <c r="B58" s="87"/>
      <c r="C58" s="85" t="s">
        <v>365</v>
      </c>
      <c r="D58" s="85"/>
      <c r="E58" s="85"/>
      <c r="F58" s="85"/>
      <c r="G58" s="85"/>
      <c r="H58" s="85"/>
      <c r="I58" s="85"/>
      <c r="J58" s="85"/>
      <c r="K58" s="85"/>
      <c r="L58" s="85"/>
      <c r="M58" s="85"/>
      <c r="N58" s="85"/>
      <c r="O58" s="85"/>
      <c r="P58" s="85"/>
      <c r="Q58" s="85"/>
      <c r="R58" s="86"/>
    </row>
    <row r="59" spans="2:18" ht="14.45" x14ac:dyDescent="0.3">
      <c r="B59" s="87"/>
      <c r="C59" s="101">
        <f t="shared" ref="C59:Q59" si="7">C62</f>
        <v>2015</v>
      </c>
      <c r="D59" s="101">
        <f t="shared" si="7"/>
        <v>2016</v>
      </c>
      <c r="E59" s="101">
        <f t="shared" si="7"/>
        <v>2017</v>
      </c>
      <c r="F59" s="101">
        <f t="shared" si="7"/>
        <v>2018</v>
      </c>
      <c r="G59" s="101">
        <f t="shared" si="7"/>
        <v>2019</v>
      </c>
      <c r="H59" s="101">
        <f t="shared" si="7"/>
        <v>2020</v>
      </c>
      <c r="I59" s="101">
        <f t="shared" si="7"/>
        <v>2021</v>
      </c>
      <c r="J59" s="101">
        <f t="shared" si="7"/>
        <v>2022</v>
      </c>
      <c r="K59" s="101">
        <f t="shared" si="7"/>
        <v>2023</v>
      </c>
      <c r="L59" s="101">
        <f t="shared" si="7"/>
        <v>2024</v>
      </c>
      <c r="M59" s="101">
        <f t="shared" si="7"/>
        <v>2025</v>
      </c>
      <c r="N59" s="101">
        <f t="shared" si="7"/>
        <v>2026</v>
      </c>
      <c r="O59" s="101">
        <f t="shared" si="7"/>
        <v>2027</v>
      </c>
      <c r="P59" s="101">
        <f t="shared" si="7"/>
        <v>2028</v>
      </c>
      <c r="Q59" s="101">
        <f t="shared" si="7"/>
        <v>2029</v>
      </c>
      <c r="R59" s="86"/>
    </row>
    <row r="60" spans="2:18" ht="14.45" x14ac:dyDescent="0.3">
      <c r="B60" s="87"/>
      <c r="C60" s="231">
        <f>C18</f>
        <v>0</v>
      </c>
      <c r="D60" s="231">
        <f t="shared" ref="D60:Q60" si="8">D18</f>
        <v>0</v>
      </c>
      <c r="E60" s="231">
        <f t="shared" si="8"/>
        <v>0</v>
      </c>
      <c r="F60" s="231">
        <f t="shared" si="8"/>
        <v>0.73552349298262754</v>
      </c>
      <c r="G60" s="231">
        <f t="shared" si="8"/>
        <v>0.51283514149525344</v>
      </c>
      <c r="H60" s="231">
        <f t="shared" si="8"/>
        <v>2.097422772431164E-2</v>
      </c>
      <c r="I60" s="231">
        <f t="shared" si="8"/>
        <v>2.3333150624627715E-2</v>
      </c>
      <c r="J60" s="231">
        <f t="shared" si="8"/>
        <v>18.725430663002818</v>
      </c>
      <c r="K60" s="231">
        <f t="shared" si="8"/>
        <v>0.33418532038774712</v>
      </c>
      <c r="L60" s="231">
        <f t="shared" si="8"/>
        <v>19.036282832765938</v>
      </c>
      <c r="M60" s="231">
        <f t="shared" si="8"/>
        <v>0.69054404902346433</v>
      </c>
      <c r="N60" s="231">
        <f t="shared" si="8"/>
        <v>0.69720362151494619</v>
      </c>
      <c r="O60" s="231">
        <f t="shared" si="8"/>
        <v>0.75035907860602435</v>
      </c>
      <c r="P60" s="231">
        <f t="shared" si="8"/>
        <v>0.76321810237745946</v>
      </c>
      <c r="Q60" s="231">
        <f t="shared" si="8"/>
        <v>0.77818752606189256</v>
      </c>
      <c r="R60" s="86"/>
    </row>
    <row r="61" spans="2:18" ht="14.45" x14ac:dyDescent="0.3">
      <c r="B61" s="87"/>
      <c r="C61" s="85"/>
      <c r="D61" s="85"/>
      <c r="E61" s="85"/>
      <c r="F61" s="85"/>
      <c r="G61" s="85"/>
      <c r="H61" s="85"/>
      <c r="I61" s="85"/>
      <c r="J61" s="85"/>
      <c r="K61" s="85"/>
      <c r="L61" s="85"/>
      <c r="M61" s="85"/>
      <c r="N61" s="85"/>
      <c r="O61" s="85"/>
      <c r="P61" s="85"/>
      <c r="Q61" s="85"/>
      <c r="R61" s="86"/>
    </row>
    <row r="62" spans="2:18" ht="14.45" x14ac:dyDescent="0.3">
      <c r="B62" s="225" t="s">
        <v>363</v>
      </c>
      <c r="C62" s="101">
        <v>2015</v>
      </c>
      <c r="D62" s="101">
        <f t="shared" ref="D62:Q62" si="9">C62+1</f>
        <v>2016</v>
      </c>
      <c r="E62" s="101">
        <f t="shared" si="9"/>
        <v>2017</v>
      </c>
      <c r="F62" s="101">
        <f t="shared" si="9"/>
        <v>2018</v>
      </c>
      <c r="G62" s="101">
        <f t="shared" si="9"/>
        <v>2019</v>
      </c>
      <c r="H62" s="101">
        <f t="shared" si="9"/>
        <v>2020</v>
      </c>
      <c r="I62" s="101">
        <f t="shared" si="9"/>
        <v>2021</v>
      </c>
      <c r="J62" s="101">
        <f t="shared" si="9"/>
        <v>2022</v>
      </c>
      <c r="K62" s="101">
        <f t="shared" si="9"/>
        <v>2023</v>
      </c>
      <c r="L62" s="101">
        <f t="shared" si="9"/>
        <v>2024</v>
      </c>
      <c r="M62" s="101">
        <f t="shared" si="9"/>
        <v>2025</v>
      </c>
      <c r="N62" s="101">
        <f t="shared" si="9"/>
        <v>2026</v>
      </c>
      <c r="O62" s="101">
        <f t="shared" si="9"/>
        <v>2027</v>
      </c>
      <c r="P62" s="101">
        <f t="shared" si="9"/>
        <v>2028</v>
      </c>
      <c r="Q62" s="101">
        <f t="shared" si="9"/>
        <v>2029</v>
      </c>
      <c r="R62" s="86"/>
    </row>
    <row r="63" spans="2:18" ht="14.45" x14ac:dyDescent="0.3">
      <c r="B63" s="225">
        <v>2015</v>
      </c>
      <c r="C63" s="232">
        <f t="shared" ref="C63:Q72" si="10">HLOOKUP($B63,$C$59:$Q$60,2,FALSE)*$C$23*(1-IF(ROUNDDOWN((C$35-$B63)/$D$23,0)&lt;1,0,IF(ROUNDDOWN((C$35-$B63)/$D$23,0)&lt;2,0.5,IF(ROUNDDOWN((C$35-$B63)/$D$23,0)&lt;3,0.75,IF(ROUNDDOWN((C$35-$B63)/$D$23,0)&lt;4,0.875,0.9375)))))+HLOOKUP($B63,$C$59:$Q$60,2,FALSE)*$C$24*(1-IF(ROUNDDOWN((C$35-$B63)/$D$24,0)&lt;1,0,IF(ROUNDDOWN((C$35-$B63)/$D$24,0)&lt;2,0.5,IF(ROUNDDOWN((C$35-$B63)/$D$24,0)&lt;3,0.75,IF(ROUNDDOWN((C$35-$B63)/$D$24,0)&lt;4,0.875,0.9375)))))+HLOOKUP($B63,$C$59:$Q$60,2,FALSE)*$C$25*(1-IF(ROUNDDOWN((C$35-$B63)/$D$25,0)&lt;1,0,IF(ROUNDDOWN((C$35-$B63)/$D$25,0)&lt;2,0.5,IF(ROUNDDOWN((C$35-$B63)/$D$25,0)&lt;3,0.75,IF(ROUNDDOWN((C$35-$B63)/$D$25,0)&lt;4,0.875,0.9375)))))+HLOOKUP($B63,$C$59:$Q$60,2,FALSE)*$C$26*(1-IF(ROUNDDOWN((C$35-$B63)/$D$26,0)&lt;1,0,IF(ROUNDDOWN((C$35-$B63)/$D$26,0)&lt;2,0.5,IF(ROUNDDOWN((C$35-$B63)/$D$26,0)&lt;3,0.75,IF(ROUNDDOWN((C$35-$B63)/$D$26,0)&lt;4,0.875,0.9375)))))+HLOOKUP($B63,$C$59:$Q$60,2,FALSE)*$C$27*(1-IF(ROUNDDOWN((C$35-$B63)/$D$27,0)&lt;1,0,IF(ROUNDDOWN((C$35-$B63)/$D$27,0)&lt;2,0.5,IF(ROUNDDOWN((C$35-$B63)/$D$27,0)&lt;3,0.75,IF(ROUNDDOWN((C$35-$B63)/$D$27,0)&lt;4,0.875,0.9375)))))+HLOOKUP($B63,$C$59:$Q$60,2,FALSE)*$C$28*(1-IF(ROUNDDOWN((C$35-$B63)/$D$28,0)&lt;1,0,IF(ROUNDDOWN((C$35-$B63)/$D$28,0)&lt;2,0.5,IF(ROUNDDOWN((C$35-$B63)/$D$28,0)&lt;3,0.75,IF(ROUNDDOWN((C$35-$B63)/$D$28,0)&lt;4,0.875,0.9375)))))</f>
        <v>0</v>
      </c>
      <c r="D63" s="232">
        <f t="shared" si="10"/>
        <v>0</v>
      </c>
      <c r="E63" s="232">
        <f t="shared" si="10"/>
        <v>0</v>
      </c>
      <c r="F63" s="232">
        <f t="shared" si="10"/>
        <v>0</v>
      </c>
      <c r="G63" s="232">
        <f t="shared" si="10"/>
        <v>0</v>
      </c>
      <c r="H63" s="232">
        <f t="shared" si="10"/>
        <v>0</v>
      </c>
      <c r="I63" s="232">
        <f t="shared" si="10"/>
        <v>0</v>
      </c>
      <c r="J63" s="232">
        <f t="shared" si="10"/>
        <v>0</v>
      </c>
      <c r="K63" s="232">
        <f t="shared" si="10"/>
        <v>0</v>
      </c>
      <c r="L63" s="232">
        <f t="shared" si="10"/>
        <v>0</v>
      </c>
      <c r="M63" s="232">
        <f t="shared" si="10"/>
        <v>0</v>
      </c>
      <c r="N63" s="232">
        <f t="shared" si="10"/>
        <v>0</v>
      </c>
      <c r="O63" s="232">
        <f t="shared" si="10"/>
        <v>0</v>
      </c>
      <c r="P63" s="232">
        <f t="shared" si="10"/>
        <v>0</v>
      </c>
      <c r="Q63" s="232">
        <f t="shared" si="10"/>
        <v>0</v>
      </c>
      <c r="R63" s="86"/>
    </row>
    <row r="64" spans="2:18" ht="14.45" x14ac:dyDescent="0.3">
      <c r="B64" s="225">
        <f t="shared" ref="B64:B77" si="11">B63+1</f>
        <v>2016</v>
      </c>
      <c r="C64" s="232"/>
      <c r="D64" s="232">
        <f t="shared" si="10"/>
        <v>0</v>
      </c>
      <c r="E64" s="232">
        <f t="shared" si="10"/>
        <v>0</v>
      </c>
      <c r="F64" s="232">
        <f t="shared" si="10"/>
        <v>0</v>
      </c>
      <c r="G64" s="232">
        <f t="shared" si="10"/>
        <v>0</v>
      </c>
      <c r="H64" s="232">
        <f t="shared" si="10"/>
        <v>0</v>
      </c>
      <c r="I64" s="232">
        <f t="shared" si="10"/>
        <v>0</v>
      </c>
      <c r="J64" s="232">
        <f t="shared" si="10"/>
        <v>0</v>
      </c>
      <c r="K64" s="232">
        <f t="shared" si="10"/>
        <v>0</v>
      </c>
      <c r="L64" s="232">
        <f t="shared" si="10"/>
        <v>0</v>
      </c>
      <c r="M64" s="232">
        <f t="shared" si="10"/>
        <v>0</v>
      </c>
      <c r="N64" s="232">
        <f t="shared" si="10"/>
        <v>0</v>
      </c>
      <c r="O64" s="232">
        <f t="shared" si="10"/>
        <v>0</v>
      </c>
      <c r="P64" s="232">
        <f t="shared" si="10"/>
        <v>0</v>
      </c>
      <c r="Q64" s="232">
        <f t="shared" si="10"/>
        <v>0</v>
      </c>
      <c r="R64" s="86"/>
    </row>
    <row r="65" spans="2:18" ht="14.45" x14ac:dyDescent="0.3">
      <c r="B65" s="225">
        <f t="shared" si="11"/>
        <v>2017</v>
      </c>
      <c r="C65" s="232"/>
      <c r="D65" s="232"/>
      <c r="E65" s="232">
        <f t="shared" si="10"/>
        <v>0</v>
      </c>
      <c r="F65" s="232">
        <f t="shared" si="10"/>
        <v>0</v>
      </c>
      <c r="G65" s="232">
        <f t="shared" si="10"/>
        <v>0</v>
      </c>
      <c r="H65" s="232">
        <f t="shared" si="10"/>
        <v>0</v>
      </c>
      <c r="I65" s="232">
        <f t="shared" si="10"/>
        <v>0</v>
      </c>
      <c r="J65" s="232">
        <f t="shared" si="10"/>
        <v>0</v>
      </c>
      <c r="K65" s="232">
        <f t="shared" si="10"/>
        <v>0</v>
      </c>
      <c r="L65" s="232">
        <f t="shared" si="10"/>
        <v>0</v>
      </c>
      <c r="M65" s="232">
        <f t="shared" si="10"/>
        <v>0</v>
      </c>
      <c r="N65" s="232">
        <f t="shared" si="10"/>
        <v>0</v>
      </c>
      <c r="O65" s="232">
        <f t="shared" si="10"/>
        <v>0</v>
      </c>
      <c r="P65" s="232">
        <f t="shared" si="10"/>
        <v>0</v>
      </c>
      <c r="Q65" s="232">
        <f t="shared" si="10"/>
        <v>0</v>
      </c>
      <c r="R65" s="86"/>
    </row>
    <row r="66" spans="2:18" ht="14.45" x14ac:dyDescent="0.3">
      <c r="B66" s="225">
        <f t="shared" si="11"/>
        <v>2018</v>
      </c>
      <c r="C66" s="232"/>
      <c r="D66" s="232"/>
      <c r="E66" s="232"/>
      <c r="F66" s="232">
        <f t="shared" si="10"/>
        <v>0.73552349298262742</v>
      </c>
      <c r="G66" s="232">
        <f t="shared" si="10"/>
        <v>0.73552349298262742</v>
      </c>
      <c r="H66" s="232">
        <f t="shared" si="10"/>
        <v>0.73552349298262742</v>
      </c>
      <c r="I66" s="232">
        <f t="shared" si="10"/>
        <v>0.66197114368436472</v>
      </c>
      <c r="J66" s="232">
        <f t="shared" si="10"/>
        <v>0.66197114368436472</v>
      </c>
      <c r="K66" s="232">
        <f t="shared" si="10"/>
        <v>0.66197114368436472</v>
      </c>
      <c r="L66" s="232">
        <f t="shared" si="10"/>
        <v>0.62519496903523331</v>
      </c>
      <c r="M66" s="232">
        <f t="shared" si="10"/>
        <v>0.62519496903523331</v>
      </c>
      <c r="N66" s="232">
        <f t="shared" si="10"/>
        <v>0.53325453241240495</v>
      </c>
      <c r="O66" s="232">
        <f t="shared" si="10"/>
        <v>0.5148664450878393</v>
      </c>
      <c r="P66" s="232">
        <f t="shared" si="10"/>
        <v>0.5148664450878393</v>
      </c>
      <c r="Q66" s="232">
        <f t="shared" si="10"/>
        <v>0.5148664450878393</v>
      </c>
      <c r="R66" s="86"/>
    </row>
    <row r="67" spans="2:18" ht="14.45" x14ac:dyDescent="0.3">
      <c r="B67" s="225">
        <f t="shared" si="11"/>
        <v>2019</v>
      </c>
      <c r="C67" s="232"/>
      <c r="D67" s="232"/>
      <c r="E67" s="232"/>
      <c r="F67" s="232"/>
      <c r="G67" s="232">
        <f t="shared" si="10"/>
        <v>0.51283514149525344</v>
      </c>
      <c r="H67" s="232">
        <f t="shared" si="10"/>
        <v>0.51283514149525344</v>
      </c>
      <c r="I67" s="232">
        <f t="shared" si="10"/>
        <v>0.51283514149525344</v>
      </c>
      <c r="J67" s="232">
        <f t="shared" si="10"/>
        <v>0.46155162734572808</v>
      </c>
      <c r="K67" s="232">
        <f t="shared" si="10"/>
        <v>0.46155162734572808</v>
      </c>
      <c r="L67" s="232">
        <f t="shared" si="10"/>
        <v>0.46155162734572808</v>
      </c>
      <c r="M67" s="232">
        <f t="shared" si="10"/>
        <v>0.43590987027096545</v>
      </c>
      <c r="N67" s="232">
        <f t="shared" si="10"/>
        <v>0.43590987027096545</v>
      </c>
      <c r="O67" s="232">
        <f t="shared" si="10"/>
        <v>0.37180547758405874</v>
      </c>
      <c r="P67" s="232">
        <f t="shared" si="10"/>
        <v>0.35898459904667746</v>
      </c>
      <c r="Q67" s="232">
        <f t="shared" si="10"/>
        <v>0.35898459904667746</v>
      </c>
      <c r="R67" s="86"/>
    </row>
    <row r="68" spans="2:18" ht="14.45" x14ac:dyDescent="0.3">
      <c r="B68" s="225">
        <f t="shared" si="11"/>
        <v>2020</v>
      </c>
      <c r="C68" s="232"/>
      <c r="D68" s="232"/>
      <c r="E68" s="232"/>
      <c r="F68" s="232"/>
      <c r="G68" s="232"/>
      <c r="H68" s="232">
        <f t="shared" si="10"/>
        <v>2.0974227724311637E-2</v>
      </c>
      <c r="I68" s="232">
        <f t="shared" si="10"/>
        <v>2.0974227724311637E-2</v>
      </c>
      <c r="J68" s="232">
        <f t="shared" si="10"/>
        <v>2.0974227724311637E-2</v>
      </c>
      <c r="K68" s="232">
        <f t="shared" si="10"/>
        <v>1.8876804951880474E-2</v>
      </c>
      <c r="L68" s="232">
        <f t="shared" si="10"/>
        <v>1.8876804951880474E-2</v>
      </c>
      <c r="M68" s="232">
        <f t="shared" si="10"/>
        <v>1.8876804951880474E-2</v>
      </c>
      <c r="N68" s="232">
        <f t="shared" si="10"/>
        <v>1.7828093565664893E-2</v>
      </c>
      <c r="O68" s="232">
        <f t="shared" si="10"/>
        <v>1.7828093565664893E-2</v>
      </c>
      <c r="P68" s="232">
        <f t="shared" si="10"/>
        <v>1.520631510012594E-2</v>
      </c>
      <c r="Q68" s="232">
        <f t="shared" si="10"/>
        <v>1.4681959407018146E-2</v>
      </c>
      <c r="R68" s="86"/>
    </row>
    <row r="69" spans="2:18" ht="14.45" x14ac:dyDescent="0.3">
      <c r="B69" s="225">
        <f t="shared" si="11"/>
        <v>2021</v>
      </c>
      <c r="C69" s="232"/>
      <c r="D69" s="232"/>
      <c r="E69" s="232"/>
      <c r="F69" s="232"/>
      <c r="G69" s="232"/>
      <c r="H69" s="232"/>
      <c r="I69" s="232">
        <f t="shared" si="10"/>
        <v>2.3333150624627711E-2</v>
      </c>
      <c r="J69" s="232">
        <f t="shared" si="10"/>
        <v>2.3333150624627711E-2</v>
      </c>
      <c r="K69" s="232">
        <f t="shared" si="10"/>
        <v>2.3333150624627711E-2</v>
      </c>
      <c r="L69" s="232">
        <f t="shared" si="10"/>
        <v>2.0999835562164941E-2</v>
      </c>
      <c r="M69" s="232">
        <f t="shared" si="10"/>
        <v>2.0999835562164941E-2</v>
      </c>
      <c r="N69" s="232">
        <f t="shared" si="10"/>
        <v>2.0999835562164941E-2</v>
      </c>
      <c r="O69" s="232">
        <f t="shared" si="10"/>
        <v>1.9833178030933558E-2</v>
      </c>
      <c r="P69" s="232">
        <f t="shared" si="10"/>
        <v>1.9833178030933558E-2</v>
      </c>
      <c r="Q69" s="232">
        <f t="shared" si="10"/>
        <v>1.6916534202855094E-2</v>
      </c>
      <c r="R69" s="86"/>
    </row>
    <row r="70" spans="2:18" ht="14.45" x14ac:dyDescent="0.3">
      <c r="B70" s="225">
        <f t="shared" si="11"/>
        <v>2022</v>
      </c>
      <c r="C70" s="232"/>
      <c r="D70" s="232"/>
      <c r="E70" s="232"/>
      <c r="F70" s="232"/>
      <c r="G70" s="232"/>
      <c r="H70" s="232"/>
      <c r="I70" s="232"/>
      <c r="J70" s="232">
        <f t="shared" si="10"/>
        <v>18.725430663002818</v>
      </c>
      <c r="K70" s="232">
        <f t="shared" si="10"/>
        <v>18.725430663002818</v>
      </c>
      <c r="L70" s="232">
        <f t="shared" si="10"/>
        <v>18.725430663002818</v>
      </c>
      <c r="M70" s="232">
        <f t="shared" si="10"/>
        <v>16.852887596702537</v>
      </c>
      <c r="N70" s="232">
        <f t="shared" si="10"/>
        <v>16.852887596702537</v>
      </c>
      <c r="O70" s="232">
        <f t="shared" si="10"/>
        <v>16.852887596702537</v>
      </c>
      <c r="P70" s="232">
        <f t="shared" si="10"/>
        <v>15.916616063552397</v>
      </c>
      <c r="Q70" s="232">
        <f t="shared" si="10"/>
        <v>15.916616063552397</v>
      </c>
      <c r="R70" s="86"/>
    </row>
    <row r="71" spans="2:18" ht="14.45" x14ac:dyDescent="0.3">
      <c r="B71" s="225">
        <f t="shared" si="11"/>
        <v>2023</v>
      </c>
      <c r="C71" s="232"/>
      <c r="D71" s="232"/>
      <c r="E71" s="232"/>
      <c r="F71" s="232"/>
      <c r="G71" s="232"/>
      <c r="H71" s="232"/>
      <c r="I71" s="232"/>
      <c r="J71" s="232"/>
      <c r="K71" s="232">
        <f t="shared" si="10"/>
        <v>0.33418532038774712</v>
      </c>
      <c r="L71" s="232">
        <f t="shared" si="10"/>
        <v>0.33418532038774712</v>
      </c>
      <c r="M71" s="232">
        <f t="shared" si="10"/>
        <v>0.33418532038774712</v>
      </c>
      <c r="N71" s="232">
        <f t="shared" si="10"/>
        <v>0.30076678834897241</v>
      </c>
      <c r="O71" s="232">
        <f t="shared" si="10"/>
        <v>0.30076678834897241</v>
      </c>
      <c r="P71" s="232">
        <f t="shared" si="10"/>
        <v>0.30076678834897241</v>
      </c>
      <c r="Q71" s="232">
        <f t="shared" si="10"/>
        <v>0.28405752232958503</v>
      </c>
      <c r="R71" s="86"/>
    </row>
    <row r="72" spans="2:18" ht="14.45" x14ac:dyDescent="0.3">
      <c r="B72" s="225">
        <f t="shared" si="11"/>
        <v>2024</v>
      </c>
      <c r="C72" s="232"/>
      <c r="D72" s="232"/>
      <c r="E72" s="232"/>
      <c r="F72" s="232"/>
      <c r="G72" s="232"/>
      <c r="H72" s="232"/>
      <c r="I72" s="232"/>
      <c r="J72" s="232"/>
      <c r="K72" s="232"/>
      <c r="L72" s="232">
        <f t="shared" si="10"/>
        <v>19.036282832765938</v>
      </c>
      <c r="M72" s="232">
        <f t="shared" si="10"/>
        <v>19.036282832765938</v>
      </c>
      <c r="N72" s="232">
        <f t="shared" si="10"/>
        <v>19.036282832765938</v>
      </c>
      <c r="O72" s="232">
        <f t="shared" si="10"/>
        <v>17.132654549489342</v>
      </c>
      <c r="P72" s="232">
        <f t="shared" si="10"/>
        <v>17.132654549489342</v>
      </c>
      <c r="Q72" s="232">
        <f t="shared" si="10"/>
        <v>17.132654549489342</v>
      </c>
      <c r="R72" s="86"/>
    </row>
    <row r="73" spans="2:18" ht="14.45" x14ac:dyDescent="0.3">
      <c r="B73" s="225">
        <f t="shared" si="11"/>
        <v>2025</v>
      </c>
      <c r="C73" s="232"/>
      <c r="D73" s="232"/>
      <c r="E73" s="232"/>
      <c r="F73" s="232"/>
      <c r="G73" s="232"/>
      <c r="H73" s="232"/>
      <c r="I73" s="232"/>
      <c r="J73" s="232"/>
      <c r="K73" s="232"/>
      <c r="L73" s="232"/>
      <c r="M73" s="232">
        <f>HLOOKUP($B73,$C$59:$Q$60,2,FALSE)*$C$23*(1-IF(ROUNDDOWN((M$35-$B73)/$D$23,0)&lt;1,0,IF(ROUNDDOWN((M$35-$B73)/$D$23,0)&lt;2,0.5,IF(ROUNDDOWN((M$35-$B73)/$D$23,0)&lt;3,0.75,IF(ROUNDDOWN((M$35-$B73)/$D$23,0)&lt;4,0.875,0.9375)))))+HLOOKUP($B73,$C$59:$Q$60,2,FALSE)*$C$24*(1-IF(ROUNDDOWN((M$35-$B73)/$D$24,0)&lt;1,0,IF(ROUNDDOWN((M$35-$B73)/$D$24,0)&lt;2,0.5,IF(ROUNDDOWN((M$35-$B73)/$D$24,0)&lt;3,0.75,IF(ROUNDDOWN((M$35-$B73)/$D$24,0)&lt;4,0.875,0.9375)))))+HLOOKUP($B73,$C$59:$Q$60,2,FALSE)*$C$25*(1-IF(ROUNDDOWN((M$35-$B73)/$D$25,0)&lt;1,0,IF(ROUNDDOWN((M$35-$B73)/$D$25,0)&lt;2,0.5,IF(ROUNDDOWN((M$35-$B73)/$D$25,0)&lt;3,0.75,IF(ROUNDDOWN((M$35-$B73)/$D$25,0)&lt;4,0.875,0.9375)))))+HLOOKUP($B73,$C$59:$Q$60,2,FALSE)*$C$26*(1-IF(ROUNDDOWN((M$35-$B73)/$D$26,0)&lt;1,0,IF(ROUNDDOWN((M$35-$B73)/$D$26,0)&lt;2,0.5,IF(ROUNDDOWN((M$35-$B73)/$D$26,0)&lt;3,0.75,IF(ROUNDDOWN((M$35-$B73)/$D$26,0)&lt;4,0.875,0.9375)))))+HLOOKUP($B73,$C$59:$Q$60,2,FALSE)*$C$27*(1-IF(ROUNDDOWN((M$35-$B73)/$D$27,0)&lt;1,0,IF(ROUNDDOWN((M$35-$B73)/$D$27,0)&lt;2,0.5,IF(ROUNDDOWN((M$35-$B73)/$D$27,0)&lt;3,0.75,IF(ROUNDDOWN((M$35-$B73)/$D$27,0)&lt;4,0.875,0.9375)))))+HLOOKUP($B73,$C$59:$Q$60,2,FALSE)*$C$28*(1-IF(ROUNDDOWN((M$35-$B73)/$D$28,0)&lt;1,0,IF(ROUNDDOWN((M$35-$B73)/$D$28,0)&lt;2,0.5,IF(ROUNDDOWN((M$35-$B73)/$D$28,0)&lt;3,0.75,IF(ROUNDDOWN((M$35-$B73)/$D$28,0)&lt;4,0.875,0.9375)))))</f>
        <v>0.69054404902346445</v>
      </c>
      <c r="N73" s="232">
        <f>HLOOKUP($B73,$C$59:$Q$60,2,FALSE)*$C$23*(1-IF(ROUNDDOWN((N$35-$B73)/$D$23,0)&lt;1,0,IF(ROUNDDOWN((N$35-$B73)/$D$23,0)&lt;2,0.5,IF(ROUNDDOWN((N$35-$B73)/$D$23,0)&lt;3,0.75,IF(ROUNDDOWN((N$35-$B73)/$D$23,0)&lt;4,0.875,0.9375)))))+HLOOKUP($B73,$C$59:$Q$60,2,FALSE)*$C$24*(1-IF(ROUNDDOWN((N$35-$B73)/$D$24,0)&lt;1,0,IF(ROUNDDOWN((N$35-$B73)/$D$24,0)&lt;2,0.5,IF(ROUNDDOWN((N$35-$B73)/$D$24,0)&lt;3,0.75,IF(ROUNDDOWN((N$35-$B73)/$D$24,0)&lt;4,0.875,0.9375)))))+HLOOKUP($B73,$C$59:$Q$60,2,FALSE)*$C$25*(1-IF(ROUNDDOWN((N$35-$B73)/$D$25,0)&lt;1,0,IF(ROUNDDOWN((N$35-$B73)/$D$25,0)&lt;2,0.5,IF(ROUNDDOWN((N$35-$B73)/$D$25,0)&lt;3,0.75,IF(ROUNDDOWN((N$35-$B73)/$D$25,0)&lt;4,0.875,0.9375)))))+HLOOKUP($B73,$C$59:$Q$60,2,FALSE)*$C$26*(1-IF(ROUNDDOWN((N$35-$B73)/$D$26,0)&lt;1,0,IF(ROUNDDOWN((N$35-$B73)/$D$26,0)&lt;2,0.5,IF(ROUNDDOWN((N$35-$B73)/$D$26,0)&lt;3,0.75,IF(ROUNDDOWN((N$35-$B73)/$D$26,0)&lt;4,0.875,0.9375)))))+HLOOKUP($B73,$C$59:$Q$60,2,FALSE)*$C$27*(1-IF(ROUNDDOWN((N$35-$B73)/$D$27,0)&lt;1,0,IF(ROUNDDOWN((N$35-$B73)/$D$27,0)&lt;2,0.5,IF(ROUNDDOWN((N$35-$B73)/$D$27,0)&lt;3,0.75,IF(ROUNDDOWN((N$35-$B73)/$D$27,0)&lt;4,0.875,0.9375)))))+HLOOKUP($B73,$C$59:$Q$60,2,FALSE)*$C$28*(1-IF(ROUNDDOWN((N$35-$B73)/$D$28,0)&lt;1,0,IF(ROUNDDOWN((N$35-$B73)/$D$28,0)&lt;2,0.5,IF(ROUNDDOWN((N$35-$B73)/$D$28,0)&lt;3,0.75,IF(ROUNDDOWN((N$35-$B73)/$D$28,0)&lt;4,0.875,0.9375)))))</f>
        <v>0.69054404902346445</v>
      </c>
      <c r="O73" s="232">
        <f>HLOOKUP($B73,$C$59:$Q$60,2,FALSE)*$C$23*(1-IF(ROUNDDOWN((O$35-$B73)/$D$23,0)&lt;1,0,IF(ROUNDDOWN((O$35-$B73)/$D$23,0)&lt;2,0.5,IF(ROUNDDOWN((O$35-$B73)/$D$23,0)&lt;3,0.75,IF(ROUNDDOWN((O$35-$B73)/$D$23,0)&lt;4,0.875,0.9375)))))+HLOOKUP($B73,$C$59:$Q$60,2,FALSE)*$C$24*(1-IF(ROUNDDOWN((O$35-$B73)/$D$24,0)&lt;1,0,IF(ROUNDDOWN((O$35-$B73)/$D$24,0)&lt;2,0.5,IF(ROUNDDOWN((O$35-$B73)/$D$24,0)&lt;3,0.75,IF(ROUNDDOWN((O$35-$B73)/$D$24,0)&lt;4,0.875,0.9375)))))+HLOOKUP($B73,$C$59:$Q$60,2,FALSE)*$C$25*(1-IF(ROUNDDOWN((O$35-$B73)/$D$25,0)&lt;1,0,IF(ROUNDDOWN((O$35-$B73)/$D$25,0)&lt;2,0.5,IF(ROUNDDOWN((O$35-$B73)/$D$25,0)&lt;3,0.75,IF(ROUNDDOWN((O$35-$B73)/$D$25,0)&lt;4,0.875,0.9375)))))+HLOOKUP($B73,$C$59:$Q$60,2,FALSE)*$C$26*(1-IF(ROUNDDOWN((O$35-$B73)/$D$26,0)&lt;1,0,IF(ROUNDDOWN((O$35-$B73)/$D$26,0)&lt;2,0.5,IF(ROUNDDOWN((O$35-$B73)/$D$26,0)&lt;3,0.75,IF(ROUNDDOWN((O$35-$B73)/$D$26,0)&lt;4,0.875,0.9375)))))+HLOOKUP($B73,$C$59:$Q$60,2,FALSE)*$C$27*(1-IF(ROUNDDOWN((O$35-$B73)/$D$27,0)&lt;1,0,IF(ROUNDDOWN((O$35-$B73)/$D$27,0)&lt;2,0.5,IF(ROUNDDOWN((O$35-$B73)/$D$27,0)&lt;3,0.75,IF(ROUNDDOWN((O$35-$B73)/$D$27,0)&lt;4,0.875,0.9375)))))+HLOOKUP($B73,$C$59:$Q$60,2,FALSE)*$C$28*(1-IF(ROUNDDOWN((O$35-$B73)/$D$28,0)&lt;1,0,IF(ROUNDDOWN((O$35-$B73)/$D$28,0)&lt;2,0.5,IF(ROUNDDOWN((O$35-$B73)/$D$28,0)&lt;3,0.75,IF(ROUNDDOWN((O$35-$B73)/$D$28,0)&lt;4,0.875,0.9375)))))</f>
        <v>0.69054404902346445</v>
      </c>
      <c r="P73" s="232">
        <f>HLOOKUP($B73,$C$59:$Q$60,2,FALSE)*$C$23*(1-IF(ROUNDDOWN((P$35-$B73)/$D$23,0)&lt;1,0,IF(ROUNDDOWN((P$35-$B73)/$D$23,0)&lt;2,0.5,IF(ROUNDDOWN((P$35-$B73)/$D$23,0)&lt;3,0.75,IF(ROUNDDOWN((P$35-$B73)/$D$23,0)&lt;4,0.875,0.9375)))))+HLOOKUP($B73,$C$59:$Q$60,2,FALSE)*$C$24*(1-IF(ROUNDDOWN((P$35-$B73)/$D$24,0)&lt;1,0,IF(ROUNDDOWN((P$35-$B73)/$D$24,0)&lt;2,0.5,IF(ROUNDDOWN((P$35-$B73)/$D$24,0)&lt;3,0.75,IF(ROUNDDOWN((P$35-$B73)/$D$24,0)&lt;4,0.875,0.9375)))))+HLOOKUP($B73,$C$59:$Q$60,2,FALSE)*$C$25*(1-IF(ROUNDDOWN((P$35-$B73)/$D$25,0)&lt;1,0,IF(ROUNDDOWN((P$35-$B73)/$D$25,0)&lt;2,0.5,IF(ROUNDDOWN((P$35-$B73)/$D$25,0)&lt;3,0.75,IF(ROUNDDOWN((P$35-$B73)/$D$25,0)&lt;4,0.875,0.9375)))))+HLOOKUP($B73,$C$59:$Q$60,2,FALSE)*$C$26*(1-IF(ROUNDDOWN((P$35-$B73)/$D$26,0)&lt;1,0,IF(ROUNDDOWN((P$35-$B73)/$D$26,0)&lt;2,0.5,IF(ROUNDDOWN((P$35-$B73)/$D$26,0)&lt;3,0.75,IF(ROUNDDOWN((P$35-$B73)/$D$26,0)&lt;4,0.875,0.9375)))))+HLOOKUP($B73,$C$59:$Q$60,2,FALSE)*$C$27*(1-IF(ROUNDDOWN((P$35-$B73)/$D$27,0)&lt;1,0,IF(ROUNDDOWN((P$35-$B73)/$D$27,0)&lt;2,0.5,IF(ROUNDDOWN((P$35-$B73)/$D$27,0)&lt;3,0.75,IF(ROUNDDOWN((P$35-$B73)/$D$27,0)&lt;4,0.875,0.9375)))))+HLOOKUP($B73,$C$59:$Q$60,2,FALSE)*$C$28*(1-IF(ROUNDDOWN((P$35-$B73)/$D$28,0)&lt;1,0,IF(ROUNDDOWN((P$35-$B73)/$D$28,0)&lt;2,0.5,IF(ROUNDDOWN((P$35-$B73)/$D$28,0)&lt;3,0.75,IF(ROUNDDOWN((P$35-$B73)/$D$28,0)&lt;4,0.875,0.9375)))))</f>
        <v>0.62148964412111796</v>
      </c>
      <c r="Q73" s="232">
        <f>HLOOKUP($B73,$C$59:$Q$60,2,FALSE)*$C$23*(1-IF(ROUNDDOWN((Q$35-$B73)/$D$23,0)&lt;1,0,IF(ROUNDDOWN((Q$35-$B73)/$D$23,0)&lt;2,0.5,IF(ROUNDDOWN((Q$35-$B73)/$D$23,0)&lt;3,0.75,IF(ROUNDDOWN((Q$35-$B73)/$D$23,0)&lt;4,0.875,0.9375)))))+HLOOKUP($B73,$C$59:$Q$60,2,FALSE)*$C$24*(1-IF(ROUNDDOWN((Q$35-$B73)/$D$24,0)&lt;1,0,IF(ROUNDDOWN((Q$35-$B73)/$D$24,0)&lt;2,0.5,IF(ROUNDDOWN((Q$35-$B73)/$D$24,0)&lt;3,0.75,IF(ROUNDDOWN((Q$35-$B73)/$D$24,0)&lt;4,0.875,0.9375)))))+HLOOKUP($B73,$C$59:$Q$60,2,FALSE)*$C$25*(1-IF(ROUNDDOWN((Q$35-$B73)/$D$25,0)&lt;1,0,IF(ROUNDDOWN((Q$35-$B73)/$D$25,0)&lt;2,0.5,IF(ROUNDDOWN((Q$35-$B73)/$D$25,0)&lt;3,0.75,IF(ROUNDDOWN((Q$35-$B73)/$D$25,0)&lt;4,0.875,0.9375)))))+HLOOKUP($B73,$C$59:$Q$60,2,FALSE)*$C$26*(1-IF(ROUNDDOWN((Q$35-$B73)/$D$26,0)&lt;1,0,IF(ROUNDDOWN((Q$35-$B73)/$D$26,0)&lt;2,0.5,IF(ROUNDDOWN((Q$35-$B73)/$D$26,0)&lt;3,0.75,IF(ROUNDDOWN((Q$35-$B73)/$D$26,0)&lt;4,0.875,0.9375)))))+HLOOKUP($B73,$C$59:$Q$60,2,FALSE)*$C$27*(1-IF(ROUNDDOWN((Q$35-$B73)/$D$27,0)&lt;1,0,IF(ROUNDDOWN((Q$35-$B73)/$D$27,0)&lt;2,0.5,IF(ROUNDDOWN((Q$35-$B73)/$D$27,0)&lt;3,0.75,IF(ROUNDDOWN((Q$35-$B73)/$D$27,0)&lt;4,0.875,0.9375)))))+HLOOKUP($B73,$C$59:$Q$60,2,FALSE)*$C$28*(1-IF(ROUNDDOWN((Q$35-$B73)/$D$28,0)&lt;1,0,IF(ROUNDDOWN((Q$35-$B73)/$D$28,0)&lt;2,0.5,IF(ROUNDDOWN((Q$35-$B73)/$D$28,0)&lt;3,0.75,IF(ROUNDDOWN((Q$35-$B73)/$D$28,0)&lt;4,0.875,0.9375)))))</f>
        <v>0.62148964412111796</v>
      </c>
      <c r="R73" s="86"/>
    </row>
    <row r="74" spans="2:18" ht="14.45" x14ac:dyDescent="0.3">
      <c r="B74" s="225">
        <f t="shared" si="11"/>
        <v>2026</v>
      </c>
      <c r="C74" s="232"/>
      <c r="D74" s="232"/>
      <c r="E74" s="232"/>
      <c r="F74" s="232"/>
      <c r="G74" s="232"/>
      <c r="H74" s="232"/>
      <c r="I74" s="232"/>
      <c r="J74" s="232"/>
      <c r="K74" s="232"/>
      <c r="L74" s="232"/>
      <c r="M74" s="232"/>
      <c r="N74" s="232">
        <f>HLOOKUP($B74,$C$59:$Q$60,2,FALSE)*$C$23*(1-IF(ROUNDDOWN((N$35-$B74)/$D$23,0)&lt;1,0,IF(ROUNDDOWN((N$35-$B74)/$D$23,0)&lt;2,0.5,IF(ROUNDDOWN((N$35-$B74)/$D$23,0)&lt;3,0.75,IF(ROUNDDOWN((N$35-$B74)/$D$23,0)&lt;4,0.875,0.9375)))))+HLOOKUP($B74,$C$59:$Q$60,2,FALSE)*$C$24*(1-IF(ROUNDDOWN((N$35-$B74)/$D$24,0)&lt;1,0,IF(ROUNDDOWN((N$35-$B74)/$D$24,0)&lt;2,0.5,IF(ROUNDDOWN((N$35-$B74)/$D$24,0)&lt;3,0.75,IF(ROUNDDOWN((N$35-$B74)/$D$24,0)&lt;4,0.875,0.9375)))))+HLOOKUP($B74,$C$59:$Q$60,2,FALSE)*$C$25*(1-IF(ROUNDDOWN((N$35-$B74)/$D$25,0)&lt;1,0,IF(ROUNDDOWN((N$35-$B74)/$D$25,0)&lt;2,0.5,IF(ROUNDDOWN((N$35-$B74)/$D$25,0)&lt;3,0.75,IF(ROUNDDOWN((N$35-$B74)/$D$25,0)&lt;4,0.875,0.9375)))))+HLOOKUP($B74,$C$59:$Q$60,2,FALSE)*$C$26*(1-IF(ROUNDDOWN((N$35-$B74)/$D$26,0)&lt;1,0,IF(ROUNDDOWN((N$35-$B74)/$D$26,0)&lt;2,0.5,IF(ROUNDDOWN((N$35-$B74)/$D$26,0)&lt;3,0.75,IF(ROUNDDOWN((N$35-$B74)/$D$26,0)&lt;4,0.875,0.9375)))))+HLOOKUP($B74,$C$59:$Q$60,2,FALSE)*$C$27*(1-IF(ROUNDDOWN((N$35-$B74)/$D$27,0)&lt;1,0,IF(ROUNDDOWN((N$35-$B74)/$D$27,0)&lt;2,0.5,IF(ROUNDDOWN((N$35-$B74)/$D$27,0)&lt;3,0.75,IF(ROUNDDOWN((N$35-$B74)/$D$27,0)&lt;4,0.875,0.9375)))))+HLOOKUP($B74,$C$59:$Q$60,2,FALSE)*$C$28*(1-IF(ROUNDDOWN((N$35-$B74)/$D$28,0)&lt;1,0,IF(ROUNDDOWN((N$35-$B74)/$D$28,0)&lt;2,0.5,IF(ROUNDDOWN((N$35-$B74)/$D$28,0)&lt;3,0.75,IF(ROUNDDOWN((N$35-$B74)/$D$28,0)&lt;4,0.875,0.9375)))))</f>
        <v>0.69720362151494619</v>
      </c>
      <c r="O74" s="232">
        <f>HLOOKUP($B74,$C$59:$Q$60,2,FALSE)*$C$23*(1-IF(ROUNDDOWN((O$35-$B74)/$D$23,0)&lt;1,0,IF(ROUNDDOWN((O$35-$B74)/$D$23,0)&lt;2,0.5,IF(ROUNDDOWN((O$35-$B74)/$D$23,0)&lt;3,0.75,IF(ROUNDDOWN((O$35-$B74)/$D$23,0)&lt;4,0.875,0.9375)))))+HLOOKUP($B74,$C$59:$Q$60,2,FALSE)*$C$24*(1-IF(ROUNDDOWN((O$35-$B74)/$D$24,0)&lt;1,0,IF(ROUNDDOWN((O$35-$B74)/$D$24,0)&lt;2,0.5,IF(ROUNDDOWN((O$35-$B74)/$D$24,0)&lt;3,0.75,IF(ROUNDDOWN((O$35-$B74)/$D$24,0)&lt;4,0.875,0.9375)))))+HLOOKUP($B74,$C$59:$Q$60,2,FALSE)*$C$25*(1-IF(ROUNDDOWN((O$35-$B74)/$D$25,0)&lt;1,0,IF(ROUNDDOWN((O$35-$B74)/$D$25,0)&lt;2,0.5,IF(ROUNDDOWN((O$35-$B74)/$D$25,0)&lt;3,0.75,IF(ROUNDDOWN((O$35-$B74)/$D$25,0)&lt;4,0.875,0.9375)))))+HLOOKUP($B74,$C$59:$Q$60,2,FALSE)*$C$26*(1-IF(ROUNDDOWN((O$35-$B74)/$D$26,0)&lt;1,0,IF(ROUNDDOWN((O$35-$B74)/$D$26,0)&lt;2,0.5,IF(ROUNDDOWN((O$35-$B74)/$D$26,0)&lt;3,0.75,IF(ROUNDDOWN((O$35-$B74)/$D$26,0)&lt;4,0.875,0.9375)))))+HLOOKUP($B74,$C$59:$Q$60,2,FALSE)*$C$27*(1-IF(ROUNDDOWN((O$35-$B74)/$D$27,0)&lt;1,0,IF(ROUNDDOWN((O$35-$B74)/$D$27,0)&lt;2,0.5,IF(ROUNDDOWN((O$35-$B74)/$D$27,0)&lt;3,0.75,IF(ROUNDDOWN((O$35-$B74)/$D$27,0)&lt;4,0.875,0.9375)))))+HLOOKUP($B74,$C$59:$Q$60,2,FALSE)*$C$28*(1-IF(ROUNDDOWN((O$35-$B74)/$D$28,0)&lt;1,0,IF(ROUNDDOWN((O$35-$B74)/$D$28,0)&lt;2,0.5,IF(ROUNDDOWN((O$35-$B74)/$D$28,0)&lt;3,0.75,IF(ROUNDDOWN((O$35-$B74)/$D$28,0)&lt;4,0.875,0.9375)))))</f>
        <v>0.69720362151494619</v>
      </c>
      <c r="P74" s="232">
        <f>HLOOKUP($B74,$C$59:$Q$60,2,FALSE)*$C$23*(1-IF(ROUNDDOWN((P$35-$B74)/$D$23,0)&lt;1,0,IF(ROUNDDOWN((P$35-$B74)/$D$23,0)&lt;2,0.5,IF(ROUNDDOWN((P$35-$B74)/$D$23,0)&lt;3,0.75,IF(ROUNDDOWN((P$35-$B74)/$D$23,0)&lt;4,0.875,0.9375)))))+HLOOKUP($B74,$C$59:$Q$60,2,FALSE)*$C$24*(1-IF(ROUNDDOWN((P$35-$B74)/$D$24,0)&lt;1,0,IF(ROUNDDOWN((P$35-$B74)/$D$24,0)&lt;2,0.5,IF(ROUNDDOWN((P$35-$B74)/$D$24,0)&lt;3,0.75,IF(ROUNDDOWN((P$35-$B74)/$D$24,0)&lt;4,0.875,0.9375)))))+HLOOKUP($B74,$C$59:$Q$60,2,FALSE)*$C$25*(1-IF(ROUNDDOWN((P$35-$B74)/$D$25,0)&lt;1,0,IF(ROUNDDOWN((P$35-$B74)/$D$25,0)&lt;2,0.5,IF(ROUNDDOWN((P$35-$B74)/$D$25,0)&lt;3,0.75,IF(ROUNDDOWN((P$35-$B74)/$D$25,0)&lt;4,0.875,0.9375)))))+HLOOKUP($B74,$C$59:$Q$60,2,FALSE)*$C$26*(1-IF(ROUNDDOWN((P$35-$B74)/$D$26,0)&lt;1,0,IF(ROUNDDOWN((P$35-$B74)/$D$26,0)&lt;2,0.5,IF(ROUNDDOWN((P$35-$B74)/$D$26,0)&lt;3,0.75,IF(ROUNDDOWN((P$35-$B74)/$D$26,0)&lt;4,0.875,0.9375)))))+HLOOKUP($B74,$C$59:$Q$60,2,FALSE)*$C$27*(1-IF(ROUNDDOWN((P$35-$B74)/$D$27,0)&lt;1,0,IF(ROUNDDOWN((P$35-$B74)/$D$27,0)&lt;2,0.5,IF(ROUNDDOWN((P$35-$B74)/$D$27,0)&lt;3,0.75,IF(ROUNDDOWN((P$35-$B74)/$D$27,0)&lt;4,0.875,0.9375)))))+HLOOKUP($B74,$C$59:$Q$60,2,FALSE)*$C$28*(1-IF(ROUNDDOWN((P$35-$B74)/$D$28,0)&lt;1,0,IF(ROUNDDOWN((P$35-$B74)/$D$28,0)&lt;2,0.5,IF(ROUNDDOWN((P$35-$B74)/$D$28,0)&lt;3,0.75,IF(ROUNDDOWN((P$35-$B74)/$D$28,0)&lt;4,0.875,0.9375)))))</f>
        <v>0.69720362151494619</v>
      </c>
      <c r="Q74" s="232">
        <f>HLOOKUP($B74,$C$59:$Q$60,2,FALSE)*$C$23*(1-IF(ROUNDDOWN((Q$35-$B74)/$D$23,0)&lt;1,0,IF(ROUNDDOWN((Q$35-$B74)/$D$23,0)&lt;2,0.5,IF(ROUNDDOWN((Q$35-$B74)/$D$23,0)&lt;3,0.75,IF(ROUNDDOWN((Q$35-$B74)/$D$23,0)&lt;4,0.875,0.9375)))))+HLOOKUP($B74,$C$59:$Q$60,2,FALSE)*$C$24*(1-IF(ROUNDDOWN((Q$35-$B74)/$D$24,0)&lt;1,0,IF(ROUNDDOWN((Q$35-$B74)/$D$24,0)&lt;2,0.5,IF(ROUNDDOWN((Q$35-$B74)/$D$24,0)&lt;3,0.75,IF(ROUNDDOWN((Q$35-$B74)/$D$24,0)&lt;4,0.875,0.9375)))))+HLOOKUP($B74,$C$59:$Q$60,2,FALSE)*$C$25*(1-IF(ROUNDDOWN((Q$35-$B74)/$D$25,0)&lt;1,0,IF(ROUNDDOWN((Q$35-$B74)/$D$25,0)&lt;2,0.5,IF(ROUNDDOWN((Q$35-$B74)/$D$25,0)&lt;3,0.75,IF(ROUNDDOWN((Q$35-$B74)/$D$25,0)&lt;4,0.875,0.9375)))))+HLOOKUP($B74,$C$59:$Q$60,2,FALSE)*$C$26*(1-IF(ROUNDDOWN((Q$35-$B74)/$D$26,0)&lt;1,0,IF(ROUNDDOWN((Q$35-$B74)/$D$26,0)&lt;2,0.5,IF(ROUNDDOWN((Q$35-$B74)/$D$26,0)&lt;3,0.75,IF(ROUNDDOWN((Q$35-$B74)/$D$26,0)&lt;4,0.875,0.9375)))))+HLOOKUP($B74,$C$59:$Q$60,2,FALSE)*$C$27*(1-IF(ROUNDDOWN((Q$35-$B74)/$D$27,0)&lt;1,0,IF(ROUNDDOWN((Q$35-$B74)/$D$27,0)&lt;2,0.5,IF(ROUNDDOWN((Q$35-$B74)/$D$27,0)&lt;3,0.75,IF(ROUNDDOWN((Q$35-$B74)/$D$27,0)&lt;4,0.875,0.9375)))))+HLOOKUP($B74,$C$59:$Q$60,2,FALSE)*$C$28*(1-IF(ROUNDDOWN((Q$35-$B74)/$D$28,0)&lt;1,0,IF(ROUNDDOWN((Q$35-$B74)/$D$28,0)&lt;2,0.5,IF(ROUNDDOWN((Q$35-$B74)/$D$28,0)&lt;3,0.75,IF(ROUNDDOWN((Q$35-$B74)/$D$28,0)&lt;4,0.875,0.9375)))))</f>
        <v>0.62748325936345151</v>
      </c>
      <c r="R74" s="86"/>
    </row>
    <row r="75" spans="2:18" ht="14.45" x14ac:dyDescent="0.3">
      <c r="B75" s="225">
        <f t="shared" si="11"/>
        <v>2027</v>
      </c>
      <c r="C75" s="232"/>
      <c r="D75" s="232"/>
      <c r="E75" s="232"/>
      <c r="F75" s="232"/>
      <c r="G75" s="232"/>
      <c r="H75" s="232"/>
      <c r="I75" s="232"/>
      <c r="J75" s="232"/>
      <c r="K75" s="232"/>
      <c r="L75" s="232"/>
      <c r="M75" s="232"/>
      <c r="N75" s="232"/>
      <c r="O75" s="232">
        <f>HLOOKUP($B75,$C$59:$Q$60,2,FALSE)*$C$23*(1-IF(ROUNDDOWN((O$35-$B75)/$D$23,0)&lt;1,0,IF(ROUNDDOWN((O$35-$B75)/$D$23,0)&lt;2,0.5,IF(ROUNDDOWN((O$35-$B75)/$D$23,0)&lt;3,0.75,IF(ROUNDDOWN((O$35-$B75)/$D$23,0)&lt;4,0.875,0.9375)))))+HLOOKUP($B75,$C$59:$Q$60,2,FALSE)*$C$24*(1-IF(ROUNDDOWN((O$35-$B75)/$D$24,0)&lt;1,0,IF(ROUNDDOWN((O$35-$B75)/$D$24,0)&lt;2,0.5,IF(ROUNDDOWN((O$35-$B75)/$D$24,0)&lt;3,0.75,IF(ROUNDDOWN((O$35-$B75)/$D$24,0)&lt;4,0.875,0.9375)))))+HLOOKUP($B75,$C$59:$Q$60,2,FALSE)*$C$25*(1-IF(ROUNDDOWN((O$35-$B75)/$D$25,0)&lt;1,0,IF(ROUNDDOWN((O$35-$B75)/$D$25,0)&lt;2,0.5,IF(ROUNDDOWN((O$35-$B75)/$D$25,0)&lt;3,0.75,IF(ROUNDDOWN((O$35-$B75)/$D$25,0)&lt;4,0.875,0.9375)))))+HLOOKUP($B75,$C$59:$Q$60,2,FALSE)*$C$26*(1-IF(ROUNDDOWN((O$35-$B75)/$D$26,0)&lt;1,0,IF(ROUNDDOWN((O$35-$B75)/$D$26,0)&lt;2,0.5,IF(ROUNDDOWN((O$35-$B75)/$D$26,0)&lt;3,0.75,IF(ROUNDDOWN((O$35-$B75)/$D$26,0)&lt;4,0.875,0.9375)))))+HLOOKUP($B75,$C$59:$Q$60,2,FALSE)*$C$27*(1-IF(ROUNDDOWN((O$35-$B75)/$D$27,0)&lt;1,0,IF(ROUNDDOWN((O$35-$B75)/$D$27,0)&lt;2,0.5,IF(ROUNDDOWN((O$35-$B75)/$D$27,0)&lt;3,0.75,IF(ROUNDDOWN((O$35-$B75)/$D$27,0)&lt;4,0.875,0.9375)))))+HLOOKUP($B75,$C$59:$Q$60,2,FALSE)*$C$28*(1-IF(ROUNDDOWN((O$35-$B75)/$D$28,0)&lt;1,0,IF(ROUNDDOWN((O$35-$B75)/$D$28,0)&lt;2,0.5,IF(ROUNDDOWN((O$35-$B75)/$D$28,0)&lt;3,0.75,IF(ROUNDDOWN((O$35-$B75)/$D$28,0)&lt;4,0.875,0.9375)))))</f>
        <v>0.75035907860602435</v>
      </c>
      <c r="P75" s="232">
        <f>HLOOKUP($B75,$C$59:$Q$60,2,FALSE)*$C$23*(1-IF(ROUNDDOWN((P$35-$B75)/$D$23,0)&lt;1,0,IF(ROUNDDOWN((P$35-$B75)/$D$23,0)&lt;2,0.5,IF(ROUNDDOWN((P$35-$B75)/$D$23,0)&lt;3,0.75,IF(ROUNDDOWN((P$35-$B75)/$D$23,0)&lt;4,0.875,0.9375)))))+HLOOKUP($B75,$C$59:$Q$60,2,FALSE)*$C$24*(1-IF(ROUNDDOWN((P$35-$B75)/$D$24,0)&lt;1,0,IF(ROUNDDOWN((P$35-$B75)/$D$24,0)&lt;2,0.5,IF(ROUNDDOWN((P$35-$B75)/$D$24,0)&lt;3,0.75,IF(ROUNDDOWN((P$35-$B75)/$D$24,0)&lt;4,0.875,0.9375)))))+HLOOKUP($B75,$C$59:$Q$60,2,FALSE)*$C$25*(1-IF(ROUNDDOWN((P$35-$B75)/$D$25,0)&lt;1,0,IF(ROUNDDOWN((P$35-$B75)/$D$25,0)&lt;2,0.5,IF(ROUNDDOWN((P$35-$B75)/$D$25,0)&lt;3,0.75,IF(ROUNDDOWN((P$35-$B75)/$D$25,0)&lt;4,0.875,0.9375)))))+HLOOKUP($B75,$C$59:$Q$60,2,FALSE)*$C$26*(1-IF(ROUNDDOWN((P$35-$B75)/$D$26,0)&lt;1,0,IF(ROUNDDOWN((P$35-$B75)/$D$26,0)&lt;2,0.5,IF(ROUNDDOWN((P$35-$B75)/$D$26,0)&lt;3,0.75,IF(ROUNDDOWN((P$35-$B75)/$D$26,0)&lt;4,0.875,0.9375)))))+HLOOKUP($B75,$C$59:$Q$60,2,FALSE)*$C$27*(1-IF(ROUNDDOWN((P$35-$B75)/$D$27,0)&lt;1,0,IF(ROUNDDOWN((P$35-$B75)/$D$27,0)&lt;2,0.5,IF(ROUNDDOWN((P$35-$B75)/$D$27,0)&lt;3,0.75,IF(ROUNDDOWN((P$35-$B75)/$D$27,0)&lt;4,0.875,0.9375)))))+HLOOKUP($B75,$C$59:$Q$60,2,FALSE)*$C$28*(1-IF(ROUNDDOWN((P$35-$B75)/$D$28,0)&lt;1,0,IF(ROUNDDOWN((P$35-$B75)/$D$28,0)&lt;2,0.5,IF(ROUNDDOWN((P$35-$B75)/$D$28,0)&lt;3,0.75,IF(ROUNDDOWN((P$35-$B75)/$D$28,0)&lt;4,0.875,0.9375)))))</f>
        <v>0.75035907860602435</v>
      </c>
      <c r="Q75" s="232">
        <f>HLOOKUP($B75,$C$59:$Q$60,2,FALSE)*$C$23*(1-IF(ROUNDDOWN((Q$35-$B75)/$D$23,0)&lt;1,0,IF(ROUNDDOWN((Q$35-$B75)/$D$23,0)&lt;2,0.5,IF(ROUNDDOWN((Q$35-$B75)/$D$23,0)&lt;3,0.75,IF(ROUNDDOWN((Q$35-$B75)/$D$23,0)&lt;4,0.875,0.9375)))))+HLOOKUP($B75,$C$59:$Q$60,2,FALSE)*$C$24*(1-IF(ROUNDDOWN((Q$35-$B75)/$D$24,0)&lt;1,0,IF(ROUNDDOWN((Q$35-$B75)/$D$24,0)&lt;2,0.5,IF(ROUNDDOWN((Q$35-$B75)/$D$24,0)&lt;3,0.75,IF(ROUNDDOWN((Q$35-$B75)/$D$24,0)&lt;4,0.875,0.9375)))))+HLOOKUP($B75,$C$59:$Q$60,2,FALSE)*$C$25*(1-IF(ROUNDDOWN((Q$35-$B75)/$D$25,0)&lt;1,0,IF(ROUNDDOWN((Q$35-$B75)/$D$25,0)&lt;2,0.5,IF(ROUNDDOWN((Q$35-$B75)/$D$25,0)&lt;3,0.75,IF(ROUNDDOWN((Q$35-$B75)/$D$25,0)&lt;4,0.875,0.9375)))))+HLOOKUP($B75,$C$59:$Q$60,2,FALSE)*$C$26*(1-IF(ROUNDDOWN((Q$35-$B75)/$D$26,0)&lt;1,0,IF(ROUNDDOWN((Q$35-$B75)/$D$26,0)&lt;2,0.5,IF(ROUNDDOWN((Q$35-$B75)/$D$26,0)&lt;3,0.75,IF(ROUNDDOWN((Q$35-$B75)/$D$26,0)&lt;4,0.875,0.9375)))))+HLOOKUP($B75,$C$59:$Q$60,2,FALSE)*$C$27*(1-IF(ROUNDDOWN((Q$35-$B75)/$D$27,0)&lt;1,0,IF(ROUNDDOWN((Q$35-$B75)/$D$27,0)&lt;2,0.5,IF(ROUNDDOWN((Q$35-$B75)/$D$27,0)&lt;3,0.75,IF(ROUNDDOWN((Q$35-$B75)/$D$27,0)&lt;4,0.875,0.9375)))))+HLOOKUP($B75,$C$59:$Q$60,2,FALSE)*$C$28*(1-IF(ROUNDDOWN((Q$35-$B75)/$D$28,0)&lt;1,0,IF(ROUNDDOWN((Q$35-$B75)/$D$28,0)&lt;2,0.5,IF(ROUNDDOWN((Q$35-$B75)/$D$28,0)&lt;3,0.75,IF(ROUNDDOWN((Q$35-$B75)/$D$28,0)&lt;4,0.875,0.9375)))))</f>
        <v>0.75035907860602435</v>
      </c>
      <c r="R75" s="86"/>
    </row>
    <row r="76" spans="2:18" ht="14.45" x14ac:dyDescent="0.3">
      <c r="B76" s="225">
        <f t="shared" si="11"/>
        <v>2028</v>
      </c>
      <c r="C76" s="232"/>
      <c r="D76" s="232"/>
      <c r="E76" s="232"/>
      <c r="F76" s="232"/>
      <c r="G76" s="232"/>
      <c r="H76" s="232"/>
      <c r="I76" s="232"/>
      <c r="J76" s="232"/>
      <c r="K76" s="232"/>
      <c r="L76" s="232"/>
      <c r="M76" s="232"/>
      <c r="N76" s="232"/>
      <c r="O76" s="232"/>
      <c r="P76" s="232">
        <f>HLOOKUP($B76,$C$59:$Q$60,2,FALSE)*$C$23*(1-IF(ROUNDDOWN((P$35-$B76)/$D$23,0)&lt;1,0,IF(ROUNDDOWN((P$35-$B76)/$D$23,0)&lt;2,0.5,IF(ROUNDDOWN((P$35-$B76)/$D$23,0)&lt;3,0.75,IF(ROUNDDOWN((P$35-$B76)/$D$23,0)&lt;4,0.875,0.9375)))))+HLOOKUP($B76,$C$59:$Q$60,2,FALSE)*$C$24*(1-IF(ROUNDDOWN((P$35-$B76)/$D$24,0)&lt;1,0,IF(ROUNDDOWN((P$35-$B76)/$D$24,0)&lt;2,0.5,IF(ROUNDDOWN((P$35-$B76)/$D$24,0)&lt;3,0.75,IF(ROUNDDOWN((P$35-$B76)/$D$24,0)&lt;4,0.875,0.9375)))))+HLOOKUP($B76,$C$59:$Q$60,2,FALSE)*$C$25*(1-IF(ROUNDDOWN((P$35-$B76)/$D$25,0)&lt;1,0,IF(ROUNDDOWN((P$35-$B76)/$D$25,0)&lt;2,0.5,IF(ROUNDDOWN((P$35-$B76)/$D$25,0)&lt;3,0.75,IF(ROUNDDOWN((P$35-$B76)/$D$25,0)&lt;4,0.875,0.9375)))))+HLOOKUP($B76,$C$59:$Q$60,2,FALSE)*$C$26*(1-IF(ROUNDDOWN((P$35-$B76)/$D$26,0)&lt;1,0,IF(ROUNDDOWN((P$35-$B76)/$D$26,0)&lt;2,0.5,IF(ROUNDDOWN((P$35-$B76)/$D$26,0)&lt;3,0.75,IF(ROUNDDOWN((P$35-$B76)/$D$26,0)&lt;4,0.875,0.9375)))))+HLOOKUP($B76,$C$59:$Q$60,2,FALSE)*$C$27*(1-IF(ROUNDDOWN((P$35-$B76)/$D$27,0)&lt;1,0,IF(ROUNDDOWN((P$35-$B76)/$D$27,0)&lt;2,0.5,IF(ROUNDDOWN((P$35-$B76)/$D$27,0)&lt;3,0.75,IF(ROUNDDOWN((P$35-$B76)/$D$27,0)&lt;4,0.875,0.9375)))))+HLOOKUP($B76,$C$59:$Q$60,2,FALSE)*$C$28*(1-IF(ROUNDDOWN((P$35-$B76)/$D$28,0)&lt;1,0,IF(ROUNDDOWN((P$35-$B76)/$D$28,0)&lt;2,0.5,IF(ROUNDDOWN((P$35-$B76)/$D$28,0)&lt;3,0.75,IF(ROUNDDOWN((P$35-$B76)/$D$28,0)&lt;4,0.875,0.9375)))))</f>
        <v>0.76321810237745946</v>
      </c>
      <c r="Q76" s="232">
        <f>HLOOKUP($B76,$C$59:$Q$60,2,FALSE)*$C$23*(1-IF(ROUNDDOWN((Q$35-$B76)/$D$23,0)&lt;1,0,IF(ROUNDDOWN((Q$35-$B76)/$D$23,0)&lt;2,0.5,IF(ROUNDDOWN((Q$35-$B76)/$D$23,0)&lt;3,0.75,IF(ROUNDDOWN((Q$35-$B76)/$D$23,0)&lt;4,0.875,0.9375)))))+HLOOKUP($B76,$C$59:$Q$60,2,FALSE)*$C$24*(1-IF(ROUNDDOWN((Q$35-$B76)/$D$24,0)&lt;1,0,IF(ROUNDDOWN((Q$35-$B76)/$D$24,0)&lt;2,0.5,IF(ROUNDDOWN((Q$35-$B76)/$D$24,0)&lt;3,0.75,IF(ROUNDDOWN((Q$35-$B76)/$D$24,0)&lt;4,0.875,0.9375)))))+HLOOKUP($B76,$C$59:$Q$60,2,FALSE)*$C$25*(1-IF(ROUNDDOWN((Q$35-$B76)/$D$25,0)&lt;1,0,IF(ROUNDDOWN((Q$35-$B76)/$D$25,0)&lt;2,0.5,IF(ROUNDDOWN((Q$35-$B76)/$D$25,0)&lt;3,0.75,IF(ROUNDDOWN((Q$35-$B76)/$D$25,0)&lt;4,0.875,0.9375)))))+HLOOKUP($B76,$C$59:$Q$60,2,FALSE)*$C$26*(1-IF(ROUNDDOWN((Q$35-$B76)/$D$26,0)&lt;1,0,IF(ROUNDDOWN((Q$35-$B76)/$D$26,0)&lt;2,0.5,IF(ROUNDDOWN((Q$35-$B76)/$D$26,0)&lt;3,0.75,IF(ROUNDDOWN((Q$35-$B76)/$D$26,0)&lt;4,0.875,0.9375)))))+HLOOKUP($B76,$C$59:$Q$60,2,FALSE)*$C$27*(1-IF(ROUNDDOWN((Q$35-$B76)/$D$27,0)&lt;1,0,IF(ROUNDDOWN((Q$35-$B76)/$D$27,0)&lt;2,0.5,IF(ROUNDDOWN((Q$35-$B76)/$D$27,0)&lt;3,0.75,IF(ROUNDDOWN((Q$35-$B76)/$D$27,0)&lt;4,0.875,0.9375)))))+HLOOKUP($B76,$C$59:$Q$60,2,FALSE)*$C$28*(1-IF(ROUNDDOWN((Q$35-$B76)/$D$28,0)&lt;1,0,IF(ROUNDDOWN((Q$35-$B76)/$D$28,0)&lt;2,0.5,IF(ROUNDDOWN((Q$35-$B76)/$D$28,0)&lt;3,0.75,IF(ROUNDDOWN((Q$35-$B76)/$D$28,0)&lt;4,0.875,0.9375)))))</f>
        <v>0.76321810237745946</v>
      </c>
      <c r="R76" s="86"/>
    </row>
    <row r="77" spans="2:18" ht="14.45" x14ac:dyDescent="0.3">
      <c r="B77" s="225">
        <f t="shared" si="11"/>
        <v>2029</v>
      </c>
      <c r="C77" s="232"/>
      <c r="D77" s="232"/>
      <c r="E77" s="232"/>
      <c r="F77" s="232"/>
      <c r="G77" s="232"/>
      <c r="H77" s="232"/>
      <c r="I77" s="232"/>
      <c r="J77" s="232"/>
      <c r="K77" s="232"/>
      <c r="L77" s="232"/>
      <c r="M77" s="232"/>
      <c r="N77" s="232"/>
      <c r="O77" s="232"/>
      <c r="P77" s="232"/>
      <c r="Q77" s="232">
        <f>HLOOKUP($B77,$C$59:$Q$60,2,FALSE)*$C$23*(1-IF(ROUNDDOWN((Q$35-$B77)/$D$23,0)&lt;1,0,IF(ROUNDDOWN((Q$35-$B77)/$D$23,0)&lt;2,0.5,IF(ROUNDDOWN((Q$35-$B77)/$D$23,0)&lt;3,0.75,IF(ROUNDDOWN((Q$35-$B77)/$D$23,0)&lt;4,0.875,0.9375)))))+HLOOKUP($B77,$C$59:$Q$60,2,FALSE)*$C$24*(1-IF(ROUNDDOWN((Q$35-$B77)/$D$24,0)&lt;1,0,IF(ROUNDDOWN((Q$35-$B77)/$D$24,0)&lt;2,0.5,IF(ROUNDDOWN((Q$35-$B77)/$D$24,0)&lt;3,0.75,IF(ROUNDDOWN((Q$35-$B77)/$D$24,0)&lt;4,0.875,0.9375)))))+HLOOKUP($B77,$C$59:$Q$60,2,FALSE)*$C$25*(1-IF(ROUNDDOWN((Q$35-$B77)/$D$25,0)&lt;1,0,IF(ROUNDDOWN((Q$35-$B77)/$D$25,0)&lt;2,0.5,IF(ROUNDDOWN((Q$35-$B77)/$D$25,0)&lt;3,0.75,IF(ROUNDDOWN((Q$35-$B77)/$D$25,0)&lt;4,0.875,0.9375)))))+HLOOKUP($B77,$C$59:$Q$60,2,FALSE)*$C$26*(1-IF(ROUNDDOWN((Q$35-$B77)/$D$26,0)&lt;1,0,IF(ROUNDDOWN((Q$35-$B77)/$D$26,0)&lt;2,0.5,IF(ROUNDDOWN((Q$35-$B77)/$D$26,0)&lt;3,0.75,IF(ROUNDDOWN((Q$35-$B77)/$D$26,0)&lt;4,0.875,0.9375)))))+HLOOKUP($B77,$C$59:$Q$60,2,FALSE)*$C$27*(1-IF(ROUNDDOWN((Q$35-$B77)/$D$27,0)&lt;1,0,IF(ROUNDDOWN((Q$35-$B77)/$D$27,0)&lt;2,0.5,IF(ROUNDDOWN((Q$35-$B77)/$D$27,0)&lt;3,0.75,IF(ROUNDDOWN((Q$35-$B77)/$D$27,0)&lt;4,0.875,0.9375)))))+HLOOKUP($B77,$C$59:$Q$60,2,FALSE)*$C$28*(1-IF(ROUNDDOWN((Q$35-$B77)/$D$28,0)&lt;1,0,IF(ROUNDDOWN((Q$35-$B77)/$D$28,0)&lt;2,0.5,IF(ROUNDDOWN((Q$35-$B77)/$D$28,0)&lt;3,0.75,IF(ROUNDDOWN((Q$35-$B77)/$D$28,0)&lt;4,0.875,0.9375)))))</f>
        <v>0.77818752606189268</v>
      </c>
      <c r="R77" s="86"/>
    </row>
    <row r="78" spans="2:18" ht="14.45" x14ac:dyDescent="0.3">
      <c r="B78" s="87"/>
      <c r="C78" s="233"/>
      <c r="D78" s="233"/>
      <c r="E78" s="233"/>
      <c r="F78" s="233"/>
      <c r="G78" s="233"/>
      <c r="H78" s="233"/>
      <c r="I78" s="233"/>
      <c r="J78" s="233"/>
      <c r="K78" s="233"/>
      <c r="L78" s="233"/>
      <c r="M78" s="233"/>
      <c r="N78" s="233"/>
      <c r="O78" s="233"/>
      <c r="P78" s="233"/>
      <c r="Q78" s="233"/>
      <c r="R78" s="86"/>
    </row>
    <row r="79" spans="2:18" ht="14.45" x14ac:dyDescent="0.3">
      <c r="B79" s="234" t="s">
        <v>366</v>
      </c>
      <c r="C79" s="235">
        <f t="shared" ref="C79:Q79" si="12">SUM(C63:C77)</f>
        <v>0</v>
      </c>
      <c r="D79" s="235">
        <f t="shared" si="12"/>
        <v>0</v>
      </c>
      <c r="E79" s="235">
        <f t="shared" si="12"/>
        <v>0</v>
      </c>
      <c r="F79" s="235">
        <f t="shared" si="12"/>
        <v>0.73552349298262742</v>
      </c>
      <c r="G79" s="235">
        <f t="shared" si="12"/>
        <v>1.248358634477881</v>
      </c>
      <c r="H79" s="235">
        <f t="shared" si="12"/>
        <v>1.2693328622021927</v>
      </c>
      <c r="I79" s="235">
        <f t="shared" si="12"/>
        <v>1.2191136635285575</v>
      </c>
      <c r="J79" s="235">
        <f t="shared" si="12"/>
        <v>19.89326081238185</v>
      </c>
      <c r="K79" s="235">
        <f t="shared" si="12"/>
        <v>20.225348709997164</v>
      </c>
      <c r="L79" s="235">
        <f t="shared" si="12"/>
        <v>39.222522053051506</v>
      </c>
      <c r="M79" s="235">
        <f t="shared" si="12"/>
        <v>38.014881278699931</v>
      </c>
      <c r="N79" s="235">
        <f t="shared" si="12"/>
        <v>38.585677220167057</v>
      </c>
      <c r="O79" s="235">
        <f t="shared" si="12"/>
        <v>37.348748877953781</v>
      </c>
      <c r="P79" s="235">
        <f t="shared" si="12"/>
        <v>37.091198385275831</v>
      </c>
      <c r="Q79" s="235">
        <f t="shared" si="12"/>
        <v>37.779515283645658</v>
      </c>
      <c r="R79" s="86"/>
    </row>
    <row r="80" spans="2:18" thickBot="1" x14ac:dyDescent="0.35">
      <c r="B80" s="106"/>
      <c r="C80" s="88"/>
      <c r="D80" s="88"/>
      <c r="E80" s="88"/>
      <c r="F80" s="88"/>
      <c r="G80" s="88"/>
      <c r="H80" s="88"/>
      <c r="I80" s="88"/>
      <c r="J80" s="88"/>
      <c r="K80" s="88"/>
      <c r="L80" s="88"/>
      <c r="M80" s="88"/>
      <c r="N80" s="88"/>
      <c r="O80" s="88"/>
      <c r="P80" s="88"/>
      <c r="Q80" s="88"/>
      <c r="R80" s="89"/>
    </row>
  </sheetData>
  <mergeCells count="1">
    <mergeCell ref="F23:O2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17-IEPR-06</Docket_x0020_Number>
    <TaxCatchAll xmlns="8eef3743-c7b3-4cbe-8837-b6e805be353c">
      <Value>152</Value>
      <Value>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2017-11-08 Business Meeting to Consider Adoption of SB350 EE Savings Doubling Targets</TermName>
          <TermId xmlns="http://schemas.microsoft.com/office/infopath/2007/PartnerControls">74f01be4-107e-42d8-b496-c1d5352d8635</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Z5JXHV6S7NA6-3-113417</_dlc_DocId>
    <_dlc_DocIdUrl xmlns="8eef3743-c7b3-4cbe-8837-b6e805be353c">
      <Url>http://efilingspinternal/_layouts/DocIdRedir.aspx?ID=Z5JXHV6S7NA6-3-113417</Url>
      <Description>Z5JXHV6S7NA6-3-113417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42AAFC-9A4C-47AD-880E-C17602A90E05}"/>
</file>

<file path=customXml/itemProps2.xml><?xml version="1.0" encoding="utf-8"?>
<ds:datastoreItem xmlns:ds="http://schemas.openxmlformats.org/officeDocument/2006/customXml" ds:itemID="{E7448DB8-A54B-47D5-A542-8CE826B26386}"/>
</file>

<file path=customXml/itemProps3.xml><?xml version="1.0" encoding="utf-8"?>
<ds:datastoreItem xmlns:ds="http://schemas.openxmlformats.org/officeDocument/2006/customXml" ds:itemID="{A49537C6-F90A-4C04-B84F-A811490D2362}"/>
</file>

<file path=customXml/itemProps4.xml><?xml version="1.0" encoding="utf-8"?>
<ds:datastoreItem xmlns:ds="http://schemas.openxmlformats.org/officeDocument/2006/customXml" ds:itemID="{870B6104-B75E-493A-B641-EFE3B8C1129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Worksheets</vt:lpstr>
      </vt:variant>
      <vt:variant>
        <vt:i4>16</vt:i4>
      </vt:variant>
      <vt:variant>
        <vt:lpstr>Charts</vt:lpstr>
      </vt:variant>
      <vt:variant>
        <vt:i4>2</vt:i4>
      </vt:variant>
      <vt:variant>
        <vt:lpstr>Named Ranges</vt:lpstr>
      </vt:variant>
      <vt:variant>
        <vt:i4>16</vt:i4>
      </vt:variant>
    </vt:vector>
  </HeadingPairs>
  <TitlesOfParts>
    <vt:vector size="34" baseType="lpstr">
      <vt:lpstr>Home</vt:lpstr>
      <vt:lpstr>Program Analysis</vt:lpstr>
      <vt:lpstr>SB 350 Potential</vt:lpstr>
      <vt:lpstr>Reference</vt:lpstr>
      <vt:lpstr>Ref Decay</vt:lpstr>
      <vt:lpstr>Conservative</vt:lpstr>
      <vt:lpstr>Conserv Decay</vt:lpstr>
      <vt:lpstr>Aggressive</vt:lpstr>
      <vt:lpstr>Aggr Decay</vt:lpstr>
      <vt:lpstr>CEC Worksheet</vt:lpstr>
      <vt:lpstr>Benchmarking</vt:lpstr>
      <vt:lpstr>Look-up</vt:lpstr>
      <vt:lpstr>FS Stick Mid PA</vt:lpstr>
      <vt:lpstr>FS ADD Mid PA</vt:lpstr>
      <vt:lpstr>Summary</vt:lpstr>
      <vt:lpstr>Building Stock Data</vt:lpstr>
      <vt:lpstr>Graph (electricity)</vt:lpstr>
      <vt:lpstr>Graph (gas)</vt:lpstr>
      <vt:lpstr>'Program Analysis'!_ftn1</vt:lpstr>
      <vt:lpstr>'Program Analysis'!_ftn2</vt:lpstr>
      <vt:lpstr>'Program Analysis'!_ftn3</vt:lpstr>
      <vt:lpstr>'Program Analysis'!_ftn4</vt:lpstr>
      <vt:lpstr>'Program Analysis'!_ftnref1</vt:lpstr>
      <vt:lpstr>'Program Analysis'!_ftnref2</vt:lpstr>
      <vt:lpstr>'Program Analysis'!_ftnref3</vt:lpstr>
      <vt:lpstr>'Program Analysis'!_ftnref4</vt:lpstr>
      <vt:lpstr>'SB 350 Potential'!Bldg_Sectors</vt:lpstr>
      <vt:lpstr>Bldg_Sectors</vt:lpstr>
      <vt:lpstr>Non_Residential</vt:lpstr>
      <vt:lpstr>NR_BldgTypes</vt:lpstr>
      <vt:lpstr>'SB 350 Potential'!Programs</vt:lpstr>
      <vt:lpstr>Programs</vt:lpstr>
      <vt:lpstr>RES_BldgTypes</vt:lpstr>
      <vt:lpstr>Residential</vt:lpstr>
    </vt:vector>
  </TitlesOfParts>
  <Company>California Energy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 Workbook - Appendix A13 - Benchmarking</dc:title>
  <dc:creator>CEC</dc:creator>
  <cp:lastModifiedBy>Erik Jensen</cp:lastModifiedBy>
  <cp:lastPrinted>2016-12-13T19:21:36Z</cp:lastPrinted>
  <dcterms:created xsi:type="dcterms:W3CDTF">2016-08-03T20:53:52Z</dcterms:created>
  <dcterms:modified xsi:type="dcterms:W3CDTF">2017-09-01T21:48:29Z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49f2027f-2dc4-4bc3-b8c4-8bd07ff32e8f</vt:lpwstr>
  </property>
  <property fmtid="{D5CDD505-2E9C-101B-9397-08002B2CF9AE}" pid="4" name="Subject_x0020_Areas">
    <vt:lpwstr>152;#IEPR 2017-11-08 Business Meeting to Consider Adoption of SB350 EE Savings Doubling Targets|74f01be4-107e-42d8-b496-c1d5352d8635</vt:lpwstr>
  </property>
  <property fmtid="{D5CDD505-2E9C-101B-9397-08002B2CF9AE}" pid="5" name="_CopySource">
    <vt:lpwstr>http://efilingspinternal/PendingDocuments/17-IEPR-06/20171025T140059_Program_Workbook_A13_Benchmarking.xlsx</vt:lpwstr>
  </property>
  <property fmtid="{D5CDD505-2E9C-101B-9397-08002B2CF9AE}" pid="6" name="Subject Areas">
    <vt:lpwstr>152;#IEPR 2017-11-08 Business Meeting to Consider Adoption of SB350 EE Savings Doubling Targets|74f01be4-107e-42d8-b496-c1d5352d8635</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2493100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