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drawings/drawing5.xml" ContentType="application/vnd.openxmlformats-officedocument.drawingml.chartshapes+xml"/>
  <Override PartName="/xl/drawings/drawing3.xml" ContentType="application/vnd.openxmlformats-officedocument.drawingml.chartshapes+xml"/>
  <Override PartName="/xl/worksheets/sheet6.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worksheets/sheet7.xml" ContentType="application/vnd.openxmlformats-officedocument.spreadsheetml.worksheet+xml"/>
  <Override PartName="/xl/chartsheets/sheet2.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6.xml" ContentType="application/vnd.openxmlformats-officedocument.spreadsheetml.externalLink+xml"/>
  <Override PartName="/xl/externalLinks/externalLink4.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externalLinks/externalLink5.xml" ContentType="application/vnd.openxmlformats-officedocument.spreadsheetml.externalLink+xml"/>
  <Override PartName="/xl/externalLinks/externalLink7.xml" ContentType="application/vnd.openxmlformats-officedocument.spreadsheetml.externalLink+xml"/>
  <Override PartName="/docProps/app.xml" ContentType="application/vnd.openxmlformats-officedocument.extended-properties+xml"/>
  <Override PartName="/xl/externalLinks/externalLink3.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276" windowHeight="11100" tabRatio="829"/>
  </bookViews>
  <sheets>
    <sheet name="Home" sheetId="51" r:id="rId1"/>
    <sheet name="Program Analysis" sheetId="52" r:id="rId2"/>
    <sheet name="SB 350 Potential" sheetId="50" r:id="rId3"/>
    <sheet name="Reference" sheetId="30" r:id="rId4"/>
    <sheet name="Conservative" sheetId="49" r:id="rId5"/>
    <sheet name="Aggressive" sheetId="48" r:id="rId6"/>
    <sheet name="Graph (electricity)" sheetId="53" r:id="rId7"/>
    <sheet name="Graph (gas)" sheetId="54" r:id="rId8"/>
    <sheet name="DGS Projects Funded" sheetId="46" r:id="rId9"/>
    <sheet name="IOU vs DGS spending" sheetId="47" r:id="rId10"/>
    <sheet name="Look-up" sheetId="43" r:id="rId11"/>
  </sheets>
  <externalReferences>
    <externalReference r:id="rId12"/>
    <externalReference r:id="rId13"/>
    <externalReference r:id="rId14"/>
    <externalReference r:id="rId15"/>
    <externalReference r:id="rId16"/>
    <externalReference r:id="rId17"/>
    <externalReference r:id="rId18"/>
  </externalReferences>
  <definedNames>
    <definedName name="_xlnm._FilterDatabase" localSheetId="8" hidden="1">'DGS Projects Funded'!$B$5:$AX$108</definedName>
    <definedName name="anchor_first_data_row" localSheetId="0">'[4]County Data'!#REF!</definedName>
    <definedName name="anchor_first_data_row">'[4]County Data'!#REF!</definedName>
    <definedName name="Bldg_Sectors" localSheetId="2">'[1]Look-up'!$B$23:$C$23</definedName>
    <definedName name="Bldg_Sectors">'Look-up'!$B$23:$C$23</definedName>
    <definedName name="Cost_Scenario">'[5]Lists for Data Validation'!$O$3</definedName>
    <definedName name="County">[6]CleanData!$Z$2</definedName>
    <definedName name="Countylookup">[7]Finance!$A:$AF</definedName>
    <definedName name="Discount_Rate">'[5]Project Level Details'!$I$22</definedName>
    <definedName name="Electricity_Escalation_Rate">[5]Assumptions!$E$7</definedName>
    <definedName name="Interest_Rate">'[5]Project Level Details'!$I$21</definedName>
    <definedName name="LastRow" localSheetId="0">'[6]Data Table (Hide)'!#REF!</definedName>
    <definedName name="LastRow">'[6]Data Table (Hide)'!#REF!</definedName>
    <definedName name="Leverage">'[5]Lists for Data Validation'!$L$2</definedName>
    <definedName name="Loan_Term">'[5]Lists for Data Validation'!$P$2</definedName>
    <definedName name="Net_Project_Cost">'[5]Project Level Details'!$H$18</definedName>
    <definedName name="Nominal_Payback_Period">'[5]Payback Period Calculation'!$F$4:$F$29</definedName>
    <definedName name="Non_Residential">'Look-up'!$B$24:$B$35</definedName>
    <definedName name="NR_BldgTypes">'Look-up'!$B$24:$B$35</definedName>
    <definedName name="_xlnm.Print_Area" localSheetId="8">'DGS Projects Funded'!$A$1:$AX$108</definedName>
    <definedName name="_xlnm.Print_Titles" localSheetId="8">'DGS Projects Funded'!$3:$5</definedName>
    <definedName name="Programs" localSheetId="2">'[1]Look-up'!$A$4:$A$20</definedName>
    <definedName name="Programs">'Look-up'!$A$4:$A$20</definedName>
    <definedName name="RES_BldgTypes">'Look-up'!$C$24:$C$26</definedName>
    <definedName name="Residential">'Look-up'!$C$24:$C$26</definedName>
    <definedName name="Savings_Degredation_Rate">[5]Assumptions!$E$11</definedName>
    <definedName name="UtilizeFinancing">'[5]Lists for Data Validation'!$N$2</definedName>
  </definedNames>
  <calcPr calcId="145621"/>
</workbook>
</file>

<file path=xl/calcChain.xml><?xml version="1.0" encoding="utf-8"?>
<calcChain xmlns="http://schemas.openxmlformats.org/spreadsheetml/2006/main">
  <c r="C28" i="52" l="1"/>
  <c r="C1" i="48"/>
  <c r="C1" i="49"/>
  <c r="C1" i="30"/>
  <c r="C1" i="50"/>
  <c r="C10" i="52"/>
  <c r="C14" i="52"/>
  <c r="C5" i="52"/>
  <c r="C4" i="52"/>
  <c r="B36" i="50" l="1"/>
  <c r="D8" i="50"/>
  <c r="D22" i="50"/>
  <c r="B22" i="50" l="1"/>
  <c r="C36" i="50"/>
  <c r="B8" i="50"/>
  <c r="C22" i="50"/>
  <c r="D36" i="50"/>
  <c r="C8" i="50"/>
  <c r="E43" i="50" l="1"/>
  <c r="F42" i="50"/>
  <c r="F43" i="50" s="1"/>
  <c r="E42" i="50"/>
  <c r="E41" i="50"/>
  <c r="D41" i="50"/>
  <c r="C41" i="50"/>
  <c r="B41" i="50"/>
  <c r="F37" i="50"/>
  <c r="F38" i="50" s="1"/>
  <c r="D37" i="50"/>
  <c r="D42" i="50" s="1"/>
  <c r="C37" i="50"/>
  <c r="C42" i="50" s="1"/>
  <c r="B37" i="50"/>
  <c r="B42" i="50" s="1"/>
  <c r="E29" i="50"/>
  <c r="F28" i="50"/>
  <c r="F29" i="50" s="1"/>
  <c r="E28" i="50"/>
  <c r="E27" i="50"/>
  <c r="D27" i="50"/>
  <c r="C27" i="50"/>
  <c r="B27" i="50"/>
  <c r="F23" i="50"/>
  <c r="F24" i="50" s="1"/>
  <c r="D23" i="50"/>
  <c r="D28" i="50" s="1"/>
  <c r="C23" i="50"/>
  <c r="C28" i="50" s="1"/>
  <c r="B23" i="50"/>
  <c r="B28" i="50" s="1"/>
  <c r="E15" i="50"/>
  <c r="F14" i="50"/>
  <c r="F15" i="50" s="1"/>
  <c r="E14" i="50"/>
  <c r="E13" i="50"/>
  <c r="D13" i="50"/>
  <c r="C13" i="50"/>
  <c r="B13" i="50"/>
  <c r="F9" i="50"/>
  <c r="F10" i="50" s="1"/>
  <c r="D9" i="50"/>
  <c r="D10" i="50" s="1"/>
  <c r="D15" i="50" s="1"/>
  <c r="C9" i="50"/>
  <c r="C10" i="50" s="1"/>
  <c r="C15" i="50" s="1"/>
  <c r="B9" i="50"/>
  <c r="B14" i="50" s="1"/>
  <c r="C14" i="50" l="1"/>
  <c r="C38" i="50"/>
  <c r="C43" i="50" s="1"/>
  <c r="D14" i="50"/>
  <c r="D38" i="50"/>
  <c r="D43" i="50" s="1"/>
  <c r="B38" i="50"/>
  <c r="B43" i="50" s="1"/>
  <c r="B24" i="50"/>
  <c r="B29" i="50" s="1"/>
  <c r="C24" i="50"/>
  <c r="C29" i="50" s="1"/>
  <c r="D24" i="50"/>
  <c r="D29" i="50" s="1"/>
  <c r="B10" i="50"/>
  <c r="B15" i="50" s="1"/>
  <c r="K26" i="47" l="1"/>
  <c r="G30" i="47"/>
  <c r="G27" i="47"/>
  <c r="G29" i="47"/>
  <c r="G28" i="47"/>
  <c r="F24" i="47"/>
  <c r="F29" i="47"/>
  <c r="F27" i="47"/>
  <c r="F28" i="47"/>
  <c r="F26" i="47"/>
  <c r="AY106" i="46"/>
  <c r="F25" i="47" l="1"/>
  <c r="G15" i="48"/>
  <c r="G11" i="48"/>
  <c r="G15" i="49"/>
  <c r="G11" i="49"/>
  <c r="G15" i="30"/>
  <c r="G11" i="30"/>
  <c r="X107" i="46"/>
  <c r="W107" i="46"/>
  <c r="F27" i="49" l="1"/>
  <c r="F23" i="49"/>
  <c r="C11" i="49"/>
  <c r="C23" i="49" s="1"/>
  <c r="C15" i="49" s="1"/>
  <c r="C27" i="49" s="1"/>
  <c r="K25" i="47"/>
  <c r="K24" i="47"/>
  <c r="K22" i="47"/>
  <c r="K19" i="47"/>
  <c r="K16" i="47"/>
  <c r="K14" i="47"/>
  <c r="K12" i="47"/>
  <c r="K9" i="47"/>
  <c r="K6" i="47"/>
  <c r="F27" i="48"/>
  <c r="F23" i="48"/>
  <c r="E11" i="48"/>
  <c r="E23" i="48" s="1"/>
  <c r="E15" i="48" s="1"/>
  <c r="E27" i="48" s="1"/>
  <c r="C11" i="48" l="1"/>
  <c r="C23" i="48" s="1"/>
  <c r="C15" i="48" s="1"/>
  <c r="C27" i="48" s="1"/>
  <c r="D11" i="48"/>
  <c r="D23" i="48" s="1"/>
  <c r="D15" i="48" s="1"/>
  <c r="D27" i="48" s="1"/>
  <c r="B11" i="48"/>
  <c r="B23" i="48" s="1"/>
  <c r="B15" i="48" s="1"/>
  <c r="B27" i="48" s="1"/>
  <c r="D11" i="49"/>
  <c r="D23" i="49" s="1"/>
  <c r="D15" i="49" s="1"/>
  <c r="D27" i="49" s="1"/>
  <c r="E11" i="49"/>
  <c r="E23" i="49" s="1"/>
  <c r="E15" i="49" s="1"/>
  <c r="E27" i="49" s="1"/>
  <c r="B11" i="49"/>
  <c r="B23" i="49" s="1"/>
  <c r="B15" i="49" s="1"/>
  <c r="B27" i="49" s="1"/>
  <c r="BE105" i="46"/>
  <c r="BA105" i="46"/>
  <c r="J22" i="47" l="1"/>
  <c r="I19" i="47"/>
  <c r="J19" i="47" s="1"/>
  <c r="H19" i="47"/>
  <c r="G19" i="47"/>
  <c r="I16" i="47"/>
  <c r="J16" i="47" s="1"/>
  <c r="H16" i="47"/>
  <c r="G16" i="47"/>
  <c r="I14" i="47"/>
  <c r="I25" i="47" s="1"/>
  <c r="G14" i="47"/>
  <c r="I12" i="47"/>
  <c r="G12" i="47"/>
  <c r="J12" i="47" s="1"/>
  <c r="I9" i="47"/>
  <c r="H9" i="47"/>
  <c r="G9" i="47"/>
  <c r="J9" i="47" s="1"/>
  <c r="I6" i="47"/>
  <c r="I24" i="47" s="1"/>
  <c r="H6" i="47"/>
  <c r="G6" i="47"/>
  <c r="J6" i="47" s="1"/>
  <c r="AZ6" i="46"/>
  <c r="BA6" i="46" s="1"/>
  <c r="AZ7" i="46"/>
  <c r="BA7" i="46" s="1"/>
  <c r="AZ8" i="46"/>
  <c r="BA8" i="46" s="1"/>
  <c r="BB8" i="46"/>
  <c r="T9" i="46"/>
  <c r="AZ9" i="46"/>
  <c r="N11" i="46"/>
  <c r="AZ11" i="46"/>
  <c r="BA11" i="46" s="1"/>
  <c r="AZ12" i="46"/>
  <c r="BA12" i="46"/>
  <c r="T16" i="46"/>
  <c r="U106" i="46"/>
  <c r="Y106" i="46"/>
  <c r="U107" i="46"/>
  <c r="H15" i="30" l="1"/>
  <c r="I15" i="30" s="1"/>
  <c r="J15" i="30" s="1"/>
  <c r="K15" i="30" s="1"/>
  <c r="L15" i="30" s="1"/>
  <c r="M15" i="30" s="1"/>
  <c r="N15" i="30" s="1"/>
  <c r="O15" i="30" s="1"/>
  <c r="P15" i="30" s="1"/>
  <c r="Q15" i="30" s="1"/>
  <c r="R15" i="30" s="1"/>
  <c r="S15" i="30" s="1"/>
  <c r="T15" i="30" s="1"/>
  <c r="U15" i="30" s="1"/>
  <c r="H11" i="30"/>
  <c r="I11" i="30" s="1"/>
  <c r="J11" i="30" s="1"/>
  <c r="K11" i="30" s="1"/>
  <c r="L11" i="30" s="1"/>
  <c r="M11" i="30" s="1"/>
  <c r="N11" i="30" s="1"/>
  <c r="O11" i="30" s="1"/>
  <c r="P11" i="30" s="1"/>
  <c r="Q11" i="30" s="1"/>
  <c r="R11" i="30" s="1"/>
  <c r="S11" i="30" s="1"/>
  <c r="T11" i="30" s="1"/>
  <c r="U11" i="30" s="1"/>
  <c r="T107" i="46"/>
  <c r="T106" i="46"/>
  <c r="T108" i="46" s="1"/>
  <c r="BA9" i="46"/>
  <c r="J14" i="47"/>
  <c r="H15" i="48" l="1"/>
  <c r="G27" i="48"/>
  <c r="G15" i="50" s="1"/>
  <c r="G43" i="50" s="1"/>
  <c r="H15" i="49"/>
  <c r="G27" i="49"/>
  <c r="G13" i="50" s="1"/>
  <c r="G41" i="50" s="1"/>
  <c r="H23" i="30"/>
  <c r="H9" i="50" s="1"/>
  <c r="H37" i="50" s="1"/>
  <c r="H27" i="49" l="1"/>
  <c r="H13" i="50" s="1"/>
  <c r="H41" i="50" s="1"/>
  <c r="I15" i="49"/>
  <c r="G23" i="49"/>
  <c r="G8" i="50" s="1"/>
  <c r="G36" i="50" s="1"/>
  <c r="H11" i="49"/>
  <c r="G23" i="48"/>
  <c r="G10" i="50" s="1"/>
  <c r="G38" i="50" s="1"/>
  <c r="H11" i="48"/>
  <c r="H27" i="48"/>
  <c r="H15" i="50" s="1"/>
  <c r="H43" i="50" s="1"/>
  <c r="I15" i="48"/>
  <c r="I27" i="48" l="1"/>
  <c r="I15" i="50" s="1"/>
  <c r="I43" i="50" s="1"/>
  <c r="J15" i="48"/>
  <c r="H23" i="49"/>
  <c r="H8" i="50" s="1"/>
  <c r="H36" i="50" s="1"/>
  <c r="I11" i="49"/>
  <c r="H23" i="48"/>
  <c r="H10" i="50" s="1"/>
  <c r="H38" i="50" s="1"/>
  <c r="I11" i="48"/>
  <c r="I27" i="49"/>
  <c r="I13" i="50" s="1"/>
  <c r="I41" i="50" s="1"/>
  <c r="J15" i="49"/>
  <c r="F23" i="30"/>
  <c r="E11" i="30"/>
  <c r="E23" i="30" s="1"/>
  <c r="E15" i="30" s="1"/>
  <c r="E27" i="30" s="1"/>
  <c r="H27" i="30"/>
  <c r="H14" i="50" s="1"/>
  <c r="H42" i="50" s="1"/>
  <c r="G27" i="30"/>
  <c r="G14" i="50" s="1"/>
  <c r="G42" i="50" s="1"/>
  <c r="F27" i="30"/>
  <c r="G23" i="30"/>
  <c r="G9" i="50" s="1"/>
  <c r="G37" i="50" s="1"/>
  <c r="K15" i="49" l="1"/>
  <c r="J27" i="49"/>
  <c r="J13" i="50" s="1"/>
  <c r="J41" i="50" s="1"/>
  <c r="I23" i="49"/>
  <c r="I8" i="50" s="1"/>
  <c r="I36" i="50" s="1"/>
  <c r="J11" i="49"/>
  <c r="I23" i="48"/>
  <c r="I10" i="50" s="1"/>
  <c r="I38" i="50" s="1"/>
  <c r="J11" i="48"/>
  <c r="K15" i="48"/>
  <c r="J27" i="48"/>
  <c r="J15" i="50" s="1"/>
  <c r="J43" i="50" s="1"/>
  <c r="C11" i="30"/>
  <c r="C23" i="30" s="1"/>
  <c r="C15" i="30" s="1"/>
  <c r="C27" i="30" s="1"/>
  <c r="D11" i="30"/>
  <c r="D23" i="30" s="1"/>
  <c r="D15" i="30" s="1"/>
  <c r="D27" i="30" s="1"/>
  <c r="B11" i="30"/>
  <c r="B23" i="30" s="1"/>
  <c r="B15" i="30" s="1"/>
  <c r="B27" i="30" s="1"/>
  <c r="I23" i="30"/>
  <c r="I9" i="50" s="1"/>
  <c r="I37" i="50" s="1"/>
  <c r="M15" i="49" l="1"/>
  <c r="L15" i="49"/>
  <c r="L27" i="49" s="1"/>
  <c r="L13" i="50" s="1"/>
  <c r="L41" i="50" s="1"/>
  <c r="N15" i="49"/>
  <c r="K27" i="49"/>
  <c r="K13" i="50" s="1"/>
  <c r="K41" i="50" s="1"/>
  <c r="K11" i="49"/>
  <c r="J23" i="49"/>
  <c r="J8" i="50" s="1"/>
  <c r="J36" i="50" s="1"/>
  <c r="N15" i="48"/>
  <c r="M15" i="48"/>
  <c r="L15" i="48"/>
  <c r="L27" i="48" s="1"/>
  <c r="L15" i="50" s="1"/>
  <c r="L43" i="50" s="1"/>
  <c r="K27" i="48"/>
  <c r="K15" i="50" s="1"/>
  <c r="K43" i="50" s="1"/>
  <c r="J23" i="48"/>
  <c r="J10" i="50" s="1"/>
  <c r="J38" i="50" s="1"/>
  <c r="K11" i="48"/>
  <c r="I27" i="30"/>
  <c r="I14" i="50" s="1"/>
  <c r="I42" i="50" s="1"/>
  <c r="J27" i="30"/>
  <c r="J14" i="50" s="1"/>
  <c r="J42" i="50" s="1"/>
  <c r="J23" i="30"/>
  <c r="J9" i="50" s="1"/>
  <c r="J37" i="50" s="1"/>
  <c r="M27" i="49" l="1"/>
  <c r="M13" i="50" s="1"/>
  <c r="M41" i="50" s="1"/>
  <c r="M11" i="49"/>
  <c r="L11" i="49"/>
  <c r="L23" i="49" s="1"/>
  <c r="L8" i="50" s="1"/>
  <c r="L36" i="50" s="1"/>
  <c r="N11" i="49"/>
  <c r="K23" i="49"/>
  <c r="K8" i="50" s="1"/>
  <c r="K36" i="50" s="1"/>
  <c r="M11" i="48"/>
  <c r="L11" i="48"/>
  <c r="L23" i="48" s="1"/>
  <c r="L10" i="50" s="1"/>
  <c r="L38" i="50" s="1"/>
  <c r="N11" i="48"/>
  <c r="K23" i="48"/>
  <c r="K10" i="50" s="1"/>
  <c r="K38" i="50" s="1"/>
  <c r="M27" i="48"/>
  <c r="M15" i="50" s="1"/>
  <c r="M43" i="50" s="1"/>
  <c r="O15" i="48"/>
  <c r="N27" i="48"/>
  <c r="N15" i="50" s="1"/>
  <c r="N43" i="50" s="1"/>
  <c r="N27" i="49"/>
  <c r="N13" i="50" s="1"/>
  <c r="N41" i="50" s="1"/>
  <c r="O15" i="49"/>
  <c r="K27" i="30"/>
  <c r="K14" i="50" s="1"/>
  <c r="K42" i="50" s="1"/>
  <c r="K23" i="30"/>
  <c r="K9" i="50" s="1"/>
  <c r="K37" i="50" s="1"/>
  <c r="M23" i="49" l="1"/>
  <c r="M8" i="50" s="1"/>
  <c r="M36" i="50" s="1"/>
  <c r="M23" i="48"/>
  <c r="M10" i="50" s="1"/>
  <c r="M38" i="50" s="1"/>
  <c r="O27" i="49"/>
  <c r="O13" i="50" s="1"/>
  <c r="O41" i="50" s="1"/>
  <c r="P15" i="49"/>
  <c r="N23" i="48"/>
  <c r="N10" i="50" s="1"/>
  <c r="N38" i="50" s="1"/>
  <c r="O11" i="48"/>
  <c r="N23" i="49"/>
  <c r="N8" i="50" s="1"/>
  <c r="N36" i="50" s="1"/>
  <c r="O11" i="49"/>
  <c r="P15" i="48"/>
  <c r="O27" i="48"/>
  <c r="O15" i="50" s="1"/>
  <c r="O43" i="50" s="1"/>
  <c r="L27" i="30"/>
  <c r="L14" i="50" s="1"/>
  <c r="L42" i="50" s="1"/>
  <c r="L23" i="30"/>
  <c r="L9" i="50" s="1"/>
  <c r="L37" i="50" s="1"/>
  <c r="O23" i="48" l="1"/>
  <c r="O10" i="50" s="1"/>
  <c r="O38" i="50" s="1"/>
  <c r="P11" i="48"/>
  <c r="P27" i="48"/>
  <c r="P15" i="50" s="1"/>
  <c r="P43" i="50" s="1"/>
  <c r="Q15" i="48"/>
  <c r="O23" i="49"/>
  <c r="O8" i="50" s="1"/>
  <c r="O36" i="50" s="1"/>
  <c r="P11" i="49"/>
  <c r="P27" i="49"/>
  <c r="P13" i="50" s="1"/>
  <c r="P41" i="50" s="1"/>
  <c r="Q15" i="49"/>
  <c r="M27" i="30"/>
  <c r="M14" i="50" s="1"/>
  <c r="M42" i="50" s="1"/>
  <c r="M23" i="30"/>
  <c r="M9" i="50" s="1"/>
  <c r="M37" i="50" s="1"/>
  <c r="R15" i="49" l="1"/>
  <c r="Q27" i="49"/>
  <c r="Q13" i="50" s="1"/>
  <c r="Q41" i="50" s="1"/>
  <c r="R15" i="48"/>
  <c r="Q27" i="48"/>
  <c r="Q15" i="50" s="1"/>
  <c r="Q43" i="50" s="1"/>
  <c r="P23" i="49"/>
  <c r="P8" i="50" s="1"/>
  <c r="P36" i="50" s="1"/>
  <c r="Q11" i="49"/>
  <c r="P23" i="48"/>
  <c r="P10" i="50" s="1"/>
  <c r="P38" i="50" s="1"/>
  <c r="Q11" i="48"/>
  <c r="N27" i="30"/>
  <c r="N14" i="50" s="1"/>
  <c r="N42" i="50" s="1"/>
  <c r="N23" i="30"/>
  <c r="N9" i="50" s="1"/>
  <c r="N37" i="50" s="1"/>
  <c r="Q23" i="48" l="1"/>
  <c r="Q10" i="50" s="1"/>
  <c r="Q38" i="50" s="1"/>
  <c r="R11" i="48"/>
  <c r="S15" i="48"/>
  <c r="R27" i="48"/>
  <c r="R15" i="50" s="1"/>
  <c r="R43" i="50" s="1"/>
  <c r="R11" i="49"/>
  <c r="Q23" i="49"/>
  <c r="Q8" i="50" s="1"/>
  <c r="Q36" i="50" s="1"/>
  <c r="R27" i="49"/>
  <c r="R13" i="50" s="1"/>
  <c r="R41" i="50" s="1"/>
  <c r="S15" i="49"/>
  <c r="O27" i="30"/>
  <c r="O14" i="50" s="1"/>
  <c r="O42" i="50" s="1"/>
  <c r="O23" i="30"/>
  <c r="O9" i="50" s="1"/>
  <c r="O37" i="50" s="1"/>
  <c r="T15" i="49" l="1"/>
  <c r="S27" i="49"/>
  <c r="S13" i="50" s="1"/>
  <c r="S41" i="50" s="1"/>
  <c r="S27" i="48"/>
  <c r="S15" i="50" s="1"/>
  <c r="S43" i="50" s="1"/>
  <c r="T15" i="48"/>
  <c r="S11" i="48"/>
  <c r="R23" i="48"/>
  <c r="R10" i="50" s="1"/>
  <c r="R38" i="50" s="1"/>
  <c r="R23" i="49"/>
  <c r="R8" i="50" s="1"/>
  <c r="R36" i="50" s="1"/>
  <c r="S11" i="49"/>
  <c r="P27" i="30"/>
  <c r="P14" i="50" s="1"/>
  <c r="P42" i="50" s="1"/>
  <c r="P23" i="30"/>
  <c r="P9" i="50" s="1"/>
  <c r="P37" i="50" s="1"/>
  <c r="S23" i="49" l="1"/>
  <c r="S8" i="50" s="1"/>
  <c r="S36" i="50" s="1"/>
  <c r="T11" i="49"/>
  <c r="T27" i="48"/>
  <c r="T15" i="50" s="1"/>
  <c r="T43" i="50" s="1"/>
  <c r="U15" i="48"/>
  <c r="S23" i="48"/>
  <c r="S10" i="50" s="1"/>
  <c r="S38" i="50" s="1"/>
  <c r="T11" i="48"/>
  <c r="T27" i="49"/>
  <c r="T13" i="50" s="1"/>
  <c r="T41" i="50" s="1"/>
  <c r="U15" i="49"/>
  <c r="Q27" i="30"/>
  <c r="Q14" i="50" s="1"/>
  <c r="Q42" i="50" s="1"/>
  <c r="Q23" i="30"/>
  <c r="Q9" i="50" s="1"/>
  <c r="Q37" i="50" s="1"/>
  <c r="U27" i="49" l="1"/>
  <c r="U13" i="50" s="1"/>
  <c r="U41" i="50" s="1"/>
  <c r="U27" i="48"/>
  <c r="U15" i="50" s="1"/>
  <c r="U43" i="50" s="1"/>
  <c r="T23" i="48"/>
  <c r="T10" i="50" s="1"/>
  <c r="T38" i="50" s="1"/>
  <c r="U11" i="48"/>
  <c r="T23" i="49"/>
  <c r="T8" i="50" s="1"/>
  <c r="T36" i="50" s="1"/>
  <c r="U11" i="49"/>
  <c r="R27" i="30"/>
  <c r="R14" i="50" s="1"/>
  <c r="R42" i="50" s="1"/>
  <c r="R23" i="30"/>
  <c r="R9" i="50" s="1"/>
  <c r="R37" i="50" s="1"/>
  <c r="U23" i="49" l="1"/>
  <c r="U8" i="50" s="1"/>
  <c r="U36" i="50" s="1"/>
  <c r="U23" i="48"/>
  <c r="U10" i="50" s="1"/>
  <c r="U38" i="50" s="1"/>
  <c r="S27" i="30"/>
  <c r="S14" i="50" s="1"/>
  <c r="S42" i="50" s="1"/>
  <c r="S23" i="30"/>
  <c r="S9" i="50" s="1"/>
  <c r="S37" i="50" s="1"/>
  <c r="T27" i="30" l="1"/>
  <c r="T14" i="50" s="1"/>
  <c r="T42" i="50" s="1"/>
  <c r="T23" i="30"/>
  <c r="T9" i="50" s="1"/>
  <c r="T37" i="50" s="1"/>
  <c r="U27" i="30" l="1"/>
  <c r="U14" i="50" s="1"/>
  <c r="U42" i="50" s="1"/>
  <c r="U23" i="30"/>
  <c r="U9" i="50" s="1"/>
  <c r="U37" i="50" s="1"/>
</calcChain>
</file>

<file path=xl/comments1.xml><?xml version="1.0" encoding="utf-8"?>
<comments xmlns="http://schemas.openxmlformats.org/spreadsheetml/2006/main">
  <authors>
    <author>Marian</author>
  </authors>
  <commentList>
    <comment ref="E105" authorId="0">
      <text>
        <r>
          <rPr>
            <b/>
            <sz val="9"/>
            <color indexed="81"/>
            <rFont val="Tahoma"/>
            <family val="2"/>
          </rPr>
          <t>Marian:</t>
        </r>
        <r>
          <rPr>
            <sz val="9"/>
            <color indexed="81"/>
            <rFont val="Tahoma"/>
            <family val="2"/>
          </rPr>
          <t xml:space="preserve">
I added this row based on Barbara Browne (DGS) and Deanna Beland (DCR) phone converations and project report</t>
        </r>
      </text>
    </comment>
  </commentList>
</comments>
</file>

<file path=xl/sharedStrings.xml><?xml version="1.0" encoding="utf-8"?>
<sst xmlns="http://schemas.openxmlformats.org/spreadsheetml/2006/main" count="1521" uniqueCount="665">
  <si>
    <t>GWh</t>
  </si>
  <si>
    <t>Entity</t>
  </si>
  <si>
    <t>CEC</t>
  </si>
  <si>
    <t>Program Type</t>
  </si>
  <si>
    <t>MM Therms</t>
  </si>
  <si>
    <t>Riverside</t>
  </si>
  <si>
    <t>Fed/CEC</t>
  </si>
  <si>
    <t>State Financing</t>
  </si>
  <si>
    <t>Energy Asset Rating</t>
  </si>
  <si>
    <t>Codes &amp; Standards</t>
  </si>
  <si>
    <t>Title 24</t>
  </si>
  <si>
    <t>Title 20</t>
  </si>
  <si>
    <t>Air Quality Districts</t>
  </si>
  <si>
    <t>AB 802</t>
  </si>
  <si>
    <t>DGS EE Retrofit</t>
  </si>
  <si>
    <t>Program Bin</t>
  </si>
  <si>
    <t>Local</t>
  </si>
  <si>
    <t>State of CA</t>
  </si>
  <si>
    <t>CEC/CCC</t>
  </si>
  <si>
    <t>DGS</t>
  </si>
  <si>
    <t>Federal Appliances</t>
  </si>
  <si>
    <t>Local Government Ordinances</t>
  </si>
  <si>
    <t>Local Government Challenge</t>
  </si>
  <si>
    <t>ECAA Financing</t>
  </si>
  <si>
    <t>PACE Financing</t>
  </si>
  <si>
    <t>DWR</t>
  </si>
  <si>
    <t>RES, NR</t>
  </si>
  <si>
    <t>RES</t>
  </si>
  <si>
    <t>NR</t>
  </si>
  <si>
    <t>Bldg Sector(s)</t>
  </si>
  <si>
    <t>Program:</t>
  </si>
  <si>
    <t>County of Orange</t>
  </si>
  <si>
    <t>x</t>
  </si>
  <si>
    <t>Smart Meter Data Analytics</t>
  </si>
  <si>
    <t>BRO's</t>
  </si>
  <si>
    <t>GGRF: Water-Energy Grant</t>
  </si>
  <si>
    <t>Proposition 39</t>
  </si>
  <si>
    <t>GGRF: Low Income Weather</t>
  </si>
  <si>
    <t>Fresno</t>
  </si>
  <si>
    <t>Sacramento</t>
  </si>
  <si>
    <t>Funding Data</t>
  </si>
  <si>
    <t>Single Family</t>
  </si>
  <si>
    <t>FOR LOOKUP PURPOSES</t>
  </si>
  <si>
    <t xml:space="preserve">Energy Unit </t>
  </si>
  <si>
    <t>First-Year Energy Savings Potential - Electricity</t>
  </si>
  <si>
    <t>First-Year Energy Savings Potential - Gas</t>
  </si>
  <si>
    <t>Cumulative (2015-2030) Energy Savings Potential - Electricity</t>
  </si>
  <si>
    <t>Cumulative (2015-2030) Energy Savings Potential - Gas</t>
  </si>
  <si>
    <t>Assumptions:</t>
  </si>
  <si>
    <t>NATURAL GAS - FIRST-YEAR SAVINGS</t>
  </si>
  <si>
    <t>ELECTRICITY - FIRST-YEAR SAVINGS</t>
  </si>
  <si>
    <t>ELECTRICITY - CUMULATIVE SAVINGS</t>
  </si>
  <si>
    <t>GAS - CUMULATIVE SAVINGS</t>
  </si>
  <si>
    <t>Office, Small</t>
  </si>
  <si>
    <t>Restaurant</t>
  </si>
  <si>
    <t>Retail</t>
  </si>
  <si>
    <t>Supermarket</t>
  </si>
  <si>
    <t>Non-refrigerated warehouse</t>
  </si>
  <si>
    <t>Refrigerated Warehouse</t>
  </si>
  <si>
    <t>School</t>
  </si>
  <si>
    <t>College</t>
  </si>
  <si>
    <t>Hospital</t>
  </si>
  <si>
    <t>Hotel</t>
  </si>
  <si>
    <t>Office, Large</t>
  </si>
  <si>
    <t>Residential</t>
  </si>
  <si>
    <t>Low-rise Multi-family</t>
  </si>
  <si>
    <t>High-rise Multi-family</t>
  </si>
  <si>
    <t>Building Sectors</t>
  </si>
  <si>
    <t>Other (Lab, data center, assembly, religious workship, etc.)</t>
  </si>
  <si>
    <t>Non_Residential</t>
  </si>
  <si>
    <t>Program</t>
  </si>
  <si>
    <t>Statewide Energy Retrofit Program - Project Status Report</t>
  </si>
  <si>
    <r>
      <t xml:space="preserve">Program Manager Valerie Keisler  (916) 376-1600
</t>
    </r>
    <r>
      <rPr>
        <b/>
        <sz val="12"/>
        <color theme="1"/>
        <rFont val="Calibri"/>
        <family val="2"/>
        <scheme val="minor"/>
      </rPr>
      <t xml:space="preserve">Project Managers: </t>
    </r>
    <r>
      <rPr>
        <sz val="12"/>
        <color theme="1"/>
        <rFont val="Calibri"/>
        <family val="2"/>
        <scheme val="minor"/>
      </rPr>
      <t>Mark Barrett (916) 375-4317; Ryan Beck (916) 375-4310; Abdi Farhang (916) 376-5315; 
Sergey Makarenko (916) 376-1630; Kahn Teramoto (916) 376-1610</t>
    </r>
  </si>
  <si>
    <t>Project Information</t>
  </si>
  <si>
    <t>Project Phase</t>
  </si>
  <si>
    <r>
      <rPr>
        <sz val="10"/>
        <rFont val="Calibri"/>
        <family val="2"/>
        <scheme val="minor"/>
      </rPr>
      <t>IGA Completion Date</t>
    </r>
    <r>
      <rPr>
        <sz val="9"/>
        <rFont val="Calibri"/>
        <family val="2"/>
        <scheme val="minor"/>
      </rPr>
      <t xml:space="preserve"> (Construction estimated to start 1-3 mos after this date)
(input est. date during PA phase, replace with actual at final IGA approval)</t>
    </r>
  </si>
  <si>
    <t>Status</t>
  </si>
  <si>
    <t>General</t>
  </si>
  <si>
    <t>Finance</t>
  </si>
  <si>
    <t>Utility</t>
  </si>
  <si>
    <t>Measure Types</t>
  </si>
  <si>
    <t>Facility</t>
  </si>
  <si>
    <t>Contractor</t>
  </si>
  <si>
    <t xml:space="preserve">RFP #
</t>
  </si>
  <si>
    <t xml:space="preserve">ABMS# 
</t>
  </si>
  <si>
    <t xml:space="preserve">Contract #
</t>
  </si>
  <si>
    <t xml:space="preserve">Agency
</t>
  </si>
  <si>
    <t xml:space="preserve">Project Type (ESCO, ESCO-L, ESCO-S DI, OBF)
</t>
  </si>
  <si>
    <t xml:space="preserve">Project
</t>
  </si>
  <si>
    <t xml:space="preserve">Location
</t>
  </si>
  <si>
    <t xml:space="preserve">DGS Project Manager </t>
  </si>
  <si>
    <t xml:space="preserve">       Number of Structures</t>
  </si>
  <si>
    <t xml:space="preserve">      Bond Encumbered Facility</t>
  </si>
  <si>
    <t xml:space="preserve">      Funding Source
</t>
  </si>
  <si>
    <t xml:space="preserve"> Client $ Contibution</t>
  </si>
  <si>
    <t>Loan amount (Interest inc. less contibution)</t>
  </si>
  <si>
    <t>Gas Provider</t>
  </si>
  <si>
    <t>Electricity Provider</t>
  </si>
  <si>
    <t>Steam Provider</t>
  </si>
  <si>
    <t>Chilled Water (CHW) Provider</t>
  </si>
  <si>
    <t>Water Provider</t>
  </si>
  <si>
    <t xml:space="preserve">Estimated Annual Electricity Savings (kWh/yr)
</t>
  </si>
  <si>
    <t xml:space="preserve">Estimated Annual Gas Savings (therms)
</t>
  </si>
  <si>
    <t xml:space="preserve">Estimated Annual Steam Savings (klbs/yr)
</t>
  </si>
  <si>
    <t xml:space="preserve">Estimated Annual CHW Savings (kton-hrs/yr)
</t>
  </si>
  <si>
    <t xml:space="preserve">Estimated Annual Water Savings (kgal/yr)
</t>
  </si>
  <si>
    <t xml:space="preserve">Estimated Annual Energy Cost Savings
</t>
  </si>
  <si>
    <t xml:space="preserve">       Interior Lighting</t>
  </si>
  <si>
    <t xml:space="preserve">      Exterior Lighting</t>
  </si>
  <si>
    <t xml:space="preserve">      HVAC</t>
  </si>
  <si>
    <t xml:space="preserve">      Building Envelope</t>
  </si>
  <si>
    <t xml:space="preserve">      Water</t>
  </si>
  <si>
    <t xml:space="preserve">      Misc.</t>
  </si>
  <si>
    <t xml:space="preserve">Contact
</t>
  </si>
  <si>
    <t xml:space="preserve">Phone Number
</t>
  </si>
  <si>
    <t xml:space="preserve">Awarded Contractor
</t>
  </si>
  <si>
    <t xml:space="preserve">Contractor Project Manager
</t>
  </si>
  <si>
    <t xml:space="preserve"> RFP Development</t>
  </si>
  <si>
    <t xml:space="preserve"> RFP Response</t>
  </si>
  <si>
    <t xml:space="preserve"> RFP Evaluation</t>
  </si>
  <si>
    <t>ESCO POOL Selction &amp; Assignment</t>
  </si>
  <si>
    <t xml:space="preserve"> PA Contract</t>
  </si>
  <si>
    <t xml:space="preserve"> PA</t>
  </si>
  <si>
    <t xml:space="preserve"> IGA Contract Amendment</t>
  </si>
  <si>
    <t xml:space="preserve"> IGA</t>
  </si>
  <si>
    <t xml:space="preserve"> Impl./M&amp;V Contract Am.</t>
  </si>
  <si>
    <t xml:space="preserve"> Impl./M&amp;V</t>
  </si>
  <si>
    <t xml:space="preserve"> Closeout</t>
  </si>
  <si>
    <t>Contract Expiration Date</t>
  </si>
  <si>
    <t>12-02</t>
  </si>
  <si>
    <t>ESCO</t>
  </si>
  <si>
    <t>San Diego State Office Bldg.</t>
  </si>
  <si>
    <t>1350 Front Street, San Diego CA 92101</t>
  </si>
  <si>
    <t>Sergey</t>
  </si>
  <si>
    <t>N</t>
  </si>
  <si>
    <t>RF</t>
  </si>
  <si>
    <t>SDGE</t>
  </si>
  <si>
    <t>N/A</t>
  </si>
  <si>
    <t>Y</t>
  </si>
  <si>
    <t xml:space="preserve">John Appel, (Bldg Mgr)   </t>
  </si>
  <si>
    <t xml:space="preserve">(619) 688-0214 </t>
  </si>
  <si>
    <t>Enovity</t>
  </si>
  <si>
    <t xml:space="preserve">Pablo    Orozco </t>
  </si>
  <si>
    <t>(888) 900-9978 x2806</t>
  </si>
  <si>
    <t>09/06/16-Implementation is completed. Guaranteed savings 353,345 kWh. Verified savings 402,998 kWh. Closing in process.</t>
  </si>
  <si>
    <t>12-03</t>
  </si>
  <si>
    <t>OES</t>
  </si>
  <si>
    <t xml:space="preserve">California Office of Emergency Services </t>
  </si>
  <si>
    <t>3650 Schriever Ave.
Mather, CA 95655</t>
  </si>
  <si>
    <t>Ryan</t>
  </si>
  <si>
    <t xml:space="preserve">GS </t>
  </si>
  <si>
    <t>PGE</t>
  </si>
  <si>
    <t>SMUD</t>
  </si>
  <si>
    <t>Sac. County</t>
  </si>
  <si>
    <t>Ron Williams (Bldg Mgr)</t>
  </si>
  <si>
    <t>(916) 845-8114</t>
  </si>
  <si>
    <t>Vivek Mittal</t>
  </si>
  <si>
    <t>(888) 900-9978 x2801</t>
  </si>
  <si>
    <t>3/16/17 - Interior lights nearly completed, exterior lights begin next week, parts arriving for BMS upgrade. 
1/26/17 - Project implementation kick off meeting on 1/27/17
12/9/16 - Loan and implementation contract amendment currently being approved.
10/4/16 - CalOES agreed to loan terms, OLS meeting with Pat Mullen (GS $mart) to resolve an issue on 10/5
8/31/16 - Loan terms presented to CalOES, awaiting their approval.
8/2/16 - Working with Pat Mullen (GS $mart) on securing loan funding and getting lender acceptance of utility rate cost escalation savings.
7/11/16 - IGA completed, working on securing loan funding
5/24/16 - Beginning IGA.</t>
  </si>
  <si>
    <t>12-01</t>
  </si>
  <si>
    <t>Caltrans</t>
  </si>
  <si>
    <t>Caltrans District 11</t>
  </si>
  <si>
    <t>4050 Taylor Street, San Diego CA 92110</t>
  </si>
  <si>
    <t xml:space="preserve">Aaron Baker (Ch. Eng))  </t>
  </si>
  <si>
    <t>(619) 688-4212</t>
  </si>
  <si>
    <t>Honeywell</t>
  </si>
  <si>
    <t>Mike Taylor</t>
  </si>
  <si>
    <t xml:space="preserve">(858) 848-3183 </t>
  </si>
  <si>
    <t>02/22/17-Implementation in progress. Cooling tower &amp; two new chillers are installed, tested &amp; commissionted. Lighting retrofit is in in progress at 95% completion. Anticipated construction  completion March, 2017.</t>
  </si>
  <si>
    <t>12-04</t>
  </si>
  <si>
    <t>CSC</t>
  </si>
  <si>
    <t>California Science Center</t>
  </si>
  <si>
    <t>700 Exposition Park Blvd., Los Angeles, CA 90037</t>
  </si>
  <si>
    <t>SCG</t>
  </si>
  <si>
    <t>LADWP</t>
  </si>
  <si>
    <t>Tony Budrivich (Deputy Dir)</t>
  </si>
  <si>
    <t>(213) 744-2149</t>
  </si>
  <si>
    <t>JCI</t>
  </si>
  <si>
    <t xml:space="preserve">Taylor Lewis </t>
  </si>
  <si>
    <t>(414) 861-4304</t>
  </si>
  <si>
    <t>01/31/17-Implementation in progress. Project anticipated construction completion May 2017.</t>
  </si>
  <si>
    <t>12-05</t>
  </si>
  <si>
    <t xml:space="preserve">Santa Ana State Office Bldg. </t>
  </si>
  <si>
    <t>28 Civic Center Plaza
Santa Ana, CA 92701</t>
  </si>
  <si>
    <t>SCE</t>
  </si>
  <si>
    <t>City of Santa Ana</t>
  </si>
  <si>
    <t>Gary Larson (Bldg Mgr)</t>
  </si>
  <si>
    <t>(714) 558-4658</t>
  </si>
  <si>
    <t>Apollo Solutions</t>
  </si>
  <si>
    <t>Erin Ells</t>
  </si>
  <si>
    <t>(720) 660-2158</t>
  </si>
  <si>
    <t xml:space="preserve">
3/16/17 - Project cancelled by FMD. Reimbursement for project development approved.
</t>
  </si>
  <si>
    <t>12-06</t>
  </si>
  <si>
    <t xml:space="preserve">S.F. Civic Center (Ronald M. George State Office Complex) </t>
  </si>
  <si>
    <t>455 Golden Gate Ave.
San Francisco, CA 94102</t>
  </si>
  <si>
    <t>NRG</t>
  </si>
  <si>
    <t>SFPUC</t>
  </si>
  <si>
    <t>Olivero Cinco</t>
  </si>
  <si>
    <t>(415) 703-4100</t>
  </si>
  <si>
    <t>Clark Energy</t>
  </si>
  <si>
    <t>Nick Johnson</t>
  </si>
  <si>
    <t>(703) 294-5609</t>
  </si>
  <si>
    <t>3/16/17 - Final IGA delivered today. Beginning loan fund approval process.
12/9/16 - Rough Draft IGA currently under review.
10/4/16 - Subcontractor bids being gathered by Clark Energy.
8/31/16 - Working on IGA
7/11/16 - Working on IGA
5/24/16 - Beginning IGA.</t>
  </si>
  <si>
    <t>12-14</t>
  </si>
  <si>
    <t>Department of Justice</t>
  </si>
  <si>
    <t>4949 Broadway
Sacramento, CA 95820</t>
  </si>
  <si>
    <t>City of Sac.</t>
  </si>
  <si>
    <t>John Dollar (Bldg Mgr)</t>
  </si>
  <si>
    <t>(916) 227-6949</t>
  </si>
  <si>
    <t>3/16/17 - Loan funding approved on 3/14. Amending contract for implementation.
1/26/17 - IGA currently being reviewed by Revolving Fund committee
12/9/16 - More supplemental funding needed to buy down the loan, per lender's requirements.
10/4/16 - IGA complete, presented cost to Pat Mullen for preliminary GS $mart approval, awaiting his response.
8/31/16 - IGA nearly complete
7/11/16 - Working on IGA
5/24/16 - Beginning IGA.</t>
  </si>
  <si>
    <t>12-17</t>
  </si>
  <si>
    <t>DVA</t>
  </si>
  <si>
    <t>CalVet - Yountville</t>
  </si>
  <si>
    <t>100 California Drive
Yountville, CA 94599</t>
  </si>
  <si>
    <t>Abdi</t>
  </si>
  <si>
    <t>GS</t>
  </si>
  <si>
    <t>TBD</t>
  </si>
  <si>
    <t>Self Produced
Central Plant</t>
  </si>
  <si>
    <t>Well Water</t>
  </si>
  <si>
    <t>Pending Clent Decision on Repalcing boilers with distributed heating hot water boilers</t>
  </si>
  <si>
    <t>TBD
Once the repalcemnt chillers are selected &amp; assessed</t>
  </si>
  <si>
    <t>Boiler repalcemnt will save 16,425,000 Gallon annually</t>
  </si>
  <si>
    <t>Joe Rodgers</t>
  </si>
  <si>
    <t>(707) 944-4801</t>
  </si>
  <si>
    <t>(888) 900-9978</t>
  </si>
  <si>
    <t>2/13/17 IGA Report review scheduled with Yountville and CVA HQ (2/22/17) .  Once the final decision is made an implementation contract will be issued
1/27/17 - IGA Report completed and submitted- Pending Client review &amp; agreement to go to IGA implementation contract
7/6/16 - The executed IGA &amp; NTP was issued to Enovity and IGA work has started from 7/1.  work is progressing
5/20/16  IGA contract is in process of being executed and released. IGA work to start by June 2016.
3/29/16  PA report submitted and being reviewed in house.  A client review scheduled for 4/8 with client. Approved version will be forwarded for IGA contract.
9/15/2015  PA  Draft Due 10/6/2015
8/6/2015  Second Job Walk
7/16/2017 Mandatory Job Walk
5/17/15:  Waiting for the release of RFP
7/25/14 Site meeting to establish the project structure &amp; scope is scheduled
12/2/14 Data collection phase complete, 12/2/14</t>
  </si>
  <si>
    <t>12-09</t>
  </si>
  <si>
    <t>EPA</t>
  </si>
  <si>
    <t>Cal EPA</t>
  </si>
  <si>
    <t>1001 I Street 
Sacramento, CA 95812</t>
  </si>
  <si>
    <t>Sergio Gutierrez    (Inf Officer)</t>
  </si>
  <si>
    <t>(916) 322-1620</t>
  </si>
  <si>
    <t>02/22/17- IGA is in progress. Anticipated IGA completion March 2017.</t>
  </si>
  <si>
    <t>12-11</t>
  </si>
  <si>
    <t>CMD</t>
  </si>
  <si>
    <t>Military (11 Armories in So. Cal)</t>
  </si>
  <si>
    <t xml:space="preserve">11 Locations </t>
  </si>
  <si>
    <t xml:space="preserve">Captain An Vu </t>
  </si>
  <si>
    <t>(562) 594-1501</t>
  </si>
  <si>
    <t xml:space="preserve">
1/26/17 - Project cancelled by CMD. Due to low usage (1 weekend/month &amp; 2 weeks/year) exterior lighting was the only viable measure, as it's used regardless of occupancy. OBF is a better solution for CMD.
</t>
  </si>
  <si>
    <t>12-08</t>
  </si>
  <si>
    <t>Combined DGS Buildings (EDD HQ, EDD Solar/Sub, Secretary of State)</t>
  </si>
  <si>
    <t>Downtown Sacramento: EDD HQ, EDD Solar Subterranean, Sec of State</t>
  </si>
  <si>
    <t>Mark/Segey</t>
  </si>
  <si>
    <t>$6.7 MILLION</t>
  </si>
  <si>
    <t>CENTRAL PLANT</t>
  </si>
  <si>
    <t>CITY</t>
  </si>
  <si>
    <t>Various</t>
  </si>
  <si>
    <t>2/23/17 IGA in progress. Scheduled to be completed April 2017. Solar Building water intrusion design and SOS water leaks are complicating factors to complete IGA. Implementation for lighting and HVAC measures estimated for 2017 but, depending on availability of supplemental funding, weatherization measures may need to be completed as part of a later phase. TBD at completion of IGA.</t>
  </si>
  <si>
    <t>EDD HQ</t>
  </si>
  <si>
    <t>EDD Solar</t>
  </si>
  <si>
    <t>SOS</t>
  </si>
  <si>
    <t>12-13</t>
  </si>
  <si>
    <t>DTS</t>
  </si>
  <si>
    <t>Gold Camp Data Center</t>
  </si>
  <si>
    <t>3101 Gold Camp Dr.
Ranch Cordova  95670</t>
  </si>
  <si>
    <t>Golden State Water</t>
  </si>
  <si>
    <t>9/21/16    Client terminated the
project due to lack of funding for the buy down</t>
  </si>
  <si>
    <t>David Nahigian</t>
  </si>
  <si>
    <t>(916) 431-5491</t>
  </si>
  <si>
    <t>ABM</t>
  </si>
  <si>
    <t>9/21/16    Client terminated the
project due to lack of funding</t>
  </si>
  <si>
    <t>9/6/16  IGA work on Hold per client instruction.  Gold Camp is not certain they want top proceed with IGA work and be obligated to pay the fee if they did not like the IGA report outcome.
7/6/16  We are still waiting for Client to provide the final approval to start the IGA work at the Gold Camp
5/20/16 IGA contract approved, however NTP has not been issued due to funding issues and overall cost of the project. 
3/15/16  IGA Contract was approved by OLS and sent to ABM  - A kickoff meeting scheduled for 4/5/16.
9/15/2015  PA due  10/9/2015
4/16/2015 Second Site walk
3/30/2015 Mandatory Job Walk
5/17/2015: RFP response Due 5/21/15
 Selection anticipated 6/16/15
Data Collection Complete, RFP released 3/12/15
Mandatory Site walk 3/30/15, 2nd site walk 4/16/15.</t>
  </si>
  <si>
    <t>12-07</t>
  </si>
  <si>
    <t>CHP</t>
  </si>
  <si>
    <t>CHP Academy</t>
  </si>
  <si>
    <t>Janelle Earl, analyst</t>
  </si>
  <si>
    <t>(916) 843-3461</t>
  </si>
  <si>
    <t>2/22/17 IGA in CHP review. Supplemental funding for cooling tower replacement (requested by CHP) is required. Implementation estimated to begin 2017.</t>
  </si>
  <si>
    <t xml:space="preserve">FMD HQ </t>
  </si>
  <si>
    <t>Sac Garage</t>
  </si>
  <si>
    <t>Stockton Garage</t>
  </si>
  <si>
    <t>Fresno DWR</t>
  </si>
  <si>
    <t>12-18</t>
  </si>
  <si>
    <t>CPUC/Ed Pat Brown Bldg.</t>
  </si>
  <si>
    <t>505 Van Ness Ave.
San Francisco, CA 94102</t>
  </si>
  <si>
    <t>David Omosheyin (Bldg. Mgr.)</t>
  </si>
  <si>
    <t>(415) 703-2936</t>
  </si>
  <si>
    <t>Noresco</t>
  </si>
  <si>
    <t>Rob Reading</t>
  </si>
  <si>
    <t>(916) 770-7936</t>
  </si>
  <si>
    <t>2/29/18</t>
  </si>
  <si>
    <t>3/16/17 - PA Received . ROIs are really high and not financable as-is, would require FMD contribution to continue. No financial obligations to continue should funding not be available.
12/9/16 - Contractor still finalizing PA
10/4/16 - PA nearly complete, per Noresco.
8/31/16 - M&amp;V expectations reviewed, expect PA shortly.
8/2/16 - PA nearly complete
7/11/16 - Working on PA
5/24/16 - PA currently being performed.</t>
  </si>
  <si>
    <t>12-19</t>
  </si>
  <si>
    <t>140848 / 141883</t>
  </si>
  <si>
    <t>CDE</t>
  </si>
  <si>
    <t>Department of Education (Fremont, Riverside, Fresno)</t>
  </si>
  <si>
    <t>Mark/Ryan</t>
  </si>
  <si>
    <t>2/23/17 PA completed. Amendment in process to begin IGA.</t>
  </si>
  <si>
    <t>Fremont</t>
  </si>
  <si>
    <t>San Jose</t>
  </si>
  <si>
    <t>Santa Rosa</t>
  </si>
  <si>
    <t xml:space="preserve">Redding </t>
  </si>
  <si>
    <t>Red Bluff</t>
  </si>
  <si>
    <t>12-16</t>
  </si>
  <si>
    <t>DFA</t>
  </si>
  <si>
    <t>Fairgrounds (Del Mar, Lancaster, Victorville, Hanford, Ridgecrest &amp; Bishop)</t>
  </si>
  <si>
    <t>Del Mar, Lancaster, Victorville, Hanford, Ridgecrest &amp; Bishop</t>
  </si>
  <si>
    <t>SCE/SCG</t>
  </si>
  <si>
    <t>Bryon Krug</t>
  </si>
  <si>
    <t>(703)294-4526</t>
  </si>
  <si>
    <t>1/31/17 Amendment to begin IGA in process. 11/16/16 PA accepted. Implementation to begin in 2017.</t>
  </si>
  <si>
    <t>Del Mar</t>
  </si>
  <si>
    <t>Lancaster</t>
  </si>
  <si>
    <t>Victorville</t>
  </si>
  <si>
    <t>Hanford</t>
  </si>
  <si>
    <t>Ridgecrest</t>
  </si>
  <si>
    <t>Bishop</t>
  </si>
  <si>
    <t>12-10</t>
  </si>
  <si>
    <t>CalExpo</t>
  </si>
  <si>
    <t>1600 Exposition Blvd. 
Sacramento 95815</t>
  </si>
  <si>
    <t>Project Terminated  6/24/16
due to lack of sufficient savings and  contractor's 
inability to provide acceptable  PA</t>
  </si>
  <si>
    <t>Ron King</t>
  </si>
  <si>
    <t>(916) 263-3294</t>
  </si>
  <si>
    <t>Project Terminated  6/24/16
due to lack of sufficient savings</t>
  </si>
  <si>
    <t>7/6/16 Due to inability of the Contractor to provide a valid PA , lack of sufficient savings and limited number of usage hours for lighting, HVAC, etc.  the project was terminated and no longer is a project.
5/20/16  A new Team has been put in place to see if they can salvage this project. Apollo has been unable to develop and deliver an acceptable PA. They are scheduled to produced the final version by 4/8/16.
9/15/2015  Final version of PA &amp; M&amp;V is being polished and negotiated, Due 10/1
5/17/2015: Preliminary Assessment (PA) due 7-1-15. 
Conducted Mandatory Site walk, 12/4/14; 
Conducted Optional Site walk, 12/18/14
Contract Awarded to Apollo 4/24/15</t>
  </si>
  <si>
    <t>12-15</t>
  </si>
  <si>
    <t>CDFW</t>
  </si>
  <si>
    <t>Fish and Wildlife</t>
  </si>
  <si>
    <r>
      <rPr>
        <sz val="11"/>
        <rFont val="Calibri"/>
        <family val="2"/>
        <scheme val="minor"/>
      </rPr>
      <t>Various Nor Cal locations</t>
    </r>
    <r>
      <rPr>
        <sz val="9"/>
        <rFont val="Calibri"/>
        <family val="2"/>
        <scheme val="minor"/>
      </rPr>
      <t>: Elk Grove Lab, GrayLodge, GrizzlyIsland, NapaSonomaMarsh, UpperButteBasin, YoloBypass and Nimbus</t>
    </r>
  </si>
  <si>
    <t>Mark/Sergey</t>
  </si>
  <si>
    <t>SMUD/PGE</t>
  </si>
  <si>
    <t>Montie Easter</t>
  </si>
  <si>
    <t>916-322-8549</t>
  </si>
  <si>
    <t>NA</t>
  </si>
  <si>
    <t>1/31/17 ESCO project cancelled. Working on project to use OBF, direct install and CCC at Yolo, Napa and Gray Lodge.</t>
  </si>
  <si>
    <t>Elk Grove Toxicology Lab</t>
  </si>
  <si>
    <t>Mark</t>
  </si>
  <si>
    <t>Gray Lodge</t>
  </si>
  <si>
    <t>Grizzly Island</t>
  </si>
  <si>
    <t>Napa-Sonoma Marshes</t>
  </si>
  <si>
    <t>Upper Butte Basin</t>
  </si>
  <si>
    <t>Yolo Bypass</t>
  </si>
  <si>
    <t>Napa Region 3 Headquarters</t>
  </si>
  <si>
    <t>Nimbus</t>
  </si>
  <si>
    <t>FTB</t>
  </si>
  <si>
    <t>Franchise Tax Board</t>
  </si>
  <si>
    <t>9646 Butterfield
Sacramento 95827</t>
  </si>
  <si>
    <t>Cal. American Water</t>
  </si>
  <si>
    <t>Genessa Maestas,  FTB Facility Mgmt.</t>
  </si>
  <si>
    <t>(916) 845-6157</t>
  </si>
  <si>
    <t>2/13/17  Expected start ESCO process 4/1/17, pending release of new ESCO  pool
9/6/16 On hold  pending release of new RFQ
7/6/16  On hold pending new legislation/release of new RFQ by OLS
5/20/16 On hold pending the new legislation passage.
9/15/2015  Initial meeting and scope development w/FTB and BPM 9/4/2015
5/19/15:  Initial meeting with site staff to establish the project structure &amp;  Scope is scheduled for 5/22/15.</t>
  </si>
  <si>
    <t>Ronald Reagan State Office Building</t>
  </si>
  <si>
    <t>300 South Spring Street
Los Angeles, CA 90013</t>
  </si>
  <si>
    <t>Sam Yonan (Bldg Mgr)</t>
  </si>
  <si>
    <t>(213) 897-2243</t>
  </si>
  <si>
    <t xml:space="preserve">Technical Facility Profile complete, drawings, photos, utility bills gathered. RFP can be put together when we are ready to release it. </t>
  </si>
  <si>
    <t>Junipero Serra Building</t>
  </si>
  <si>
    <t>320 W. Fourth Street
Los Angeles, CA 90013</t>
  </si>
  <si>
    <t>Mitch Elam (Bldg Mgr)</t>
  </si>
  <si>
    <t>(213) 576-6276</t>
  </si>
  <si>
    <t>Attorney General's Building</t>
  </si>
  <si>
    <t>CalTower SOB</t>
  </si>
  <si>
    <t>3737 Main Street 
Riverside, CA 92501</t>
  </si>
  <si>
    <t>Frank Morles</t>
  </si>
  <si>
    <t>(951) 715-0130</t>
  </si>
  <si>
    <t xml:space="preserve">1/27/17 No Change, same status as before
9/6/16  No change in status of the project
7/6/16  On hold pending release of new RFQ by OLS and FMD's decision to proceed
 5/17/2015 status: Data collection in progress. 
7/25/14  Site meeting scheduled with client to establish the project structure &amp;  Scope.  </t>
  </si>
  <si>
    <t>Northern California Region</t>
  </si>
  <si>
    <t>Various CHP Field Offices in Northern Cal. Region:
 Garberville,  Gold Run, South Lake Tahoe, Susanville, Trinity River, Ukiah, Williams, GG Comm Ctr</t>
  </si>
  <si>
    <t>May 2015 update: Initial Data Collection Phase in Progress,  60% complete</t>
  </si>
  <si>
    <t>ALTURAS FIELD STATION</t>
  </si>
  <si>
    <t>Alturas, CA 96101</t>
  </si>
  <si>
    <t>Kathy Knauss</t>
  </si>
  <si>
    <t>(530) 233-2919</t>
  </si>
  <si>
    <t>9/25/15: Facility data, pictures &amp; map collected, additional info needed for the release of RFP</t>
  </si>
  <si>
    <t>AMADOR FIELD STATION</t>
  </si>
  <si>
    <t>Jackson, CA 95642</t>
  </si>
  <si>
    <t>Officer Graig Harmon</t>
  </si>
  <si>
    <t>(209) 223-4890</t>
  </si>
  <si>
    <t>GARBERVILLE FIELD STATION</t>
  </si>
  <si>
    <t>Redway, CA 95560</t>
  </si>
  <si>
    <t>Beth Conley</t>
  </si>
  <si>
    <t>(707) 923-2155</t>
  </si>
  <si>
    <t>GOLD RUN FIELD STATION</t>
  </si>
  <si>
    <t>Dutch Flat, CA 95714</t>
  </si>
  <si>
    <t>Sgt. Dave Brown</t>
  </si>
  <si>
    <t>(530) 389-2205</t>
  </si>
  <si>
    <t>RED BLUFF FIELD STATION</t>
  </si>
  <si>
    <t>Red Bluff, CA 96080</t>
  </si>
  <si>
    <t>Nick Morrow</t>
  </si>
  <si>
    <t>(530) 527-2034</t>
  </si>
  <si>
    <t>SAN FRANCISCO FIELD STATION</t>
  </si>
  <si>
    <t>San Francisco, CA 94103</t>
  </si>
  <si>
    <t>Sgt. Paula Siddens</t>
  </si>
  <si>
    <t>(415) 557-1094</t>
  </si>
  <si>
    <t>SANTA ROSA FIELD STATION</t>
  </si>
  <si>
    <t>Rohnert Park, CA 94928</t>
  </si>
  <si>
    <t>Sgt.  Jeff Rhea</t>
  </si>
  <si>
    <t>707-588-1400</t>
  </si>
  <si>
    <t>SOUTH LAKE TAHOE FIELD STATION</t>
  </si>
  <si>
    <t>South Lake Tahoe, CA 96150</t>
  </si>
  <si>
    <t>Sgt.  Jeff Gartner</t>
  </si>
  <si>
    <t>(530) 577-1001</t>
  </si>
  <si>
    <t>SUSANVILLE FIELD STATION</t>
  </si>
  <si>
    <t>Susanville, CA 96130</t>
  </si>
  <si>
    <t>Theresa Monath</t>
  </si>
  <si>
    <t>(530) 257-2191</t>
  </si>
  <si>
    <t>TRINITY RIVER FIELD STATION</t>
  </si>
  <si>
    <t>Weaverville, CA 96093</t>
  </si>
  <si>
    <t>Sgt. Dwight Tenette</t>
  </si>
  <si>
    <t>(530) 623-3832</t>
  </si>
  <si>
    <t>UKIAH FIELD STATION</t>
  </si>
  <si>
    <t>Ukiah, CA 95482</t>
  </si>
  <si>
    <t>Marcus Nelson</t>
  </si>
  <si>
    <t>(707) 467-4040</t>
  </si>
  <si>
    <t>WILLIAMS FIELD STATION</t>
  </si>
  <si>
    <t>Williams, CA 95987</t>
  </si>
  <si>
    <t>Sgt. Kassandra DiMaggio</t>
  </si>
  <si>
    <t>(530) 473-2821</t>
  </si>
  <si>
    <t>CONTRA COSTA</t>
  </si>
  <si>
    <t>Martinez, CA 94553</t>
  </si>
  <si>
    <t>Sgt. Mark Firkins</t>
  </si>
  <si>
    <t>925 646-4980</t>
  </si>
  <si>
    <t>SOLANO AREA</t>
  </si>
  <si>
    <t>Fairfield,  CA  94534</t>
  </si>
  <si>
    <t>Sgt.  MATT TIMMONS</t>
  </si>
  <si>
    <t>707 428-2100</t>
  </si>
  <si>
    <t>S. SACRAMENTO</t>
  </si>
  <si>
    <t>Sacramento, CA 95823</t>
  </si>
  <si>
    <t>Sgt.  Dave Costa</t>
  </si>
  <si>
    <t>(916) 681-2300</t>
  </si>
  <si>
    <t>MARINE AREA</t>
  </si>
  <si>
    <t>Corte Madera, CA 94925</t>
  </si>
  <si>
    <t>Lt. ROBERT MOTA</t>
  </si>
  <si>
    <t>415 924-1100</t>
  </si>
  <si>
    <t>WOODLAND</t>
  </si>
  <si>
    <t>Woodland, CA 95776</t>
  </si>
  <si>
    <t>Sgt.  Andy Hill</t>
  </si>
  <si>
    <t>(530) 662-4685</t>
  </si>
  <si>
    <t>PLACERVILLE</t>
  </si>
  <si>
    <t>Placerville, CA 95667</t>
  </si>
  <si>
    <t>Lt. Craig Root</t>
  </si>
  <si>
    <t>(530) 662-1110</t>
  </si>
  <si>
    <t>OAKLAND</t>
  </si>
  <si>
    <t>Oakland,  Ca  94609</t>
  </si>
  <si>
    <t>Lt. STEVE LARSON</t>
  </si>
  <si>
    <t>510 450-3821</t>
  </si>
  <si>
    <t>SAN JOSE</t>
  </si>
  <si>
    <t>San Jose, CA 95131</t>
  </si>
  <si>
    <t>Sgt. RANDY HSU</t>
  </si>
  <si>
    <t>408 467-5400</t>
  </si>
  <si>
    <t>GOLDEN GATE COMM. CTR.</t>
  </si>
  <si>
    <t>Vallejo,  CA  94591</t>
  </si>
  <si>
    <t>Jeri Tilson</t>
  </si>
  <si>
    <t>(707) 648-4180 x231</t>
  </si>
  <si>
    <t>Central California Region</t>
  </si>
  <si>
    <t>Various CHP field offices in Central Cal. Region:
 Bakersfield, Button Willow, Barstow, Mariposa, Monterey, Rancho Cucamonga, Santa Maria</t>
  </si>
  <si>
    <t>JOSE ESPITIA
DONNA CLARK</t>
  </si>
  <si>
    <t>(916) 843-3402
(916) 843-3825</t>
  </si>
  <si>
    <t>Initial Data Collection Phase will start Fall 2016 pending new legislation</t>
  </si>
  <si>
    <t xml:space="preserve">BAKERSFIELD CHP DISP. CTR. </t>
  </si>
  <si>
    <t>Bakersfield, CA 93308</t>
  </si>
  <si>
    <t>Sgt.  Blaine Haight</t>
  </si>
  <si>
    <t>661-864-4444</t>
  </si>
  <si>
    <t>BARSTOW CHP DISP. CTR.</t>
  </si>
  <si>
    <t>Barstow, CA 92311</t>
  </si>
  <si>
    <t>Ofcr. Justin Rice</t>
  </si>
  <si>
    <t>(760) 255-8700</t>
  </si>
  <si>
    <t>BUTTON WILLOW CHP</t>
  </si>
  <si>
    <t>Bakersfield, CA 93314</t>
  </si>
  <si>
    <t>Lorie Berger</t>
  </si>
  <si>
    <t>(661) 764-5580</t>
  </si>
  <si>
    <t>MARIPOSA CHP</t>
  </si>
  <si>
    <t>Mariposa, CA 95338</t>
  </si>
  <si>
    <t>Sgt. Sam Arrington</t>
  </si>
  <si>
    <t>209-966-3656</t>
  </si>
  <si>
    <t>MONTEREY CHP</t>
  </si>
  <si>
    <t>Salinas, CA 93901</t>
  </si>
  <si>
    <t>Lt. Dan Hart</t>
  </si>
  <si>
    <t>(831) 796-2100</t>
  </si>
  <si>
    <t>RANCHO CUCAMONGA CHP</t>
  </si>
  <si>
    <t>Rancho Cucamonga, CA 91730</t>
  </si>
  <si>
    <t>Sgt. Tom Graham</t>
  </si>
  <si>
    <t>(909) 980-3994</t>
  </si>
  <si>
    <t>SANTA MARIA CHP</t>
  </si>
  <si>
    <t>Santa Maria, CA 93454</t>
  </si>
  <si>
    <t>Lt. Alex Carillo</t>
  </si>
  <si>
    <t>(805) 349-8728</t>
  </si>
  <si>
    <t>Southern California Region</t>
  </si>
  <si>
    <t>Various CHP Field Offices in Southern Cal. Region:
Blythe, Capistrano, Indio, Newhall, San Gorgonio Pass, Temecula, W. Los Angeles, Winterhaven, Southern Div. ISU, Border Div.</t>
  </si>
  <si>
    <t>DOLORES OCHOA
CORINNE NEWCOMER</t>
  </si>
  <si>
    <t>(916) 843-3822
(916) 843-3823</t>
  </si>
  <si>
    <t>1/27/17 Initial Data Collection Phase will start as soon as the CHP allow us to start the project(s)
Fall 2016 Initial Data Collection Phase will start pending new legislation</t>
  </si>
  <si>
    <t>BLYTHE CHP</t>
  </si>
  <si>
    <t>Blythe, CA 92225</t>
  </si>
  <si>
    <t>Sgt. Scott Laverty</t>
  </si>
  <si>
    <t>(760) 992-6141</t>
  </si>
  <si>
    <t>CAPISTRANO CHP</t>
  </si>
  <si>
    <t>San Juan Capistrano, CA 92675</t>
  </si>
  <si>
    <t>Sgt. Alan Jones</t>
  </si>
  <si>
    <t>(949) 487-4000</t>
  </si>
  <si>
    <t>INDIO CHP</t>
  </si>
  <si>
    <t>Indio, CA 92203</t>
  </si>
  <si>
    <t>Sgt. Dan Hesser</t>
  </si>
  <si>
    <t>(760) 241-1186</t>
  </si>
  <si>
    <t>NEWHALL CHP</t>
  </si>
  <si>
    <t>Valencia, CA 91355</t>
  </si>
  <si>
    <t>Sgt. Rick Miler</t>
  </si>
  <si>
    <t>(661) 294-5540</t>
  </si>
  <si>
    <t>SAN GORGONIO PASS CHP</t>
  </si>
  <si>
    <t>Beaumont, CA 92223</t>
  </si>
  <si>
    <t>Lt. Brian Gonsalves</t>
  </si>
  <si>
    <t>(951) 769-2000</t>
  </si>
  <si>
    <t>TEMECULA CHP</t>
  </si>
  <si>
    <t>Temecula, CA 92590</t>
  </si>
  <si>
    <t>Sgt. Brad Robinson</t>
  </si>
  <si>
    <t>(951) 506-2000</t>
  </si>
  <si>
    <t>WEST LOS ANGELES CHP</t>
  </si>
  <si>
    <t>Culver City, CA 90230</t>
  </si>
  <si>
    <t>Sgt. Chris Jakubowski</t>
  </si>
  <si>
    <t>(310) 642-3939</t>
  </si>
  <si>
    <t>WINTERHAVEN CHP</t>
  </si>
  <si>
    <t>California Highway Patrol</t>
  </si>
  <si>
    <t>Sgt. David Nunez</t>
  </si>
  <si>
    <t>(760) 572-0294</t>
  </si>
  <si>
    <t>SOUTHERN DIVISION ISU</t>
  </si>
  <si>
    <t>Los Angeles, CA 90004</t>
  </si>
  <si>
    <t>Sgt. Fred Williams</t>
  </si>
  <si>
    <t>(323) 644-9550</t>
  </si>
  <si>
    <t>CHP Border Division</t>
  </si>
  <si>
    <t>San Diego, CA 92123</t>
  </si>
  <si>
    <t>Sgt. Miles Ingraham</t>
  </si>
  <si>
    <t>(858) 650-3600</t>
  </si>
  <si>
    <t>DVA - Chula Vista</t>
  </si>
  <si>
    <t>Deanna Beland</t>
  </si>
  <si>
    <t>916-651-5045</t>
  </si>
  <si>
    <t>DVA - Barstow</t>
  </si>
  <si>
    <t>SCE / SCG</t>
  </si>
  <si>
    <t>9/6/2016 Awaiting new RFP pool.  Preliminary usage data, drawings and FTP started.</t>
  </si>
  <si>
    <t>Parks</t>
  </si>
  <si>
    <t>Statewide - South</t>
  </si>
  <si>
    <t>May 2016: Initial data collection phase is in progress. Completion date is undetermined &amp; pending local data availability.</t>
  </si>
  <si>
    <t>Statewide - North</t>
  </si>
  <si>
    <t>Fairs, Central / Southern Cal areas</t>
  </si>
  <si>
    <t>X</t>
  </si>
  <si>
    <t>9/6/2016 Awaiting new RFP pool
9/15/15- Gathering Technical Facility Profile (TFP) information.</t>
  </si>
  <si>
    <t>Fairs (Chico, Colusa, Crecent City, Fresno, Glenn County, Lakeport, Shasta, Woodland)</t>
  </si>
  <si>
    <t>7/12/2016 Awaiting new RFP pool
9/15/15- Gathering Technical Facility Profile (TFP) information.</t>
  </si>
  <si>
    <t>Total:</t>
  </si>
  <si>
    <t>Estimated Annual Greenhouse Gas (GHG) Reduction (tons):</t>
  </si>
  <si>
    <t>Total</t>
  </si>
  <si>
    <t>Total Annual Savings for Funded Projects</t>
  </si>
  <si>
    <t>DGS %</t>
  </si>
  <si>
    <t>DGS Loan</t>
  </si>
  <si>
    <t>Client</t>
  </si>
  <si>
    <t>Incentives</t>
  </si>
  <si>
    <t>$/therms</t>
  </si>
  <si>
    <t>$/kWh</t>
  </si>
  <si>
    <t>Total Cost</t>
  </si>
  <si>
    <t>received loan 2015-17, according to Barbara Browne, DGS</t>
  </si>
  <si>
    <t>Financing</t>
  </si>
  <si>
    <t>Funding</t>
  </si>
  <si>
    <t>Amount</t>
  </si>
  <si>
    <t>Total cost</t>
  </si>
  <si>
    <t>Source</t>
  </si>
  <si>
    <t>% Incentives</t>
  </si>
  <si>
    <t>% Client</t>
  </si>
  <si>
    <t>% DGS</t>
  </si>
  <si>
    <t>CalTrans District 11</t>
  </si>
  <si>
    <t>Loan Fund</t>
  </si>
  <si>
    <t>Incentives:</t>
  </si>
  <si>
    <t>Client:</t>
  </si>
  <si>
    <t>Loan:</t>
  </si>
  <si>
    <t>San Diego Office Building</t>
  </si>
  <si>
    <t>Office of Emergency Services</t>
  </si>
  <si>
    <t>GS $Mart</t>
  </si>
  <si>
    <t>CA Science Center</t>
  </si>
  <si>
    <t>Ronald M George State Office Complex</t>
  </si>
  <si>
    <t xml:space="preserve">Dept of Justice </t>
  </si>
  <si>
    <t>Dept of Corrections &amp; Rehabilitiation</t>
  </si>
  <si>
    <t>High Desert State Prison</t>
  </si>
  <si>
    <t>average</t>
  </si>
  <si>
    <t>weighted average</t>
  </si>
  <si>
    <t>funding information from Barbara Browne, DGS EE loan fund program manager</t>
  </si>
  <si>
    <t>Valerie referred TRC to Barbara Browne: 916-375-4671, Barbara.browne@dgs.ca.gov</t>
  </si>
  <si>
    <t xml:space="preserve">Include fraction client paid, or just look at IOU vs DGS spending? </t>
  </si>
  <si>
    <t>Dept of Corrections &amp; Rehabilitation High Desert State Prison</t>
  </si>
  <si>
    <t>Plumas Sierra</t>
  </si>
  <si>
    <t>DCR</t>
  </si>
  <si>
    <t>(DGS+client) / Tota</t>
  </si>
  <si>
    <t>Conservative scenario assumes savings (compared to current) decreases by 50% starting 2020. Current DGS funding only set for next 3-4 years, then funding in-hand decreases from $3M to $2M (but could chance it will be re-upped to $3M).</t>
  </si>
  <si>
    <t>Aggressive scenario assumes savings (compared to current) increases. In the past, federal programs have ended and given money to DGS. Total increase of 33% over 3 year timeframe beginning 2020.</t>
  </si>
  <si>
    <t>Ave kWh per year (2015-17)</t>
  </si>
  <si>
    <t>Ave Th per year (2015-17)</t>
  </si>
  <si>
    <t xml:space="preserve">weighted average and average not very different. </t>
  </si>
  <si>
    <t xml:space="preserve">Assume </t>
  </si>
  <si>
    <t>Utilities</t>
  </si>
  <si>
    <t>Scenario</t>
  </si>
  <si>
    <t>Cumulative Energy Savings Potential - Electricity</t>
  </si>
  <si>
    <t>Conservative</t>
  </si>
  <si>
    <t>Reference</t>
  </si>
  <si>
    <t>Aggressive</t>
  </si>
  <si>
    <t>Cumulative Energy Savings Potential - Gas</t>
  </si>
  <si>
    <t xml:space="preserve">Residential </t>
  </si>
  <si>
    <t>Combined</t>
  </si>
  <si>
    <t>Total Programs</t>
  </si>
  <si>
    <t>Scenario:</t>
  </si>
  <si>
    <t>Cumulative Savings</t>
  </si>
  <si>
    <t>First-Year Savings</t>
  </si>
  <si>
    <t>Market Transformation</t>
  </si>
  <si>
    <t>Fuel Substitution</t>
  </si>
  <si>
    <t xml:space="preserve">Reference scenario assumes business-as-usual savings from the current funding level. </t>
  </si>
  <si>
    <t>All</t>
  </si>
  <si>
    <t>SB 350 ENERGY SAVINGS POTENTIAL</t>
  </si>
  <si>
    <t xml:space="preserve">NON-UTILITY PROGRAM TECHNICAL ASSESSMENT </t>
  </si>
  <si>
    <t>PROGRAM DATA WORKBOOK</t>
  </si>
  <si>
    <t>Reference Document:</t>
  </si>
  <si>
    <t>Contract:</t>
  </si>
  <si>
    <t>California Energy Commission 400-15-012</t>
  </si>
  <si>
    <t>Prepared by:</t>
  </si>
  <si>
    <t>NORESCO, TRC Energy Services, Center for Sustainable Energy</t>
  </si>
  <si>
    <t>Revised:</t>
  </si>
  <si>
    <t>Workbook Tab Definition</t>
  </si>
  <si>
    <t>Program Analysis</t>
  </si>
  <si>
    <t>This tab presents an overview of the program, high-level assumptions, and general calculation methods.</t>
  </si>
  <si>
    <t>SB 350 Potential</t>
  </si>
  <si>
    <t>This tab summarizes the non-utility energy savings potential for each scenario by building sector.</t>
  </si>
  <si>
    <t xml:space="preserve">This tab shows the "reference" case of the analysis which assumes business-as-usual trends. </t>
  </si>
  <si>
    <t xml:space="preserve">This tab shows the "conservative" case of the analysis built upon the "reference" case. </t>
  </si>
  <si>
    <t xml:space="preserve">This tab shows the "aggressive" case of the analysis built upon the "reference" case. </t>
  </si>
  <si>
    <t>Graph (electricity)</t>
  </si>
  <si>
    <t xml:space="preserve">This graph shows the SB 350 electricity savings potential by scenario, for both residential and nonresidential sectors. </t>
  </si>
  <si>
    <t>Graph (gas)</t>
  </si>
  <si>
    <t xml:space="preserve">This graph shows the SB 350 natural gas savings potential by scenario, for both residential and nonresidential sectors. </t>
  </si>
  <si>
    <t xml:space="preserve">This tab contains the raw data and processed data that contributed to the analysis. </t>
  </si>
  <si>
    <t>Acronym Definition</t>
  </si>
  <si>
    <t>Definition</t>
  </si>
  <si>
    <t xml:space="preserve">Gigawatt hours </t>
  </si>
  <si>
    <t>Million therms</t>
  </si>
  <si>
    <t>SB 350</t>
  </si>
  <si>
    <t>Senate Bill 350</t>
  </si>
  <si>
    <t>AAEE</t>
  </si>
  <si>
    <t>AAEE is defined as energy savings not yet considered committed but deemed likely to occur, including future updates of building codes, appliance regulations, and utility efficiency programs</t>
  </si>
  <si>
    <t>Single family and multi-family buildings</t>
  </si>
  <si>
    <t>Non-residential</t>
  </si>
  <si>
    <t xml:space="preserve">Commercial and public buildings, excluding industrial and agriculture. </t>
  </si>
  <si>
    <t>Program Information</t>
  </si>
  <si>
    <t>Category</t>
  </si>
  <si>
    <t>Data Sources</t>
  </si>
  <si>
    <t>Cap and Trade Annual Report</t>
  </si>
  <si>
    <t>This report is published annually to summarize program outcomes to date for all active projects.  The latest version of the Progress Report covers information through the end of the 2016.  Summaries provided in the Progress Report will inform overall program performance, cost effectiveness, and limitations.</t>
  </si>
  <si>
    <t>Fixed_DWR_WUE Excel workbook</t>
  </si>
  <si>
    <t>This workbook provides detailed information for each individual WUE project from 2014 including: 
o Detailed list of measures to be applied
o Estimated total cost for each measure</t>
  </si>
  <si>
    <t>Savings Allocation by Sector</t>
  </si>
  <si>
    <t>Savings Overlap Assumptions</t>
  </si>
  <si>
    <t>Utility Savings Overlap</t>
  </si>
  <si>
    <t>Demand Forecast Overlap</t>
  </si>
  <si>
    <t>Negligible</t>
  </si>
  <si>
    <t>AAEE Overlap</t>
  </si>
  <si>
    <t>Scenario Assumptions</t>
  </si>
  <si>
    <t>Reference Case</t>
  </si>
  <si>
    <t>Conservative Case</t>
  </si>
  <si>
    <t>Aggressive Case</t>
  </si>
  <si>
    <t>Appendix A10 - DGS Energy Efficiency Retrofit Program</t>
  </si>
  <si>
    <t>DGS Projects Funded</t>
  </si>
  <si>
    <t>Energy Retrofit Program, Department of General Services</t>
  </si>
  <si>
    <t>Program Term</t>
  </si>
  <si>
    <t>2009 - Present</t>
  </si>
  <si>
    <t>Average Annual Funding</t>
  </si>
  <si>
    <t>General Data</t>
  </si>
  <si>
    <t>IOU vs DGS Spending</t>
  </si>
  <si>
    <t>Department of General Services</t>
  </si>
  <si>
    <t xml:space="preserve">Assumed that current trends would continue – i.e., annual savings of 4.2 GWh and 0.008 MMtherms for 2016 to 2030. The DGS program manager reported this was the most likely outcome, although both increasing and decreasing funds are distinct possibilities.   </t>
  </si>
  <si>
    <t xml:space="preserve">Assumed that funding would decline by 33% beginning in 2020 decrease, and that energy savings (both GWh and therms) would decline similarly. The NORESCO team assumed this decline would occur over three years –i.e., 11% decline each year from 2020 to 2023. </t>
  </si>
  <si>
    <t>Assumed that funding would increase by 33% starting in 2020, and that energy savings (both GWh and therms) would increase accordingly. This scenario also assumes that project participation will increase, including from Department of Corrections and Rehabilitation (DCR) projects, since the DGS project manager identified DCR facilities as having significant energy efficiency savings opportunity.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</si>
</sst>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_(* #,##0_);_(* \(#,##0\);_(* &quot;-&quot;??_);_(@_)"/>
    <numFmt numFmtId="166" formatCode="&quot;$&quot;#,##0"/>
    <numFmt numFmtId="167" formatCode="[&lt;=9999999]###\-####;\(###\)\ ###\-####"/>
    <numFmt numFmtId="168" formatCode="m/d/yy;@"/>
    <numFmt numFmtId="169" formatCode="0.0000"/>
    <numFmt numFmtId="170" formatCode="_(&quot;$&quot;* #,##0_);_(&quot;$&quot;* \(#,##0\);_(&quot;$&quot;* &quot;-&quot;??_);_(@_)"/>
    <numFmt numFmtId="171" formatCode="0.000"/>
    <numFmt numFmtId="172" formatCode="[$-F800]dddd\,\ mmmm\ dd\,\ yyyy"/>
  </numFmts>
  <fonts count="51" x14ac:knownFonts="1">
    <font>
      <sz val="11"/>
      <color theme="1"/>
      <name val="Calibri"/>
      <family val="2"/>
      <scheme val="minor"/>
    </font>
    <font>
      <sz val="11"/>
      <color theme="1"/>
      <name val="Arial"/>
      <family val="2"/>
    </font>
    <font>
      <b/>
      <sz val="11"/>
      <color theme="1"/>
      <name val="Calibri"/>
      <family val="2"/>
      <scheme val="minor"/>
    </font>
    <font>
      <sz val="10"/>
      <color theme="1"/>
      <name val="Arial"/>
      <family val="2"/>
    </font>
    <font>
      <sz val="11"/>
      <color theme="1"/>
      <name val="Calibri"/>
      <family val="2"/>
      <scheme val="minor"/>
    </font>
    <font>
      <b/>
      <sz val="14"/>
      <color theme="1"/>
      <name val="Calibri"/>
      <family val="2"/>
      <scheme val="minor"/>
    </font>
    <font>
      <sz val="11"/>
      <color rgb="FFFF0000"/>
      <name val="Calibri"/>
      <family val="2"/>
      <scheme val="minor"/>
    </font>
    <font>
      <sz val="14"/>
      <color theme="1"/>
      <name val="Calibri"/>
      <family val="2"/>
      <scheme val="minor"/>
    </font>
    <font>
      <sz val="16"/>
      <color theme="1"/>
      <name val="Calibri"/>
      <family val="2"/>
      <scheme val="minor"/>
    </font>
    <font>
      <b/>
      <sz val="11"/>
      <color rgb="FF0070C0"/>
      <name val="Calibri"/>
      <family val="2"/>
      <scheme val="minor"/>
    </font>
    <font>
      <b/>
      <sz val="14"/>
      <color theme="1"/>
      <name val="Calibri"/>
      <family val="2"/>
    </font>
    <font>
      <b/>
      <sz val="14"/>
      <color rgb="FF0070C0"/>
      <name val="Calibri"/>
      <family val="2"/>
      <scheme val="minor"/>
    </font>
    <font>
      <sz val="9"/>
      <color indexed="81"/>
      <name val="Tahoma"/>
      <family val="2"/>
    </font>
    <font>
      <b/>
      <sz val="9"/>
      <color indexed="81"/>
      <name val="Tahoma"/>
      <family val="2"/>
    </font>
    <font>
      <sz val="10"/>
      <name val="Arial"/>
      <family val="2"/>
    </font>
    <font>
      <sz val="11"/>
      <color theme="0" tint="-0.499984740745262"/>
      <name val="Calibri"/>
      <family val="2"/>
      <scheme val="minor"/>
    </font>
    <font>
      <b/>
      <sz val="14"/>
      <color rgb="FFFF0000"/>
      <name val="Calibri"/>
      <family val="2"/>
      <scheme val="minor"/>
    </font>
    <font>
      <b/>
      <sz val="11"/>
      <color rgb="FFFF0000"/>
      <name val="Calibri"/>
      <family val="2"/>
      <scheme val="minor"/>
    </font>
    <font>
      <sz val="10"/>
      <color theme="1"/>
      <name val="Calibri"/>
      <family val="2"/>
      <scheme val="minor"/>
    </font>
    <font>
      <b/>
      <sz val="18"/>
      <color theme="1"/>
      <name val="Calibri"/>
      <family val="2"/>
    </font>
    <font>
      <b/>
      <sz val="11"/>
      <color theme="0" tint="-0.499984740745262"/>
      <name val="Calibri"/>
      <family val="2"/>
      <scheme val="minor"/>
    </font>
    <font>
      <sz val="14"/>
      <color theme="1"/>
      <name val="Arial"/>
      <family val="2"/>
    </font>
    <font>
      <b/>
      <sz val="11"/>
      <color rgb="FFFF0000"/>
      <name val="Calibri"/>
      <family val="2"/>
    </font>
    <font>
      <sz val="10"/>
      <color theme="0" tint="-0.499984740745262"/>
      <name val="Calibri"/>
      <family val="2"/>
      <scheme val="minor"/>
    </font>
    <font>
      <sz val="11"/>
      <color rgb="FF0070C0"/>
      <name val="Calibri"/>
      <family val="2"/>
      <scheme val="minor"/>
    </font>
    <font>
      <sz val="12"/>
      <color theme="1"/>
      <name val="Calibri"/>
      <family val="2"/>
      <scheme val="minor"/>
    </font>
    <font>
      <b/>
      <sz val="11"/>
      <color theme="0"/>
      <name val="Calibri"/>
      <family val="2"/>
      <scheme val="minor"/>
    </font>
    <font>
      <sz val="36"/>
      <color theme="1"/>
      <name val="Calibri"/>
      <family val="2"/>
      <scheme val="minor"/>
    </font>
    <font>
      <b/>
      <sz val="12"/>
      <color theme="1"/>
      <name val="Calibri"/>
      <family val="2"/>
      <scheme val="minor"/>
    </font>
    <font>
      <i/>
      <sz val="9"/>
      <color rgb="FF244061"/>
      <name val="Calibri"/>
      <family val="2"/>
    </font>
    <font>
      <sz val="20"/>
      <color theme="1"/>
      <name val="Calibri"/>
      <family val="2"/>
      <scheme val="minor"/>
    </font>
    <font>
      <sz val="9"/>
      <name val="Calibri"/>
      <family val="2"/>
      <scheme val="minor"/>
    </font>
    <font>
      <sz val="10"/>
      <name val="Calibri"/>
      <family val="2"/>
      <scheme val="minor"/>
    </font>
    <font>
      <sz val="12"/>
      <name val="Calibri"/>
      <family val="2"/>
      <scheme val="minor"/>
    </font>
    <font>
      <sz val="11"/>
      <name val="Calibri"/>
      <family val="2"/>
      <scheme val="minor"/>
    </font>
    <font>
      <u/>
      <sz val="9"/>
      <color theme="10"/>
      <name val="Calibri"/>
      <family val="2"/>
      <scheme val="minor"/>
    </font>
    <font>
      <u/>
      <sz val="11"/>
      <color theme="10"/>
      <name val="Calibri"/>
      <family val="2"/>
      <scheme val="minor"/>
    </font>
    <font>
      <sz val="12"/>
      <color rgb="FFFF0000"/>
      <name val="Calibri"/>
      <family val="2"/>
      <scheme val="minor"/>
    </font>
    <font>
      <sz val="9"/>
      <color theme="1"/>
      <name val="Calibri"/>
      <family val="2"/>
      <scheme val="minor"/>
    </font>
    <font>
      <sz val="11"/>
      <color rgb="FF000000"/>
      <name val="Calibri"/>
      <family val="2"/>
    </font>
    <font>
      <strike/>
      <sz val="11"/>
      <color theme="1"/>
      <name val="Calibri"/>
      <family val="2"/>
      <scheme val="minor"/>
    </font>
    <font>
      <strike/>
      <sz val="11"/>
      <name val="Calibri"/>
      <family val="2"/>
      <scheme val="minor"/>
    </font>
    <font>
      <sz val="10"/>
      <color rgb="FF000000"/>
      <name val="Calibri"/>
      <family val="2"/>
    </font>
    <font>
      <sz val="9"/>
      <color rgb="FF000000"/>
      <name val="Calibri"/>
      <family val="2"/>
    </font>
    <font>
      <b/>
      <sz val="11"/>
      <color rgb="FF000000"/>
      <name val="Calibri"/>
      <family val="2"/>
    </font>
    <font>
      <sz val="11"/>
      <color rgb="FF000000"/>
      <name val="Calibri"/>
      <family val="2"/>
      <scheme val="minor"/>
    </font>
    <font>
      <sz val="10"/>
      <color rgb="FF1F497D"/>
      <name val="Arial"/>
      <family val="2"/>
    </font>
    <font>
      <b/>
      <i/>
      <sz val="18"/>
      <color theme="1"/>
      <name val="Calibri"/>
      <family val="2"/>
      <scheme val="minor"/>
    </font>
    <font>
      <b/>
      <sz val="11"/>
      <color theme="1"/>
      <name val="Arial"/>
      <family val="2"/>
    </font>
    <font>
      <sz val="18"/>
      <color theme="1"/>
      <name val="Arial"/>
      <family val="2"/>
    </font>
    <font>
      <b/>
      <sz val="14"/>
      <color theme="1"/>
      <name val="Arial"/>
      <family val="2"/>
    </font>
  </fonts>
  <fills count="13">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rgb="FFA5A5A5"/>
      </patternFill>
    </fill>
    <fill>
      <patternFill patternType="solid">
        <fgColor theme="6" tint="0.59996337778862885"/>
        <bgColor indexed="64"/>
      </patternFill>
    </fill>
    <fill>
      <patternFill patternType="solid">
        <fgColor theme="9" tint="0.599963377788628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7999816888943144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rgb="FF808080"/>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rgb="FF808080"/>
      </right>
      <top/>
      <bottom style="medium">
        <color indexed="64"/>
      </bottom>
      <diagonal/>
    </border>
    <border>
      <left style="medium">
        <color rgb="FF808080"/>
      </left>
      <right style="medium">
        <color rgb="FF808080"/>
      </right>
      <top style="medium">
        <color indexed="64"/>
      </top>
      <bottom/>
      <diagonal/>
    </border>
    <border>
      <left/>
      <right style="medium">
        <color rgb="FF808080"/>
      </right>
      <top style="medium">
        <color indexed="64"/>
      </top>
      <bottom/>
      <diagonal/>
    </border>
    <border>
      <left style="medium">
        <color indexed="64"/>
      </left>
      <right style="medium">
        <color rgb="FF808080"/>
      </right>
      <top/>
      <bottom/>
      <diagonal/>
    </border>
    <border>
      <left style="medium">
        <color rgb="FF808080"/>
      </left>
      <right style="medium">
        <color rgb="FF808080"/>
      </right>
      <top/>
      <bottom/>
      <diagonal/>
    </border>
    <border>
      <left/>
      <right style="medium">
        <color rgb="FF808080"/>
      </right>
      <top/>
      <bottom/>
      <diagonal/>
    </border>
    <border>
      <left style="medium">
        <color indexed="64"/>
      </left>
      <right style="medium">
        <color rgb="FF808080"/>
      </right>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medium">
        <color indexed="64"/>
      </left>
      <right style="medium">
        <color rgb="FF808080"/>
      </right>
      <top style="medium">
        <color rgb="FF808080"/>
      </top>
      <bottom/>
      <diagonal/>
    </border>
    <border>
      <left style="medium">
        <color rgb="FF808080"/>
      </left>
      <right style="medium">
        <color rgb="FF808080"/>
      </right>
      <top style="medium">
        <color rgb="FF808080"/>
      </top>
      <bottom/>
      <diagonal/>
    </border>
    <border>
      <left style="medium">
        <color rgb="FF808080"/>
      </left>
      <right style="medium">
        <color rgb="FF808080"/>
      </right>
      <top/>
      <bottom style="medium">
        <color indexed="64"/>
      </bottom>
      <diagonal/>
    </border>
    <border>
      <left style="medium">
        <color rgb="FF808080"/>
      </left>
      <right/>
      <top style="medium">
        <color indexed="64"/>
      </top>
      <bottom/>
      <diagonal/>
    </border>
    <border>
      <left style="medium">
        <color rgb="FF808080"/>
      </left>
      <right/>
      <top/>
      <bottom style="medium">
        <color indexed="64"/>
      </bottom>
      <diagonal/>
    </border>
    <border>
      <left style="medium">
        <color rgb="FF808080"/>
      </left>
      <right/>
      <top/>
      <bottom/>
      <diagonal/>
    </border>
    <border>
      <left style="medium">
        <color rgb="FF808080"/>
      </left>
      <right/>
      <top/>
      <bottom style="medium">
        <color rgb="FF808080"/>
      </bottom>
      <diagonal/>
    </border>
    <border>
      <left style="medium">
        <color rgb="FF808080"/>
      </left>
      <right/>
      <top style="medium">
        <color rgb="FF808080"/>
      </top>
      <bottom/>
      <diagonal/>
    </border>
  </borders>
  <cellStyleXfs count="18">
    <xf numFmtId="0" fontId="0" fillId="0" borderId="0"/>
    <xf numFmtId="44" fontId="4" fillId="0" borderId="0" applyFont="0" applyFill="0" applyBorder="0" applyAlignment="0" applyProtection="0"/>
    <xf numFmtId="43" fontId="14" fillId="0" borderId="0" applyFont="0" applyFill="0" applyBorder="0" applyAlignment="0" applyProtection="0">
      <alignment wrapText="1"/>
    </xf>
    <xf numFmtId="44" fontId="14" fillId="0" borderId="0" applyFont="0" applyFill="0" applyBorder="0" applyAlignment="0" applyProtection="0">
      <alignment wrapText="1"/>
    </xf>
    <xf numFmtId="43" fontId="14" fillId="0" borderId="0" applyFont="0" applyFill="0" applyBorder="0" applyAlignment="0" applyProtection="0">
      <alignment wrapText="1"/>
    </xf>
    <xf numFmtId="0" fontId="14" fillId="0" borderId="0">
      <alignment wrapText="1"/>
    </xf>
    <xf numFmtId="9" fontId="4" fillId="0" borderId="0" applyFont="0" applyFill="0" applyBorder="0" applyAlignment="0" applyProtection="0"/>
    <xf numFmtId="43" fontId="4" fillId="0" borderId="0" applyFont="0" applyFill="0" applyBorder="0" applyAlignment="0" applyProtection="0"/>
    <xf numFmtId="0" fontId="26" fillId="7" borderId="26" applyNumberFormat="0" applyAlignment="0" applyProtection="0"/>
    <xf numFmtId="0" fontId="35" fillId="0" borderId="0" applyNumberFormat="0" applyFill="0" applyBorder="0" applyAlignment="0" applyProtection="0"/>
    <xf numFmtId="0" fontId="38" fillId="0" borderId="0"/>
    <xf numFmtId="0" fontId="4" fillId="0" borderId="0"/>
    <xf numFmtId="44" fontId="14" fillId="0" borderId="0" applyFont="0" applyFill="0" applyBorder="0" applyAlignment="0" applyProtection="0"/>
    <xf numFmtId="44" fontId="14" fillId="0" borderId="0" applyFont="0" applyFill="0" applyBorder="0" applyAlignment="0" applyProtection="0"/>
    <xf numFmtId="0" fontId="14" fillId="0" borderId="0"/>
    <xf numFmtId="0" fontId="4" fillId="0" borderId="0"/>
    <xf numFmtId="9" fontId="14" fillId="0" borderId="0" applyFont="0" applyFill="0" applyBorder="0" applyAlignment="0" applyProtection="0"/>
    <xf numFmtId="9" fontId="14" fillId="0" borderId="0" applyFont="0" applyFill="0" applyBorder="0" applyAlignment="0" applyProtection="0"/>
  </cellStyleXfs>
  <cellXfs count="440">
    <xf numFmtId="0" fontId="0" fillId="0" borderId="0" xfId="0"/>
    <xf numFmtId="0" fontId="2" fillId="0" borderId="0" xfId="0" applyFont="1"/>
    <xf numFmtId="0" fontId="0" fillId="0" borderId="0" xfId="0" applyFont="1"/>
    <xf numFmtId="0" fontId="0" fillId="0" borderId="0" xfId="0" applyBorder="1"/>
    <xf numFmtId="0" fontId="5" fillId="0" borderId="0" xfId="0" applyFont="1"/>
    <xf numFmtId="0" fontId="3" fillId="0" borderId="0" xfId="0" applyFont="1" applyAlignment="1">
      <alignment horizontal="left"/>
    </xf>
    <xf numFmtId="0" fontId="6" fillId="0" borderId="0" xfId="0" applyFont="1"/>
    <xf numFmtId="0" fontId="0" fillId="0" borderId="0" xfId="0" applyFont="1" applyFill="1" applyBorder="1"/>
    <xf numFmtId="0" fontId="7" fillId="0" borderId="0" xfId="0" applyFont="1"/>
    <xf numFmtId="0" fontId="10" fillId="0" borderId="0" xfId="0" applyFont="1" applyAlignment="1">
      <alignment horizontal="left"/>
    </xf>
    <xf numFmtId="0" fontId="2" fillId="0" borderId="0" xfId="0" applyFont="1" applyAlignment="1"/>
    <xf numFmtId="1" fontId="0" fillId="0" borderId="0" xfId="0" applyNumberFormat="1" applyFont="1" applyFill="1" applyBorder="1"/>
    <xf numFmtId="0" fontId="0" fillId="0" borderId="0" xfId="0" applyFont="1" applyBorder="1"/>
    <xf numFmtId="0" fontId="0" fillId="0" borderId="0" xfId="0" applyAlignment="1">
      <alignment horizontal="right"/>
    </xf>
    <xf numFmtId="0" fontId="0" fillId="0" borderId="0" xfId="0" applyFont="1" applyFill="1" applyBorder="1" applyAlignment="1">
      <alignment horizontal="center"/>
    </xf>
    <xf numFmtId="0" fontId="0" fillId="0" borderId="0" xfId="0" applyFont="1" applyBorder="1" applyAlignment="1">
      <alignment horizontal="center"/>
    </xf>
    <xf numFmtId="164" fontId="0" fillId="0" borderId="0" xfId="0" applyNumberFormat="1" applyFont="1" applyFill="1" applyBorder="1"/>
    <xf numFmtId="0" fontId="20" fillId="0" borderId="6" xfId="0" applyFont="1" applyBorder="1" applyAlignment="1">
      <alignment horizontal="left"/>
    </xf>
    <xf numFmtId="0" fontId="21" fillId="0" borderId="0" xfId="0" applyFont="1" applyAlignment="1">
      <alignment horizontal="left"/>
    </xf>
    <xf numFmtId="0" fontId="5" fillId="5" borderId="0" xfId="0" applyFont="1" applyFill="1" applyBorder="1"/>
    <xf numFmtId="0" fontId="5" fillId="2" borderId="0" xfId="0" applyFont="1" applyFill="1" applyBorder="1"/>
    <xf numFmtId="14" fontId="22" fillId="0" borderId="0" xfId="0" applyNumberFormat="1" applyFont="1" applyAlignment="1">
      <alignment horizontal="left"/>
    </xf>
    <xf numFmtId="0" fontId="23" fillId="0" borderId="0" xfId="0" applyFont="1" applyBorder="1"/>
    <xf numFmtId="0" fontId="2" fillId="0" borderId="10" xfId="0" applyFont="1" applyBorder="1"/>
    <xf numFmtId="0" fontId="0" fillId="0" borderId="10" xfId="0" applyFont="1" applyBorder="1"/>
    <xf numFmtId="0" fontId="0" fillId="0" borderId="10" xfId="0" applyBorder="1"/>
    <xf numFmtId="0" fontId="0" fillId="0" borderId="11" xfId="0" applyBorder="1"/>
    <xf numFmtId="0" fontId="24" fillId="0" borderId="0" xfId="0" applyFont="1" applyBorder="1"/>
    <xf numFmtId="0" fontId="2" fillId="0" borderId="0" xfId="0" applyFont="1" applyBorder="1"/>
    <xf numFmtId="0" fontId="0" fillId="0" borderId="13" xfId="0" applyBorder="1"/>
    <xf numFmtId="0" fontId="0" fillId="0" borderId="12" xfId="0" applyBorder="1"/>
    <xf numFmtId="0" fontId="5" fillId="0" borderId="12" xfId="0" applyFont="1" applyBorder="1"/>
    <xf numFmtId="0" fontId="5" fillId="0" borderId="0" xfId="0" applyFont="1" applyBorder="1"/>
    <xf numFmtId="0" fontId="5" fillId="0" borderId="0" xfId="0" applyFont="1" applyBorder="1" applyAlignment="1">
      <alignment horizontal="center"/>
    </xf>
    <xf numFmtId="0" fontId="5" fillId="0" borderId="0" xfId="0" applyFont="1" applyFill="1" applyBorder="1"/>
    <xf numFmtId="0" fontId="7" fillId="0" borderId="0" xfId="0" applyFont="1" applyBorder="1"/>
    <xf numFmtId="0" fontId="7" fillId="0" borderId="13" xfId="0" applyFont="1" applyBorder="1"/>
    <xf numFmtId="0" fontId="5" fillId="2" borderId="12" xfId="0" applyFont="1" applyFill="1" applyBorder="1"/>
    <xf numFmtId="0" fontId="0" fillId="0" borderId="12" xfId="0" applyFont="1" applyFill="1" applyBorder="1"/>
    <xf numFmtId="0" fontId="9" fillId="0" borderId="0" xfId="0" applyFont="1" applyFill="1" applyBorder="1"/>
    <xf numFmtId="0" fontId="0" fillId="0" borderId="14" xfId="0" applyBorder="1"/>
    <xf numFmtId="0" fontId="0" fillId="0" borderId="15" xfId="0" applyBorder="1"/>
    <xf numFmtId="0" fontId="0" fillId="0" borderId="16" xfId="0" applyBorder="1"/>
    <xf numFmtId="0" fontId="5" fillId="5" borderId="12" xfId="0" applyFont="1" applyFill="1" applyBorder="1"/>
    <xf numFmtId="0" fontId="0" fillId="0" borderId="12" xfId="0" applyFont="1" applyBorder="1"/>
    <xf numFmtId="0" fontId="0" fillId="0" borderId="14" xfId="0" applyFont="1" applyBorder="1"/>
    <xf numFmtId="0" fontId="2" fillId="0" borderId="15" xfId="0" applyFont="1" applyBorder="1"/>
    <xf numFmtId="0" fontId="0" fillId="0" borderId="15" xfId="0" applyFont="1" applyBorder="1"/>
    <xf numFmtId="0" fontId="17" fillId="0" borderId="0" xfId="0" applyFont="1" applyFill="1" applyBorder="1" applyAlignment="1">
      <alignment horizontal="center"/>
    </xf>
    <xf numFmtId="164" fontId="17" fillId="0" borderId="0" xfId="0" applyNumberFormat="1" applyFont="1" applyFill="1" applyBorder="1"/>
    <xf numFmtId="0" fontId="2" fillId="0" borderId="12" xfId="0" applyFont="1" applyBorder="1" applyAlignment="1">
      <alignment horizontal="left"/>
    </xf>
    <xf numFmtId="0" fontId="11" fillId="0" borderId="9" xfId="0" applyFont="1" applyBorder="1"/>
    <xf numFmtId="0" fontId="25" fillId="0" borderId="0" xfId="0" applyFont="1" applyFill="1" applyBorder="1" applyAlignment="1">
      <alignment horizontal="left" vertical="top"/>
    </xf>
    <xf numFmtId="0" fontId="18" fillId="0" borderId="0" xfId="0" applyFont="1" applyBorder="1" applyAlignment="1">
      <alignment horizontal="right"/>
    </xf>
    <xf numFmtId="0" fontId="2" fillId="0" borderId="0" xfId="0" applyFont="1" applyFill="1" applyBorder="1" applyAlignment="1">
      <alignment horizontal="center"/>
    </xf>
    <xf numFmtId="9" fontId="0" fillId="0" borderId="0" xfId="6" applyFont="1"/>
    <xf numFmtId="0" fontId="16" fillId="0" borderId="0" xfId="0" applyFont="1"/>
    <xf numFmtId="0" fontId="15" fillId="0" borderId="0" xfId="0" applyFont="1"/>
    <xf numFmtId="0" fontId="15" fillId="0" borderId="0" xfId="0" applyFont="1" applyFill="1" applyBorder="1"/>
    <xf numFmtId="0" fontId="15" fillId="0" borderId="0" xfId="0" applyFont="1" applyFill="1"/>
    <xf numFmtId="0" fontId="15" fillId="0" borderId="0" xfId="0" applyFont="1" applyFill="1" applyBorder="1" applyAlignment="1">
      <alignment horizontal="left"/>
    </xf>
    <xf numFmtId="0" fontId="15" fillId="0" borderId="0" xfId="0" applyFont="1" applyBorder="1"/>
    <xf numFmtId="166" fontId="0" fillId="0" borderId="0" xfId="0" applyNumberFormat="1" applyAlignment="1"/>
    <xf numFmtId="14" fontId="25" fillId="4" borderId="0" xfId="0" applyNumberFormat="1" applyFont="1" applyFill="1" applyBorder="1" applyAlignment="1">
      <alignment horizontal="left" vertical="center"/>
    </xf>
    <xf numFmtId="166" fontId="25" fillId="4" borderId="0" xfId="0" applyNumberFormat="1" applyFont="1" applyFill="1" applyBorder="1" applyAlignment="1">
      <alignment horizontal="left" vertical="center"/>
    </xf>
    <xf numFmtId="0" fontId="0" fillId="4" borderId="0" xfId="0" applyFill="1" applyBorder="1" applyAlignment="1">
      <alignment horizontal="center" vertical="center" wrapText="1"/>
    </xf>
    <xf numFmtId="0" fontId="0" fillId="4" borderId="0" xfId="0" applyFill="1" applyBorder="1" applyAlignment="1">
      <alignment horizontal="center" vertical="center"/>
    </xf>
    <xf numFmtId="0" fontId="29" fillId="0" borderId="0" xfId="0" applyFont="1" applyAlignment="1">
      <alignment vertical="center" wrapText="1"/>
    </xf>
    <xf numFmtId="0" fontId="31" fillId="6" borderId="28" xfId="8" applyFont="1" applyFill="1" applyBorder="1" applyAlignment="1">
      <alignment horizontal="center" vertical="center" textRotation="90" wrapText="1"/>
    </xf>
    <xf numFmtId="0" fontId="30" fillId="3" borderId="11" xfId="0" applyFont="1" applyFill="1" applyBorder="1" applyAlignment="1">
      <alignment horizontal="center" vertical="center" wrapText="1"/>
    </xf>
    <xf numFmtId="0" fontId="30" fillId="9" borderId="12" xfId="0" applyFont="1" applyFill="1" applyBorder="1" applyAlignment="1">
      <alignment horizontal="center" vertical="center"/>
    </xf>
    <xf numFmtId="0" fontId="30" fillId="9" borderId="0" xfId="0" applyFont="1" applyFill="1" applyBorder="1" applyAlignment="1">
      <alignment horizontal="center" vertical="center"/>
    </xf>
    <xf numFmtId="0" fontId="30" fillId="9" borderId="13" xfId="0" applyFont="1" applyFill="1" applyBorder="1" applyAlignment="1">
      <alignment horizontal="center" vertical="center"/>
    </xf>
    <xf numFmtId="0" fontId="31" fillId="6" borderId="3" xfId="8" applyFont="1" applyFill="1" applyBorder="1" applyAlignment="1">
      <alignment horizontal="center" vertical="center" textRotation="90" wrapText="1"/>
    </xf>
    <xf numFmtId="0" fontId="30" fillId="3" borderId="13" xfId="0" applyFont="1" applyFill="1" applyBorder="1" applyAlignment="1">
      <alignment horizontal="center" vertical="center" wrapText="1"/>
    </xf>
    <xf numFmtId="0" fontId="33" fillId="8" borderId="14" xfId="8" applyNumberFormat="1" applyFont="1" applyFill="1" applyBorder="1" applyAlignment="1">
      <alignment horizontal="center" wrapText="1"/>
    </xf>
    <xf numFmtId="49" fontId="33" fillId="8" borderId="15" xfId="8" applyNumberFormat="1" applyFont="1" applyFill="1" applyBorder="1" applyAlignment="1">
      <alignment horizontal="center" wrapText="1"/>
    </xf>
    <xf numFmtId="0" fontId="33" fillId="8" borderId="15" xfId="8" applyFont="1" applyFill="1" applyBorder="1" applyAlignment="1">
      <alignment horizontal="center" wrapText="1"/>
    </xf>
    <xf numFmtId="0" fontId="25" fillId="8" borderId="15" xfId="0" applyFont="1" applyFill="1" applyBorder="1" applyAlignment="1">
      <alignment horizontal="center" wrapText="1"/>
    </xf>
    <xf numFmtId="0" fontId="33" fillId="8" borderId="15" xfId="8" applyFont="1" applyFill="1" applyBorder="1" applyAlignment="1">
      <alignment horizontal="center" textRotation="90" wrapText="1"/>
    </xf>
    <xf numFmtId="0" fontId="25" fillId="8" borderId="16" xfId="0" applyFont="1" applyFill="1" applyBorder="1" applyAlignment="1">
      <alignment horizontal="center" textRotation="90" wrapText="1"/>
    </xf>
    <xf numFmtId="0" fontId="25" fillId="8" borderId="14" xfId="0" applyFont="1" applyFill="1" applyBorder="1" applyAlignment="1">
      <alignment horizontal="center" textRotation="90" wrapText="1"/>
    </xf>
    <xf numFmtId="166" fontId="33" fillId="8" borderId="15" xfId="8" applyNumberFormat="1" applyFont="1" applyFill="1" applyBorder="1" applyAlignment="1">
      <alignment horizontal="center" textRotation="90" wrapText="1"/>
    </xf>
    <xf numFmtId="166" fontId="33" fillId="8" borderId="16" xfId="8" applyNumberFormat="1" applyFont="1" applyFill="1" applyBorder="1" applyAlignment="1">
      <alignment horizontal="center" textRotation="90" wrapText="1"/>
    </xf>
    <xf numFmtId="3" fontId="33" fillId="8" borderId="15" xfId="8" applyNumberFormat="1" applyFont="1" applyFill="1" applyBorder="1" applyAlignment="1">
      <alignment horizontal="center" wrapText="1"/>
    </xf>
    <xf numFmtId="166" fontId="33" fillId="8" borderId="16" xfId="8" applyNumberFormat="1" applyFont="1" applyFill="1" applyBorder="1" applyAlignment="1">
      <alignment horizontal="center" wrapText="1"/>
    </xf>
    <xf numFmtId="166" fontId="33" fillId="8" borderId="14" xfId="8" applyNumberFormat="1" applyFont="1" applyFill="1" applyBorder="1" applyAlignment="1">
      <alignment horizontal="right" textRotation="90" wrapText="1"/>
    </xf>
    <xf numFmtId="166" fontId="33" fillId="8" borderId="15" xfId="8" applyNumberFormat="1" applyFont="1" applyFill="1" applyBorder="1" applyAlignment="1">
      <alignment horizontal="right" textRotation="90" wrapText="1"/>
    </xf>
    <xf numFmtId="0" fontId="33" fillId="8" borderId="16" xfId="8" applyFont="1" applyFill="1" applyBorder="1" applyAlignment="1">
      <alignment horizontal="right" textRotation="90" wrapText="1"/>
    </xf>
    <xf numFmtId="0" fontId="33" fillId="8" borderId="14" xfId="8" applyFont="1" applyFill="1" applyBorder="1" applyAlignment="1">
      <alignment horizontal="center" wrapText="1"/>
    </xf>
    <xf numFmtId="0" fontId="33" fillId="8" borderId="16" xfId="8" applyFont="1" applyFill="1" applyBorder="1" applyAlignment="1">
      <alignment horizontal="center" wrapText="1"/>
    </xf>
    <xf numFmtId="0" fontId="33" fillId="9" borderId="14" xfId="8" applyFont="1" applyFill="1" applyBorder="1" applyAlignment="1">
      <alignment horizontal="center" vertical="center" textRotation="90" wrapText="1"/>
    </xf>
    <xf numFmtId="0" fontId="33" fillId="9" borderId="15" xfId="8" applyFont="1" applyFill="1" applyBorder="1" applyAlignment="1">
      <alignment horizontal="center" vertical="center" textRotation="90" wrapText="1"/>
    </xf>
    <xf numFmtId="0" fontId="33" fillId="9" borderId="15" xfId="8" applyFont="1" applyFill="1" applyBorder="1" applyAlignment="1">
      <alignment horizontal="right" vertical="top" textRotation="90" wrapText="1"/>
    </xf>
    <xf numFmtId="0" fontId="33" fillId="9" borderId="15" xfId="8" applyFont="1" applyFill="1" applyBorder="1" applyAlignment="1">
      <alignment horizontal="left" vertical="center" textRotation="90" wrapText="1"/>
    </xf>
    <xf numFmtId="0" fontId="33" fillId="9" borderId="16" xfId="8" applyFont="1" applyFill="1" applyBorder="1" applyAlignment="1">
      <alignment horizontal="center" vertical="center" textRotation="90" wrapText="1"/>
    </xf>
    <xf numFmtId="0" fontId="33" fillId="6" borderId="31" xfId="8" applyFont="1" applyFill="1" applyBorder="1" applyAlignment="1">
      <alignment horizontal="center" vertical="center" textRotation="90" wrapText="1"/>
    </xf>
    <xf numFmtId="0" fontId="33" fillId="3" borderId="16" xfId="8" applyFont="1" applyFill="1" applyBorder="1" applyAlignment="1">
      <alignment horizontal="center" vertical="center" wrapText="1"/>
    </xf>
    <xf numFmtId="0" fontId="0" fillId="0" borderId="32" xfId="0" applyNumberFormat="1" applyFont="1" applyBorder="1" applyAlignment="1">
      <alignment horizontal="center" vertical="center"/>
    </xf>
    <xf numFmtId="49" fontId="0" fillId="0" borderId="17" xfId="0" applyNumberFormat="1" applyFont="1" applyBorder="1" applyAlignment="1">
      <alignment horizontal="center" vertical="center"/>
    </xf>
    <xf numFmtId="0" fontId="0" fillId="0" borderId="33" xfId="0" applyFont="1" applyBorder="1" applyAlignment="1">
      <alignment horizontal="center" vertical="center"/>
    </xf>
    <xf numFmtId="0" fontId="34" fillId="4" borderId="33" xfId="8" applyFont="1" applyFill="1" applyBorder="1" applyAlignment="1">
      <alignment vertical="center" wrapText="1"/>
    </xf>
    <xf numFmtId="0" fontId="0" fillId="4" borderId="33" xfId="0" applyFont="1" applyFill="1" applyBorder="1" applyAlignment="1">
      <alignment horizontal="center" vertical="center" wrapText="1"/>
    </xf>
    <xf numFmtId="0" fontId="34" fillId="4" borderId="18" xfId="8" applyFont="1" applyFill="1" applyBorder="1" applyAlignment="1">
      <alignment horizontal="center" vertical="center" wrapText="1"/>
    </xf>
    <xf numFmtId="0" fontId="34" fillId="4" borderId="17" xfId="8" applyFont="1" applyFill="1" applyBorder="1" applyAlignment="1">
      <alignment horizontal="center" vertical="center" wrapText="1"/>
    </xf>
    <xf numFmtId="166" fontId="0" fillId="4" borderId="33" xfId="0" applyNumberFormat="1" applyFont="1" applyFill="1" applyBorder="1" applyAlignment="1">
      <alignment horizontal="center" vertical="center" wrapText="1"/>
    </xf>
    <xf numFmtId="166" fontId="0" fillId="4" borderId="18" xfId="0" applyNumberFormat="1"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34" xfId="0" applyFont="1" applyFill="1" applyBorder="1" applyAlignment="1">
      <alignment horizontal="center" vertical="center" wrapText="1"/>
    </xf>
    <xf numFmtId="3" fontId="0" fillId="4" borderId="34" xfId="0" applyNumberFormat="1" applyFont="1" applyFill="1" applyBorder="1" applyAlignment="1">
      <alignment horizontal="center" vertical="center"/>
    </xf>
    <xf numFmtId="3" fontId="0" fillId="4" borderId="2" xfId="0" applyNumberFormat="1" applyFont="1" applyFill="1" applyBorder="1" applyAlignment="1">
      <alignment horizontal="center" vertical="center"/>
    </xf>
    <xf numFmtId="166" fontId="0" fillId="4" borderId="18" xfId="0" applyNumberFormat="1" applyFont="1" applyFill="1" applyBorder="1" applyAlignment="1">
      <alignment horizontal="center" vertical="center"/>
    </xf>
    <xf numFmtId="166" fontId="0" fillId="4" borderId="17" xfId="0" applyNumberFormat="1" applyFont="1" applyFill="1" applyBorder="1" applyAlignment="1">
      <alignment horizontal="center" vertical="center"/>
    </xf>
    <xf numFmtId="166" fontId="0" fillId="4" borderId="33" xfId="0" applyNumberFormat="1" applyFont="1" applyFill="1" applyBorder="1" applyAlignment="1">
      <alignment horizontal="center" vertical="center"/>
    </xf>
    <xf numFmtId="0" fontId="0" fillId="4" borderId="19" xfId="0" applyFont="1" applyFill="1" applyBorder="1" applyAlignment="1">
      <alignment horizontal="center" vertical="center" wrapText="1"/>
    </xf>
    <xf numFmtId="167" fontId="0" fillId="4" borderId="20" xfId="0" applyNumberFormat="1" applyFont="1" applyFill="1" applyBorder="1" applyAlignment="1">
      <alignment horizontal="center" vertical="center" wrapText="1"/>
    </xf>
    <xf numFmtId="167" fontId="0" fillId="4" borderId="19" xfId="0" applyNumberFormat="1" applyFont="1" applyFill="1" applyBorder="1" applyAlignment="1">
      <alignment horizontal="center" vertical="center" wrapText="1"/>
    </xf>
    <xf numFmtId="167" fontId="0" fillId="4" borderId="1" xfId="0" applyNumberFormat="1" applyFont="1" applyFill="1" applyBorder="1" applyAlignment="1">
      <alignment horizontal="center" vertical="center" wrapText="1"/>
    </xf>
    <xf numFmtId="0" fontId="0" fillId="4" borderId="19" xfId="0" applyFont="1" applyFill="1" applyBorder="1" applyAlignment="1">
      <alignment horizontal="center" vertical="center"/>
    </xf>
    <xf numFmtId="0" fontId="0" fillId="4" borderId="1" xfId="0" applyFont="1" applyFill="1" applyBorder="1" applyAlignment="1">
      <alignment horizontal="center" vertical="center"/>
    </xf>
    <xf numFmtId="168" fontId="0" fillId="4" borderId="17" xfId="0" applyNumberFormat="1" applyFont="1" applyFill="1" applyBorder="1" applyAlignment="1">
      <alignment horizontal="center" vertical="center"/>
    </xf>
    <xf numFmtId="168" fontId="0" fillId="4" borderId="18" xfId="0" applyNumberFormat="1" applyFont="1" applyFill="1" applyBorder="1" applyAlignment="1">
      <alignment horizontal="center" vertical="center"/>
    </xf>
    <xf numFmtId="0" fontId="34" fillId="4" borderId="35" xfId="8" applyFont="1" applyFill="1" applyBorder="1" applyAlignment="1">
      <alignment vertical="center" wrapText="1"/>
    </xf>
    <xf numFmtId="0" fontId="0" fillId="0" borderId="0" xfId="0" applyFont="1" applyAlignment="1">
      <alignment vertical="center"/>
    </xf>
    <xf numFmtId="0" fontId="0" fillId="0" borderId="36" xfId="0" applyNumberFormat="1" applyFont="1" applyBorder="1" applyAlignment="1">
      <alignment horizontal="center" vertical="center"/>
    </xf>
    <xf numFmtId="49" fontId="0" fillId="0" borderId="19" xfId="0" applyNumberFormat="1" applyFont="1" applyBorder="1" applyAlignment="1">
      <alignment horizontal="center" vertical="center"/>
    </xf>
    <xf numFmtId="0" fontId="0" fillId="0" borderId="1" xfId="0" applyFont="1" applyBorder="1" applyAlignment="1">
      <alignment horizontal="center" vertical="center"/>
    </xf>
    <xf numFmtId="0" fontId="34" fillId="4" borderId="1" xfId="8" applyFont="1" applyFill="1" applyBorder="1" applyAlignment="1">
      <alignment vertical="center" wrapText="1"/>
    </xf>
    <xf numFmtId="0" fontId="34" fillId="4" borderId="20" xfId="8" applyFont="1" applyFill="1" applyBorder="1" applyAlignment="1">
      <alignment horizontal="center" vertical="center" wrapText="1"/>
    </xf>
    <xf numFmtId="0" fontId="34" fillId="4" borderId="19" xfId="8" applyFont="1" applyFill="1" applyBorder="1" applyAlignment="1">
      <alignment horizontal="center" vertical="center" wrapText="1"/>
    </xf>
    <xf numFmtId="166" fontId="0" fillId="4" borderId="1" xfId="0" applyNumberFormat="1" applyFont="1" applyFill="1" applyBorder="1" applyAlignment="1">
      <alignment horizontal="center" vertical="center" wrapText="1"/>
    </xf>
    <xf numFmtId="166" fontId="0" fillId="4" borderId="20" xfId="0" applyNumberFormat="1" applyFont="1" applyFill="1" applyBorder="1" applyAlignment="1">
      <alignment horizontal="center" vertical="center" wrapText="1"/>
    </xf>
    <xf numFmtId="166" fontId="0" fillId="4" borderId="20" xfId="0" applyNumberFormat="1" applyFont="1" applyFill="1" applyBorder="1" applyAlignment="1">
      <alignment horizontal="center" vertical="center"/>
    </xf>
    <xf numFmtId="166" fontId="0" fillId="4" borderId="19" xfId="0" applyNumberFormat="1" applyFont="1" applyFill="1" applyBorder="1" applyAlignment="1">
      <alignment horizontal="center" vertical="center"/>
    </xf>
    <xf numFmtId="166" fontId="0" fillId="4" borderId="1" xfId="0" applyNumberFormat="1" applyFont="1" applyFill="1" applyBorder="1" applyAlignment="1">
      <alignment horizontal="center" vertical="center"/>
    </xf>
    <xf numFmtId="0" fontId="0" fillId="4" borderId="20" xfId="0" applyFont="1" applyFill="1" applyBorder="1" applyAlignment="1">
      <alignment horizontal="center" vertical="center"/>
    </xf>
    <xf numFmtId="168" fontId="0" fillId="4" borderId="19" xfId="0" applyNumberFormat="1" applyFont="1" applyFill="1" applyBorder="1" applyAlignment="1">
      <alignment horizontal="center" vertical="center"/>
    </xf>
    <xf numFmtId="168" fontId="0" fillId="4" borderId="20" xfId="0" applyNumberFormat="1" applyFont="1" applyFill="1" applyBorder="1" applyAlignment="1">
      <alignment horizontal="center" vertical="center"/>
    </xf>
    <xf numFmtId="0" fontId="36" fillId="0" borderId="1" xfId="9" applyFont="1" applyBorder="1" applyAlignment="1">
      <alignment horizontal="left" vertical="center" wrapText="1"/>
    </xf>
    <xf numFmtId="3" fontId="0" fillId="4" borderId="34" xfId="0" applyNumberFormat="1" applyFont="1" applyFill="1" applyBorder="1" applyAlignment="1">
      <alignment horizontal="center" vertical="center" wrapText="1"/>
    </xf>
    <xf numFmtId="168" fontId="17" fillId="4" borderId="19" xfId="0" applyNumberFormat="1" applyFont="1" applyFill="1" applyBorder="1" applyAlignment="1">
      <alignment horizontal="center" vertical="center" textRotation="90" wrapText="1"/>
    </xf>
    <xf numFmtId="0" fontId="0" fillId="0" borderId="35" xfId="0" applyFont="1" applyBorder="1" applyAlignment="1">
      <alignment vertical="center" wrapText="1"/>
    </xf>
    <xf numFmtId="0" fontId="0" fillId="0" borderId="1" xfId="0" applyFont="1" applyBorder="1" applyAlignment="1">
      <alignment horizontal="left" vertical="center" wrapText="1"/>
    </xf>
    <xf numFmtId="0" fontId="34" fillId="4" borderId="1" xfId="8" applyFont="1" applyFill="1" applyBorder="1" applyAlignment="1">
      <alignment horizontal="left" vertical="center" wrapText="1" indent="1"/>
    </xf>
    <xf numFmtId="3" fontId="0" fillId="4" borderId="37" xfId="0" applyNumberFormat="1" applyFont="1" applyFill="1" applyBorder="1" applyAlignment="1">
      <alignment horizontal="center" vertical="center"/>
    </xf>
    <xf numFmtId="166" fontId="0" fillId="4" borderId="38" xfId="0" applyNumberFormat="1" applyFont="1" applyFill="1" applyBorder="1" applyAlignment="1">
      <alignment horizontal="center" vertical="center"/>
    </xf>
    <xf numFmtId="0" fontId="15" fillId="4" borderId="35" xfId="8" applyFont="1" applyFill="1" applyBorder="1" applyAlignment="1">
      <alignment vertical="center" wrapText="1"/>
    </xf>
    <xf numFmtId="0" fontId="34" fillId="0" borderId="1" xfId="8" applyFont="1" applyFill="1" applyBorder="1" applyAlignment="1">
      <alignment horizontal="left" vertical="center" wrapText="1"/>
    </xf>
    <xf numFmtId="0" fontId="34" fillId="0" borderId="1" xfId="8" applyFont="1" applyFill="1" applyBorder="1" applyAlignment="1">
      <alignment vertical="center" wrapText="1"/>
    </xf>
    <xf numFmtId="0" fontId="0" fillId="0" borderId="1" xfId="0" applyFont="1" applyFill="1" applyBorder="1" applyAlignment="1">
      <alignment horizontal="center" vertical="center" wrapText="1"/>
    </xf>
    <xf numFmtId="0" fontId="34" fillId="0" borderId="20" xfId="8" applyFont="1" applyFill="1" applyBorder="1" applyAlignment="1">
      <alignment horizontal="center" vertical="center" wrapText="1"/>
    </xf>
    <xf numFmtId="0" fontId="34" fillId="0" borderId="19" xfId="8"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166" fontId="0" fillId="0" borderId="20"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4" xfId="0" applyFont="1" applyFill="1" applyBorder="1" applyAlignment="1">
      <alignment horizontal="center" vertical="center" wrapText="1"/>
    </xf>
    <xf numFmtId="3" fontId="0" fillId="0" borderId="34" xfId="0" applyNumberFormat="1" applyFont="1" applyFill="1" applyBorder="1" applyAlignment="1">
      <alignment horizontal="center" vertical="center"/>
    </xf>
    <xf numFmtId="166" fontId="0" fillId="0" borderId="20" xfId="0" applyNumberFormat="1" applyFont="1" applyFill="1" applyBorder="1" applyAlignment="1">
      <alignment horizontal="center" vertical="center"/>
    </xf>
    <xf numFmtId="166" fontId="0" fillId="0" borderId="19" xfId="0" applyNumberFormat="1" applyFont="1" applyFill="1" applyBorder="1" applyAlignment="1">
      <alignment horizontal="center" vertical="center"/>
    </xf>
    <xf numFmtId="166" fontId="0" fillId="0" borderId="1" xfId="0" applyNumberFormat="1" applyFont="1" applyFill="1" applyBorder="1" applyAlignment="1">
      <alignment horizontal="center" vertical="center"/>
    </xf>
    <xf numFmtId="0" fontId="0" fillId="0" borderId="19" xfId="0" applyFont="1" applyFill="1" applyBorder="1" applyAlignment="1">
      <alignment horizontal="center" vertical="center" wrapText="1"/>
    </xf>
    <xf numFmtId="167" fontId="0" fillId="0" borderId="20" xfId="0" applyNumberFormat="1" applyFont="1" applyFill="1" applyBorder="1" applyAlignment="1">
      <alignment horizontal="center" vertical="center" wrapText="1"/>
    </xf>
    <xf numFmtId="0" fontId="0" fillId="0" borderId="36"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39" fillId="0" borderId="1" xfId="10" applyFont="1" applyBorder="1" applyAlignment="1">
      <alignment horizontal="left" vertical="center" wrapText="1"/>
    </xf>
    <xf numFmtId="0" fontId="39" fillId="0" borderId="20" xfId="10" applyFont="1" applyBorder="1" applyAlignment="1">
      <alignment horizontal="center" vertical="center" wrapText="1"/>
    </xf>
    <xf numFmtId="0" fontId="39" fillId="0" borderId="19" xfId="10" applyFont="1" applyBorder="1" applyAlignment="1">
      <alignment horizontal="center" vertical="center" wrapText="1"/>
    </xf>
    <xf numFmtId="168" fontId="0" fillId="4" borderId="21" xfId="0" applyNumberFormat="1" applyFont="1" applyFill="1" applyBorder="1" applyAlignment="1">
      <alignment horizontal="center" vertical="center"/>
    </xf>
    <xf numFmtId="168" fontId="0" fillId="4" borderId="22" xfId="0" applyNumberFormat="1" applyFont="1" applyFill="1" applyBorder="1" applyAlignment="1">
      <alignment horizontal="center" vertical="center"/>
    </xf>
    <xf numFmtId="0" fontId="39" fillId="4" borderId="1" xfId="10" applyFont="1" applyFill="1" applyBorder="1" applyAlignment="1">
      <alignment horizontal="left" vertical="center" wrapText="1"/>
    </xf>
    <xf numFmtId="0" fontId="39" fillId="4" borderId="20" xfId="10" applyFont="1" applyFill="1" applyBorder="1" applyAlignment="1">
      <alignment horizontal="center" vertical="center" wrapText="1"/>
    </xf>
    <xf numFmtId="0" fontId="39" fillId="4" borderId="19" xfId="10" applyFont="1" applyFill="1" applyBorder="1" applyAlignment="1">
      <alignment horizontal="center" vertical="center" wrapText="1"/>
    </xf>
    <xf numFmtId="168" fontId="0" fillId="4" borderId="39" xfId="0" applyNumberFormat="1" applyFont="1" applyFill="1" applyBorder="1" applyAlignment="1">
      <alignment horizontal="center" vertical="center"/>
    </xf>
    <xf numFmtId="168" fontId="0" fillId="4" borderId="40" xfId="0" applyNumberFormat="1" applyFont="1" applyFill="1" applyBorder="1" applyAlignment="1">
      <alignment horizontal="center" vertical="center"/>
    </xf>
    <xf numFmtId="0" fontId="34" fillId="0" borderId="1" xfId="8" applyFont="1" applyFill="1" applyBorder="1" applyAlignment="1">
      <alignment horizontal="left" vertical="center" wrapText="1" indent="1"/>
    </xf>
    <xf numFmtId="0" fontId="40" fillId="0" borderId="36" xfId="0" applyNumberFormat="1" applyFont="1" applyBorder="1" applyAlignment="1">
      <alignment horizontal="center" vertical="center"/>
    </xf>
    <xf numFmtId="49" fontId="40" fillId="0" borderId="19" xfId="0" applyNumberFormat="1" applyFont="1" applyBorder="1" applyAlignment="1">
      <alignment horizontal="center" vertical="center"/>
    </xf>
    <xf numFmtId="0" fontId="40" fillId="0" borderId="1" xfId="0" applyFont="1" applyBorder="1" applyAlignment="1">
      <alignment horizontal="center" vertical="center"/>
    </xf>
    <xf numFmtId="0" fontId="41" fillId="0" borderId="1" xfId="8" applyFont="1" applyFill="1" applyBorder="1" applyAlignment="1">
      <alignment horizontal="left" vertical="center" wrapText="1" indent="1"/>
    </xf>
    <xf numFmtId="0" fontId="41" fillId="0" borderId="1" xfId="8" applyFont="1" applyFill="1" applyBorder="1" applyAlignment="1">
      <alignment vertical="center" wrapText="1"/>
    </xf>
    <xf numFmtId="0" fontId="40" fillId="0" borderId="1" xfId="0" applyFont="1" applyFill="1" applyBorder="1" applyAlignment="1">
      <alignment horizontal="center" vertical="center" wrapText="1"/>
    </xf>
    <xf numFmtId="0" fontId="41" fillId="0" borderId="20" xfId="8" applyFont="1" applyFill="1" applyBorder="1" applyAlignment="1">
      <alignment horizontal="center" vertical="center" wrapText="1"/>
    </xf>
    <xf numFmtId="0" fontId="41" fillId="0" borderId="19" xfId="8" applyFont="1" applyFill="1" applyBorder="1" applyAlignment="1">
      <alignment horizontal="center" vertical="center" wrapText="1"/>
    </xf>
    <xf numFmtId="166" fontId="40" fillId="0" borderId="1" xfId="0" applyNumberFormat="1" applyFont="1" applyFill="1" applyBorder="1" applyAlignment="1">
      <alignment horizontal="center" vertical="center" wrapText="1"/>
    </xf>
    <xf numFmtId="166" fontId="40" fillId="0" borderId="20" xfId="0" applyNumberFormat="1"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0" fillId="0" borderId="34" xfId="0" applyFont="1" applyFill="1" applyBorder="1" applyAlignment="1">
      <alignment horizontal="center" vertical="center" wrapText="1"/>
    </xf>
    <xf numFmtId="3" fontId="40" fillId="4" borderId="34" xfId="0" applyNumberFormat="1" applyFont="1" applyFill="1" applyBorder="1" applyAlignment="1">
      <alignment horizontal="center" vertical="center"/>
    </xf>
    <xf numFmtId="166" fontId="40" fillId="4" borderId="20" xfId="0" applyNumberFormat="1" applyFont="1" applyFill="1" applyBorder="1" applyAlignment="1">
      <alignment horizontal="center" vertical="center"/>
    </xf>
    <xf numFmtId="166" fontId="40" fillId="4" borderId="19" xfId="0" applyNumberFormat="1" applyFont="1" applyFill="1" applyBorder="1" applyAlignment="1">
      <alignment horizontal="center" vertical="center"/>
    </xf>
    <xf numFmtId="166" fontId="40" fillId="4" borderId="1" xfId="0" applyNumberFormat="1" applyFont="1" applyFill="1" applyBorder="1" applyAlignment="1">
      <alignment horizontal="center" vertical="center"/>
    </xf>
    <xf numFmtId="0" fontId="40" fillId="4" borderId="19" xfId="0" applyFont="1" applyFill="1" applyBorder="1" applyAlignment="1">
      <alignment horizontal="center" vertical="center" wrapText="1"/>
    </xf>
    <xf numFmtId="167" fontId="40" fillId="4" borderId="20" xfId="0" applyNumberFormat="1" applyFont="1" applyFill="1" applyBorder="1" applyAlignment="1">
      <alignment horizontal="center" vertical="center" wrapText="1"/>
    </xf>
    <xf numFmtId="167" fontId="40" fillId="4" borderId="19" xfId="0" applyNumberFormat="1" applyFont="1" applyFill="1" applyBorder="1" applyAlignment="1">
      <alignment horizontal="center" vertical="center" wrapText="1"/>
    </xf>
    <xf numFmtId="167" fontId="40" fillId="4" borderId="1" xfId="0" applyNumberFormat="1" applyFont="1" applyFill="1" applyBorder="1" applyAlignment="1">
      <alignment horizontal="center" vertical="center" wrapText="1"/>
    </xf>
    <xf numFmtId="0" fontId="40" fillId="4" borderId="19" xfId="0" applyFont="1" applyFill="1" applyBorder="1" applyAlignment="1">
      <alignment horizontal="center" vertical="center"/>
    </xf>
    <xf numFmtId="0" fontId="40" fillId="4" borderId="1" xfId="0" applyFont="1" applyFill="1" applyBorder="1" applyAlignment="1">
      <alignment horizontal="center" vertical="center"/>
    </xf>
    <xf numFmtId="0" fontId="40" fillId="4" borderId="20" xfId="0" applyFont="1" applyFill="1" applyBorder="1" applyAlignment="1">
      <alignment horizontal="center" vertical="center"/>
    </xf>
    <xf numFmtId="168" fontId="40" fillId="4" borderId="19" xfId="0" applyNumberFormat="1" applyFont="1" applyFill="1" applyBorder="1" applyAlignment="1">
      <alignment horizontal="center" vertical="center"/>
    </xf>
    <xf numFmtId="168" fontId="40" fillId="4" borderId="20" xfId="0" applyNumberFormat="1" applyFont="1" applyFill="1" applyBorder="1" applyAlignment="1">
      <alignment horizontal="center" vertical="center"/>
    </xf>
    <xf numFmtId="0" fontId="41" fillId="4" borderId="35" xfId="8" applyFont="1" applyFill="1" applyBorder="1" applyAlignment="1">
      <alignment vertical="center" wrapText="1"/>
    </xf>
    <xf numFmtId="0" fontId="40" fillId="0" borderId="0" xfId="0" applyFont="1" applyAlignment="1">
      <alignment vertical="center"/>
    </xf>
    <xf numFmtId="0" fontId="0" fillId="0" borderId="1" xfId="0" applyBorder="1" applyAlignment="1">
      <alignment vertical="center" wrapText="1"/>
    </xf>
    <xf numFmtId="0" fontId="31" fillId="4" borderId="1" xfId="8" applyFont="1" applyFill="1" applyBorder="1" applyAlignment="1">
      <alignment vertical="center" wrapText="1"/>
    </xf>
    <xf numFmtId="0" fontId="31" fillId="4" borderId="20" xfId="8" applyFont="1" applyFill="1" applyBorder="1" applyAlignment="1">
      <alignment horizontal="center" vertical="center" wrapText="1"/>
    </xf>
    <xf numFmtId="0" fontId="31" fillId="4" borderId="19" xfId="8" applyFont="1" applyFill="1" applyBorder="1" applyAlignment="1">
      <alignment horizontal="center" vertical="center" wrapText="1"/>
    </xf>
    <xf numFmtId="0" fontId="34" fillId="4" borderId="1" xfId="8" applyFont="1" applyFill="1" applyBorder="1" applyAlignment="1">
      <alignment horizontal="left" vertical="center" wrapText="1"/>
    </xf>
    <xf numFmtId="166" fontId="0" fillId="4" borderId="24" xfId="0" applyNumberFormat="1" applyFont="1" applyFill="1" applyBorder="1" applyAlignment="1">
      <alignment horizontal="center" vertical="center" wrapText="1"/>
    </xf>
    <xf numFmtId="166" fontId="0" fillId="4" borderId="38" xfId="0" applyNumberFormat="1" applyFont="1" applyFill="1" applyBorder="1" applyAlignment="1">
      <alignment horizontal="center" vertical="center" wrapText="1"/>
    </xf>
    <xf numFmtId="0" fontId="0" fillId="0" borderId="41" xfId="0" applyNumberFormat="1" applyFont="1" applyBorder="1" applyAlignment="1">
      <alignment horizontal="center" vertical="center"/>
    </xf>
    <xf numFmtId="0" fontId="34" fillId="4" borderId="42" xfId="8" applyFont="1" applyFill="1" applyBorder="1" applyAlignment="1">
      <alignment horizontal="center" vertical="center" wrapText="1"/>
    </xf>
    <xf numFmtId="0" fontId="0" fillId="4" borderId="4" xfId="0" applyFont="1" applyFill="1" applyBorder="1" applyAlignment="1">
      <alignment horizontal="center" vertical="center" wrapText="1"/>
    </xf>
    <xf numFmtId="166" fontId="0" fillId="4" borderId="4" xfId="0" applyNumberFormat="1" applyFont="1" applyFill="1" applyBorder="1" applyAlignment="1">
      <alignment horizontal="center" vertical="center" wrapText="1"/>
    </xf>
    <xf numFmtId="166" fontId="0" fillId="4" borderId="43" xfId="0" applyNumberFormat="1"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2" xfId="0" applyFont="1" applyFill="1" applyBorder="1" applyAlignment="1">
      <alignment horizontal="center" vertical="center" wrapText="1"/>
    </xf>
    <xf numFmtId="166" fontId="0" fillId="4" borderId="43" xfId="0" applyNumberFormat="1" applyFont="1" applyFill="1" applyBorder="1" applyAlignment="1">
      <alignment horizontal="center" vertical="center"/>
    </xf>
    <xf numFmtId="0" fontId="0" fillId="4" borderId="42" xfId="0" applyFont="1" applyFill="1" applyBorder="1" applyAlignment="1">
      <alignment horizontal="center" vertical="center" wrapText="1"/>
    </xf>
    <xf numFmtId="167" fontId="0" fillId="4" borderId="43" xfId="0" applyNumberFormat="1" applyFont="1" applyFill="1" applyBorder="1" applyAlignment="1">
      <alignment horizontal="center" vertical="center" wrapText="1"/>
    </xf>
    <xf numFmtId="167" fontId="0" fillId="4" borderId="42" xfId="0" applyNumberFormat="1" applyFont="1" applyFill="1" applyBorder="1" applyAlignment="1">
      <alignment horizontal="center" vertical="center" wrapText="1"/>
    </xf>
    <xf numFmtId="167" fontId="0" fillId="4" borderId="4" xfId="0" applyNumberFormat="1"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43" xfId="0" applyFont="1" applyFill="1" applyBorder="1" applyAlignment="1">
      <alignment horizontal="center" vertical="center"/>
    </xf>
    <xf numFmtId="0" fontId="0" fillId="0" borderId="44" xfId="0" applyFont="1" applyBorder="1" applyAlignment="1">
      <alignment vertical="center" wrapText="1"/>
    </xf>
    <xf numFmtId="0" fontId="0" fillId="0" borderId="45" xfId="0" applyNumberFormat="1" applyFont="1" applyBorder="1" applyAlignment="1">
      <alignment horizontal="center" vertical="center" wrapText="1"/>
    </xf>
    <xf numFmtId="0" fontId="42" fillId="0" borderId="1" xfId="10" applyFont="1" applyBorder="1" applyAlignment="1">
      <alignment horizontal="left" vertical="center" wrapText="1"/>
    </xf>
    <xf numFmtId="0" fontId="6" fillId="4" borderId="1" xfId="0" applyFont="1" applyFill="1" applyBorder="1" applyAlignment="1">
      <alignment horizontal="center" vertical="center" wrapText="1"/>
    </xf>
    <xf numFmtId="0" fontId="42" fillId="0" borderId="20" xfId="10" applyFont="1" applyBorder="1" applyAlignment="1">
      <alignment horizontal="center" vertical="center" wrapText="1"/>
    </xf>
    <xf numFmtId="0" fontId="42" fillId="0" borderId="19" xfId="10" applyFont="1" applyBorder="1" applyAlignment="1">
      <alignment horizontal="center" vertical="center" wrapText="1"/>
    </xf>
    <xf numFmtId="0" fontId="0" fillId="0" borderId="1" xfId="10" applyFont="1" applyBorder="1" applyAlignment="1">
      <alignment vertical="center" wrapText="1"/>
    </xf>
    <xf numFmtId="166" fontId="0" fillId="0" borderId="1" xfId="10" applyNumberFormat="1" applyFont="1" applyBorder="1" applyAlignment="1">
      <alignment vertical="center" wrapText="1"/>
    </xf>
    <xf numFmtId="166" fontId="0" fillId="0" borderId="20" xfId="10" applyNumberFormat="1" applyFont="1" applyBorder="1" applyAlignment="1">
      <alignment vertical="center" wrapText="1"/>
    </xf>
    <xf numFmtId="0" fontId="0" fillId="0" borderId="24" xfId="10" applyFont="1" applyBorder="1" applyAlignment="1">
      <alignment vertical="center" wrapText="1"/>
    </xf>
    <xf numFmtId="0" fontId="0" fillId="6" borderId="19" xfId="0" applyFont="1" applyFill="1" applyBorder="1" applyAlignment="1">
      <alignment horizontal="center" vertical="center"/>
    </xf>
    <xf numFmtId="0" fontId="43" fillId="0" borderId="1" xfId="10" applyFont="1" applyBorder="1" applyAlignment="1">
      <alignment horizontal="left" vertical="center" wrapText="1"/>
    </xf>
    <xf numFmtId="0" fontId="43" fillId="0" borderId="20" xfId="10" applyFont="1" applyBorder="1" applyAlignment="1">
      <alignment horizontal="center" vertical="center" wrapText="1"/>
    </xf>
    <xf numFmtId="0" fontId="43" fillId="0" borderId="19" xfId="10" applyFont="1" applyBorder="1" applyAlignment="1">
      <alignment horizontal="center" vertical="center" wrapText="1"/>
    </xf>
    <xf numFmtId="0" fontId="6" fillId="4" borderId="1" xfId="0" applyFont="1" applyFill="1" applyBorder="1" applyAlignment="1">
      <alignment horizontal="center" vertical="center" textRotation="90" wrapText="1"/>
    </xf>
    <xf numFmtId="0" fontId="34" fillId="4" borderId="1" xfId="0" applyFont="1" applyFill="1" applyBorder="1" applyAlignment="1">
      <alignment horizontal="center" vertical="center" wrapText="1"/>
    </xf>
    <xf numFmtId="0" fontId="0" fillId="0" borderId="23"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0" fontId="0" fillId="0" borderId="46" xfId="0" applyFont="1" applyBorder="1" applyAlignment="1">
      <alignment horizontal="center" vertical="center" wrapText="1"/>
    </xf>
    <xf numFmtId="0" fontId="0" fillId="0" borderId="46" xfId="0" applyFont="1" applyBorder="1" applyAlignment="1">
      <alignment horizontal="center" vertical="center"/>
    </xf>
    <xf numFmtId="0" fontId="34" fillId="4" borderId="46" xfId="8" applyFont="1" applyFill="1" applyBorder="1" applyAlignment="1">
      <alignment vertical="center" wrapText="1"/>
    </xf>
    <xf numFmtId="0" fontId="39" fillId="0" borderId="46" xfId="10" applyFont="1" applyBorder="1" applyAlignment="1">
      <alignment horizontal="left" vertical="center" wrapText="1"/>
    </xf>
    <xf numFmtId="0" fontId="6" fillId="4" borderId="46" xfId="0" applyFont="1" applyFill="1" applyBorder="1" applyAlignment="1">
      <alignment horizontal="center" vertical="center" textRotation="90" wrapText="1"/>
    </xf>
    <xf numFmtId="0" fontId="39" fillId="0" borderId="22" xfId="10" applyFont="1" applyBorder="1" applyAlignment="1">
      <alignment horizontal="center" vertical="center" wrapText="1"/>
    </xf>
    <xf numFmtId="0" fontId="39" fillId="0" borderId="21" xfId="10" applyFont="1" applyBorder="1" applyAlignment="1">
      <alignment horizontal="center" vertical="center" wrapText="1"/>
    </xf>
    <xf numFmtId="0" fontId="0" fillId="4" borderId="46" xfId="0" applyFont="1" applyFill="1" applyBorder="1" applyAlignment="1">
      <alignment horizontal="center" vertical="center" wrapText="1"/>
    </xf>
    <xf numFmtId="166" fontId="0" fillId="4" borderId="46" xfId="0" applyNumberFormat="1" applyFont="1" applyFill="1" applyBorder="1" applyAlignment="1">
      <alignment horizontal="center" vertical="center" wrapText="1"/>
    </xf>
    <xf numFmtId="166" fontId="0" fillId="4" borderId="22" xfId="0" applyNumberFormat="1" applyFont="1" applyFill="1" applyBorder="1" applyAlignment="1">
      <alignment horizontal="center" vertical="center" wrapText="1"/>
    </xf>
    <xf numFmtId="166" fontId="0" fillId="4" borderId="21" xfId="0" applyNumberFormat="1" applyFont="1" applyFill="1" applyBorder="1" applyAlignment="1">
      <alignment horizontal="center" vertical="center"/>
    </xf>
    <xf numFmtId="166" fontId="0" fillId="4" borderId="46" xfId="0" applyNumberFormat="1" applyFont="1" applyFill="1" applyBorder="1" applyAlignment="1">
      <alignment horizontal="center" vertical="center"/>
    </xf>
    <xf numFmtId="166" fontId="0" fillId="4" borderId="22" xfId="0" applyNumberFormat="1" applyFont="1" applyFill="1" applyBorder="1" applyAlignment="1">
      <alignment horizontal="center" vertical="center"/>
    </xf>
    <xf numFmtId="0" fontId="0" fillId="0" borderId="0" xfId="0" applyNumberFormat="1" applyAlignment="1">
      <alignment vertical="center"/>
    </xf>
    <xf numFmtId="0" fontId="0" fillId="0" borderId="0" xfId="0" applyAlignment="1">
      <alignment horizontal="center" vertical="center"/>
    </xf>
    <xf numFmtId="166" fontId="0" fillId="0" borderId="0" xfId="0" applyNumberFormat="1" applyAlignment="1">
      <alignment vertical="center"/>
    </xf>
    <xf numFmtId="0" fontId="0" fillId="0" borderId="0" xfId="0" applyAlignment="1">
      <alignment vertical="center" wrapText="1"/>
    </xf>
    <xf numFmtId="0" fontId="2" fillId="0" borderId="0" xfId="0" applyFont="1" applyAlignment="1">
      <alignment horizontal="center" vertical="center"/>
    </xf>
    <xf numFmtId="3" fontId="2" fillId="0" borderId="0" xfId="0" applyNumberFormat="1" applyFont="1" applyAlignment="1">
      <alignment horizontal="center" vertical="center"/>
    </xf>
    <xf numFmtId="166" fontId="2" fillId="0" borderId="0" xfId="0" applyNumberFormat="1" applyFont="1" applyAlignment="1">
      <alignment horizontal="center" vertical="center"/>
    </xf>
    <xf numFmtId="0" fontId="44" fillId="4" borderId="0" xfId="0" applyFont="1" applyFill="1" applyBorder="1" applyAlignment="1">
      <alignment horizontal="right" vertical="center"/>
    </xf>
    <xf numFmtId="3" fontId="28" fillId="0" borderId="0" xfId="0" applyNumberFormat="1" applyFont="1" applyAlignment="1">
      <alignment horizontal="center" vertical="center"/>
    </xf>
    <xf numFmtId="165" fontId="0" fillId="0" borderId="0" xfId="7" applyNumberFormat="1" applyFont="1" applyAlignment="1">
      <alignment vertical="center"/>
    </xf>
    <xf numFmtId="2" fontId="17" fillId="0" borderId="0" xfId="0" applyNumberFormat="1" applyFont="1" applyFill="1" applyBorder="1"/>
    <xf numFmtId="0" fontId="0" fillId="6" borderId="0" xfId="0" applyFill="1"/>
    <xf numFmtId="169" fontId="17" fillId="0" borderId="0" xfId="0" applyNumberFormat="1" applyFont="1" applyFill="1" applyBorder="1"/>
    <xf numFmtId="0" fontId="0" fillId="0" borderId="0" xfId="0" applyAlignment="1">
      <alignment vertical="center"/>
    </xf>
    <xf numFmtId="165" fontId="2" fillId="6" borderId="0" xfId="7" applyNumberFormat="1" applyFont="1" applyFill="1" applyAlignment="1">
      <alignment vertical="center"/>
    </xf>
    <xf numFmtId="0" fontId="2" fillId="6" borderId="0" xfId="0" applyFont="1" applyFill="1" applyAlignment="1">
      <alignment horizontal="right" vertical="center"/>
    </xf>
    <xf numFmtId="8" fontId="0" fillId="0" borderId="0" xfId="0" applyNumberFormat="1" applyFont="1" applyAlignment="1">
      <alignment vertical="center"/>
    </xf>
    <xf numFmtId="6" fontId="45" fillId="0" borderId="0" xfId="0" applyNumberFormat="1" applyFont="1"/>
    <xf numFmtId="0" fontId="2" fillId="0" borderId="0" xfId="0" applyFont="1" applyAlignment="1">
      <alignment vertical="center" wrapText="1"/>
    </xf>
    <xf numFmtId="0" fontId="46" fillId="0" borderId="0" xfId="0" applyFont="1" applyAlignment="1">
      <alignment vertical="center"/>
    </xf>
    <xf numFmtId="0" fontId="39" fillId="0" borderId="11"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52" xfId="0" applyFont="1" applyBorder="1" applyAlignment="1">
      <alignment horizontal="right" vertical="center" wrapText="1"/>
    </xf>
    <xf numFmtId="6" fontId="39" fillId="0" borderId="52" xfId="0" applyNumberFormat="1" applyFont="1" applyBorder="1" applyAlignment="1">
      <alignment horizontal="right" vertical="center" wrapText="1"/>
    </xf>
    <xf numFmtId="9" fontId="0" fillId="0" borderId="0" xfId="0" applyNumberFormat="1"/>
    <xf numFmtId="0" fontId="39" fillId="0" borderId="55" xfId="0" applyFont="1" applyBorder="1" applyAlignment="1">
      <alignment horizontal="right" vertical="center" wrapText="1"/>
    </xf>
    <xf numFmtId="6" fontId="39" fillId="0" borderId="55" xfId="0" applyNumberFormat="1" applyFont="1" applyBorder="1" applyAlignment="1">
      <alignment horizontal="right" vertical="center" wrapText="1"/>
    </xf>
    <xf numFmtId="0" fontId="39" fillId="0" borderId="58" xfId="0" applyFont="1" applyBorder="1" applyAlignment="1">
      <alignment horizontal="right" vertical="center" wrapText="1"/>
    </xf>
    <xf numFmtId="6" fontId="39" fillId="0" borderId="58" xfId="0" applyNumberFormat="1" applyFont="1" applyBorder="1" applyAlignment="1">
      <alignment horizontal="right" vertical="center" wrapText="1"/>
    </xf>
    <xf numFmtId="0" fontId="39" fillId="0" borderId="53" xfId="0" applyFont="1" applyBorder="1" applyAlignment="1">
      <alignment vertical="center" wrapText="1"/>
    </xf>
    <xf numFmtId="0" fontId="39" fillId="0" borderId="50" xfId="0" applyFont="1" applyBorder="1" applyAlignment="1">
      <alignment vertical="center" wrapText="1"/>
    </xf>
    <xf numFmtId="14" fontId="0" fillId="0" borderId="0" xfId="0" applyNumberFormat="1"/>
    <xf numFmtId="9" fontId="2" fillId="0" borderId="0" xfId="0" applyNumberFormat="1" applyFont="1"/>
    <xf numFmtId="0" fontId="0" fillId="6" borderId="0" xfId="0" applyFill="1" applyAlignment="1"/>
    <xf numFmtId="170" fontId="0" fillId="0" borderId="0" xfId="1" applyNumberFormat="1" applyFont="1" applyAlignment="1">
      <alignment vertical="center"/>
    </xf>
    <xf numFmtId="170" fontId="0" fillId="0" borderId="0" xfId="0" applyNumberFormat="1" applyAlignment="1">
      <alignment vertical="center"/>
    </xf>
    <xf numFmtId="9" fontId="0" fillId="0" borderId="0" xfId="0" applyNumberFormat="1" applyAlignment="1">
      <alignment vertical="center"/>
    </xf>
    <xf numFmtId="0" fontId="0" fillId="6" borderId="0" xfId="0" applyFill="1" applyAlignment="1">
      <alignment vertical="center"/>
    </xf>
    <xf numFmtId="0" fontId="6" fillId="0" borderId="12" xfId="0" applyFont="1" applyBorder="1"/>
    <xf numFmtId="6" fontId="0" fillId="0" borderId="0" xfId="0" applyNumberFormat="1"/>
    <xf numFmtId="0" fontId="5" fillId="10" borderId="7" xfId="0" applyFont="1" applyFill="1" applyBorder="1"/>
    <xf numFmtId="0" fontId="5" fillId="10" borderId="25" xfId="0" applyFont="1" applyFill="1" applyBorder="1"/>
    <xf numFmtId="0" fontId="5" fillId="10" borderId="25" xfId="0" applyFont="1" applyFill="1" applyBorder="1" applyAlignment="1">
      <alignment horizontal="center"/>
    </xf>
    <xf numFmtId="0" fontId="5" fillId="10" borderId="8" xfId="0" applyFont="1" applyFill="1" applyBorder="1"/>
    <xf numFmtId="0" fontId="5" fillId="0" borderId="9" xfId="0" applyFont="1" applyFill="1" applyBorder="1"/>
    <xf numFmtId="0" fontId="5" fillId="0" borderId="10" xfId="0" applyFont="1" applyFill="1" applyBorder="1"/>
    <xf numFmtId="0" fontId="0" fillId="0" borderId="0" xfId="0" applyFill="1" applyBorder="1"/>
    <xf numFmtId="0" fontId="0" fillId="0" borderId="13" xfId="0" applyFill="1" applyBorder="1"/>
    <xf numFmtId="0" fontId="0" fillId="0" borderId="12" xfId="0" applyFill="1" applyBorder="1"/>
    <xf numFmtId="0" fontId="0" fillId="0" borderId="0" xfId="0" applyFill="1" applyBorder="1" applyAlignment="1">
      <alignment horizontal="center"/>
    </xf>
    <xf numFmtId="0" fontId="5" fillId="0" borderId="12" xfId="0" applyFont="1" applyFill="1" applyBorder="1"/>
    <xf numFmtId="0" fontId="5" fillId="0" borderId="0" xfId="0" applyFont="1" applyFill="1" applyBorder="1" applyAlignment="1">
      <alignment horizontal="center"/>
    </xf>
    <xf numFmtId="0" fontId="0" fillId="0" borderId="14" xfId="0" applyFill="1" applyBorder="1"/>
    <xf numFmtId="0" fontId="0" fillId="0" borderId="15" xfId="0" applyFill="1" applyBorder="1"/>
    <xf numFmtId="0" fontId="0" fillId="0" borderId="15" xfId="0" applyFill="1" applyBorder="1" applyAlignment="1">
      <alignment horizontal="center"/>
    </xf>
    <xf numFmtId="0" fontId="0" fillId="0" borderId="16" xfId="0" applyFill="1" applyBorder="1"/>
    <xf numFmtId="0" fontId="5" fillId="11" borderId="7" xfId="0" applyFont="1" applyFill="1" applyBorder="1"/>
    <xf numFmtId="0" fontId="5" fillId="11" borderId="10" xfId="0" applyFont="1" applyFill="1" applyBorder="1"/>
    <xf numFmtId="0" fontId="5" fillId="11" borderId="10" xfId="0" applyFont="1" applyFill="1" applyBorder="1" applyAlignment="1">
      <alignment horizontal="center"/>
    </xf>
    <xf numFmtId="0" fontId="5" fillId="11" borderId="11" xfId="0" applyFont="1" applyFill="1" applyBorder="1"/>
    <xf numFmtId="165" fontId="0" fillId="0" borderId="0" xfId="7" applyNumberFormat="1" applyFont="1" applyFill="1" applyBorder="1"/>
    <xf numFmtId="165" fontId="0" fillId="0" borderId="13" xfId="7" applyNumberFormat="1" applyFont="1" applyFill="1" applyBorder="1"/>
    <xf numFmtId="43" fontId="0" fillId="0" borderId="0" xfId="7" applyFont="1" applyFill="1" applyBorder="1"/>
    <xf numFmtId="43" fontId="0" fillId="0" borderId="13" xfId="7" applyFont="1" applyFill="1" applyBorder="1"/>
    <xf numFmtId="0" fontId="5" fillId="12" borderId="7" xfId="0" applyFont="1" applyFill="1" applyBorder="1"/>
    <xf numFmtId="0" fontId="5" fillId="12" borderId="10" xfId="0" applyFont="1" applyFill="1" applyBorder="1"/>
    <xf numFmtId="0" fontId="5" fillId="12" borderId="10" xfId="0" applyFont="1" applyFill="1" applyBorder="1" applyAlignment="1">
      <alignment horizontal="center"/>
    </xf>
    <xf numFmtId="0" fontId="5" fillId="12" borderId="11" xfId="0" applyFont="1" applyFill="1" applyBorder="1"/>
    <xf numFmtId="0" fontId="0" fillId="0" borderId="1" xfId="0" applyBorder="1"/>
    <xf numFmtId="0" fontId="0" fillId="6" borderId="1" xfId="0" applyFill="1" applyBorder="1"/>
    <xf numFmtId="9" fontId="0" fillId="0" borderId="1" xfId="6" applyFont="1" applyBorder="1"/>
    <xf numFmtId="9" fontId="0" fillId="0" borderId="1" xfId="0" applyNumberFormat="1" applyBorder="1"/>
    <xf numFmtId="6" fontId="0" fillId="0" borderId="1" xfId="0" applyNumberFormat="1" applyBorder="1"/>
    <xf numFmtId="0" fontId="0" fillId="0" borderId="1" xfId="0" applyFill="1" applyBorder="1"/>
    <xf numFmtId="43" fontId="0" fillId="0" borderId="15" xfId="7" applyFont="1" applyFill="1" applyBorder="1"/>
    <xf numFmtId="43" fontId="0" fillId="0" borderId="16" xfId="7" applyFont="1" applyFill="1" applyBorder="1"/>
    <xf numFmtId="43" fontId="0" fillId="0" borderId="0" xfId="7" applyNumberFormat="1" applyFont="1" applyFill="1" applyBorder="1"/>
    <xf numFmtId="43" fontId="0" fillId="0" borderId="13" xfId="7" applyNumberFormat="1" applyFont="1" applyFill="1" applyBorder="1"/>
    <xf numFmtId="43" fontId="0" fillId="0" borderId="15" xfId="7" applyNumberFormat="1" applyFont="1" applyFill="1" applyBorder="1"/>
    <xf numFmtId="43" fontId="0" fillId="0" borderId="16" xfId="7" applyNumberFormat="1" applyFont="1" applyFill="1" applyBorder="1"/>
    <xf numFmtId="171" fontId="0" fillId="0" borderId="0" xfId="0" applyNumberFormat="1" applyFont="1" applyFill="1" applyBorder="1"/>
    <xf numFmtId="169" fontId="0" fillId="0" borderId="0" xfId="0" applyNumberFormat="1" applyFont="1" applyFill="1" applyBorder="1"/>
    <xf numFmtId="2" fontId="0" fillId="0" borderId="0" xfId="0" applyNumberFormat="1" applyFont="1" applyFill="1" applyBorder="1"/>
    <xf numFmtId="0" fontId="19" fillId="0" borderId="0" xfId="0" applyFont="1" applyFill="1" applyBorder="1" applyAlignment="1">
      <alignment horizontal="left"/>
    </xf>
    <xf numFmtId="0" fontId="47" fillId="12" borderId="7" xfId="0" applyFont="1" applyFill="1" applyBorder="1" applyAlignment="1">
      <alignment horizontal="center"/>
    </xf>
    <xf numFmtId="0" fontId="47" fillId="12" borderId="25" xfId="0" applyFont="1" applyFill="1" applyBorder="1" applyAlignment="1">
      <alignment horizontal="center"/>
    </xf>
    <xf numFmtId="0" fontId="47" fillId="12" borderId="8" xfId="0" applyFont="1" applyFill="1" applyBorder="1" applyAlignment="1">
      <alignment horizontal="center"/>
    </xf>
    <xf numFmtId="0" fontId="5" fillId="0" borderId="10" xfId="0" applyFont="1" applyFill="1" applyBorder="1" applyAlignment="1">
      <alignment horizontal="center"/>
    </xf>
    <xf numFmtId="0" fontId="5" fillId="0" borderId="11" xfId="0" applyFont="1" applyFill="1" applyBorder="1" applyAlignment="1">
      <alignment horizontal="center"/>
    </xf>
    <xf numFmtId="0" fontId="5" fillId="0" borderId="0" xfId="0" applyFont="1" applyFill="1" applyBorder="1" applyAlignment="1">
      <alignment horizontal="center"/>
    </xf>
    <xf numFmtId="0" fontId="5" fillId="0" borderId="13" xfId="0" applyFont="1" applyFill="1" applyBorder="1" applyAlignment="1">
      <alignment horizontal="center"/>
    </xf>
    <xf numFmtId="0" fontId="47" fillId="10" borderId="7" xfId="0" applyFont="1" applyFill="1" applyBorder="1" applyAlignment="1">
      <alignment horizontal="center"/>
    </xf>
    <xf numFmtId="0" fontId="47" fillId="10" borderId="25" xfId="0" applyFont="1" applyFill="1" applyBorder="1" applyAlignment="1">
      <alignment horizontal="center"/>
    </xf>
    <xf numFmtId="0" fontId="47" fillId="10" borderId="8" xfId="0" applyFont="1" applyFill="1" applyBorder="1" applyAlignment="1">
      <alignment horizontal="center"/>
    </xf>
    <xf numFmtId="0" fontId="47" fillId="11" borderId="7" xfId="0" applyFont="1" applyFill="1" applyBorder="1" applyAlignment="1">
      <alignment horizontal="center"/>
    </xf>
    <xf numFmtId="0" fontId="47" fillId="11" borderId="25" xfId="0" applyFont="1" applyFill="1" applyBorder="1" applyAlignment="1">
      <alignment horizontal="center"/>
    </xf>
    <xf numFmtId="0" fontId="47" fillId="11" borderId="8" xfId="0" applyFont="1" applyFill="1" applyBorder="1" applyAlignment="1">
      <alignment horizontal="center"/>
    </xf>
    <xf numFmtId="0" fontId="5" fillId="5" borderId="0" xfId="0" applyFont="1" applyFill="1" applyBorder="1" applyAlignment="1">
      <alignment horizontal="center"/>
    </xf>
    <xf numFmtId="0" fontId="5" fillId="2" borderId="0" xfId="0" applyFont="1" applyFill="1" applyBorder="1" applyAlignment="1">
      <alignment horizontal="center"/>
    </xf>
    <xf numFmtId="3" fontId="6" fillId="4" borderId="34" xfId="0" applyNumberFormat="1" applyFont="1" applyFill="1" applyBorder="1" applyAlignment="1">
      <alignment horizontal="center" vertical="center" wrapText="1"/>
    </xf>
    <xf numFmtId="3" fontId="6" fillId="4" borderId="37" xfId="0" applyNumberFormat="1" applyFont="1" applyFill="1" applyBorder="1" applyAlignment="1">
      <alignment horizontal="center" vertical="center"/>
    </xf>
    <xf numFmtId="3" fontId="6" fillId="4" borderId="38" xfId="0" applyNumberFormat="1" applyFont="1" applyFill="1" applyBorder="1" applyAlignment="1">
      <alignment horizontal="center" vertical="center"/>
    </xf>
    <xf numFmtId="0" fontId="27" fillId="4" borderId="0" xfId="0" applyFont="1" applyFill="1" applyBorder="1" applyAlignment="1">
      <alignment horizontal="center" vertical="center"/>
    </xf>
    <xf numFmtId="0" fontId="0" fillId="0" borderId="0" xfId="0" applyAlignment="1">
      <alignment vertical="center"/>
    </xf>
    <xf numFmtId="0" fontId="25" fillId="0" borderId="0" xfId="0" applyFont="1" applyBorder="1" applyAlignment="1">
      <alignment horizontal="left" vertical="top" wrapText="1"/>
    </xf>
    <xf numFmtId="0" fontId="0" fillId="0" borderId="0" xfId="0" applyAlignment="1"/>
    <xf numFmtId="0" fontId="30" fillId="8" borderId="7" xfId="0" applyFont="1" applyFill="1" applyBorder="1" applyAlignment="1">
      <alignment horizontal="center" vertical="center" wrapText="1"/>
    </xf>
    <xf numFmtId="0" fontId="0" fillId="0" borderId="25" xfId="0" applyBorder="1" applyAlignment="1">
      <alignment vertical="center" wrapText="1"/>
    </xf>
    <xf numFmtId="0" fontId="0" fillId="0" borderId="8" xfId="0" applyBorder="1" applyAlignment="1">
      <alignment vertical="center" wrapText="1"/>
    </xf>
    <xf numFmtId="0" fontId="30" fillId="9" borderId="7" xfId="0" applyFont="1" applyFill="1" applyBorder="1" applyAlignment="1">
      <alignment horizontal="center" vertical="center"/>
    </xf>
    <xf numFmtId="0" fontId="30" fillId="9" borderId="25" xfId="0" applyFont="1" applyFill="1" applyBorder="1" applyAlignment="1">
      <alignment horizontal="center" vertical="center"/>
    </xf>
    <xf numFmtId="0" fontId="30" fillId="9" borderId="8" xfId="0" applyFont="1" applyFill="1" applyBorder="1" applyAlignment="1">
      <alignment horizontal="center" vertical="center"/>
    </xf>
    <xf numFmtId="0" fontId="31" fillId="6" borderId="27" xfId="8" applyFont="1" applyFill="1" applyBorder="1" applyAlignment="1">
      <alignment horizontal="center" vertical="center" textRotation="90" wrapText="1"/>
    </xf>
    <xf numFmtId="0" fontId="0" fillId="0" borderId="29" xfId="0" applyBorder="1" applyAlignment="1">
      <alignment horizontal="center" vertical="center" textRotation="90" wrapText="1"/>
    </xf>
    <xf numFmtId="0" fontId="0" fillId="0" borderId="30" xfId="0" applyBorder="1" applyAlignment="1">
      <alignment horizontal="center" vertical="center" textRotation="90" wrapText="1"/>
    </xf>
    <xf numFmtId="0" fontId="8" fillId="8" borderId="9" xfId="0" applyFont="1" applyFill="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3" fontId="37" fillId="4" borderId="34" xfId="0" applyNumberFormat="1" applyFont="1" applyFill="1" applyBorder="1" applyAlignment="1">
      <alignment horizontal="center" vertical="center" wrapText="1"/>
    </xf>
    <xf numFmtId="3" fontId="37" fillId="4" borderId="37" xfId="0" applyNumberFormat="1" applyFont="1" applyFill="1" applyBorder="1" applyAlignment="1">
      <alignment horizontal="center" vertical="center"/>
    </xf>
    <xf numFmtId="3" fontId="37" fillId="4" borderId="38" xfId="0" applyNumberFormat="1" applyFont="1" applyFill="1" applyBorder="1" applyAlignment="1">
      <alignment horizontal="center" vertical="center"/>
    </xf>
    <xf numFmtId="0" fontId="39" fillId="0" borderId="47" xfId="0" applyFont="1" applyBorder="1" applyAlignment="1">
      <alignment horizontal="center" vertical="center"/>
    </xf>
    <xf numFmtId="0" fontId="39" fillId="0" borderId="49" xfId="0" applyFont="1" applyBorder="1" applyAlignment="1">
      <alignment horizontal="center" vertical="center"/>
    </xf>
    <xf numFmtId="0" fontId="39" fillId="0" borderId="47" xfId="0" applyFont="1" applyBorder="1" applyAlignment="1">
      <alignment horizontal="center" vertical="center" wrapText="1"/>
    </xf>
    <xf numFmtId="0" fontId="39" fillId="0" borderId="49" xfId="0" applyFont="1" applyBorder="1" applyAlignment="1">
      <alignment horizontal="center" vertical="center" wrapText="1"/>
    </xf>
    <xf numFmtId="0" fontId="39" fillId="0" borderId="48" xfId="0" applyFont="1" applyBorder="1" applyAlignment="1">
      <alignment horizontal="center" vertical="center"/>
    </xf>
    <xf numFmtId="0" fontId="39" fillId="0" borderId="50" xfId="0" applyFont="1" applyBorder="1" applyAlignment="1">
      <alignment horizontal="center" vertical="center"/>
    </xf>
    <xf numFmtId="0" fontId="39" fillId="0" borderId="62" xfId="0" applyFont="1" applyBorder="1" applyAlignment="1">
      <alignment horizontal="center" vertical="center"/>
    </xf>
    <xf numFmtId="0" fontId="39" fillId="0" borderId="63" xfId="0" applyFont="1" applyBorder="1" applyAlignment="1">
      <alignment horizontal="center" vertical="center"/>
    </xf>
    <xf numFmtId="0" fontId="39" fillId="0" borderId="48" xfId="0" applyFont="1" applyBorder="1" applyAlignment="1">
      <alignment vertical="center" wrapText="1"/>
    </xf>
    <xf numFmtId="0" fontId="39" fillId="0" borderId="53" xfId="0" applyFont="1" applyBorder="1" applyAlignment="1">
      <alignment vertical="center" wrapText="1"/>
    </xf>
    <xf numFmtId="0" fontId="39" fillId="0" borderId="56" xfId="0" applyFont="1" applyBorder="1" applyAlignment="1">
      <alignment vertical="center" wrapText="1"/>
    </xf>
    <xf numFmtId="0" fontId="39" fillId="0" borderId="51" xfId="0" applyFont="1" applyBorder="1" applyAlignment="1">
      <alignment vertical="center"/>
    </xf>
    <xf numFmtId="0" fontId="39" fillId="0" borderId="54" xfId="0" applyFont="1" applyBorder="1" applyAlignment="1">
      <alignment vertical="center"/>
    </xf>
    <xf numFmtId="0" fontId="39" fillId="0" borderId="57" xfId="0" applyFont="1" applyBorder="1" applyAlignment="1">
      <alignment vertical="center"/>
    </xf>
    <xf numFmtId="6" fontId="39" fillId="0" borderId="62" xfId="0" applyNumberFormat="1" applyFont="1" applyBorder="1" applyAlignment="1">
      <alignment horizontal="right" vertical="center" wrapText="1"/>
    </xf>
    <xf numFmtId="6" fontId="39" fillId="0" borderId="64" xfId="0" applyNumberFormat="1" applyFont="1" applyBorder="1" applyAlignment="1">
      <alignment horizontal="right" vertical="center" wrapText="1"/>
    </xf>
    <xf numFmtId="6" fontId="39" fillId="0" borderId="65" xfId="0" applyNumberFormat="1" applyFont="1" applyBorder="1" applyAlignment="1">
      <alignment horizontal="right" vertical="center" wrapText="1"/>
    </xf>
    <xf numFmtId="0" fontId="39" fillId="0" borderId="59" xfId="0" applyFont="1" applyBorder="1" applyAlignment="1">
      <alignment vertical="center" wrapText="1"/>
    </xf>
    <xf numFmtId="0" fontId="39" fillId="0" borderId="60" xfId="0" applyFont="1" applyBorder="1" applyAlignment="1">
      <alignment horizontal="center" vertical="center"/>
    </xf>
    <xf numFmtId="0" fontId="39" fillId="0" borderId="54" xfId="0" applyFont="1" applyBorder="1" applyAlignment="1">
      <alignment horizontal="center" vertical="center"/>
    </xf>
    <xf numFmtId="0" fontId="39" fillId="0" borderId="57" xfId="0" applyFont="1" applyBorder="1" applyAlignment="1">
      <alignment horizontal="center" vertical="center"/>
    </xf>
    <xf numFmtId="6" fontId="39" fillId="0" borderId="66" xfId="0" applyNumberFormat="1" applyFont="1" applyBorder="1" applyAlignment="1">
      <alignment horizontal="right" vertical="center" wrapText="1"/>
    </xf>
    <xf numFmtId="6" fontId="39" fillId="0" borderId="66" xfId="0" applyNumberFormat="1" applyFont="1" applyBorder="1" applyAlignment="1">
      <alignment horizontal="right" vertical="center"/>
    </xf>
    <xf numFmtId="6" fontId="39" fillId="0" borderId="65" xfId="0" applyNumberFormat="1" applyFont="1" applyBorder="1" applyAlignment="1">
      <alignment horizontal="right" vertical="center"/>
    </xf>
    <xf numFmtId="0" fontId="39" fillId="0" borderId="60" xfId="0" applyFont="1" applyBorder="1" applyAlignment="1">
      <alignment vertical="center"/>
    </xf>
    <xf numFmtId="0" fontId="39" fillId="0" borderId="61" xfId="0" applyFont="1" applyBorder="1" applyAlignment="1">
      <alignment vertical="center"/>
    </xf>
    <xf numFmtId="0" fontId="39" fillId="0" borderId="60" xfId="0" applyFont="1" applyBorder="1" applyAlignment="1">
      <alignment horizontal="right" vertical="center" wrapText="1"/>
    </xf>
    <xf numFmtId="0" fontId="39" fillId="0" borderId="61" xfId="0" applyFont="1" applyBorder="1" applyAlignment="1">
      <alignment horizontal="right" vertical="center" wrapText="1"/>
    </xf>
    <xf numFmtId="6" fontId="39" fillId="0" borderId="60" xfId="0" applyNumberFormat="1" applyFont="1" applyBorder="1" applyAlignment="1">
      <alignment horizontal="right" vertical="center" wrapText="1"/>
    </xf>
    <xf numFmtId="6" fontId="39" fillId="0" borderId="61" xfId="0" applyNumberFormat="1" applyFont="1" applyBorder="1" applyAlignment="1">
      <alignment horizontal="right" vertical="center" wrapText="1"/>
    </xf>
    <xf numFmtId="6" fontId="39" fillId="0" borderId="63" xfId="0" applyNumberFormat="1" applyFont="1" applyBorder="1" applyAlignment="1">
      <alignment horizontal="right" vertical="center" wrapText="1"/>
    </xf>
    <xf numFmtId="0" fontId="49" fillId="4" borderId="0" xfId="0" applyFont="1" applyFill="1" applyAlignment="1">
      <alignment horizontal="left"/>
    </xf>
    <xf numFmtId="0" fontId="1" fillId="4" borderId="0" xfId="0" applyFont="1" applyFill="1"/>
    <xf numFmtId="0" fontId="0" fillId="4" borderId="0" xfId="0" applyFont="1" applyFill="1"/>
    <xf numFmtId="0" fontId="50" fillId="4" borderId="0" xfId="0" applyFont="1" applyFill="1" applyAlignment="1">
      <alignment horizontal="left"/>
    </xf>
    <xf numFmtId="172" fontId="1" fillId="4" borderId="0" xfId="0" applyNumberFormat="1" applyFont="1" applyFill="1" applyAlignment="1">
      <alignment horizontal="left"/>
    </xf>
    <xf numFmtId="0" fontId="48" fillId="0" borderId="34" xfId="0" applyFont="1" applyBorder="1" applyAlignment="1">
      <alignment horizontal="center" vertical="center" wrapText="1"/>
    </xf>
    <xf numFmtId="0" fontId="48" fillId="0" borderId="24"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wrapText="1"/>
    </xf>
    <xf numFmtId="0" fontId="1" fillId="0" borderId="0" xfId="0" applyFont="1" applyBorder="1" applyAlignment="1">
      <alignment vertical="center" wrapText="1"/>
    </xf>
    <xf numFmtId="0" fontId="1" fillId="0" borderId="0" xfId="0" applyFont="1" applyBorder="1" applyAlignment="1">
      <alignment wrapText="1"/>
    </xf>
    <xf numFmtId="0" fontId="0" fillId="0" borderId="1" xfId="0" applyFont="1" applyBorder="1" applyAlignment="1">
      <alignment vertical="center" wrapText="1"/>
    </xf>
    <xf numFmtId="0" fontId="0" fillId="0" borderId="1" xfId="0" applyFont="1" applyBorder="1" applyAlignment="1">
      <alignment wrapText="1"/>
    </xf>
    <xf numFmtId="0" fontId="2" fillId="0" borderId="34" xfId="0" applyFont="1" applyBorder="1" applyAlignment="1">
      <alignment horizontal="left" vertical="center" wrapText="1"/>
    </xf>
    <xf numFmtId="0" fontId="2" fillId="0" borderId="24" xfId="0" applyFont="1" applyBorder="1" applyAlignment="1">
      <alignment horizontal="left" vertical="center" wrapText="1"/>
    </xf>
    <xf numFmtId="0" fontId="0" fillId="4" borderId="0" xfId="0" applyFont="1" applyFill="1" applyBorder="1"/>
    <xf numFmtId="0" fontId="0" fillId="4" borderId="1" xfId="0" applyFont="1" applyFill="1" applyBorder="1" applyAlignment="1">
      <alignment horizontal="left" vertical="center" wrapText="1"/>
    </xf>
    <xf numFmtId="0" fontId="0" fillId="4" borderId="1" xfId="0" applyFont="1" applyFill="1" applyBorder="1" applyAlignment="1">
      <alignment horizontal="left" wrapText="1"/>
    </xf>
    <xf numFmtId="0" fontId="2" fillId="4" borderId="34" xfId="0" applyFont="1" applyFill="1" applyBorder="1" applyAlignment="1">
      <alignment horizontal="left" vertical="center" wrapText="1"/>
    </xf>
    <xf numFmtId="0" fontId="2" fillId="4" borderId="24" xfId="0" applyFont="1" applyFill="1" applyBorder="1" applyAlignment="1">
      <alignment horizontal="left" vertical="center" wrapText="1"/>
    </xf>
    <xf numFmtId="166" fontId="0" fillId="4" borderId="1" xfId="1" applyNumberFormat="1" applyFont="1" applyFill="1" applyBorder="1" applyAlignment="1">
      <alignment horizontal="left" wrapText="1"/>
    </xf>
    <xf numFmtId="166" fontId="0" fillId="4" borderId="24" xfId="1" applyNumberFormat="1" applyFont="1" applyFill="1" applyBorder="1" applyAlignment="1">
      <alignment horizontal="left" wrapText="1"/>
    </xf>
    <xf numFmtId="166" fontId="0" fillId="4" borderId="1" xfId="0" applyNumberFormat="1" applyFont="1" applyFill="1" applyBorder="1" applyAlignment="1">
      <alignment horizontal="left" wrapText="1"/>
    </xf>
    <xf numFmtId="9" fontId="0" fillId="4" borderId="1" xfId="0" applyNumberFormat="1" applyFont="1" applyFill="1" applyBorder="1" applyAlignment="1">
      <alignment horizontal="left" wrapText="1"/>
    </xf>
    <xf numFmtId="0" fontId="0" fillId="4" borderId="1" xfId="0" applyFont="1" applyFill="1" applyBorder="1" applyAlignment="1">
      <alignment vertical="center" wrapText="1"/>
    </xf>
    <xf numFmtId="0" fontId="0" fillId="4" borderId="0" xfId="0" applyFont="1" applyFill="1" applyBorder="1" applyAlignment="1">
      <alignment vertical="center" wrapText="1"/>
    </xf>
    <xf numFmtId="0" fontId="0" fillId="4" borderId="0" xfId="0" applyFont="1" applyFill="1" applyBorder="1" applyAlignment="1">
      <alignment horizontal="left" wrapText="1"/>
    </xf>
  </cellXfs>
  <cellStyles count="18">
    <cellStyle name="Check Cell" xfId="8" builtinId="23"/>
    <cellStyle name="Comma" xfId="7" builtinId="3"/>
    <cellStyle name="Comma 2" xfId="2"/>
    <cellStyle name="Comma 2 2" xfId="4"/>
    <cellStyle name="Currency" xfId="1" builtinId="4"/>
    <cellStyle name="Currency 2" xfId="3"/>
    <cellStyle name="Currency 2 2" xfId="12"/>
    <cellStyle name="Currency 2 3" xfId="13"/>
    <cellStyle name="Hyperlink 2" xfId="9"/>
    <cellStyle name="Normal" xfId="0" builtinId="0"/>
    <cellStyle name="Normal 11" xfId="14"/>
    <cellStyle name="Normal 2" xfId="5"/>
    <cellStyle name="Normal 2 2" xfId="10"/>
    <cellStyle name="Normal 3" xfId="15"/>
    <cellStyle name="Normal 5 2 2 2" xfId="11"/>
    <cellStyle name="Percent" xfId="6" builtinId="5"/>
    <cellStyle name="Percent 2" xfId="16"/>
    <cellStyle name="Percent 2 2" xfId="17"/>
  </cellStyles>
  <dxfs count="108">
    <dxf>
      <fill>
        <patternFill>
          <bgColor theme="0" tint="-0.14996795556505021"/>
        </patternFill>
      </fill>
    </dxf>
    <dxf>
      <font>
        <color rgb="FF9C6500"/>
      </font>
      <fill>
        <patternFill>
          <bgColor rgb="FFFFEB9C"/>
        </patternFill>
      </fill>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6500"/>
      </font>
      <fill>
        <patternFill>
          <bgColor rgb="FFFFEB9C"/>
        </patternFill>
      </fill>
    </dxf>
    <dxf>
      <fill>
        <patternFill>
          <bgColor theme="0" tint="-0.14996795556505021"/>
        </patternFill>
      </fill>
    </dxf>
    <dxf>
      <fill>
        <patternFill>
          <bgColor theme="0" tint="-0.14996795556505021"/>
        </patternFill>
      </fill>
    </dxf>
    <dxf>
      <font>
        <color rgb="FF9C6500"/>
      </font>
      <fill>
        <patternFill>
          <bgColor rgb="FFFFEB9C"/>
        </patternFill>
      </fill>
    </dxf>
    <dxf>
      <fill>
        <patternFill>
          <bgColor theme="0" tint="-0.14996795556505021"/>
        </patternFill>
      </fill>
    </dxf>
    <dxf>
      <font>
        <b/>
        <i val="0"/>
        <color rgb="FFFF0000"/>
      </font>
    </dxf>
    <dxf>
      <font>
        <color rgb="FF9C6500"/>
      </font>
      <fill>
        <patternFill>
          <bgColor rgb="FFFFEB9C"/>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6500"/>
      </font>
      <fill>
        <patternFill>
          <bgColor rgb="FFFFEB9C"/>
        </patternFill>
      </fill>
    </dxf>
    <dxf>
      <fill>
        <patternFill>
          <bgColor theme="0" tint="-0.14996795556505021"/>
        </patternFill>
      </fill>
    </dxf>
    <dxf>
      <font>
        <color rgb="FF9C65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6500"/>
      </font>
      <fill>
        <patternFill>
          <bgColor rgb="FFFFEB9C"/>
        </patternFill>
      </fill>
    </dxf>
    <dxf>
      <fill>
        <patternFill>
          <bgColor theme="0" tint="-0.14996795556505021"/>
        </patternFill>
      </fill>
    </dxf>
    <dxf>
      <font>
        <color rgb="FF9C6500"/>
      </font>
      <fill>
        <patternFill>
          <bgColor rgb="FFFFEB9C"/>
        </patternFill>
      </fill>
    </dxf>
    <dxf>
      <fill>
        <patternFill>
          <bgColor theme="0" tint="-0.14996795556505021"/>
        </patternFill>
      </fill>
    </dxf>
    <dxf>
      <font>
        <color rgb="FF9C6500"/>
      </font>
      <fill>
        <patternFill>
          <bgColor rgb="FFFFEB9C"/>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color rgb="FF9C6500"/>
      </font>
      <fill>
        <patternFill>
          <bgColor rgb="FFFFEB9C"/>
        </patternFill>
      </fill>
    </dxf>
    <dxf>
      <fill>
        <patternFill>
          <bgColor theme="0" tint="-0.14996795556505021"/>
        </patternFill>
      </fill>
    </dxf>
    <dxf>
      <font>
        <color rgb="FF9C6500"/>
      </font>
      <fill>
        <patternFill>
          <bgColor rgb="FFFFEB9C"/>
        </patternFill>
      </fill>
    </dxf>
    <dxf>
      <fill>
        <patternFill>
          <bgColor theme="0" tint="-0.14996795556505021"/>
        </patternFill>
      </fill>
    </dxf>
    <dxf>
      <font>
        <color rgb="FF9C6500"/>
      </font>
      <fill>
        <patternFill>
          <bgColor rgb="FFFFEB9C"/>
        </patternFill>
      </fill>
    </dxf>
    <dxf>
      <fill>
        <patternFill>
          <bgColor theme="0" tint="-0.14996795556505021"/>
        </patternFill>
      </fill>
    </dxf>
    <dxf>
      <font>
        <color rgb="FF9C6500"/>
      </font>
      <fill>
        <patternFill>
          <bgColor rgb="FFFFEB9C"/>
        </patternFill>
      </fill>
    </dxf>
    <dxf>
      <fill>
        <patternFill>
          <bgColor theme="0" tint="-0.14996795556505021"/>
        </patternFill>
      </fill>
    </dxf>
    <dxf>
      <font>
        <color rgb="FF9C6500"/>
      </font>
      <fill>
        <patternFill>
          <bgColor rgb="FFFFEB9C"/>
        </patternFill>
      </fill>
    </dxf>
    <dxf>
      <fill>
        <patternFill>
          <bgColor theme="0" tint="-0.14996795556505021"/>
        </patternFill>
      </fill>
    </dxf>
    <dxf>
      <fill>
        <patternFill>
          <bgColor theme="0" tint="-0.14996795556505021"/>
        </patternFill>
      </fill>
    </dxf>
    <dxf>
      <font>
        <b/>
        <i val="0"/>
        <color rgb="FFFF0000"/>
      </font>
    </dxf>
    <dxf>
      <font>
        <color rgb="FF9C6500"/>
      </font>
      <fill>
        <patternFill>
          <bgColor rgb="FFFFEB9C"/>
        </patternFill>
      </fill>
    </dxf>
    <dxf>
      <fill>
        <patternFill>
          <bgColor theme="0" tint="-0.14996795556505021"/>
        </patternFill>
      </fill>
    </dxf>
    <dxf>
      <font>
        <color rgb="FF9C6500"/>
      </font>
      <fill>
        <patternFill>
          <bgColor rgb="FFFFEB9C"/>
        </patternFill>
      </fill>
    </dxf>
    <dxf>
      <fill>
        <patternFill>
          <bgColor theme="0" tint="-0.14996795556505021"/>
        </patternFill>
      </fill>
    </dxf>
    <dxf>
      <font>
        <color rgb="FF9C6500"/>
      </font>
      <fill>
        <patternFill>
          <bgColor rgb="FFFFEB9C"/>
        </patternFill>
      </fill>
    </dxf>
    <dxf>
      <fill>
        <patternFill>
          <bgColor theme="0" tint="-0.14996795556505021"/>
        </patternFill>
      </fill>
    </dxf>
    <dxf>
      <font>
        <color rgb="FF9C6500"/>
      </font>
      <fill>
        <patternFill>
          <bgColor rgb="FFFFEB9C"/>
        </patternFill>
      </fill>
    </dxf>
    <dxf>
      <fill>
        <patternFill>
          <bgColor theme="0" tint="-0.14996795556505021"/>
        </patternFill>
      </fill>
    </dxf>
    <dxf>
      <font>
        <color rgb="FF9C6500"/>
      </font>
      <fill>
        <patternFill>
          <bgColor rgb="FFFFEB9C"/>
        </patternFill>
      </fill>
    </dxf>
    <dxf>
      <fill>
        <patternFill>
          <bgColor theme="0" tint="-0.14996795556505021"/>
        </patternFill>
      </fill>
    </dxf>
    <dxf>
      <font>
        <color rgb="FF9C6500"/>
      </font>
      <fill>
        <patternFill>
          <bgColor rgb="FFFFEB9C"/>
        </patternFill>
      </fill>
    </dxf>
    <dxf>
      <fill>
        <patternFill>
          <bgColor theme="0" tint="-0.14996795556505021"/>
        </patternFill>
      </fill>
    </dxf>
    <dxf>
      <font>
        <color rgb="FF9C6500"/>
      </font>
      <fill>
        <patternFill>
          <bgColor rgb="FFFFEB9C"/>
        </patternFill>
      </fill>
    </dxf>
    <dxf>
      <fill>
        <patternFill>
          <bgColor theme="0" tint="-0.14996795556505021"/>
        </patternFill>
      </fill>
    </dxf>
    <dxf>
      <font>
        <color rgb="FF9C6500"/>
      </font>
      <fill>
        <patternFill>
          <bgColor rgb="FFFFEB9C"/>
        </patternFill>
      </fill>
    </dxf>
    <dxf>
      <fill>
        <patternFill>
          <bgColor theme="0" tint="-0.14996795556505021"/>
        </patternFill>
      </fill>
    </dxf>
    <dxf>
      <font>
        <color rgb="FF9C6500"/>
      </font>
      <fill>
        <patternFill>
          <bgColor rgb="FFFFEB9C"/>
        </patternFill>
      </fill>
    </dxf>
    <dxf>
      <fill>
        <patternFill>
          <bgColor theme="0" tint="-0.14996795556505021"/>
        </patternFill>
      </fill>
    </dxf>
    <dxf>
      <font>
        <color rgb="FF9C6500"/>
      </font>
      <fill>
        <patternFill>
          <bgColor rgb="FFFFEB9C"/>
        </patternFill>
      </fill>
    </dxf>
    <dxf>
      <fill>
        <patternFill>
          <bgColor theme="0" tint="-0.14996795556505021"/>
        </patternFill>
      </fill>
    </dxf>
    <dxf>
      <font>
        <color rgb="FF9C6500"/>
      </font>
      <fill>
        <patternFill>
          <bgColor rgb="FFFFEB9C"/>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ont>
        <color rgb="FF9C6500"/>
      </font>
      <fill>
        <patternFill>
          <bgColor rgb="FFFFEB9C"/>
        </patternFill>
      </fill>
    </dxf>
    <dxf>
      <fill>
        <patternFill>
          <bgColor theme="0" tint="-0.14996795556505021"/>
        </patternFill>
      </fill>
    </dxf>
    <dxf>
      <font>
        <color rgb="FF9C6500"/>
      </font>
      <fill>
        <patternFill>
          <bgColor rgb="FFFFEB9C"/>
        </patternFill>
      </fill>
    </dxf>
    <dxf>
      <fill>
        <patternFill>
          <bgColor theme="0" tint="-0.14996795556505021"/>
        </patternFill>
      </fill>
    </dxf>
    <dxf>
      <font>
        <b/>
        <i val="0"/>
        <color rgb="FFFF0000"/>
      </font>
    </dxf>
    <dxf>
      <font>
        <color rgb="FF9C6500"/>
      </font>
      <fill>
        <patternFill>
          <bgColor rgb="FFFFEB9C"/>
        </patternFill>
      </fill>
    </dxf>
    <dxf>
      <fill>
        <patternFill>
          <bgColor theme="0" tint="-0.14996795556505021"/>
        </patternFill>
      </fill>
    </dxf>
    <dxf>
      <font>
        <b/>
        <i val="0"/>
        <color rgb="FFFF0000"/>
      </font>
    </dxf>
    <dxf>
      <font>
        <color rgb="FF9C6500"/>
      </font>
      <fill>
        <patternFill>
          <bgColor rgb="FFFFEB9C"/>
        </patternFill>
      </fill>
    </dxf>
    <dxf>
      <fill>
        <patternFill>
          <bgColor theme="0" tint="-0.14996795556505021"/>
        </patternFill>
      </fill>
    </dxf>
    <dxf>
      <font>
        <b/>
        <i val="0"/>
        <color rgb="FFFF0000"/>
      </font>
    </dxf>
  </dxfs>
  <tableStyles count="0" defaultTableStyle="TableStyleMedium2" defaultPivotStyle="PivotStyleLight16"/>
  <colors>
    <mruColors>
      <color rgb="FFFF7C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1.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1.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externalLink" Target="externalLinks/externalLink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'SB 350 Potential'!$E$37</c:f>
              <c:strCache>
                <c:ptCount val="1"/>
                <c:pt idx="0">
                  <c:v>Reference</c:v>
                </c:pt>
              </c:strCache>
            </c:strRef>
          </c:tx>
          <c:marker>
            <c:symbol val="none"/>
          </c:marker>
          <c:cat>
            <c:numRef>
              <c:f>'[3]SB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Potential'!$G$37:$U$37</c:f>
              <c:numCache>
                <c:formatCode>_(* #,##0_);_(* \(#,##0\);_(* "-"??_);_(@_)</c:formatCode>
                <c:ptCount val="15"/>
                <c:pt idx="0">
                  <c:v>4.185984581911101</c:v>
                </c:pt>
                <c:pt idx="1">
                  <c:v>8.371969163822202</c:v>
                </c:pt>
                <c:pt idx="2">
                  <c:v>12.557953745733304</c:v>
                </c:pt>
                <c:pt idx="3">
                  <c:v>16.743938327644404</c:v>
                </c:pt>
                <c:pt idx="4">
                  <c:v>20.929922909555504</c:v>
                </c:pt>
                <c:pt idx="5">
                  <c:v>25.115907491466604</c:v>
                </c:pt>
                <c:pt idx="6">
                  <c:v>29.301892073377704</c:v>
                </c:pt>
                <c:pt idx="7">
                  <c:v>33.487876655288808</c:v>
                </c:pt>
                <c:pt idx="8">
                  <c:v>37.673861237199908</c:v>
                </c:pt>
                <c:pt idx="9">
                  <c:v>41.859845819111008</c:v>
                </c:pt>
                <c:pt idx="10">
                  <c:v>46.045830401022108</c:v>
                </c:pt>
                <c:pt idx="11">
                  <c:v>50.231814982933209</c:v>
                </c:pt>
                <c:pt idx="12">
                  <c:v>54.417799564844309</c:v>
                </c:pt>
                <c:pt idx="13">
                  <c:v>58.603784146755409</c:v>
                </c:pt>
                <c:pt idx="14">
                  <c:v>62.789768728666509</c:v>
                </c:pt>
              </c:numCache>
            </c:numRef>
          </c:val>
          <c:smooth val="1"/>
        </c:ser>
        <c:ser>
          <c:idx val="1"/>
          <c:order val="1"/>
          <c:tx>
            <c:strRef>
              <c:f>'SB 350 Potential'!$E$38</c:f>
              <c:strCache>
                <c:ptCount val="1"/>
                <c:pt idx="0">
                  <c:v>Aggressive</c:v>
                </c:pt>
              </c:strCache>
            </c:strRef>
          </c:tx>
          <c:marker>
            <c:symbol val="none"/>
          </c:marker>
          <c:cat>
            <c:numRef>
              <c:f>'[3]SB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Potential'!$G$38:$U$38</c:f>
              <c:numCache>
                <c:formatCode>_(* #,##0_);_(* \(#,##0\);_(* "-"??_);_(@_)</c:formatCode>
                <c:ptCount val="15"/>
                <c:pt idx="0">
                  <c:v>4.185984581911101</c:v>
                </c:pt>
                <c:pt idx="1">
                  <c:v>8.371969163822202</c:v>
                </c:pt>
                <c:pt idx="2">
                  <c:v>12.557953745733304</c:v>
                </c:pt>
                <c:pt idx="3">
                  <c:v>16.743938327644404</c:v>
                </c:pt>
                <c:pt idx="4">
                  <c:v>20.929922909555504</c:v>
                </c:pt>
                <c:pt idx="5">
                  <c:v>25.576365795476825</c:v>
                </c:pt>
                <c:pt idx="6">
                  <c:v>30.683266985408366</c:v>
                </c:pt>
                <c:pt idx="7">
                  <c:v>36.250626479350132</c:v>
                </c:pt>
                <c:pt idx="8">
                  <c:v>41.817985973291897</c:v>
                </c:pt>
                <c:pt idx="9">
                  <c:v>47.385345467233662</c:v>
                </c:pt>
                <c:pt idx="10">
                  <c:v>52.952704961175428</c:v>
                </c:pt>
                <c:pt idx="11">
                  <c:v>58.520064455117193</c:v>
                </c:pt>
                <c:pt idx="12">
                  <c:v>64.087423949058959</c:v>
                </c:pt>
                <c:pt idx="13">
                  <c:v>69.654783443000724</c:v>
                </c:pt>
                <c:pt idx="14">
                  <c:v>75.22214293694249</c:v>
                </c:pt>
              </c:numCache>
            </c:numRef>
          </c:val>
          <c:smooth val="0"/>
        </c:ser>
        <c:ser>
          <c:idx val="2"/>
          <c:order val="2"/>
          <c:tx>
            <c:strRef>
              <c:f>'SB 350 Potential'!$E$36</c:f>
              <c:strCache>
                <c:ptCount val="1"/>
                <c:pt idx="0">
                  <c:v>Conservative</c:v>
                </c:pt>
              </c:strCache>
            </c:strRef>
          </c:tx>
          <c:marker>
            <c:symbol val="none"/>
          </c:marker>
          <c:cat>
            <c:numRef>
              <c:f>'[3]SB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Potential'!$G$36:$U$36</c:f>
              <c:numCache>
                <c:formatCode>_(* #,##0_);_(* \(#,##0\);_(* "-"??_);_(@_)</c:formatCode>
                <c:ptCount val="15"/>
                <c:pt idx="0">
                  <c:v>4.185984581911101</c:v>
                </c:pt>
                <c:pt idx="1">
                  <c:v>8.371969163822202</c:v>
                </c:pt>
                <c:pt idx="2">
                  <c:v>12.557953745733304</c:v>
                </c:pt>
                <c:pt idx="3">
                  <c:v>16.743938327644404</c:v>
                </c:pt>
                <c:pt idx="4">
                  <c:v>20.929922909555504</c:v>
                </c:pt>
                <c:pt idx="5">
                  <c:v>24.655449187456384</c:v>
                </c:pt>
                <c:pt idx="6">
                  <c:v>27.920517161347043</c:v>
                </c:pt>
                <c:pt idx="7">
                  <c:v>30.725126831227481</c:v>
                </c:pt>
                <c:pt idx="8">
                  <c:v>33.529736501107919</c:v>
                </c:pt>
                <c:pt idx="9">
                  <c:v>36.334346170988354</c:v>
                </c:pt>
                <c:pt idx="10">
                  <c:v>39.138955840868789</c:v>
                </c:pt>
                <c:pt idx="11">
                  <c:v>41.943565510749224</c:v>
                </c:pt>
                <c:pt idx="12">
                  <c:v>44.748175180629659</c:v>
                </c:pt>
                <c:pt idx="13">
                  <c:v>47.552784850510093</c:v>
                </c:pt>
                <c:pt idx="14">
                  <c:v>50.357394520390528</c:v>
                </c:pt>
              </c:numCache>
            </c:numRef>
          </c:val>
          <c:smooth val="0"/>
        </c:ser>
        <c:dLbls>
          <c:showLegendKey val="0"/>
          <c:showVal val="0"/>
          <c:showCatName val="0"/>
          <c:showSerName val="0"/>
          <c:showPercent val="0"/>
          <c:showBubbleSize val="0"/>
        </c:dLbls>
        <c:marker val="1"/>
        <c:smooth val="0"/>
        <c:axId val="195897216"/>
        <c:axId val="195898752"/>
      </c:lineChart>
      <c:catAx>
        <c:axId val="195897216"/>
        <c:scaling>
          <c:orientation val="minMax"/>
        </c:scaling>
        <c:delete val="0"/>
        <c:axPos val="b"/>
        <c:numFmt formatCode="General" sourceLinked="1"/>
        <c:majorTickMark val="none"/>
        <c:minorTickMark val="none"/>
        <c:tickLblPos val="nextTo"/>
        <c:crossAx val="195898752"/>
        <c:crosses val="autoZero"/>
        <c:auto val="1"/>
        <c:lblAlgn val="ctr"/>
        <c:lblOffset val="100"/>
        <c:noMultiLvlLbl val="0"/>
      </c:catAx>
      <c:valAx>
        <c:axId val="195898752"/>
        <c:scaling>
          <c:orientation val="minMax"/>
        </c:scaling>
        <c:delete val="0"/>
        <c:axPos val="l"/>
        <c:majorGridlines/>
        <c:title>
          <c:tx>
            <c:rich>
              <a:bodyPr rot="-5400000" vert="horz"/>
              <a:lstStyle/>
              <a:p>
                <a:pPr>
                  <a:defRPr sz="1200"/>
                </a:pPr>
                <a:r>
                  <a:rPr lang="en-US" sz="1200"/>
                  <a:t>Electricity Savings (GWh)</a:t>
                </a:r>
              </a:p>
            </c:rich>
          </c:tx>
          <c:layout/>
          <c:overlay val="0"/>
        </c:title>
        <c:numFmt formatCode="_(* #,##0_);_(* \(#,##0\);_(* &quot;-&quot;??_);_(@_)" sourceLinked="1"/>
        <c:majorTickMark val="none"/>
        <c:minorTickMark val="none"/>
        <c:tickLblPos val="nextTo"/>
        <c:crossAx val="195897216"/>
        <c:crosses val="autoZero"/>
        <c:crossBetween val="between"/>
      </c:valAx>
      <c:dTable>
        <c:showHorzBorder val="1"/>
        <c:showVertBorder val="1"/>
        <c:showOutline val="1"/>
        <c:showKeys val="1"/>
      </c:dTable>
    </c:plotArea>
    <c:legend>
      <c:legendPos val="r"/>
      <c:layout/>
      <c:overlay val="0"/>
    </c:legend>
    <c:plotVisOnly val="1"/>
    <c:dispBlanksAs val="zero"/>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'SB 350 Potential'!$E$42</c:f>
              <c:strCache>
                <c:ptCount val="1"/>
                <c:pt idx="0">
                  <c:v>Reference</c:v>
                </c:pt>
              </c:strCache>
            </c:strRef>
          </c:tx>
          <c:marker>
            <c:symbol val="none"/>
          </c:marker>
          <c:cat>
            <c:numRef>
              <c:f>'[3]SB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Potential'!$G$42:$U$42</c:f>
              <c:numCache>
                <c:formatCode>_(* #,##0.00_);_(* \(#,##0.00\);_(* "-"??_);_(@_)</c:formatCode>
                <c:ptCount val="15"/>
                <c:pt idx="0">
                  <c:v>8.4447686008368075E-3</c:v>
                </c:pt>
                <c:pt idx="1">
                  <c:v>1.6889537201673615E-2</c:v>
                </c:pt>
                <c:pt idx="2">
                  <c:v>2.5334305802510421E-2</c:v>
                </c:pt>
                <c:pt idx="3">
                  <c:v>3.377907440334723E-2</c:v>
                </c:pt>
                <c:pt idx="4">
                  <c:v>4.2223843004184039E-2</c:v>
                </c:pt>
                <c:pt idx="5">
                  <c:v>5.0668611605020848E-2</c:v>
                </c:pt>
                <c:pt idx="6">
                  <c:v>5.9113380205857657E-2</c:v>
                </c:pt>
                <c:pt idx="7">
                  <c:v>6.755814880669446E-2</c:v>
                </c:pt>
                <c:pt idx="8">
                  <c:v>7.6002917407531262E-2</c:v>
                </c:pt>
                <c:pt idx="9">
                  <c:v>8.4447686008368064E-2</c:v>
                </c:pt>
                <c:pt idx="10">
                  <c:v>9.2892454609204866E-2</c:v>
                </c:pt>
                <c:pt idx="11">
                  <c:v>0.10133722321004167</c:v>
                </c:pt>
                <c:pt idx="12">
                  <c:v>0.10978199181087847</c:v>
                </c:pt>
                <c:pt idx="13">
                  <c:v>0.11822676041171527</c:v>
                </c:pt>
                <c:pt idx="14">
                  <c:v>0.12667152901255208</c:v>
                </c:pt>
              </c:numCache>
            </c:numRef>
          </c:val>
          <c:smooth val="1"/>
        </c:ser>
        <c:ser>
          <c:idx val="1"/>
          <c:order val="1"/>
          <c:tx>
            <c:strRef>
              <c:f>'SB 350 Potential'!$E$38</c:f>
              <c:strCache>
                <c:ptCount val="1"/>
                <c:pt idx="0">
                  <c:v>Aggressive</c:v>
                </c:pt>
              </c:strCache>
            </c:strRef>
          </c:tx>
          <c:marker>
            <c:symbol val="none"/>
          </c:marker>
          <c:cat>
            <c:numRef>
              <c:f>'[3]SB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Potential'!$G$43:$U$43</c:f>
              <c:numCache>
                <c:formatCode>_(* #,##0.00_);_(* \(#,##0.00\);_(* "-"??_);_(@_)</c:formatCode>
                <c:ptCount val="15"/>
                <c:pt idx="0">
                  <c:v>8.4447686008368075E-3</c:v>
                </c:pt>
                <c:pt idx="1">
                  <c:v>1.6889537201673615E-2</c:v>
                </c:pt>
                <c:pt idx="2">
                  <c:v>2.5334305802510421E-2</c:v>
                </c:pt>
                <c:pt idx="3">
                  <c:v>3.377907440334723E-2</c:v>
                </c:pt>
                <c:pt idx="4">
                  <c:v>4.2223843004184039E-2</c:v>
                </c:pt>
                <c:pt idx="5">
                  <c:v>5.1597536151112899E-2</c:v>
                </c:pt>
                <c:pt idx="6">
                  <c:v>6.1900153844133804E-2</c:v>
                </c:pt>
                <c:pt idx="7">
                  <c:v>7.3131696083246753E-2</c:v>
                </c:pt>
                <c:pt idx="8">
                  <c:v>8.4363238322359702E-2</c:v>
                </c:pt>
                <c:pt idx="9">
                  <c:v>9.559478056147265E-2</c:v>
                </c:pt>
                <c:pt idx="10">
                  <c:v>0.1068263228005856</c:v>
                </c:pt>
                <c:pt idx="11">
                  <c:v>0.11805786503969855</c:v>
                </c:pt>
                <c:pt idx="12">
                  <c:v>0.1292894072788115</c:v>
                </c:pt>
                <c:pt idx="13">
                  <c:v>0.14052094951792446</c:v>
                </c:pt>
                <c:pt idx="14">
                  <c:v>0.15175249175703742</c:v>
                </c:pt>
              </c:numCache>
            </c:numRef>
          </c:val>
          <c:smooth val="0"/>
        </c:ser>
        <c:ser>
          <c:idx val="2"/>
          <c:order val="2"/>
          <c:tx>
            <c:strRef>
              <c:f>'SB 350 Potential'!$E$41</c:f>
              <c:strCache>
                <c:ptCount val="1"/>
                <c:pt idx="0">
                  <c:v>Conservative</c:v>
                </c:pt>
              </c:strCache>
            </c:strRef>
          </c:tx>
          <c:marker>
            <c:symbol val="none"/>
          </c:marker>
          <c:cat>
            <c:numRef>
              <c:f>'[3]SB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Potential'!$G$41:$U$41</c:f>
              <c:numCache>
                <c:formatCode>_(* #,##0.00_);_(* \(#,##0.00\);_(* "-"??_);_(@_)</c:formatCode>
                <c:ptCount val="15"/>
                <c:pt idx="0">
                  <c:v>8.4447686008368075E-3</c:v>
                </c:pt>
                <c:pt idx="1">
                  <c:v>1.6889537201673615E-2</c:v>
                </c:pt>
                <c:pt idx="2">
                  <c:v>2.5334305802510421E-2</c:v>
                </c:pt>
                <c:pt idx="3">
                  <c:v>3.377907440334723E-2</c:v>
                </c:pt>
                <c:pt idx="4">
                  <c:v>4.2223843004184039E-2</c:v>
                </c:pt>
                <c:pt idx="5">
                  <c:v>4.9739687058928797E-2</c:v>
                </c:pt>
                <c:pt idx="6">
                  <c:v>5.6326606567581511E-2</c:v>
                </c:pt>
                <c:pt idx="7">
                  <c:v>6.1984601530142173E-2</c:v>
                </c:pt>
                <c:pt idx="8">
                  <c:v>6.7642596492702836E-2</c:v>
                </c:pt>
                <c:pt idx="9">
                  <c:v>7.3300591455263492E-2</c:v>
                </c:pt>
                <c:pt idx="10">
                  <c:v>7.8958586417824148E-2</c:v>
                </c:pt>
                <c:pt idx="11">
                  <c:v>8.4616581380384803E-2</c:v>
                </c:pt>
                <c:pt idx="12">
                  <c:v>9.0274576342945459E-2</c:v>
                </c:pt>
                <c:pt idx="13">
                  <c:v>9.5932571305506115E-2</c:v>
                </c:pt>
                <c:pt idx="14">
                  <c:v>0.10159056626806677</c:v>
                </c:pt>
              </c:numCache>
            </c:numRef>
          </c:val>
          <c:smooth val="0"/>
        </c:ser>
        <c:dLbls>
          <c:showLegendKey val="0"/>
          <c:showVal val="0"/>
          <c:showCatName val="0"/>
          <c:showSerName val="0"/>
          <c:showPercent val="0"/>
          <c:showBubbleSize val="0"/>
        </c:dLbls>
        <c:marker val="1"/>
        <c:smooth val="0"/>
        <c:axId val="195936256"/>
        <c:axId val="195937792"/>
      </c:lineChart>
      <c:catAx>
        <c:axId val="195936256"/>
        <c:scaling>
          <c:orientation val="minMax"/>
        </c:scaling>
        <c:delete val="0"/>
        <c:axPos val="b"/>
        <c:numFmt formatCode="General" sourceLinked="1"/>
        <c:majorTickMark val="none"/>
        <c:minorTickMark val="none"/>
        <c:tickLblPos val="nextTo"/>
        <c:crossAx val="195937792"/>
        <c:crosses val="autoZero"/>
        <c:auto val="1"/>
        <c:lblAlgn val="ctr"/>
        <c:lblOffset val="100"/>
        <c:noMultiLvlLbl val="0"/>
      </c:catAx>
      <c:valAx>
        <c:axId val="195937792"/>
        <c:scaling>
          <c:orientation val="minMax"/>
        </c:scaling>
        <c:delete val="0"/>
        <c:axPos val="l"/>
        <c:majorGridlines/>
        <c:title>
          <c:tx>
            <c:rich>
              <a:bodyPr rot="-5400000" vert="horz"/>
              <a:lstStyle/>
              <a:p>
                <a:pPr>
                  <a:defRPr sz="1200"/>
                </a:pPr>
                <a:r>
                  <a:rPr lang="en-US" sz="1200"/>
                  <a:t>Gas Savings (MM Therms)</a:t>
                </a:r>
              </a:p>
            </c:rich>
          </c:tx>
          <c:layout/>
          <c:overlay val="0"/>
        </c:title>
        <c:numFmt formatCode="_(* #,##0.00_);_(* \(#,##0.00\);_(* &quot;-&quot;??_);_(@_)" sourceLinked="1"/>
        <c:majorTickMark val="none"/>
        <c:minorTickMark val="none"/>
        <c:tickLblPos val="nextTo"/>
        <c:crossAx val="195936256"/>
        <c:crosses val="autoZero"/>
        <c:crossBetween val="between"/>
      </c:valAx>
      <c:dTable>
        <c:showHorzBorder val="1"/>
        <c:showVertBorder val="1"/>
        <c:showOutline val="1"/>
        <c:showKeys val="1"/>
      </c:dTable>
    </c:plotArea>
    <c:legend>
      <c:legendPos val="r"/>
      <c:layout/>
      <c:overlay val="0"/>
    </c:legend>
    <c:plotVisOnly val="1"/>
    <c:dispBlanksAs val="zero"/>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sheetPr>
    <tabColor theme="5" tint="0.39997558519241921"/>
  </sheetPr>
  <sheetViews>
    <sheetView zoomScale="115" workbookViewId="0"/>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5" tint="0.39997558519241921"/>
  </sheetPr>
  <sheetViews>
    <sheetView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97971</xdr:colOff>
      <xdr:row>0</xdr:row>
      <xdr:rowOff>0</xdr:rowOff>
    </xdr:from>
    <xdr:to>
      <xdr:col>2</xdr:col>
      <xdr:colOff>1864483</xdr:colOff>
      <xdr:row>4</xdr:row>
      <xdr:rowOff>130628</xdr:rowOff>
    </xdr:to>
    <xdr:pic>
      <xdr:nvPicPr>
        <xdr:cNvPr id="2" name="Picture 1" descr="C:\Users\chgtg4w\AppData\Local\Microsoft\Windows\Temporary Internet Files\Content.Word\Noresco_Standard_RGB.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7571" y="0"/>
          <a:ext cx="3176212" cy="831668"/>
        </a:xfrm>
        <a:prstGeom prst="rect">
          <a:avLst/>
        </a:prstGeom>
        <a:noFill/>
        <a:ln>
          <a:noFill/>
        </a:ln>
      </xdr:spPr>
    </xdr:pic>
    <xdr:clientData/>
  </xdr:twoCellAnchor>
  <xdr:twoCellAnchor>
    <xdr:from>
      <xdr:col>1</xdr:col>
      <xdr:colOff>10885</xdr:colOff>
      <xdr:row>17</xdr:row>
      <xdr:rowOff>65314</xdr:rowOff>
    </xdr:from>
    <xdr:to>
      <xdr:col>3</xdr:col>
      <xdr:colOff>0</xdr:colOff>
      <xdr:row>24</xdr:row>
      <xdr:rowOff>21772</xdr:rowOff>
    </xdr:to>
    <xdr:sp macro="" textlink="">
      <xdr:nvSpPr>
        <xdr:cNvPr id="3" name="Text Box 16"/>
        <xdr:cNvSpPr txBox="1"/>
      </xdr:nvSpPr>
      <xdr:spPr>
        <a:xfrm>
          <a:off x="620485" y="3547654"/>
          <a:ext cx="9018815" cy="1183278"/>
        </a:xfrm>
        <a:prstGeom prst="rect">
          <a:avLst/>
        </a:prstGeom>
        <a:noFill/>
        <a:ln w="3175">
          <a:solidFill>
            <a:schemeClr val="tx1"/>
          </a:solidFill>
        </a:ln>
        <a:effectLst/>
        <a:extLst>
          <a:ext uri="{C572A759-6A51-4108-AA02-DFA0A04FC94B}">
            <ma14:wrappingTextBoxFlag xmlns:lc="http://schemas.openxmlformats.org/drawingml/2006/lockedCanvas" xmlns:w15="http://schemas.microsoft.com/office/word/2012/wordml"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ts val="1500"/>
            </a:lnSpc>
            <a:spcBef>
              <a:spcPts val="0"/>
            </a:spcBef>
            <a:spcAft>
              <a:spcPts val="600"/>
            </a:spcAft>
          </a:pPr>
          <a:r>
            <a:rPr lang="en-US" sz="1600" b="1">
              <a:solidFill>
                <a:srgbClr val="000000"/>
              </a:solidFill>
              <a:effectLst/>
              <a:latin typeface="Arial" panose="020B0604020202020204" pitchFamily="34" charset="0"/>
              <a:ea typeface="MS Mincho"/>
              <a:cs typeface="Arial" panose="020B0604020202020204" pitchFamily="34" charset="0"/>
            </a:rPr>
            <a:t>DISCLAIMER</a:t>
          </a:r>
          <a:endParaRPr lang="en-US" sz="1600">
            <a:solidFill>
              <a:srgbClr val="000000"/>
            </a:solidFill>
            <a:effectLst/>
            <a:latin typeface="Arial" panose="020B0604020202020204" pitchFamily="34" charset="0"/>
            <a:ea typeface="MS Mincho"/>
            <a:cs typeface="Arial" panose="020B0604020202020204" pitchFamily="34" charset="0"/>
          </a:endParaRPr>
        </a:p>
        <a:p>
          <a:pPr marL="0" marR="0" algn="just">
            <a:lnSpc>
              <a:spcPts val="1000"/>
            </a:lnSpc>
            <a:spcBef>
              <a:spcPts val="0"/>
            </a:spcBef>
            <a:spcAft>
              <a:spcPts val="700"/>
            </a:spcAft>
          </a:pPr>
          <a:r>
            <a:rPr lang="en-US" sz="1100" b="0">
              <a:solidFill>
                <a:srgbClr val="000000"/>
              </a:solidFill>
              <a:effectLst/>
              <a:latin typeface="Arial" panose="020B0604020202020204" pitchFamily="34" charset="0"/>
              <a:ea typeface="MS Mincho"/>
              <a:cs typeface="Arial" panose="020B0604020202020204" pitchFamily="34" charset="0"/>
            </a:rPr>
            <a:t>This workbook was prepared as the result of work sponsored by the California Energy Commission. It does not necessarily represent the views of the Energy Commission, its employees, or the State of California. The Energy Commission, the State of California, its employees, contractors, and subcontractors make no warrant, express or implied, and assume no legal liability for the information in this report; nor does any party represent that the uses of this information will not infringe upon privately owned rights. This </a:t>
          </a:r>
          <a:r>
            <a:rPr lang="en-US" sz="1100" b="0">
              <a:effectLst/>
              <a:latin typeface="Arial" panose="020B0604020202020204" pitchFamily="34" charset="0"/>
              <a:ea typeface="+mn-ea"/>
              <a:cs typeface="Arial" panose="020B0604020202020204" pitchFamily="34" charset="0"/>
            </a:rPr>
            <a:t>workbook </a:t>
          </a:r>
          <a:r>
            <a:rPr lang="en-US" sz="1100" b="0">
              <a:solidFill>
                <a:srgbClr val="000000"/>
              </a:solidFill>
              <a:effectLst/>
              <a:latin typeface="Arial" panose="020B0604020202020204" pitchFamily="34" charset="0"/>
              <a:ea typeface="MS Mincho"/>
              <a:cs typeface="Arial" panose="020B0604020202020204" pitchFamily="34" charset="0"/>
            </a:rPr>
            <a:t>has not been approved or disapproved by the California Energy Commission nor has the California Energy Commission passed upon the accuracy or adequacy of the information in this report.</a:t>
          </a:r>
        </a:p>
      </xdr:txBody>
    </xdr:sp>
    <xdr:clientData/>
  </xdr:twoCellAnchor>
  <xdr:twoCellAnchor editAs="oneCell">
    <xdr:from>
      <xdr:col>2</xdr:col>
      <xdr:colOff>4183723</xdr:colOff>
      <xdr:row>0</xdr:row>
      <xdr:rowOff>21770</xdr:rowOff>
    </xdr:from>
    <xdr:to>
      <xdr:col>3</xdr:col>
      <xdr:colOff>218803</xdr:colOff>
      <xdr:row>7</xdr:row>
      <xdr:rowOff>228598</xdr:rowOff>
    </xdr:to>
    <xdr:pic>
      <xdr:nvPicPr>
        <xdr:cNvPr id="4" name="Picture 3" descr="https://fuelcellsworks.com/content/uploads/California-Energy-Commission-20160613.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03023" y="21770"/>
          <a:ext cx="3655080" cy="14336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660296" cy="628153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0.23122</cdr:x>
      <cdr:y>0.00809</cdr:y>
    </cdr:from>
    <cdr:to>
      <cdr:x>0.69153</cdr:x>
      <cdr:y>0.05556</cdr:y>
    </cdr:to>
    <cdr:sp macro="" textlink="">
      <cdr:nvSpPr>
        <cdr:cNvPr id="3" name="TextBox 1"/>
        <cdr:cNvSpPr txBox="1"/>
      </cdr:nvSpPr>
      <cdr:spPr>
        <a:xfrm xmlns:a="http://schemas.openxmlformats.org/drawingml/2006/main">
          <a:off x="1997364" y="50800"/>
          <a:ext cx="3976255" cy="2978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effectLst/>
              <a:latin typeface="+mn-lt"/>
              <a:ea typeface="+mn-ea"/>
              <a:cs typeface="+mn-cs"/>
            </a:rPr>
            <a:t>Cumulative Energy Savings </a:t>
          </a:r>
          <a:r>
            <a:rPr lang="en-US" sz="1800" b="1">
              <a:solidFill>
                <a:schemeClr val="tx1"/>
              </a:solidFill>
            </a:rPr>
            <a:t>Potential - Electricity</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660296" cy="628153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0.23122</cdr:x>
      <cdr:y>0.00809</cdr:y>
    </cdr:from>
    <cdr:to>
      <cdr:x>0.69153</cdr:x>
      <cdr:y>0.05556</cdr:y>
    </cdr:to>
    <cdr:sp macro="" textlink="">
      <cdr:nvSpPr>
        <cdr:cNvPr id="3" name="TextBox 1"/>
        <cdr:cNvSpPr txBox="1"/>
      </cdr:nvSpPr>
      <cdr:spPr>
        <a:xfrm xmlns:a="http://schemas.openxmlformats.org/drawingml/2006/main">
          <a:off x="1997364" y="50800"/>
          <a:ext cx="3976255" cy="2978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effectLst/>
              <a:latin typeface="+mn-lt"/>
              <a:ea typeface="+mn-ea"/>
              <a:cs typeface="+mn-cs"/>
            </a:rPr>
            <a:t>Cumulative Energy Savings </a:t>
          </a:r>
          <a:r>
            <a:rPr lang="en-US" sz="1800" b="1">
              <a:solidFill>
                <a:schemeClr val="tx1"/>
              </a:solidFill>
            </a:rPr>
            <a:t>Potential - Gas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20Data%20Analysis%20-%20AB802%20-%20Phase%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255218%20NORESCO%20CEC%20Ex%20Bldgs%20Tech%20Support%20400-15-402\Task%203\DGS\DGS%20ESCO_EE_data_corrected%20by%20B%20Brow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gram%20Data%20Analysis%20-%20DWR%20-%20Phase%2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teamonlycaliforniapgt.navigantconsulting.com/Users/adaftari/Desktop/Other%20Projects%20and%20Folders/BayREN/Analysis%20Tools/Blank%20Data%20Analysis%20Tool%20-%20%202014-2-14.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Program Analysis"/>
      <sheetName val="SB 350 Potential"/>
      <sheetName val="Reference"/>
      <sheetName val="Conservative"/>
      <sheetName val="Aggressive"/>
      <sheetName val="Graph (electricity)"/>
      <sheetName val="Graph (gas)"/>
      <sheetName val="CEC Worksheet"/>
      <sheetName val="Benchmarking"/>
      <sheetName val="Look-up"/>
      <sheetName val="FS Stick Mid PA"/>
      <sheetName val="FS ADD Mid PA"/>
      <sheetName val="Summary"/>
      <sheetName val="Building Stock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4">
          <cell r="A4" t="str">
            <v>Title 24</v>
          </cell>
        </row>
        <row r="5">
          <cell r="A5" t="str">
            <v>Title 20</v>
          </cell>
        </row>
        <row r="6">
          <cell r="A6" t="str">
            <v>Federal Appliances</v>
          </cell>
        </row>
        <row r="7">
          <cell r="A7" t="str">
            <v>Local Government Ordinances</v>
          </cell>
        </row>
        <row r="8">
          <cell r="A8" t="str">
            <v>Air Quality Districts</v>
          </cell>
        </row>
        <row r="9">
          <cell r="A9" t="str">
            <v>Local Government Challenge</v>
          </cell>
        </row>
        <row r="10">
          <cell r="A10" t="str">
            <v>Proposition 39</v>
          </cell>
        </row>
        <row r="11">
          <cell r="A11" t="str">
            <v>GGRF: Low Income Weather</v>
          </cell>
        </row>
        <row r="12">
          <cell r="A12" t="str">
            <v>GGRF: Water-Energy Grant</v>
          </cell>
        </row>
        <row r="13">
          <cell r="A13" t="str">
            <v>DGS EE Retrofit</v>
          </cell>
        </row>
        <row r="14">
          <cell r="A14" t="str">
            <v>ECAA Financing</v>
          </cell>
        </row>
        <row r="15">
          <cell r="A15" t="str">
            <v>PACE Financing</v>
          </cell>
        </row>
        <row r="16">
          <cell r="A16" t="str">
            <v>AB 802</v>
          </cell>
        </row>
        <row r="17">
          <cell r="A17" t="str">
            <v>BRO's</v>
          </cell>
        </row>
        <row r="18">
          <cell r="A18" t="str">
            <v>Energy Asset Rating</v>
          </cell>
        </row>
        <row r="19">
          <cell r="A19" t="str">
            <v>Smart Meter Data Analytics</v>
          </cell>
        </row>
        <row r="20">
          <cell r="A20" t="str">
            <v>Electrification</v>
          </cell>
        </row>
        <row r="23">
          <cell r="B23" t="str">
            <v>Non_Residential</v>
          </cell>
          <cell r="C23" t="str">
            <v>Residential</v>
          </cell>
        </row>
      </sheetData>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IOU vs DGS spending"/>
      <sheetName val="Dept of Corr calc"/>
    </sheetNames>
    <sheetDataSet>
      <sheetData sheetId="0"/>
      <sheetData sheetId="1">
        <row r="6">
          <cell r="F6">
            <v>4580830</v>
          </cell>
        </row>
        <row r="9">
          <cell r="F9">
            <v>1542846</v>
          </cell>
        </row>
        <row r="12">
          <cell r="F12">
            <v>1470221</v>
          </cell>
        </row>
        <row r="14">
          <cell r="F14">
            <v>10444761</v>
          </cell>
        </row>
        <row r="16">
          <cell r="F16">
            <v>13233758</v>
          </cell>
        </row>
        <row r="19">
          <cell r="F19">
            <v>4149316</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Program Analysis"/>
      <sheetName val="SB 350 Potential"/>
      <sheetName val="Reference"/>
      <sheetName val="Conservative"/>
      <sheetName val="Aggressive"/>
      <sheetName val="Graph (electricity)"/>
      <sheetName val="Graph (gas)"/>
      <sheetName val="Raw Data (2014)"/>
      <sheetName val="Raw Data (2016)"/>
      <sheetName val="Look-up"/>
    </sheetNames>
    <sheetDataSet>
      <sheetData sheetId="0"/>
      <sheetData sheetId="1"/>
      <sheetData sheetId="2">
        <row r="35">
          <cell r="G35">
            <v>2015</v>
          </cell>
          <cell r="H35">
            <v>2016</v>
          </cell>
          <cell r="I35">
            <v>2017</v>
          </cell>
          <cell r="J35">
            <v>2018</v>
          </cell>
          <cell r="K35">
            <v>2019</v>
          </cell>
          <cell r="L35">
            <v>2020</v>
          </cell>
          <cell r="M35">
            <v>2021</v>
          </cell>
          <cell r="N35">
            <v>2022</v>
          </cell>
          <cell r="O35">
            <v>2023</v>
          </cell>
          <cell r="P35">
            <v>2024</v>
          </cell>
          <cell r="Q35">
            <v>2025</v>
          </cell>
          <cell r="R35">
            <v>2026</v>
          </cell>
          <cell r="S35">
            <v>2027</v>
          </cell>
          <cell r="T35">
            <v>2028</v>
          </cell>
          <cell r="U35">
            <v>2029</v>
          </cell>
        </row>
        <row r="37">
          <cell r="E37" t="str">
            <v>Conservative</v>
          </cell>
          <cell r="G37">
            <v>27.235693490622658</v>
          </cell>
          <cell r="H37">
            <v>54.471386981245317</v>
          </cell>
          <cell r="I37">
            <v>68.089233726556643</v>
          </cell>
          <cell r="J37">
            <v>80.5359456517712</v>
          </cell>
          <cell r="K37">
            <v>92.982657576985744</v>
          </cell>
          <cell r="L37">
            <v>106.01493691224869</v>
          </cell>
          <cell r="M37">
            <v>118.46164883746324</v>
          </cell>
          <cell r="N37">
            <v>130.9083607626778</v>
          </cell>
          <cell r="O37">
            <v>142.55842865329166</v>
          </cell>
          <cell r="P37">
            <v>153.91571283888132</v>
          </cell>
          <cell r="Q37">
            <v>164.72828315465853</v>
          </cell>
          <cell r="R37">
            <v>175.68724532294783</v>
          </cell>
          <cell r="S37">
            <v>187.04452950853749</v>
          </cell>
          <cell r="T37">
            <v>198.40181369412716</v>
          </cell>
          <cell r="U37">
            <v>209.83229380597285</v>
          </cell>
        </row>
        <row r="38">
          <cell r="E38" t="str">
            <v>Reference</v>
          </cell>
          <cell r="G38">
            <v>27.235693490622658</v>
          </cell>
          <cell r="H38">
            <v>54.471386981245317</v>
          </cell>
          <cell r="I38">
            <v>81.707080471867997</v>
          </cell>
          <cell r="J38">
            <v>107.77163914239387</v>
          </cell>
          <cell r="K38">
            <v>133.83619781291972</v>
          </cell>
          <cell r="L38">
            <v>159.9007564834456</v>
          </cell>
          <cell r="M38">
            <v>185.37974774392313</v>
          </cell>
          <cell r="N38">
            <v>210.85873900440063</v>
          </cell>
          <cell r="O38">
            <v>235.24830252525322</v>
          </cell>
          <cell r="P38">
            <v>259.34508234108159</v>
          </cell>
          <cell r="Q38">
            <v>282.35243441728511</v>
          </cell>
          <cell r="R38">
            <v>305.35978649348863</v>
          </cell>
          <cell r="S38">
            <v>328.22074671718002</v>
          </cell>
          <cell r="T38">
            <v>351.08170694087141</v>
          </cell>
          <cell r="U38">
            <v>373.94266716456286</v>
          </cell>
        </row>
        <row r="39">
          <cell r="E39" t="str">
            <v>Aggressive</v>
          </cell>
          <cell r="G39">
            <v>27.235693490622658</v>
          </cell>
          <cell r="H39">
            <v>54.471386981245317</v>
          </cell>
          <cell r="I39">
            <v>95.324927217179322</v>
          </cell>
          <cell r="J39">
            <v>135.00733263301652</v>
          </cell>
          <cell r="K39">
            <v>174.68973804885374</v>
          </cell>
          <cell r="L39">
            <v>213.78657605464258</v>
          </cell>
          <cell r="M39">
            <v>252.29784665038301</v>
          </cell>
          <cell r="N39">
            <v>290.80911724612338</v>
          </cell>
          <cell r="O39">
            <v>327.93817639721476</v>
          </cell>
          <cell r="P39">
            <v>364.77445184328201</v>
          </cell>
          <cell r="Q39">
            <v>399.97658567991175</v>
          </cell>
          <cell r="R39">
            <v>435.03232766402937</v>
          </cell>
          <cell r="S39">
            <v>469.3969639258226</v>
          </cell>
          <cell r="T39">
            <v>503.76160018761573</v>
          </cell>
          <cell r="U39">
            <v>538.05304052315273</v>
          </cell>
        </row>
        <row r="42">
          <cell r="E42" t="str">
            <v>Conservative</v>
          </cell>
          <cell r="G42">
            <v>4.7180094850961689</v>
          </cell>
          <cell r="H42">
            <v>9.4360189701923378</v>
          </cell>
          <cell r="I42">
            <v>14.154028455288508</v>
          </cell>
          <cell r="J42">
            <v>18.669163532525538</v>
          </cell>
          <cell r="K42">
            <v>23.184298609762571</v>
          </cell>
          <cell r="L42">
            <v>27.699433686999605</v>
          </cell>
          <cell r="M42">
            <v>32.113131560307075</v>
          </cell>
          <cell r="N42">
            <v>36.526829433614537</v>
          </cell>
          <cell r="O42">
            <v>40.75180692751816</v>
          </cell>
          <cell r="P42">
            <v>44.926065819456994</v>
          </cell>
          <cell r="Q42">
            <v>48.911604331991981</v>
          </cell>
          <cell r="R42">
            <v>52.897142844526968</v>
          </cell>
          <cell r="S42">
            <v>56.85732205607956</v>
          </cell>
          <cell r="T42">
            <v>60.81750126763216</v>
          </cell>
          <cell r="U42">
            <v>64.777680479184767</v>
          </cell>
        </row>
        <row r="43">
          <cell r="G43">
            <v>9.4360189701923378</v>
          </cell>
          <cell r="H43">
            <v>18.872037940384676</v>
          </cell>
          <cell r="I43">
            <v>28.308056910577015</v>
          </cell>
          <cell r="J43">
            <v>37.338327065051075</v>
          </cell>
          <cell r="K43">
            <v>46.368597219525142</v>
          </cell>
          <cell r="L43">
            <v>55.398867373999209</v>
          </cell>
          <cell r="M43">
            <v>64.226263120614149</v>
          </cell>
          <cell r="N43">
            <v>73.053658867229075</v>
          </cell>
          <cell r="O43">
            <v>81.503613855036321</v>
          </cell>
          <cell r="P43">
            <v>89.852131638913988</v>
          </cell>
          <cell r="Q43">
            <v>97.823208663983962</v>
          </cell>
          <cell r="R43">
            <v>105.79428568905394</v>
          </cell>
          <cell r="S43">
            <v>113.71464411215912</v>
          </cell>
          <cell r="T43">
            <v>121.63500253526432</v>
          </cell>
          <cell r="U43">
            <v>129.55536095836953</v>
          </cell>
        </row>
        <row r="44">
          <cell r="G44">
            <v>14.154028455288506</v>
          </cell>
          <cell r="H44">
            <v>28.308056910577012</v>
          </cell>
          <cell r="I44">
            <v>42.462085365865519</v>
          </cell>
          <cell r="J44">
            <v>56.007490597576613</v>
          </cell>
          <cell r="K44">
            <v>69.552895829287721</v>
          </cell>
          <cell r="L44">
            <v>83.098301060998821</v>
          </cell>
          <cell r="M44">
            <v>96.339394680921231</v>
          </cell>
          <cell r="N44">
            <v>109.58048830084364</v>
          </cell>
          <cell r="O44">
            <v>122.25542078255448</v>
          </cell>
          <cell r="P44">
            <v>134.77819745837098</v>
          </cell>
          <cell r="Q44">
            <v>146.73481299597594</v>
          </cell>
          <cell r="R44">
            <v>158.6914285335809</v>
          </cell>
          <cell r="S44">
            <v>170.5719661682387</v>
          </cell>
          <cell r="T44">
            <v>182.4525038028965</v>
          </cell>
          <cell r="U44">
            <v>194.33304143755427</v>
          </cell>
        </row>
      </sheetData>
      <sheetData sheetId="3"/>
      <sheetData sheetId="4"/>
      <sheetData sheetId="5"/>
      <sheetData sheetId="8"/>
      <sheetData sheetId="9"/>
      <sheetData sheetId="10">
        <row r="4">
          <cell r="A4" t="str">
            <v>Title 24</v>
          </cell>
          <cell r="B4" t="str">
            <v>Codes &amp; Standards</v>
          </cell>
          <cell r="C4" t="str">
            <v>RES, NR</v>
          </cell>
          <cell r="D4" t="str">
            <v>CEC</v>
          </cell>
        </row>
        <row r="5">
          <cell r="A5" t="str">
            <v>Title 20</v>
          </cell>
          <cell r="B5" t="str">
            <v>Codes &amp; Standards</v>
          </cell>
          <cell r="C5" t="str">
            <v>RES, NR</v>
          </cell>
          <cell r="D5" t="str">
            <v>Fed/CEC</v>
          </cell>
        </row>
        <row r="6">
          <cell r="A6" t="str">
            <v>Federal Appliances</v>
          </cell>
          <cell r="B6" t="str">
            <v>Codes &amp; Standards</v>
          </cell>
          <cell r="C6" t="str">
            <v>RES, NR</v>
          </cell>
          <cell r="D6" t="str">
            <v>Fed/CEC</v>
          </cell>
        </row>
        <row r="7">
          <cell r="A7" t="str">
            <v>Local Government Ordinances</v>
          </cell>
          <cell r="B7" t="str">
            <v>Codes &amp; Standards</v>
          </cell>
          <cell r="C7" t="str">
            <v>RES, NR</v>
          </cell>
          <cell r="D7" t="str">
            <v>Local</v>
          </cell>
        </row>
        <row r="8">
          <cell r="A8" t="str">
            <v>Air Quality Districts</v>
          </cell>
          <cell r="B8" t="str">
            <v>State Financing</v>
          </cell>
          <cell r="C8" t="str">
            <v>RES, NR</v>
          </cell>
          <cell r="D8" t="str">
            <v>Local</v>
          </cell>
        </row>
        <row r="9">
          <cell r="A9" t="str">
            <v>ECAA Financing</v>
          </cell>
          <cell r="B9" t="str">
            <v>State Financing</v>
          </cell>
          <cell r="C9" t="str">
            <v>RES, NR</v>
          </cell>
          <cell r="D9" t="str">
            <v>CEC</v>
          </cell>
        </row>
        <row r="10">
          <cell r="A10" t="str">
            <v>PACE Financing</v>
          </cell>
          <cell r="B10" t="str">
            <v>State Financing</v>
          </cell>
          <cell r="C10" t="str">
            <v>RES, NR</v>
          </cell>
          <cell r="D10" t="str">
            <v>Local</v>
          </cell>
        </row>
        <row r="11">
          <cell r="A11" t="str">
            <v>GGRF: Low Income Weather</v>
          </cell>
          <cell r="B11" t="str">
            <v>State Financing</v>
          </cell>
          <cell r="C11" t="str">
            <v>RES</v>
          </cell>
          <cell r="D11" t="str">
            <v>State of CA</v>
          </cell>
        </row>
        <row r="12">
          <cell r="A12" t="str">
            <v>GGRF: Water-Energy Grant</v>
          </cell>
          <cell r="B12" t="str">
            <v>State Financing</v>
          </cell>
          <cell r="C12" t="str">
            <v>RES, NR</v>
          </cell>
          <cell r="D12" t="str">
            <v>DWR</v>
          </cell>
        </row>
        <row r="13">
          <cell r="A13" t="str">
            <v>Local Government Challenge</v>
          </cell>
          <cell r="B13" t="str">
            <v>State Financing</v>
          </cell>
          <cell r="C13" t="str">
            <v>RES, NR</v>
          </cell>
          <cell r="D13" t="str">
            <v>CEC</v>
          </cell>
        </row>
        <row r="14">
          <cell r="A14" t="str">
            <v>Proposition 39</v>
          </cell>
          <cell r="B14" t="str">
            <v>State Financing</v>
          </cell>
          <cell r="C14" t="str">
            <v>NR</v>
          </cell>
          <cell r="D14" t="str">
            <v>CEC/CCC</v>
          </cell>
        </row>
        <row r="15">
          <cell r="A15" t="str">
            <v>DGS EE Retrofit</v>
          </cell>
          <cell r="B15" t="str">
            <v>State Financing</v>
          </cell>
          <cell r="C15" t="str">
            <v>NR</v>
          </cell>
          <cell r="D15" t="str">
            <v>DGS</v>
          </cell>
        </row>
        <row r="16">
          <cell r="A16" t="str">
            <v>AB 802</v>
          </cell>
          <cell r="B16" t="str">
            <v>Market Transformation</v>
          </cell>
          <cell r="C16" t="str">
            <v>RES, NR</v>
          </cell>
          <cell r="D16" t="str">
            <v>State of CA</v>
          </cell>
        </row>
        <row r="17">
          <cell r="A17" t="str">
            <v>Energy Asset Rating</v>
          </cell>
          <cell r="B17" t="str">
            <v>Market Transformation</v>
          </cell>
          <cell r="C17" t="str">
            <v>RES, NR</v>
          </cell>
          <cell r="D17" t="str">
            <v>State of CA</v>
          </cell>
        </row>
        <row r="18">
          <cell r="A18" t="str">
            <v>Smart Meter Data Analytics</v>
          </cell>
          <cell r="B18" t="str">
            <v>Market Transformation</v>
          </cell>
          <cell r="C18" t="str">
            <v>RES, NR</v>
          </cell>
          <cell r="D18" t="str">
            <v>State of CA</v>
          </cell>
        </row>
        <row r="19">
          <cell r="A19" t="str">
            <v>BRO's</v>
          </cell>
          <cell r="B19" t="str">
            <v>Market Transformation</v>
          </cell>
          <cell r="C19" t="str">
            <v>RES, NR</v>
          </cell>
          <cell r="D19" t="str">
            <v>State of CA</v>
          </cell>
        </row>
        <row r="20">
          <cell r="A20" t="str">
            <v>Fuel Substitution</v>
          </cell>
          <cell r="B20" t="str">
            <v>Market Transformation</v>
          </cell>
          <cell r="C20" t="str">
            <v>RES, NR</v>
          </cell>
          <cell r="D20" t="str">
            <v>State of CA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7.0000000000000007E-2</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5.0185354881706097</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35.869999999999997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20.059999999999999</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20.059999999999999</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20.059999999999999</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19.690000000000001</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19.690000000000001</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19.690000000000001</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19.690000000000001</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20.059999999999999</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20.059999999999999</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20.059999999999999</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3" Type="http://schemas.openxmlformats.org/officeDocument/2006/relationships/hyperlink" Target="https://maps.google.com/maps?f=q&amp;source=s_q&amp;hl=en&amp;geocode=&amp;q=2550+Main+Street+Red+Bluff+96080-2336&amp;aq=&amp;sll=39.160256,-122.133787&amp;sspn=0.006431,0.006319&amp;vpsrc=6&amp;ie=UTF8&amp;hq=&amp;hnear=2550+Main+St,+Red+Bluff,+California+96080&amp;ll=40.193082,-122.239181&amp;spn=0.003168,0.00316&amp;t=m&amp;z=18" TargetMode="External"/><Relationship Id="rId18" Type="http://schemas.openxmlformats.org/officeDocument/2006/relationships/hyperlink" Target="https://maps.google.com/maps?ie=UTF8&amp;q=CHP+13739+Andrew+Stevens+Dr.+Woodland,++CA++95776&amp;hq=&amp;hnear=&amp;t=h&amp;z=16&amp;vpsrc=0&amp;iwloc=A&amp;cid=6666081382759831247" TargetMode="External"/><Relationship Id="rId26" Type="http://schemas.openxmlformats.org/officeDocument/2006/relationships/hyperlink" Target="https://maps.google.com/maps?f=q&amp;source=s_q&amp;hl=en&amp;geocode=&amp;q=5264+Highway+49+North+Mariposa+95338-9501&amp;aq=&amp;sll=38.350082,-122.720662&amp;sspn=0.006504,0.006319&amp;vpsrc=0&amp;ie=UTF8&amp;hq=&amp;hnear=5264+California+49,+Mariposa,+California+95338&amp;t=m&amp;z=17" TargetMode="External"/><Relationship Id="rId39" Type="http://schemas.openxmlformats.org/officeDocument/2006/relationships/hyperlink" Target="https://maps.google.com/maps?f=q&amp;source=s_q&amp;hl=en&amp;geocode=&amp;q=905+West+C+Street,+Alturas,+CA+96101&amp;aq=0&amp;oq=905+West+C+Street+Alturas,+96101&amp;sll=41.49093,-120.549709&amp;sspn=0.003122,0.00316&amp;vpsrc=6&amp;ie=UTF8&amp;hq=&amp;hnear=905+W+C+St,+Alturas,+California+96101&amp;ll=41.491904,-120.550103&amp;spn=0.003106,0.00316&amp;t=m&amp;z=18" TargetMode="External"/><Relationship Id="rId21" Type="http://schemas.openxmlformats.org/officeDocument/2006/relationships/hyperlink" Target="https://maps.google.com/maps?f=q&amp;source=s_q&amp;hl=en&amp;geocode=&amp;q=CHP++53+SAN+CLEMENTE+DR.+CORTE+MADARA,+CA+94925&amp;aq=&amp;sll=37.924451,-122.511511&amp;sspn=0.004638,0.003417&amp;vpsrc=0&amp;t=h&amp;g=53+San+Clemente+Dr,+Corte+Madera,+California+94925&amp;ie=UTF8&amp;hq=CHP++53+SAN+CLEME" TargetMode="External"/><Relationship Id="rId34" Type="http://schemas.openxmlformats.org/officeDocument/2006/relationships/hyperlink" Target="https://maps.google.com/maps?f=q&amp;source=s_q&amp;hl=en&amp;geocode=&amp;q=2063+Hopi+Avenue,+South+Lake+Tahoe,+CA+96150&amp;aq=0&amp;oq=2063+Hopi+Avenue+South+Lake+Tahoe,+96150-&amp;sll=40.378905,-120.592219&amp;sspn=0.006318,0.006319&amp;vpsrc=0&amp;ie=UTF8&amp;hq=&amp;hnear=2063+Hopi+Ave,+South+Lake+Tahoe,+California+96150&amp;t=m&amp;z=17&amp;iwloc=A" TargetMode="External"/><Relationship Id="rId42" Type="http://schemas.openxmlformats.org/officeDocument/2006/relationships/hyperlink" Target="https://maps.google.com/maps?f=q&amp;source=s_q&amp;hl=en&amp;geocode=&amp;q=455+8th+St,+San+Francisco,+CA+94103&amp;aq=0&amp;oq=455+8th+St.+San+Francisco,+94103-&amp;sll=36.655931,-121.635979&amp;sspn=0.006653,0.006319&amp;vpsrc=6&amp;ie=UTF8&amp;hq=&amp;hnear=455+8th+St,+San+Francisco,+California+94103&amp;ll=37.773301,-122.407361&amp;spn=0.001639,0.00158&amp;t=m&amp;z=19&amp;iwloc=5335989271627873803" TargetMode="External"/><Relationship Id="rId47" Type="http://schemas.openxmlformats.org/officeDocument/2006/relationships/hyperlink" Target="https://maps.google.com/maps?f=q&amp;source=s_q&amp;hl=en&amp;geocode=&amp;q=CHP+3601+TELEGRAPH+AVE.+OAKLAND,++CA+94609&amp;aq=&amp;sll=37.824814,-122.26563&amp;sspn=0.006602,0.006834&amp;vpsrc=6&amp;t=h&amp;ie=UTF8&amp;hq=CHP&amp;hnear=3601+Telegraph+Ave,+Oakland,+California+94609&amp;fll=37.824561,-122.2" TargetMode="External"/><Relationship Id="rId50" Type="http://schemas.openxmlformats.org/officeDocument/2006/relationships/hyperlink" Target="https://maps.google.com/maps?f=q&amp;source=s_q&amp;hl=en&amp;geocode=&amp;q=6+Massie+Ct.+Sacramento,+CA+95823&amp;aq=&amp;sll=38.720784,-120.830378&amp;sspn=0.004587,0.003417&amp;vpsrc=6&amp;t=h&amp;ie=UTF8&amp;hq=&amp;hnear=6+Massie+Ct,+Sacramento,+California+95823&amp;ll=38.475057,-121.420823&amp;spn=0.004603,0.003417&amp;z=18" TargetMode="External"/><Relationship Id="rId55" Type="http://schemas.openxmlformats.org/officeDocument/2006/relationships/hyperlink" Target="https://maps.google.com/maps?f=q&amp;source=s_q&amp;hl=en&amp;geocode=&amp;q=5264+Highway+49+North+Mariposa+95338-9501&amp;aq=&amp;sll=38.350082,-122.720662&amp;sspn=0.006504,0.006319&amp;vpsrc=0&amp;ie=UTF8&amp;hq=&amp;hnear=5264+California+49,+Mariposa,+California+95338&amp;t=m&amp;z=17" TargetMode="External"/><Relationship Id="rId63" Type="http://schemas.openxmlformats.org/officeDocument/2006/relationships/hyperlink" Target="https://maps.google.com/maps?ie=UTF8&amp;q=195+Highland+Springs+Ave.+Beaumont,++92223-3091&amp;hq=&amp;hnear=195+Highland+Springs+Ave,+Beaumont,+California+92223&amp;t=m&amp;z=16&amp;vpsrc=0" TargetMode="External"/><Relationship Id="rId68" Type="http://schemas.openxmlformats.org/officeDocument/2006/relationships/hyperlink" Target="https://maps.google.com/maps?f=q&amp;source=s_q&amp;hl=en&amp;geocode=&amp;q=California+Highway+Patrol+Border+Division&amp;aq=&amp;sll=32.783159,-117.082519&amp;sspn=0.223696,0.297318&amp;vpsrc=6&amp;t=m&amp;ie=UTF8&amp;hq=&amp;hnear=9330+Farnham+St,+San+Diego,+California+92123&amp;ll=32.833353,-117.127924&amp;spn=0.001747,0.002323&amp;z=19&amp;iwloc=A&amp;cid=1100756523914962835" TargetMode="External"/><Relationship Id="rId76" Type="http://schemas.openxmlformats.org/officeDocument/2006/relationships/hyperlink" Target="https://maps.google.com/maps?f=q&amp;source=s_q&amp;hl=en&amp;geocode=&amp;q=6300+Bristol+Parkway+culver+city&amp;aq=&amp;sll=34.018945,-118.395796&amp;sspn=0.054992,0.053644&amp;vpsrc=0&amp;ie=UTF8&amp;hq=&amp;hnear=6300+Bristol+Pkwy,+Culver+City,+California+90230&amp;t=m&amp;z=17" TargetMode="External"/><Relationship Id="rId7" Type="http://schemas.openxmlformats.org/officeDocument/2006/relationships/hyperlink" Target="https://maps.google.com/maps?f=q&amp;source=s_q&amp;hl=en&amp;geocode=&amp;q=472-400+Diamond+Crest+Rd,+Susanville,+CA+96130&amp;aq=0&amp;oq=472-400+Diamond+Crest+Rd.+Susanville+96130&amp;sll=41.491904,-120.550103&amp;sspn=0.003106,0.00316&amp;vpsrc=0&amp;ie=UTF8&amp;hq=&amp;hnear=472-400+Diamond+Crest+Rd,+Susanville,+California+96130&amp;t=m&amp;z=17" TargetMode="External"/><Relationship Id="rId71" Type="http://schemas.openxmlformats.org/officeDocument/2006/relationships/hyperlink" Target="https://maps.google.com/maps?f=q&amp;source=s_q&amp;hl=en&amp;geocode=&amp;q=430+South+Broadway+Blythe+92225-2898&amp;aq=&amp;sll=34.021122,-118.396466&amp;sspn=0.219962,0.214577&amp;vpsrc=0&amp;ie=UTF8&amp;hq=&amp;hnear=430+S+Broadway,+Blythe,+California+92225&amp;t=m&amp;z=17&amp;iwloc=A" TargetMode="External"/><Relationship Id="rId2" Type="http://schemas.openxmlformats.org/officeDocument/2006/relationships/hyperlink" Target="https://maps.google.com/maps?ie=UTF8&amp;q=3737+Main+Street++Riverside,+CA+92501&amp;hq=&amp;hnear=3737+Main+St,+Riverside,+California+92501&amp;ll=33.982562,-117.374601&amp;spn=0.001719,0.001574&amp;t=m&amp;z=19&amp;vpsrc=6" TargetMode="External"/><Relationship Id="rId16" Type="http://schemas.openxmlformats.org/officeDocument/2006/relationships/hyperlink" Target="https://maps.google.com/maps?f=q&amp;source=s_q&amp;hl=en&amp;geocode=&amp;q=CHP+3031+Lo+Hi+Way,+Placerville,+CA+95667&amp;aq=&amp;sll=38.720805,-120.830415&amp;sspn=0.004339,0.003417&amp;vpsrc=0&amp;t=h&amp;g=3031+Lo+Hi+Way,+Placerville,+California+95667&amp;ie=UTF8&amp;hq=CHP&amp;hnear=3031+Lo+Hi+Way,+Pl" TargetMode="External"/><Relationship Id="rId29" Type="http://schemas.openxmlformats.org/officeDocument/2006/relationships/hyperlink" Target="https://maps.google.com/maps?f=q&amp;source=s_q&amp;hl=en&amp;geocode=&amp;q=9530+Pittsburg+Ave.+Rancho+Cucamonga,+91730-6014&amp;aq=&amp;sll=34.021122,-118.396466&amp;sspn=0.219962,0.214577&amp;vpsrc=0&amp;ie=UTF8&amp;hq=&amp;hnear=9530+Pittsburgh+Ave,+Rancho+Cucamonga,+California+91730&amp;t=m&amp;z=17" TargetMode="External"/><Relationship Id="rId11" Type="http://schemas.openxmlformats.org/officeDocument/2006/relationships/hyperlink" Target="https://maps.google.com/maps?f=q&amp;source=s_q&amp;hl=en&amp;geocode=&amp;q=905+West+C+Street,+Alturas,+CA+96101&amp;aq=0&amp;oq=905+West+C+Street+Alturas,+96101&amp;sll=41.49093,-120.549709&amp;sspn=0.003122,0.00316&amp;vpsrc=6&amp;ie=UTF8&amp;hq=&amp;hnear=905+W+C+St,+Alturas,+California+96101&amp;ll=41" TargetMode="External"/><Relationship Id="rId24" Type="http://schemas.openxmlformats.org/officeDocument/2006/relationships/hyperlink" Target="https://maps.google.com/maps?f=q&amp;source=s_q&amp;hl=en&amp;geocode=&amp;q=4040+Buck+Owens+Blvd.+Bakersfield,+93308-4930&amp;aq=&amp;sll=33.484547,-117.668424&amp;sspn=0.006541,0.006706&amp;vpsrc=0&amp;ie=UTF8&amp;hq=&amp;hnear=4040+Buck+Owens+Blvd,+Bakersfield,+California+93308&amp;t=m&amp;z=17" TargetMode="External"/><Relationship Id="rId32" Type="http://schemas.openxmlformats.org/officeDocument/2006/relationships/hyperlink" Target="https://maps.google.com/maps?f=q&amp;source=s_q&amp;hl=en&amp;geocode=&amp;q=30+West+Coast+Road+Redway+95560-9999&amp;aq=&amp;sll=39.147554,-123.199386&amp;sspn=0.006432,0.006319&amp;vpsrc=0&amp;ie=UTF8&amp;hq=&amp;hnear=30+West+Coast+Rd,+Redway,+California+95560&amp;t=m&amp;z=17" TargetMode="External"/><Relationship Id="rId37" Type="http://schemas.openxmlformats.org/officeDocument/2006/relationships/hyperlink" Target="https://maps.google.com/maps?f=q&amp;source=s_q&amp;hl=en&amp;geocode=&amp;q=540+South+Orchard+Avenue,+Ukiah,+CA+95482&amp;aq=0&amp;oq=540+South+Orchard+Avenue+Ukiah+95482-&amp;sll=37.496227,-119.979785&amp;sspn=0.00658,0.006319&amp;vpsrc=0&amp;ie=UTF8&amp;hq=&amp;hnear=540-542+S+Orchard+Ave,+Ukiah,+California+95482&amp;t=m&amp;z=17" TargetMode="External"/><Relationship Id="rId40" Type="http://schemas.openxmlformats.org/officeDocument/2006/relationships/hyperlink" Target="https://maps.google.com/maps?f=q&amp;source=s_q&amp;hl=en&amp;geocode=&amp;q=301+Clinton+Road+Jackson,+95624-2604&amp;aq=&amp;sll=40.115378,-123.814137&amp;sspn=0.006342,0.006319&amp;vpsrc=0&amp;ie=UTF8&amp;hq=&amp;hnear=301+Clinton+Rd,+Jackson,+California+95642&amp;t=m&amp;z=17" TargetMode="External"/><Relationship Id="rId45" Type="http://schemas.openxmlformats.org/officeDocument/2006/relationships/hyperlink" Target="https://maps.google.com/maps?f=q&amp;source=s_q&amp;hl=en&amp;geocode=&amp;q=53+SAN+CLEMENTE+DR.+CORTE+MADARA,+CA+94925&amp;aq=&amp;sll=37.383201,-121.911298&amp;sspn=0.006607,0.006834&amp;vpsrc=6&amp;t=h&amp;g=2020+Junction+Ave,+San+Jose,+California+95131&amp;ie=UTF8&amp;hq=&amp;hnear=53+San+Clemente+Dr,+Corte+Madera,+California+94925&amp;ll=37.924451,-122.511511&amp;spn=0.004638,0.003417&amp;z=18" TargetMode="External"/><Relationship Id="rId53" Type="http://schemas.openxmlformats.org/officeDocument/2006/relationships/hyperlink" Target="https://maps.google.com/maps?f=q&amp;source=s_q&amp;hl=en&amp;geocode=&amp;q=4040+Buck+Owens+Blvd.+Bakersfield,+93308-4930&amp;aq=&amp;sll=33.484547,-117.668424&amp;sspn=0.006541,0.006706&amp;vpsrc=0&amp;ie=UTF8&amp;hq=&amp;hnear=4040+Buck+Owens+Blvd,+Bakersfield,+California+93308&amp;t=m&amp;z=17" TargetMode="External"/><Relationship Id="rId58" Type="http://schemas.openxmlformats.org/officeDocument/2006/relationships/hyperlink" Target="https://maps.google.com/maps?f=q&amp;source=s_q&amp;hl=en&amp;geocode=&amp;q=300+E.+Mt.+View+Barstow,+92311-2887CA&amp;aq=&amp;sll=32.715666,-114.99115&amp;sspn=1.68919,1.716614&amp;vpsrc=0&amp;ie=UTF8&amp;hq=&amp;hnear=300+E+Mountain+View+St,+Barstow,+California+92311&amp;t=m&amp;z=17" TargetMode="External"/><Relationship Id="rId66" Type="http://schemas.openxmlformats.org/officeDocument/2006/relationships/hyperlink" Target="https://maps.google.com/maps?f=q&amp;source=s_q&amp;hl=en&amp;geocode=&amp;q=California+Highway+Patrol&amp;aq=&amp;sll=38.853741,-120.019346&amp;sspn=0.006458,0.006319&amp;vpsrc=6&amp;ie=UTF8&amp;hq=&amp;hnear=Felicity,+Imperial+County,+California&amp;ll=32.747868,-114.75812&amp;spn=0.014023,0.020814&amp;t=m&amp;z=16&amp;iwloc=A&amp;cid=17382512284718033849" TargetMode="External"/><Relationship Id="rId74" Type="http://schemas.openxmlformats.org/officeDocument/2006/relationships/hyperlink" Target="https://maps.google.com/maps?ie=UTF8&amp;q=195+Highland+Springs+Ave.+Beaumont,++92223-3091&amp;hq=&amp;hnear=195+Highland+Springs+Ave,+Beaumont,+California+92223&amp;t=m&amp;z=16&amp;vpsrc=0" TargetMode="External"/><Relationship Id="rId79" Type="http://schemas.openxmlformats.org/officeDocument/2006/relationships/hyperlink" Target="https://maps.google.com/maps?ie=UTF8&amp;q=9330+Farnham+Street+San+Diego,+CA&amp;hq=&amp;hnear=9330+Farnham+St,+San+Diego,+California+92123&amp;ll=32.83349,-117.127963&amp;spn=0.001235,0.001161&amp;t=h&amp;z=20&amp;vpsrc=6" TargetMode="External"/><Relationship Id="rId5" Type="http://schemas.openxmlformats.org/officeDocument/2006/relationships/hyperlink" Target="https://maps.google.com/maps?f=q&amp;source=s_q&amp;hl=en&amp;geocode=&amp;q=50+Canyon+Creek+Road+Gold+Run,+95717-0008&amp;aq=&amp;sll=38.343001,-120.762697&amp;sspn=0.006505,0.006319&amp;vpsrc=0&amp;ie=UTF8&amp;hq=&amp;hnear=50+Canyon+Creek+Rd,+Dutch+Flat,+California+95714&amp;t=m&amp;z=17" TargetMode="External"/><Relationship Id="rId61" Type="http://schemas.openxmlformats.org/officeDocument/2006/relationships/hyperlink" Target="https://maps.google.com/maps?f=q&amp;source=s_q&amp;hl=en&amp;geocode=&amp;q=32951+Camino+Capistrano+San+Juan+Capistrano,+92675-4597&amp;aq=&amp;sll=33.51121,-117.160284&amp;sspn=0.006575,0.006706&amp;vpsrc=0&amp;ie=UTF8&amp;hq=&amp;hnear=32951+Camino+Capistrano,+San+Juan+Capistrano,+California+92675&amp;ll=33.484547,-117.668424&amp;spn=0.006541,0.006706&amp;t=m&amp;z=17" TargetMode="External"/><Relationship Id="rId82" Type="http://schemas.openxmlformats.org/officeDocument/2006/relationships/comments" Target="../comments1.xml"/><Relationship Id="rId10" Type="http://schemas.openxmlformats.org/officeDocument/2006/relationships/hyperlink" Target="https://maps.google.com/maps?f=q&amp;source=s_q&amp;hl=en&amp;geocode=&amp;q=100+E+Street+Williams,+95987-0488&amp;aq=&amp;sll=39.188026,-120.834287&amp;sspn=0.006461,0.006319&amp;vpsrc=0&amp;ie=UTF8&amp;hq=&amp;hnear=100+E+St,+Williams,+Colusa+County,+California+95987&amp;ll=39.160256,-122.133787&amp;spn=0.006431,0.006319&amp;t=m&amp;z=17" TargetMode="External"/><Relationship Id="rId19" Type="http://schemas.openxmlformats.org/officeDocument/2006/relationships/hyperlink" Target="https://maps.google.com/maps?f=q&amp;source=s_q&amp;hl=en&amp;geocode=&amp;q=chp++5001+BLUM+RD.+MARTINEZ,+CA+94553&amp;aq=&amp;sll=37.996885,-122.073716&amp;sspn=0.099158,0.109348&amp;vpsrc=0&amp;t=h&amp;ie=UTF8&amp;hq=chp++5001+BLUM+RD.+MARTINEZ,+CA+94553&amp;hnear=&amp;radius=15000&amp;z=13&amp;cid=1279777779894" TargetMode="External"/><Relationship Id="rId31" Type="http://schemas.openxmlformats.org/officeDocument/2006/relationships/hyperlink" Target="file:///\\YO00FIL001" TargetMode="External"/><Relationship Id="rId44" Type="http://schemas.openxmlformats.org/officeDocument/2006/relationships/hyperlink" Target="https://maps.google.com/maps?ie=UTF8&amp;q=5001+BLUM+RD.+MARTINEZ,+CA+94553&amp;hq=&amp;hnear=5001+Blum+Rd,+Martinez,+California+94553&amp;ll=37.996779,-122.073525&amp;spn=0.001158,0.000983&amp;t=h&amp;z=20&amp;vpsrc=6" TargetMode="External"/><Relationship Id="rId52" Type="http://schemas.openxmlformats.org/officeDocument/2006/relationships/hyperlink" Target="https://maps.google.com/maps?ie=UTF-8&amp;q=1551+Benicia+Rd.+Vallejo,++CA++94591&amp;output=classic&amp;dg=brw" TargetMode="External"/><Relationship Id="rId60" Type="http://schemas.openxmlformats.org/officeDocument/2006/relationships/hyperlink" Target="https://maps.google.com/maps?f=q&amp;source=s_q&amp;hl=en&amp;geocode=&amp;q=28648+The+Old+Road+Valencia,+91355-1021&amp;aq=&amp;sll=33.981108,-118.391695&amp;sspn=0.006503,0.006706&amp;vpsrc=0&amp;g=6300+Bristol+Pkwy,+Culver+City,+California+90230&amp;ie=UTF8&amp;hq=&amp;hnear=28648+The+Old+Rd,+Valencia,+California+91355&amp;t=m&amp;z=17" TargetMode="External"/><Relationship Id="rId65" Type="http://schemas.openxmlformats.org/officeDocument/2006/relationships/hyperlink" Target="https://maps.google.com/maps?f=q&amp;source=s_q&amp;hl=en&amp;geocode=&amp;q=6300+Bristol+Parkway+culver+city&amp;aq=&amp;sll=34.018945,-118.395796&amp;sspn=0.054992,0.053644&amp;vpsrc=0&amp;ie=UTF8&amp;hq=&amp;hnear=6300+Bristol+Pkwy,+Culver+City,+California+90230&amp;t=m&amp;z=17" TargetMode="External"/><Relationship Id="rId73" Type="http://schemas.openxmlformats.org/officeDocument/2006/relationships/hyperlink" Target="https://maps.google.com/maps?f=q&amp;source=s_q&amp;hl=en&amp;geocode=&amp;q=79-650+Varner+Road+Indio+92203-9704&amp;aq=&amp;sll=34.021122,-118.396466&amp;sspn=0.208011,0.214577&amp;vpsrc=0&amp;ie=UTF8&amp;hq=&amp;hnear=Varner+Rd&amp;t=m&amp;z=17&amp;iwloc=A" TargetMode="External"/><Relationship Id="rId78" Type="http://schemas.openxmlformats.org/officeDocument/2006/relationships/hyperlink" Target="https://maps.google.com/maps?ie=UTF8&amp;q=437+Vermont+Street+Los+Angeles&amp;hq=&amp;hnear=437+N+Vermont+Ave,+Los+Angeles,+California+90004&amp;ll=34.078567,-118.292445&amp;spn=0.001717,0.002283&amp;t=m&amp;z=19&amp;vpsrc=6" TargetMode="External"/><Relationship Id="rId81" Type="http://schemas.openxmlformats.org/officeDocument/2006/relationships/vmlDrawing" Target="../drawings/vmlDrawing1.vml"/><Relationship Id="rId4" Type="http://schemas.openxmlformats.org/officeDocument/2006/relationships/hyperlink" Target="https://maps.google.com/maps?f=q&amp;source=s_q&amp;hl=en&amp;geocode=&amp;q=30+West+Coast+Road+Redway+95560-9999&amp;aq=&amp;sll=39.147554,-123.199386&amp;sspn=0.006432,0.006319&amp;vpsrc=0&amp;ie=UTF8&amp;hq=&amp;hnear=30+West+Coast+Rd,+Redway,+California+95560&amp;t=m&amp;z=17" TargetMode="External"/><Relationship Id="rId9" Type="http://schemas.openxmlformats.org/officeDocument/2006/relationships/hyperlink" Target="https://maps.google.com/maps?f=q&amp;source=s_q&amp;hl=en&amp;geocode=&amp;q=540+South+Orchard+Avenue,+Ukiah,+CA+95482&amp;aq=0&amp;oq=540+South+Orchard+Avenue+Ukiah+95482-&amp;sll=37.496227,-119.979785&amp;sspn=0.00658,0.006319&amp;vpsrc=0&amp;ie=UTF8&amp;hq=&amp;hnear=540-542+S+Orchard+Ave,+Ukiah,+California+95482&amp;t=m&amp;z=17" TargetMode="External"/><Relationship Id="rId14" Type="http://schemas.openxmlformats.org/officeDocument/2006/relationships/hyperlink" Target="https://maps.google.com/maps?f=q&amp;source=s_q&amp;hl=en&amp;geocode=&amp;q=455+8th+St,+San+Francisco,+CA+94103&amp;aq=0&amp;oq=455+8th+St.+San+Francisco,+94103-&amp;sll=36.655931,-121.635979&amp;sspn=0.006653,0.006319&amp;vpsrc=6&amp;ie=UTF8&amp;hq=&amp;hnear=455+8th+St,+San+Francisco,+California+94103&amp;ll=37.773301,-122.407361&amp;spn=0.001639,0.00158&amp;t=m&amp;z=19&amp;iwloc=5335989271627873803" TargetMode="External"/><Relationship Id="rId22" Type="http://schemas.openxmlformats.org/officeDocument/2006/relationships/hyperlink" Target="https://maps.google.com/maps?f=q&amp;source=s_q&amp;hl=en&amp;geocode=&amp;q=chp++3050+TRAVIS+BLVD.+FAIRfield,+CA+94534&amp;aq=&amp;sll=38.258628,-122.06697&amp;sspn=0.001092,0.000854&amp;vpsrc=0&amp;t=h&amp;ie=UTF8&amp;hq=chp&amp;hnear=3050+Travis+Blvd,+Fairfield,+California+94534&amp;fll=38.258594,-122.0" TargetMode="External"/><Relationship Id="rId27" Type="http://schemas.openxmlformats.org/officeDocument/2006/relationships/hyperlink" Target="https://maps.google.com/maps?f=q&amp;source=s_q&amp;hl=en&amp;geocode=&amp;q=960+East+Blanco+Road+Salinas+93901-&amp;aq=&amp;sll=34.970429,-120.421921&amp;sspn=0.006796,0.006706&amp;vpsrc=0&amp;ie=UTF8&amp;hq=&amp;hnear=960+E+Blanco+Rd,+Salinas,+California+93901&amp;ll=36.655931,-121.635979&amp;spn=0.006653,0.006319&amp;t=m&amp;z=17" TargetMode="External"/><Relationship Id="rId30" Type="http://schemas.openxmlformats.org/officeDocument/2006/relationships/hyperlink" Target="https://maps.google.com/maps?f=q&amp;source=s_q&amp;hl=en&amp;geocode=&amp;q=1710+No.+Carlotti+Drive+Santa+Maria,+93454-1505&amp;aq=&amp;sll=35.354537,-119.32973&amp;sspn=0.006764,0.006706&amp;vpsrc=0&amp;ie=UTF8&amp;hq=&amp;hnear=1710+Carlotti+Dr,+Santa+Maria,+California+93454&amp;t=m&amp;z=17" TargetMode="External"/><Relationship Id="rId35" Type="http://schemas.openxmlformats.org/officeDocument/2006/relationships/hyperlink" Target="https://maps.google.com/maps?f=q&amp;source=s_q&amp;hl=en&amp;geocode=&amp;q=472-400+Diamond+Crest+Rd,+Susanville,+CA+96130&amp;aq=0&amp;oq=472-400+Diamond+Crest+Rd.+Susanville+96130&amp;sll=41.491904,-120.550103&amp;sspn=0.003106,0.00316&amp;vpsrc=0&amp;ie=UTF8&amp;hq=&amp;hnear=472-400+Diamond+Crest+Rd,+Susanville,+California+96130&amp;t=m&amp;z=17" TargetMode="External"/><Relationship Id="rId43" Type="http://schemas.openxmlformats.org/officeDocument/2006/relationships/hyperlink" Target="https://maps.google.com/maps?f=q&amp;source=s_q&amp;hl=en&amp;geocode=&amp;q=6100+LaBath+Avenue+Rohnert+Park+94928-7915&amp;aq=&amp;sll=37.773301,-122.407361&amp;sspn=0.001639,0.00158&amp;vpsrc=0&amp;ie=UTF8&amp;hq=&amp;hnear=6100+Labath+Ave,+Rohnert+Park,+California+94928&amp;t=m&amp;z=17" TargetMode="External"/><Relationship Id="rId48" Type="http://schemas.openxmlformats.org/officeDocument/2006/relationships/hyperlink" Target="https://maps.google.com/maps?f=q&amp;source=s_q&amp;hl=en&amp;geocode=&amp;q=3031+Lo+Hi+Way,+Placerville,+CA+95667&amp;aq=0&amp;oq=3031+Lo+Hi+Way+Placerville,+CA+95667&amp;sll=38.720917,-120.830389&amp;sspn=0.006487,0.006834&amp;vpsrc=6&amp;t=h&amp;ie=UTF8&amp;hq=&amp;hnear=3031+Lo+Hi+Way,+Placerville,+California+95667&amp;ll=38.720805,-120.830415&amp;spn=0.004587,0.003417&amp;z=18&amp;iwloc=A" TargetMode="External"/><Relationship Id="rId56" Type="http://schemas.openxmlformats.org/officeDocument/2006/relationships/hyperlink" Target="https://maps.google.com/maps?f=q&amp;source=s_q&amp;hl=en&amp;geocode=&amp;q=960+East+Blanco+Road+Salinas+93901-&amp;aq=&amp;sll=34.970429,-120.421921&amp;sspn=0.006796,0.006706&amp;vpsrc=0&amp;ie=UTF8&amp;hq=&amp;hnear=960+E+Blanco+Rd,+Salinas,+California+93901&amp;ll=36.655931,-121.635979&amp;spn=0.006653,0.006319&amp;t=m&amp;z=17" TargetMode="External"/><Relationship Id="rId64" Type="http://schemas.openxmlformats.org/officeDocument/2006/relationships/hyperlink" Target="https://maps.google.com/maps?f=q&amp;source=s_q&amp;hl=en&amp;geocode=&amp;q=27685+Commerce+Center+Dr.+Temecula+92590&amp;aq=&amp;sll=34.070797,-117.267428&amp;sspn=0.006497,0.006706&amp;vpsrc=0&amp;ie=UTF8&amp;hq=&amp;hnear=27685+Commerce+Center+Dr,+Temecula,+California+92590&amp;t=m&amp;z=17" TargetMode="External"/><Relationship Id="rId69" Type="http://schemas.openxmlformats.org/officeDocument/2006/relationships/hyperlink" Target="https://maps.google.com/maps?f=q&amp;source=s_q&amp;hl=en&amp;geocode=&amp;q=430+South+Broadway+Blythe+92225-2898&amp;aq=&amp;sll=34.021122,-118.396466&amp;sspn=0.219962,0.214577&amp;vpsrc=0&amp;ie=UTF8&amp;hq=&amp;hnear=430+S+Broadway,+Blythe,+California+92225&amp;t=m&amp;z=17&amp;iwloc=A" TargetMode="External"/><Relationship Id="rId77" Type="http://schemas.openxmlformats.org/officeDocument/2006/relationships/hyperlink" Target="https://maps.google.com/maps?f=q&amp;source=s_q&amp;hl=en&amp;geocode=&amp;q=California+Highway+Patrol&amp;aq=&amp;sll=38.853741,-120.019346&amp;sspn=0.006458,0.006319&amp;vpsrc=6&amp;ie=UTF8&amp;hq=&amp;hnear=Felicity,+Imperial+County,+California&amp;ll=32.747868,-114.75812&amp;spn=0.014023,0.020814&amp;t=m&amp;z=16&amp;iwloc=A&amp;cid=17382512284718033849" TargetMode="External"/><Relationship Id="rId8" Type="http://schemas.openxmlformats.org/officeDocument/2006/relationships/hyperlink" Target="https://maps.google.com/maps?f=q&amp;source=s_q&amp;hl=en&amp;geocode=&amp;q=Highway+Patrol,+1511+Main+St,+Weaverville,+CA&amp;aq=&amp;sll=40.734771,-122.68158&amp;sspn=0.804372,0.808868&amp;vpsrc=0&amp;ie=UTF8&amp;hq=&amp;hnear=&amp;ll=40.72312,-122.928793&amp;spn=0.006285,0.006319&amp;t=m&amp;z=17&amp;iwloc=A&amp;cid=7156338978706129177" TargetMode="External"/><Relationship Id="rId51" Type="http://schemas.openxmlformats.org/officeDocument/2006/relationships/hyperlink" Target="https://maps.google.com/maps?f=q&amp;source=s_q&amp;hl=en&amp;geocode=&amp;q=2020+JUNCTION+AVE.+SAN+JOSE,+CA+95131&amp;aq=&amp;sll=37.996779,-122.073525&amp;sspn=0.001158,0.000854&amp;vpsrc=0&amp;t=h&amp;g=5001+Blum+Rd,+Martinez,+California+94553&amp;ie=UTF8&amp;hq=&amp;hnear=2020+Junction+Ave,+San+Jose,+California+95131&amp;z=17" TargetMode="External"/><Relationship Id="rId72" Type="http://schemas.openxmlformats.org/officeDocument/2006/relationships/hyperlink" Target="https://maps.google.com/maps?f=q&amp;source=s_q&amp;hl=en&amp;geocode=&amp;q=32951+Camino+Capistrano+San+Juan+Capistrano,+92675-4597&amp;aq=&amp;sll=33.51121,-117.160284&amp;sspn=0.006575,0.006706&amp;vpsrc=0&amp;ie=UTF8&amp;hq=&amp;hnear=32951+Camino+Capistrano,+San+Juan+Capistrano,+California+92675&amp;ll=33.484547,-117.668424&amp;spn=0.006541,0.006706&amp;t=m&amp;z=17" TargetMode="External"/><Relationship Id="rId80" Type="http://schemas.openxmlformats.org/officeDocument/2006/relationships/printerSettings" Target="../printerSettings/printerSettings7.bin"/><Relationship Id="rId3" Type="http://schemas.openxmlformats.org/officeDocument/2006/relationships/hyperlink" Target="https://maps.google.com/maps?ie=UTF8&amp;q=3101+Gold+Camp+Dr.+Ranch+Cordova++95670&amp;hq=&amp;hnear=3101+Gold+Camp+Dr,+Rancho+Cordova,+California+95670&amp;t=m&amp;z=16&amp;vpsrc=0" TargetMode="External"/><Relationship Id="rId12" Type="http://schemas.openxmlformats.org/officeDocument/2006/relationships/hyperlink" Target="https://maps.google.com/maps?f=q&amp;source=s_q&amp;hl=en&amp;geocode=&amp;q=301+Clinton+Road+Jackson,+95624-2604&amp;aq=&amp;sll=40.115378,-123.814137&amp;sspn=0.006342,0.006319&amp;vpsrc=0&amp;ie=UTF8&amp;hq=&amp;hnear=301+Clinton+Rd,+Jackson,+California+95642&amp;t=m&amp;z=17" TargetMode="External"/><Relationship Id="rId17" Type="http://schemas.openxmlformats.org/officeDocument/2006/relationships/hyperlink" Target="https://maps.google.com/maps?f=q&amp;source=s_q&amp;hl=en&amp;geocode=&amp;q=6+Massie+Ct.+Sacramento,+CA+95823&amp;aq=&amp;sll=38.720784,-120.830378&amp;sspn=0.004587,0.003417&amp;vpsrc=6&amp;t=h&amp;ie=UTF8&amp;hq=&amp;hnear=6+Massie+Ct,+Sacramento,+California+95823&amp;ll=38.475057,-121.420823&amp;spn=0.0046" TargetMode="External"/><Relationship Id="rId25" Type="http://schemas.openxmlformats.org/officeDocument/2006/relationships/hyperlink" Target="https://maps.google.com/maps?f=q&amp;source=s_q&amp;hl=en&amp;geocode=&amp;q=29449+Stockdale+Hwy.+Bakersfield,+93312-9644&amp;aq=&amp;sll=35.396638,-119.043229&amp;sspn=0.006795,0.006706&amp;vpsrc=0&amp;g=4040+Buck+Owens+Blvd,+Bakersfield,+California+93308&amp;ie=UTF8&amp;hq=&amp;hnear=29449+Stockdale+Hwy,+Bakersfield,+California+93314&amp;ll=35.354537,-119.32973&amp;spn=0.006764,0.006706&amp;t=m&amp;z=17" TargetMode="External"/><Relationship Id="rId33" Type="http://schemas.openxmlformats.org/officeDocument/2006/relationships/hyperlink" Target="https://maps.google.com/maps?f=q&amp;source=s_q&amp;hl=en&amp;geocode=&amp;q=50+Canyon+Creek+Road+Gold+Run,+95717-0008&amp;aq=&amp;sll=38.343001,-120.762697&amp;sspn=0.006505,0.006319&amp;vpsrc=0&amp;ie=UTF8&amp;hq=&amp;hnear=50+Canyon+Creek+Rd,+Dutch+Flat,+California+95714&amp;t=m&amp;z=17" TargetMode="External"/><Relationship Id="rId38" Type="http://schemas.openxmlformats.org/officeDocument/2006/relationships/hyperlink" Target="https://maps.google.com/maps?f=q&amp;source=s_q&amp;hl=en&amp;geocode=&amp;q=100+E+Street+Williams,+95987-0488&amp;aq=&amp;sll=39.188026,-120.834287&amp;sspn=0.006461,0.006319&amp;vpsrc=0&amp;ie=UTF8&amp;hq=&amp;hnear=100+E+St,+Williams,+Colusa+County,+California+95987&amp;ll=39.160256,-122.133787&amp;spn=0.006431,0.006319&amp;t=m&amp;z=17" TargetMode="External"/><Relationship Id="rId46" Type="http://schemas.openxmlformats.org/officeDocument/2006/relationships/hyperlink" Target="https://maps.google.com/maps?f=q&amp;source=s_q&amp;hl=en&amp;geocode=&amp;q=chp++3050+TRAVIS+BLVD.+FAIRfield,+CA+94534&amp;aq=&amp;sll=38.258628,-122.06697&amp;sspn=0.001092,0.000854&amp;vpsrc=6&amp;t=h&amp;ie=UTF8&amp;hq=chp&amp;hnear=3050+Travis+Blvd,+Fairfield,+California+94534&amp;fll=38.258594,-122.0" TargetMode="External"/><Relationship Id="rId59" Type="http://schemas.openxmlformats.org/officeDocument/2006/relationships/hyperlink" Target="https://maps.google.com/maps?f=q&amp;source=s_q&amp;hl=en&amp;geocode=&amp;q=9530+Pittsburg+Ave.+Rancho+Cucamonga,+91730-6014&amp;aq=&amp;sll=34.021122,-118.396466&amp;sspn=0.219962,0.214577&amp;vpsrc=0&amp;ie=UTF8&amp;hq=&amp;hnear=9530+Pittsburgh+Ave,+Rancho+Cucamonga,+California+91730&amp;t=m&amp;z=17" TargetMode="External"/><Relationship Id="rId67" Type="http://schemas.openxmlformats.org/officeDocument/2006/relationships/hyperlink" Target="https://maps.google.com/maps?ie=UTF8&amp;q=437+Vermont+Street+Los+Angeles&amp;hq=&amp;hnear=437+N+Vermont+Ave,+Los+Angeles,+California+90004&amp;ll=34.078567,-118.292445&amp;spn=0.001717,0.002283&amp;t=m&amp;z=19&amp;vpsrc=6" TargetMode="External"/><Relationship Id="rId20" Type="http://schemas.openxmlformats.org/officeDocument/2006/relationships/hyperlink" Target="https://maps.google.com/maps?f=q&amp;source=s_q&amp;hl=en&amp;geocode=&amp;q=CHP++2020+JUNCTION+AVE.+SAN+JOSE,+CA+95131&amp;aq=&amp;sll=37.383201,-121.911298&amp;sspn=0.006607,0.006834&amp;vpsrc=0&amp;t=h&amp;g=2020+Junction+Ave,+San+Jose,+California+95131&amp;ie=UTF8&amp;hq=CHP&amp;hnear=2020+Junction+Ave" TargetMode="External"/><Relationship Id="rId41" Type="http://schemas.openxmlformats.org/officeDocument/2006/relationships/hyperlink" Target="https://maps.google.com/maps?f=q&amp;source=s_q&amp;hl=en&amp;geocode=&amp;q=2550+Main+Street+Red+Bluff+96080-2336&amp;aq=&amp;sll=39.160256,-122.133787&amp;sspn=0.006431,0.006319&amp;vpsrc=6&amp;ie=UTF8&amp;hq=&amp;hnear=2550+Main+St,+Red+Bluff,+California+96080&amp;ll=40.193082,-122.239181&amp;spn=0.003168,0.00316&amp;t=m&amp;z=18" TargetMode="External"/><Relationship Id="rId54" Type="http://schemas.openxmlformats.org/officeDocument/2006/relationships/hyperlink" Target="https://maps.google.com/maps?f=q&amp;source=s_q&amp;hl=en&amp;geocode=&amp;q=29449+Stockdale+Hwy.+Bakersfield,+93312-9644&amp;aq=&amp;sll=35.396638,-119.043229&amp;sspn=0.006795,0.006706&amp;vpsrc=0&amp;g=4040+Buck+Owens+Blvd,+Bakersfield,+California+93308&amp;ie=UTF8&amp;hq=&amp;hnear=29449+Stockdale+Hwy,+Bakersfield,+California+93314&amp;ll=35.354537,-119.32973&amp;spn=0.006764,0.006706&amp;t=m&amp;z=17" TargetMode="External"/><Relationship Id="rId62" Type="http://schemas.openxmlformats.org/officeDocument/2006/relationships/hyperlink" Target="https://maps.google.com/maps?f=q&amp;source=s_q&amp;hl=en&amp;geocode=&amp;q=79-650+Varner+Road+Indio+92203-9704&amp;aq=&amp;sll=34.021122,-118.396466&amp;sspn=0.208011,0.214577&amp;vpsrc=0&amp;ie=UTF8&amp;hq=&amp;hnear=Varner+Rd&amp;t=m&amp;z=17&amp;iwloc=A" TargetMode="External"/><Relationship Id="rId70" Type="http://schemas.openxmlformats.org/officeDocument/2006/relationships/hyperlink" Target="https://maps.google.com/maps?f=q&amp;source=s_q&amp;hl=en&amp;geocode=&amp;q=28648+The+Old+Road+Valencia,+91355-1021&amp;aq=&amp;sll=33.981108,-118.391695&amp;sspn=0.006503,0.006706&amp;vpsrc=0&amp;g=6300+Bristol+Pkwy,+Culver+City,+California+90230&amp;ie=UTF8&amp;hq=&amp;hnear=28648+The+Old+Rd,+Valencia,+California+91355&amp;t=m&amp;z=17" TargetMode="External"/><Relationship Id="rId75" Type="http://schemas.openxmlformats.org/officeDocument/2006/relationships/hyperlink" Target="https://maps.google.com/maps?f=q&amp;source=s_q&amp;hl=en&amp;geocode=&amp;q=27685+Commerce+Center+Dr.+Temecula+92590&amp;aq=&amp;sll=34.070797,-117.267428&amp;sspn=0.006497,0.006706&amp;vpsrc=0&amp;ie=UTF8&amp;hq=&amp;hnear=27685+Commerce+Center+Dr,+Temecula,+California+92590&amp;t=m&amp;z=17" TargetMode="External"/><Relationship Id="rId1" Type="http://schemas.openxmlformats.org/officeDocument/2006/relationships/hyperlink" Target="https://maps.google.com/maps?ie=UTF8&amp;q=100+California+Drive+Yountville,+CA+9459&amp;hq=&amp;hnear=100+California+Dr,+Yountville,+California+94599&amp;t=m&amp;z=16&amp;vpsrc=0" TargetMode="External"/><Relationship Id="rId6" Type="http://schemas.openxmlformats.org/officeDocument/2006/relationships/hyperlink" Target="https://maps.google.com/maps?f=q&amp;source=s_q&amp;hl=en&amp;geocode=&amp;q=2063+Hopi+Avenue,+South+Lake+Tahoe,+CA+96150&amp;aq=0&amp;oq=2063+Hopi+Avenue+South+Lake+Tahoe,+96150-&amp;sll=40.378905,-120.592219&amp;sspn=0.006318,0.006319&amp;vpsrc=0&amp;ie=UTF8&amp;hq=&amp;hnear=2063+Hopi+Ave,+South+Lake+Tahoe,+California+96150&amp;t=m&amp;z=17&amp;iwloc=A" TargetMode="External"/><Relationship Id="rId15" Type="http://schemas.openxmlformats.org/officeDocument/2006/relationships/hyperlink" Target="https://maps.google.com/maps?f=q&amp;source=s_q&amp;hl=en&amp;geocode=&amp;q=6100+LaBath+Avenue+Rohnert+Park+94928-7915&amp;aq=&amp;sll=37.773301,-122.407361&amp;sspn=0.001639,0.00158&amp;vpsrc=0&amp;ie=UTF8&amp;hq=&amp;hnear=6100+Labath+Ave,+Rohnert+Park,+California+94928&amp;t=m&amp;z=17" TargetMode="External"/><Relationship Id="rId23" Type="http://schemas.openxmlformats.org/officeDocument/2006/relationships/hyperlink" Target="https://maps.google.com/maps?f=q&amp;source=s_q&amp;hl=en&amp;geocode=&amp;q=CHP+3601+TELEGRAPH+AVE.+OAKLAND,++CA+94609&amp;aq=&amp;sll=37.824814,-122.26563&amp;sspn=0.006602,0.006834&amp;vpsrc=0&amp;t=h&amp;ie=UTF8&amp;hq=CHP&amp;hnear=3601+Telegraph+Ave,+Oakland,+California+94609&amp;fll=37.824561,-122.2" TargetMode="External"/><Relationship Id="rId28" Type="http://schemas.openxmlformats.org/officeDocument/2006/relationships/hyperlink" Target="https://maps.google.com/maps?f=q&amp;source=s_q&amp;hl=en&amp;geocode=&amp;q=300+E.+Mt.+View+Barstow,+92311-2887CA&amp;aq=&amp;sll=32.715666,-114.99115&amp;sspn=1.68919,1.716614&amp;vpsrc=0&amp;ie=UTF8&amp;hq=&amp;hnear=300+E+Mountain+View+St,+Barstow,+California+92311&amp;t=m&amp;z=17" TargetMode="External"/><Relationship Id="rId36" Type="http://schemas.openxmlformats.org/officeDocument/2006/relationships/hyperlink" Target="https://maps.google.com/maps?f=q&amp;source=s_q&amp;hl=en&amp;geocode=&amp;q=Highway+Patrol,+1511+Main+St,+Weaverville,+CA&amp;aq=&amp;sll=40.734771,-122.68158&amp;sspn=0.804372,0.808868&amp;vpsrc=0&amp;ie=UTF8&amp;hq=&amp;hnear=&amp;ll=40.72312,-122.928793&amp;spn=0.006285,0.006319&amp;t=m&amp;z=17&amp;iwloc=A&amp;cid=7156338978706129177" TargetMode="External"/><Relationship Id="rId49" Type="http://schemas.openxmlformats.org/officeDocument/2006/relationships/hyperlink" Target="https://maps.google.com/maps?ie=UTF8&amp;q=13739+Andrew+Stevens+Dr.+Woodland,++CA++95776&amp;hq=&amp;hnear=13739+Andrew+Stevens+Dr,+Woodland,+California+95776&amp;t=h&amp;z=16&amp;vpsrc=0" TargetMode="External"/><Relationship Id="rId57" Type="http://schemas.openxmlformats.org/officeDocument/2006/relationships/hyperlink" Target="https://maps.google.com/maps?f=q&amp;source=s_q&amp;hl=en&amp;geocode=&amp;q=1710+No.+Carlotti+Drive+Santa+Maria,+93454-1505&amp;aq=&amp;sll=35.354537,-119.32973&amp;sspn=0.006764,0.006706&amp;vpsrc=0&amp;ie=UTF8&amp;hq=&amp;hnear=1710+Carlotti+Dr,+Santa+Maria,+California+93454&amp;t=m&amp;z=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8:H46"/>
  <sheetViews>
    <sheetView tabSelected="1" zoomScale="70" zoomScaleNormal="70" workbookViewId="0">
      <selection activeCell="C46" sqref="C46"/>
    </sheetView>
  </sheetViews>
  <sheetFormatPr defaultRowHeight="13.8" x14ac:dyDescent="0.25"/>
  <cols>
    <col min="1" max="1" width="8.88671875" style="414"/>
    <col min="2" max="2" width="20.5546875" style="414" customWidth="1"/>
    <col min="3" max="3" width="111.109375" style="414" customWidth="1"/>
    <col min="4" max="16384" width="8.88671875" style="414"/>
  </cols>
  <sheetData>
    <row r="8" spans="2:8" ht="22.8" x14ac:dyDescent="0.4">
      <c r="B8" s="413" t="s">
        <v>603</v>
      </c>
      <c r="H8"/>
    </row>
    <row r="9" spans="2:8" ht="22.8" x14ac:dyDescent="0.4">
      <c r="B9" s="413" t="s">
        <v>604</v>
      </c>
    </row>
    <row r="10" spans="2:8" ht="22.8" x14ac:dyDescent="0.4">
      <c r="B10" s="413" t="s">
        <v>605</v>
      </c>
    </row>
    <row r="11" spans="2:8" ht="22.8" x14ac:dyDescent="0.4">
      <c r="B11" s="413"/>
      <c r="C11" s="415"/>
    </row>
    <row r="12" spans="2:8" ht="17.399999999999999" x14ac:dyDescent="0.3">
      <c r="B12" s="416" t="s">
        <v>655</v>
      </c>
    </row>
    <row r="13" spans="2:8" x14ac:dyDescent="0.25">
      <c r="B13" s="414" t="s">
        <v>606</v>
      </c>
      <c r="C13" s="414" t="s">
        <v>653</v>
      </c>
    </row>
    <row r="14" spans="2:8" x14ac:dyDescent="0.25">
      <c r="B14" s="414" t="s">
        <v>607</v>
      </c>
      <c r="C14" s="414" t="s">
        <v>608</v>
      </c>
    </row>
    <row r="15" spans="2:8" x14ac:dyDescent="0.25">
      <c r="B15" s="414" t="s">
        <v>609</v>
      </c>
      <c r="C15" s="414" t="s">
        <v>610</v>
      </c>
    </row>
    <row r="16" spans="2:8" x14ac:dyDescent="0.25">
      <c r="B16" s="414" t="s">
        <v>611</v>
      </c>
      <c r="C16" s="417">
        <v>42968</v>
      </c>
    </row>
    <row r="27" spans="2:3" ht="27.6" customHeight="1" x14ac:dyDescent="0.25">
      <c r="B27" s="418" t="s">
        <v>612</v>
      </c>
      <c r="C27" s="419"/>
    </row>
    <row r="28" spans="2:3" x14ac:dyDescent="0.25">
      <c r="B28" s="420" t="s">
        <v>613</v>
      </c>
      <c r="C28" s="421" t="s">
        <v>614</v>
      </c>
    </row>
    <row r="29" spans="2:3" x14ac:dyDescent="0.25">
      <c r="B29" s="420" t="s">
        <v>615</v>
      </c>
      <c r="C29" s="421" t="s">
        <v>616</v>
      </c>
    </row>
    <row r="30" spans="2:3" x14ac:dyDescent="0.25">
      <c r="B30" s="420" t="s">
        <v>590</v>
      </c>
      <c r="C30" s="421" t="s">
        <v>617</v>
      </c>
    </row>
    <row r="31" spans="2:3" x14ac:dyDescent="0.25">
      <c r="B31" s="420" t="s">
        <v>589</v>
      </c>
      <c r="C31" s="421" t="s">
        <v>618</v>
      </c>
    </row>
    <row r="32" spans="2:3" x14ac:dyDescent="0.25">
      <c r="B32" s="420" t="s">
        <v>590</v>
      </c>
      <c r="C32" s="421" t="s">
        <v>619</v>
      </c>
    </row>
    <row r="33" spans="2:3" x14ac:dyDescent="0.25">
      <c r="B33" s="420" t="s">
        <v>620</v>
      </c>
      <c r="C33" s="420" t="s">
        <v>621</v>
      </c>
    </row>
    <row r="34" spans="2:3" x14ac:dyDescent="0.25">
      <c r="B34" s="420" t="s">
        <v>622</v>
      </c>
      <c r="C34" s="420" t="s">
        <v>623</v>
      </c>
    </row>
    <row r="35" spans="2:3" ht="15.6" customHeight="1" x14ac:dyDescent="0.25">
      <c r="B35" s="420" t="s">
        <v>654</v>
      </c>
      <c r="C35" s="421" t="s">
        <v>624</v>
      </c>
    </row>
    <row r="36" spans="2:3" ht="15.6" customHeight="1" x14ac:dyDescent="0.25">
      <c r="B36" s="420" t="s">
        <v>660</v>
      </c>
      <c r="C36" s="421" t="s">
        <v>624</v>
      </c>
    </row>
    <row r="37" spans="2:3" x14ac:dyDescent="0.25">
      <c r="B37" s="422"/>
      <c r="C37" s="423"/>
    </row>
    <row r="39" spans="2:3" ht="27.6" customHeight="1" x14ac:dyDescent="0.25">
      <c r="B39" s="418" t="s">
        <v>625</v>
      </c>
      <c r="C39" s="419" t="s">
        <v>626</v>
      </c>
    </row>
    <row r="40" spans="2:3" x14ac:dyDescent="0.25">
      <c r="B40" s="420" t="s">
        <v>0</v>
      </c>
      <c r="C40" s="421" t="s">
        <v>627</v>
      </c>
    </row>
    <row r="41" spans="2:3" x14ac:dyDescent="0.25">
      <c r="B41" s="420" t="s">
        <v>4</v>
      </c>
      <c r="C41" s="421" t="s">
        <v>628</v>
      </c>
    </row>
    <row r="42" spans="2:3" ht="14.4" x14ac:dyDescent="0.3">
      <c r="B42" s="424" t="s">
        <v>629</v>
      </c>
      <c r="C42" s="425" t="s">
        <v>630</v>
      </c>
    </row>
    <row r="43" spans="2:3" ht="14.4" x14ac:dyDescent="0.3">
      <c r="B43" s="424" t="s">
        <v>19</v>
      </c>
      <c r="C43" s="425" t="s">
        <v>661</v>
      </c>
    </row>
    <row r="44" spans="2:3" ht="28.8" x14ac:dyDescent="0.3">
      <c r="B44" s="424" t="s">
        <v>631</v>
      </c>
      <c r="C44" s="425" t="s">
        <v>632</v>
      </c>
    </row>
    <row r="45" spans="2:3" ht="14.4" x14ac:dyDescent="0.3">
      <c r="B45" s="424" t="s">
        <v>64</v>
      </c>
      <c r="C45" s="425" t="s">
        <v>633</v>
      </c>
    </row>
    <row r="46" spans="2:3" ht="14.4" x14ac:dyDescent="0.3">
      <c r="B46" s="424" t="s">
        <v>634</v>
      </c>
      <c r="C46" s="425" t="s">
        <v>635</v>
      </c>
    </row>
  </sheetData>
  <mergeCells count="2">
    <mergeCell ref="B27:C27"/>
    <mergeCell ref="B39:C3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2:C36"/>
  <sheetViews>
    <sheetView zoomScale="70" zoomScaleNormal="70" workbookViewId="0">
      <selection activeCell="C24" sqref="C24"/>
    </sheetView>
  </sheetViews>
  <sheetFormatPr defaultRowHeight="14.4" x14ac:dyDescent="0.3"/>
  <cols>
    <col min="1" max="1" width="8.88671875" style="428"/>
    <col min="2" max="2" width="27.21875" style="438" customWidth="1"/>
    <col min="3" max="3" width="111.109375" style="439" customWidth="1"/>
    <col min="4" max="16384" width="8.88671875" style="428"/>
  </cols>
  <sheetData>
    <row r="2" spans="2:3" ht="13.8" customHeight="1" x14ac:dyDescent="0.3">
      <c r="B2" s="426" t="s">
        <v>636</v>
      </c>
      <c r="C2" s="427"/>
    </row>
    <row r="3" spans="2:3" x14ac:dyDescent="0.3">
      <c r="B3" s="429" t="s">
        <v>70</v>
      </c>
      <c r="C3" s="430" t="s">
        <v>14</v>
      </c>
    </row>
    <row r="4" spans="2:3" x14ac:dyDescent="0.3">
      <c r="B4" s="429" t="s">
        <v>637</v>
      </c>
      <c r="C4" s="430" t="str">
        <f>VLOOKUP($C$3, '[3]Look-up'!$A$4:$D$20, 2, FALSE)</f>
        <v>State Financing</v>
      </c>
    </row>
    <row r="5" spans="2:3" x14ac:dyDescent="0.3">
      <c r="B5" s="429" t="s">
        <v>67</v>
      </c>
      <c r="C5" s="430" t="str">
        <f>VLOOKUP($C$3, '[3]Look-up'!$A$4:$D$20, 3, FALSE)</f>
        <v>NR</v>
      </c>
    </row>
    <row r="8" spans="2:3" x14ac:dyDescent="0.3">
      <c r="B8" s="431" t="s">
        <v>659</v>
      </c>
      <c r="C8" s="432"/>
    </row>
    <row r="9" spans="2:3" x14ac:dyDescent="0.3">
      <c r="B9" s="429" t="s">
        <v>656</v>
      </c>
      <c r="C9" s="433" t="s">
        <v>657</v>
      </c>
    </row>
    <row r="10" spans="2:3" x14ac:dyDescent="0.3">
      <c r="B10" s="429" t="s">
        <v>658</v>
      </c>
      <c r="C10" s="434">
        <f>AVERAGE(C12:C13)</f>
        <v>1500000</v>
      </c>
    </row>
    <row r="11" spans="2:3" x14ac:dyDescent="0.3">
      <c r="B11" s="431" t="s">
        <v>40</v>
      </c>
      <c r="C11" s="432"/>
    </row>
    <row r="12" spans="2:3" x14ac:dyDescent="0.3">
      <c r="B12" s="429">
        <v>2016</v>
      </c>
      <c r="C12" s="433">
        <v>1000000</v>
      </c>
    </row>
    <row r="13" spans="2:3" x14ac:dyDescent="0.3">
      <c r="B13" s="429">
        <v>2017</v>
      </c>
      <c r="C13" s="434">
        <v>2000000</v>
      </c>
    </row>
    <row r="14" spans="2:3" x14ac:dyDescent="0.3">
      <c r="B14" s="429" t="s">
        <v>540</v>
      </c>
      <c r="C14" s="435">
        <f>SUM(C12:C13)</f>
        <v>3000000</v>
      </c>
    </row>
    <row r="17" spans="2:3" ht="13.8" customHeight="1" x14ac:dyDescent="0.3">
      <c r="B17" s="431" t="s">
        <v>638</v>
      </c>
      <c r="C17" s="432"/>
    </row>
    <row r="18" spans="2:3" ht="43.2" x14ac:dyDescent="0.3">
      <c r="B18" s="429" t="s">
        <v>639</v>
      </c>
      <c r="C18" s="430" t="s">
        <v>640</v>
      </c>
    </row>
    <row r="19" spans="2:3" ht="43.2" x14ac:dyDescent="0.3">
      <c r="B19" s="429" t="s">
        <v>641</v>
      </c>
      <c r="C19" s="430" t="s">
        <v>642</v>
      </c>
    </row>
    <row r="22" spans="2:3" x14ac:dyDescent="0.3">
      <c r="B22" s="431" t="s">
        <v>643</v>
      </c>
      <c r="C22" s="432"/>
    </row>
    <row r="23" spans="2:3" x14ac:dyDescent="0.3">
      <c r="B23" s="429" t="s">
        <v>64</v>
      </c>
      <c r="C23" s="436">
        <v>0</v>
      </c>
    </row>
    <row r="24" spans="2:3" x14ac:dyDescent="0.3">
      <c r="B24" s="429" t="s">
        <v>634</v>
      </c>
      <c r="C24" s="436">
        <v>1</v>
      </c>
    </row>
    <row r="27" spans="2:3" x14ac:dyDescent="0.3">
      <c r="B27" s="431" t="s">
        <v>644</v>
      </c>
      <c r="C27" s="432"/>
    </row>
    <row r="28" spans="2:3" x14ac:dyDescent="0.3">
      <c r="B28" s="437" t="s">
        <v>645</v>
      </c>
      <c r="C28" s="436">
        <f>'IOU vs DGS spending'!G27</f>
        <v>2.632511351478976E-2</v>
      </c>
    </row>
    <row r="29" spans="2:3" x14ac:dyDescent="0.3">
      <c r="B29" s="437" t="s">
        <v>646</v>
      </c>
      <c r="C29" s="436" t="s">
        <v>647</v>
      </c>
    </row>
    <row r="30" spans="2:3" x14ac:dyDescent="0.3">
      <c r="B30" s="437" t="s">
        <v>648</v>
      </c>
      <c r="C30" s="436" t="s">
        <v>647</v>
      </c>
    </row>
    <row r="33" spans="2:3" x14ac:dyDescent="0.3">
      <c r="B33" s="431" t="s">
        <v>649</v>
      </c>
      <c r="C33" s="432"/>
    </row>
    <row r="34" spans="2:3" ht="28.8" x14ac:dyDescent="0.3">
      <c r="B34" s="437" t="s">
        <v>650</v>
      </c>
      <c r="C34" s="430" t="s">
        <v>662</v>
      </c>
    </row>
    <row r="35" spans="2:3" ht="43.2" x14ac:dyDescent="0.3">
      <c r="B35" s="437" t="s">
        <v>651</v>
      </c>
      <c r="C35" s="430" t="s">
        <v>663</v>
      </c>
    </row>
    <row r="36" spans="2:3" ht="57.6" x14ac:dyDescent="0.3">
      <c r="B36" s="437" t="s">
        <v>652</v>
      </c>
      <c r="C36" s="430" t="s">
        <v>664</v>
      </c>
    </row>
  </sheetData>
  <mergeCells count="7">
    <mergeCell ref="B2:C2"/>
    <mergeCell ref="B8:C8"/>
    <mergeCell ref="B17:C17"/>
    <mergeCell ref="B22:C22"/>
    <mergeCell ref="B27:C27"/>
    <mergeCell ref="B33:C33"/>
    <mergeCell ref="B11:C11"/>
  </mergeCells>
  <dataValidations count="1">
    <dataValidation type="list" allowBlank="1" showInputMessage="1" showErrorMessage="1" sqref="C3">
      <formula1>Programs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B45"/>
  <sheetViews>
    <sheetView zoomScale="55" zoomScaleNormal="55" workbookViewId="0">
      <selection activeCell="C2" sqref="C2"/>
    </sheetView>
  </sheetViews>
  <sheetFormatPr defaultRowHeight="14.4" x14ac:dyDescent="0.3"/>
  <cols>
    <col min="2" max="2" width="25.33203125" customWidth="1"/>
    <col min="3" max="3" width="26.5546875" customWidth="1"/>
    <col min="4" max="4" width="31" customWidth="1"/>
    <col min="5" max="5" width="19.5546875" customWidth="1"/>
    <col min="6" max="6" width="22.33203125" bestFit="1" customWidth="1"/>
    <col min="7" max="11" width="7.6640625" bestFit="1" customWidth="1"/>
    <col min="12" max="21" width="10.109375" customWidth="1"/>
    <col min="23" max="23" width="14" customWidth="1"/>
    <col min="24" max="24" width="39.109375" customWidth="1"/>
    <col min="25" max="25" width="12.33203125" customWidth="1"/>
  </cols>
  <sheetData>
    <row r="1" spans="2:28" ht="23.4" x14ac:dyDescent="0.45">
      <c r="B1" s="340" t="s">
        <v>30</v>
      </c>
      <c r="C1" s="340" t="str">
        <f>'Program Analysis'!C3</f>
        <v>DGS EE Retrofit</v>
      </c>
    </row>
    <row r="2" spans="2:28" ht="23.4" x14ac:dyDescent="0.45">
      <c r="B2" s="340" t="s">
        <v>596</v>
      </c>
      <c r="C2" s="340" t="s">
        <v>602</v>
      </c>
    </row>
    <row r="3" spans="2:28" s="2" customFormat="1" ht="15.6" x14ac:dyDescent="0.3">
      <c r="B3" s="52"/>
      <c r="G3" s="10"/>
      <c r="H3" s="10"/>
      <c r="I3" s="10"/>
      <c r="J3" s="10"/>
      <c r="K3" s="10"/>
      <c r="L3" s="10"/>
      <c r="M3" s="10"/>
      <c r="N3" s="10"/>
      <c r="O3" s="10"/>
      <c r="P3" s="10"/>
      <c r="Q3" s="10"/>
      <c r="R3" s="10"/>
      <c r="S3" s="10"/>
      <c r="T3" s="10"/>
      <c r="U3" s="10"/>
    </row>
    <row r="4" spans="2:28" s="2" customFormat="1" ht="15" thickBot="1" x14ac:dyDescent="0.35">
      <c r="G4" s="10"/>
      <c r="H4" s="10"/>
      <c r="I4" s="10"/>
      <c r="J4" s="10"/>
      <c r="K4" s="10"/>
      <c r="L4" s="10"/>
      <c r="M4" s="10"/>
      <c r="N4" s="10"/>
      <c r="O4" s="10"/>
      <c r="P4" s="10"/>
      <c r="Q4" s="10"/>
      <c r="R4" s="10"/>
      <c r="S4" s="10"/>
      <c r="T4" s="10"/>
      <c r="U4" s="10"/>
    </row>
    <row r="5" spans="2:28" ht="24" thickBot="1" x14ac:dyDescent="0.5">
      <c r="B5" s="348" t="s">
        <v>634</v>
      </c>
      <c r="C5" s="349"/>
      <c r="D5" s="349"/>
      <c r="E5" s="349"/>
      <c r="F5" s="349"/>
      <c r="G5" s="349"/>
      <c r="H5" s="349"/>
      <c r="I5" s="349"/>
      <c r="J5" s="349"/>
      <c r="K5" s="349"/>
      <c r="L5" s="349"/>
      <c r="M5" s="349"/>
      <c r="N5" s="349"/>
      <c r="O5" s="349"/>
      <c r="P5" s="349"/>
      <c r="Q5" s="349"/>
      <c r="R5" s="349"/>
      <c r="S5" s="349"/>
      <c r="T5" s="349"/>
      <c r="U5" s="350"/>
      <c r="V5" s="3"/>
      <c r="W5" s="3"/>
    </row>
    <row r="6" spans="2:28" s="8" customFormat="1" ht="18.600000000000001" thickBot="1" x14ac:dyDescent="0.4">
      <c r="B6" s="297" t="s">
        <v>1</v>
      </c>
      <c r="C6" s="298" t="s">
        <v>15</v>
      </c>
      <c r="D6" s="298" t="s">
        <v>3</v>
      </c>
      <c r="E6" s="298" t="s">
        <v>587</v>
      </c>
      <c r="F6" s="299" t="s">
        <v>43</v>
      </c>
      <c r="G6" s="298">
        <v>2015</v>
      </c>
      <c r="H6" s="298">
        <v>2016</v>
      </c>
      <c r="I6" s="298">
        <v>2017</v>
      </c>
      <c r="J6" s="298">
        <v>2018</v>
      </c>
      <c r="K6" s="298">
        <v>2019</v>
      </c>
      <c r="L6" s="298">
        <v>2020</v>
      </c>
      <c r="M6" s="298">
        <v>2021</v>
      </c>
      <c r="N6" s="298">
        <v>2022</v>
      </c>
      <c r="O6" s="298">
        <v>2023</v>
      </c>
      <c r="P6" s="298">
        <v>2024</v>
      </c>
      <c r="Q6" s="298">
        <v>2025</v>
      </c>
      <c r="R6" s="298">
        <v>2026</v>
      </c>
      <c r="S6" s="298">
        <v>2027</v>
      </c>
      <c r="T6" s="298">
        <v>2028</v>
      </c>
      <c r="U6" s="300">
        <v>2029</v>
      </c>
      <c r="V6" s="35"/>
      <c r="W6" s="35"/>
      <c r="Y6"/>
      <c r="AA6" s="18"/>
      <c r="AB6" s="18"/>
    </row>
    <row r="7" spans="2:28" s="8" customFormat="1" ht="18" x14ac:dyDescent="0.35">
      <c r="B7" s="301" t="s">
        <v>51</v>
      </c>
      <c r="C7" s="302"/>
      <c r="D7" s="302"/>
      <c r="E7" s="302"/>
      <c r="F7" s="302"/>
      <c r="G7" s="344" t="s">
        <v>588</v>
      </c>
      <c r="H7" s="344"/>
      <c r="I7" s="344"/>
      <c r="J7" s="344"/>
      <c r="K7" s="344"/>
      <c r="L7" s="344"/>
      <c r="M7" s="344"/>
      <c r="N7" s="344"/>
      <c r="O7" s="344"/>
      <c r="P7" s="344"/>
      <c r="Q7" s="344"/>
      <c r="R7" s="344"/>
      <c r="S7" s="344"/>
      <c r="T7" s="344"/>
      <c r="U7" s="345"/>
      <c r="V7" s="35"/>
      <c r="W7" s="35"/>
      <c r="AA7" s="18"/>
      <c r="AB7" s="18"/>
    </row>
    <row r="8" spans="2:28" ht="14.4" customHeight="1" x14ac:dyDescent="0.3">
      <c r="B8" s="38" t="str">
        <f>VLOOKUP($C$1, 'Look-up'!$A$4:$D$20, 4, FALSE)</f>
        <v>DGS</v>
      </c>
      <c r="C8" s="7" t="str">
        <f>VLOOKUP($C$1, 'Look-up'!$A$4:$D$20, 2, FALSE)</f>
        <v>State Financing</v>
      </c>
      <c r="D8" s="7" t="str">
        <f>VLOOKUP($C$1, 'Look-up'!$A$4:$D$20, 1, FALSE)</f>
        <v>DGS EE Retrofit</v>
      </c>
      <c r="E8" s="7" t="s">
        <v>589</v>
      </c>
      <c r="F8" s="14" t="s">
        <v>0</v>
      </c>
      <c r="G8" s="317">
        <f>Conservative!G23</f>
        <v>4.185984581911101</v>
      </c>
      <c r="H8" s="317">
        <f>Conservative!H23</f>
        <v>8.371969163822202</v>
      </c>
      <c r="I8" s="317">
        <f>Conservative!I23</f>
        <v>12.557953745733304</v>
      </c>
      <c r="J8" s="317">
        <f>Conservative!J23</f>
        <v>16.743938327644404</v>
      </c>
      <c r="K8" s="317">
        <f>Conservative!K23</f>
        <v>20.929922909555504</v>
      </c>
      <c r="L8" s="317">
        <f>Conservative!L23</f>
        <v>24.655449187456384</v>
      </c>
      <c r="M8" s="317">
        <f>Conservative!M23</f>
        <v>27.920517161347043</v>
      </c>
      <c r="N8" s="317">
        <f>Conservative!N23</f>
        <v>30.725126831227481</v>
      </c>
      <c r="O8" s="317">
        <f>Conservative!O23</f>
        <v>33.529736501107919</v>
      </c>
      <c r="P8" s="317">
        <f>Conservative!P23</f>
        <v>36.334346170988354</v>
      </c>
      <c r="Q8" s="317">
        <f>Conservative!Q23</f>
        <v>39.138955840868789</v>
      </c>
      <c r="R8" s="317">
        <f>Conservative!R23</f>
        <v>41.943565510749224</v>
      </c>
      <c r="S8" s="317">
        <f>Conservative!S23</f>
        <v>44.748175180629659</v>
      </c>
      <c r="T8" s="317">
        <f>Conservative!T23</f>
        <v>47.552784850510093</v>
      </c>
      <c r="U8" s="318">
        <f>Conservative!U23</f>
        <v>50.357394520390528</v>
      </c>
      <c r="V8" s="39"/>
      <c r="W8" s="3"/>
      <c r="AA8" s="5"/>
      <c r="AB8" s="5"/>
    </row>
    <row r="9" spans="2:28" x14ac:dyDescent="0.3">
      <c r="B9" s="305" t="str">
        <f>B8</f>
        <v>DGS</v>
      </c>
      <c r="C9" s="303" t="str">
        <f t="shared" ref="C9:D10" si="0">C8</f>
        <v>State Financing</v>
      </c>
      <c r="D9" s="303" t="str">
        <f t="shared" si="0"/>
        <v>DGS EE Retrofit</v>
      </c>
      <c r="E9" s="303" t="s">
        <v>590</v>
      </c>
      <c r="F9" s="14" t="str">
        <f t="shared" ref="F9:F10" si="1">F8</f>
        <v>GWh</v>
      </c>
      <c r="G9" s="317">
        <f>Reference!G23</f>
        <v>4.185984581911101</v>
      </c>
      <c r="H9" s="317">
        <f>Reference!H23</f>
        <v>8.371969163822202</v>
      </c>
      <c r="I9" s="317">
        <f>Reference!I23</f>
        <v>12.557953745733304</v>
      </c>
      <c r="J9" s="317">
        <f>Reference!J23</f>
        <v>16.743938327644404</v>
      </c>
      <c r="K9" s="317">
        <f>Reference!K23</f>
        <v>20.929922909555504</v>
      </c>
      <c r="L9" s="317">
        <f>Reference!L23</f>
        <v>25.115907491466604</v>
      </c>
      <c r="M9" s="317">
        <f>Reference!M23</f>
        <v>29.301892073377704</v>
      </c>
      <c r="N9" s="317">
        <f>Reference!N23</f>
        <v>33.487876655288808</v>
      </c>
      <c r="O9" s="317">
        <f>Reference!O23</f>
        <v>37.673861237199908</v>
      </c>
      <c r="P9" s="317">
        <f>Reference!P23</f>
        <v>41.859845819111008</v>
      </c>
      <c r="Q9" s="317">
        <f>Reference!Q23</f>
        <v>46.045830401022108</v>
      </c>
      <c r="R9" s="317">
        <f>Reference!R23</f>
        <v>50.231814982933209</v>
      </c>
      <c r="S9" s="317">
        <f>Reference!S23</f>
        <v>54.417799564844309</v>
      </c>
      <c r="T9" s="317">
        <f>Reference!T23</f>
        <v>58.603784146755409</v>
      </c>
      <c r="U9" s="318">
        <f>Reference!U23</f>
        <v>62.789768728666509</v>
      </c>
      <c r="V9" s="3"/>
      <c r="W9" s="3"/>
    </row>
    <row r="10" spans="2:28" x14ac:dyDescent="0.3">
      <c r="B10" s="305" t="str">
        <f t="shared" ref="B10" si="2">B9</f>
        <v>DGS</v>
      </c>
      <c r="C10" s="303" t="str">
        <f t="shared" si="0"/>
        <v>State Financing</v>
      </c>
      <c r="D10" s="303" t="str">
        <f t="shared" si="0"/>
        <v>DGS EE Retrofit</v>
      </c>
      <c r="E10" s="303" t="s">
        <v>591</v>
      </c>
      <c r="F10" s="14" t="str">
        <f t="shared" si="1"/>
        <v>GWh</v>
      </c>
      <c r="G10" s="317">
        <f>Aggressive!G23</f>
        <v>4.185984581911101</v>
      </c>
      <c r="H10" s="317">
        <f>Aggressive!H23</f>
        <v>8.371969163822202</v>
      </c>
      <c r="I10" s="317">
        <f>Aggressive!I23</f>
        <v>12.557953745733304</v>
      </c>
      <c r="J10" s="317">
        <f>Aggressive!J23</f>
        <v>16.743938327644404</v>
      </c>
      <c r="K10" s="317">
        <f>Aggressive!K23</f>
        <v>20.929922909555504</v>
      </c>
      <c r="L10" s="317">
        <f>Aggressive!L23</f>
        <v>25.576365795476825</v>
      </c>
      <c r="M10" s="317">
        <f>Aggressive!M23</f>
        <v>30.683266985408366</v>
      </c>
      <c r="N10" s="317">
        <f>Aggressive!N23</f>
        <v>36.250626479350132</v>
      </c>
      <c r="O10" s="317">
        <f>Aggressive!O23</f>
        <v>41.817985973291897</v>
      </c>
      <c r="P10" s="317">
        <f>Aggressive!P23</f>
        <v>47.385345467233662</v>
      </c>
      <c r="Q10" s="317">
        <f>Aggressive!Q23</f>
        <v>52.952704961175428</v>
      </c>
      <c r="R10" s="317">
        <f>Aggressive!R23</f>
        <v>58.520064455117193</v>
      </c>
      <c r="S10" s="317">
        <f>Aggressive!S23</f>
        <v>64.087423949058959</v>
      </c>
      <c r="T10" s="317">
        <f>Aggressive!T23</f>
        <v>69.654783443000724</v>
      </c>
      <c r="U10" s="318">
        <f>Aggressive!U23</f>
        <v>75.22214293694249</v>
      </c>
      <c r="V10" s="3"/>
      <c r="W10" s="3"/>
    </row>
    <row r="11" spans="2:28" x14ac:dyDescent="0.3">
      <c r="B11" s="305"/>
      <c r="C11" s="303"/>
      <c r="D11" s="303"/>
      <c r="E11" s="303"/>
      <c r="F11" s="306"/>
      <c r="G11" s="303"/>
      <c r="H11" s="303"/>
      <c r="I11" s="303"/>
      <c r="J11" s="303"/>
      <c r="K11" s="303"/>
      <c r="L11" s="303"/>
      <c r="M11" s="303"/>
      <c r="N11" s="303"/>
      <c r="O11" s="303"/>
      <c r="P11" s="303"/>
      <c r="Q11" s="303"/>
      <c r="R11" s="303"/>
      <c r="S11" s="303"/>
      <c r="T11" s="303"/>
      <c r="U11" s="304"/>
      <c r="V11" s="3"/>
      <c r="W11" s="3"/>
    </row>
    <row r="12" spans="2:28" s="8" customFormat="1" ht="18" x14ac:dyDescent="0.35">
      <c r="B12" s="307" t="s">
        <v>52</v>
      </c>
      <c r="C12" s="34"/>
      <c r="D12" s="34"/>
      <c r="E12" s="34"/>
      <c r="F12" s="308"/>
      <c r="G12" s="346" t="s">
        <v>592</v>
      </c>
      <c r="H12" s="346"/>
      <c r="I12" s="346"/>
      <c r="J12" s="346"/>
      <c r="K12" s="346"/>
      <c r="L12" s="346"/>
      <c r="M12" s="346"/>
      <c r="N12" s="346"/>
      <c r="O12" s="346"/>
      <c r="P12" s="346"/>
      <c r="Q12" s="346"/>
      <c r="R12" s="346"/>
      <c r="S12" s="346"/>
      <c r="T12" s="346"/>
      <c r="U12" s="347"/>
      <c r="V12" s="35"/>
      <c r="W12" s="35"/>
      <c r="AA12" s="18"/>
      <c r="AB12" s="18"/>
    </row>
    <row r="13" spans="2:28" ht="14.4" customHeight="1" x14ac:dyDescent="0.3">
      <c r="B13" s="305" t="str">
        <f>B8</f>
        <v>DGS</v>
      </c>
      <c r="C13" s="7" t="str">
        <f t="shared" ref="C13:E13" si="3">C8</f>
        <v>State Financing</v>
      </c>
      <c r="D13" s="7" t="str">
        <f t="shared" si="3"/>
        <v>DGS EE Retrofit</v>
      </c>
      <c r="E13" s="7" t="str">
        <f t="shared" si="3"/>
        <v>Conservative</v>
      </c>
      <c r="F13" s="14" t="s">
        <v>4</v>
      </c>
      <c r="G13" s="319">
        <f>Conservative!G27</f>
        <v>8.4447686008368075E-3</v>
      </c>
      <c r="H13" s="319">
        <f>Conservative!H27</f>
        <v>1.6889537201673615E-2</v>
      </c>
      <c r="I13" s="319">
        <f>Conservative!I27</f>
        <v>2.5334305802510421E-2</v>
      </c>
      <c r="J13" s="319">
        <f>Conservative!J27</f>
        <v>3.377907440334723E-2</v>
      </c>
      <c r="K13" s="319">
        <f>Conservative!K27</f>
        <v>4.2223843004184039E-2</v>
      </c>
      <c r="L13" s="319">
        <f>Conservative!L27</f>
        <v>4.9739687058928797E-2</v>
      </c>
      <c r="M13" s="319">
        <f>Conservative!M27</f>
        <v>5.6326606567581511E-2</v>
      </c>
      <c r="N13" s="319">
        <f>Conservative!N27</f>
        <v>6.1984601530142173E-2</v>
      </c>
      <c r="O13" s="319">
        <f>Conservative!O27</f>
        <v>6.7642596492702836E-2</v>
      </c>
      <c r="P13" s="319">
        <f>Conservative!P27</f>
        <v>7.3300591455263492E-2</v>
      </c>
      <c r="Q13" s="319">
        <f>Conservative!Q27</f>
        <v>7.8958586417824148E-2</v>
      </c>
      <c r="R13" s="319">
        <f>Conservative!R27</f>
        <v>8.4616581380384803E-2</v>
      </c>
      <c r="S13" s="319">
        <f>Conservative!S27</f>
        <v>9.0274576342945459E-2</v>
      </c>
      <c r="T13" s="319">
        <f>Conservative!T27</f>
        <v>9.5932571305506115E-2</v>
      </c>
      <c r="U13" s="320">
        <f>Conservative!U27</f>
        <v>0.10159056626806677</v>
      </c>
      <c r="V13" s="39"/>
      <c r="W13" s="3"/>
      <c r="AA13" s="5"/>
      <c r="AB13" s="5"/>
    </row>
    <row r="14" spans="2:28" x14ac:dyDescent="0.3">
      <c r="B14" s="305" t="str">
        <f t="shared" ref="B14:E15" si="4">B9</f>
        <v>DGS</v>
      </c>
      <c r="C14" s="303" t="str">
        <f t="shared" si="4"/>
        <v>State Financing</v>
      </c>
      <c r="D14" s="303" t="str">
        <f t="shared" si="4"/>
        <v>DGS EE Retrofit</v>
      </c>
      <c r="E14" s="303" t="str">
        <f t="shared" si="4"/>
        <v>Reference</v>
      </c>
      <c r="F14" s="306" t="str">
        <f t="shared" ref="F14:F15" si="5">F13</f>
        <v>MM Therms</v>
      </c>
      <c r="G14" s="319">
        <f>Reference!G27</f>
        <v>8.4447686008368075E-3</v>
      </c>
      <c r="H14" s="319">
        <f>Reference!H27</f>
        <v>1.6889537201673615E-2</v>
      </c>
      <c r="I14" s="319">
        <f>Reference!I27</f>
        <v>2.5334305802510421E-2</v>
      </c>
      <c r="J14" s="319">
        <f>Reference!J27</f>
        <v>3.377907440334723E-2</v>
      </c>
      <c r="K14" s="319">
        <f>Reference!K27</f>
        <v>4.2223843004184039E-2</v>
      </c>
      <c r="L14" s="319">
        <f>Reference!L27</f>
        <v>5.0668611605020848E-2</v>
      </c>
      <c r="M14" s="319">
        <f>Reference!M27</f>
        <v>5.9113380205857657E-2</v>
      </c>
      <c r="N14" s="319">
        <f>Reference!N27</f>
        <v>6.755814880669446E-2</v>
      </c>
      <c r="O14" s="319">
        <f>Reference!O27</f>
        <v>7.6002917407531262E-2</v>
      </c>
      <c r="P14" s="319">
        <f>Reference!P27</f>
        <v>8.4447686008368064E-2</v>
      </c>
      <c r="Q14" s="319">
        <f>Reference!Q27</f>
        <v>9.2892454609204866E-2</v>
      </c>
      <c r="R14" s="319">
        <f>Reference!R27</f>
        <v>0.10133722321004167</v>
      </c>
      <c r="S14" s="319">
        <f>Reference!S27</f>
        <v>0.10978199181087847</v>
      </c>
      <c r="T14" s="319">
        <f>Reference!T27</f>
        <v>0.11822676041171527</v>
      </c>
      <c r="U14" s="320">
        <f>Reference!U27</f>
        <v>0.12667152901255208</v>
      </c>
      <c r="V14" s="3"/>
      <c r="W14" s="3"/>
    </row>
    <row r="15" spans="2:28" ht="15" thickBot="1" x14ac:dyDescent="0.35">
      <c r="B15" s="309" t="str">
        <f t="shared" si="4"/>
        <v>DGS</v>
      </c>
      <c r="C15" s="310" t="str">
        <f t="shared" si="4"/>
        <v>State Financing</v>
      </c>
      <c r="D15" s="310" t="str">
        <f t="shared" si="4"/>
        <v>DGS EE Retrofit</v>
      </c>
      <c r="E15" s="310" t="str">
        <f t="shared" si="4"/>
        <v>Aggressive</v>
      </c>
      <c r="F15" s="311" t="str">
        <f t="shared" si="5"/>
        <v>MM Therms</v>
      </c>
      <c r="G15" s="331">
        <f>Aggressive!G27</f>
        <v>8.4447686008368075E-3</v>
      </c>
      <c r="H15" s="331">
        <f>Aggressive!H27</f>
        <v>1.6889537201673615E-2</v>
      </c>
      <c r="I15" s="331">
        <f>Aggressive!I27</f>
        <v>2.5334305802510421E-2</v>
      </c>
      <c r="J15" s="331">
        <f>Aggressive!J27</f>
        <v>3.377907440334723E-2</v>
      </c>
      <c r="K15" s="331">
        <f>Aggressive!K27</f>
        <v>4.2223843004184039E-2</v>
      </c>
      <c r="L15" s="331">
        <f>Aggressive!L27</f>
        <v>5.1597536151112899E-2</v>
      </c>
      <c r="M15" s="331">
        <f>Aggressive!M27</f>
        <v>6.1900153844133804E-2</v>
      </c>
      <c r="N15" s="331">
        <f>Aggressive!N27</f>
        <v>7.3131696083246753E-2</v>
      </c>
      <c r="O15" s="331">
        <f>Aggressive!O27</f>
        <v>8.4363238322359702E-2</v>
      </c>
      <c r="P15" s="331">
        <f>Aggressive!P27</f>
        <v>9.559478056147265E-2</v>
      </c>
      <c r="Q15" s="331">
        <f>Aggressive!Q27</f>
        <v>0.1068263228005856</v>
      </c>
      <c r="R15" s="331">
        <f>Aggressive!R27</f>
        <v>0.11805786503969855</v>
      </c>
      <c r="S15" s="331">
        <f>Aggressive!S27</f>
        <v>0.1292894072788115</v>
      </c>
      <c r="T15" s="331">
        <f>Aggressive!T27</f>
        <v>0.14052094951792446</v>
      </c>
      <c r="U15" s="332">
        <f>Aggressive!U27</f>
        <v>0.15175249175703742</v>
      </c>
      <c r="V15" s="3"/>
      <c r="W15" s="3"/>
    </row>
    <row r="16" spans="2:28" x14ac:dyDescent="0.3">
      <c r="B16" s="3"/>
      <c r="C16" s="3"/>
      <c r="D16" s="3"/>
      <c r="E16" s="3"/>
      <c r="F16" s="3"/>
      <c r="G16" s="3"/>
      <c r="H16" s="3"/>
      <c r="I16" s="3"/>
      <c r="J16" s="3"/>
      <c r="K16" s="3"/>
      <c r="L16" s="3"/>
      <c r="M16" s="3"/>
      <c r="N16" s="3"/>
      <c r="O16" s="3"/>
      <c r="P16" s="3"/>
      <c r="Q16" s="3"/>
      <c r="R16" s="3"/>
      <c r="S16" s="3"/>
      <c r="T16" s="3"/>
      <c r="U16" s="3"/>
      <c r="V16" s="3"/>
      <c r="W16" s="3"/>
    </row>
    <row r="17" spans="2:28" x14ac:dyDescent="0.3">
      <c r="B17" s="3"/>
      <c r="C17" s="3"/>
      <c r="D17" s="3"/>
      <c r="E17" s="3"/>
      <c r="F17" s="3"/>
      <c r="G17" s="3"/>
      <c r="H17" s="3"/>
      <c r="I17" s="3"/>
      <c r="J17" s="3"/>
      <c r="K17" s="3"/>
      <c r="L17" s="3"/>
      <c r="M17" s="3"/>
      <c r="N17" s="3"/>
      <c r="O17" s="3"/>
      <c r="P17" s="3"/>
      <c r="Q17" s="3"/>
      <c r="R17" s="3"/>
      <c r="S17" s="3"/>
      <c r="T17" s="3"/>
      <c r="U17" s="3"/>
      <c r="V17" s="3"/>
      <c r="W17" s="3"/>
    </row>
    <row r="18" spans="2:28" ht="15" thickBot="1" x14ac:dyDescent="0.35">
      <c r="B18" s="3"/>
      <c r="C18" s="3"/>
      <c r="D18" s="3"/>
      <c r="E18" s="3"/>
      <c r="F18" s="3"/>
      <c r="G18" s="3"/>
      <c r="H18" s="3"/>
      <c r="I18" s="3"/>
      <c r="J18" s="3"/>
      <c r="K18" s="3"/>
      <c r="L18" s="3"/>
      <c r="M18" s="3"/>
      <c r="N18" s="3"/>
      <c r="O18" s="3"/>
      <c r="P18" s="3"/>
      <c r="Q18" s="3"/>
      <c r="R18" s="3"/>
      <c r="S18" s="3"/>
      <c r="T18" s="3"/>
      <c r="U18" s="3"/>
      <c r="V18" s="3"/>
      <c r="W18" s="3"/>
    </row>
    <row r="19" spans="2:28" ht="24" thickBot="1" x14ac:dyDescent="0.5">
      <c r="B19" s="351" t="s">
        <v>593</v>
      </c>
      <c r="C19" s="352"/>
      <c r="D19" s="352"/>
      <c r="E19" s="352"/>
      <c r="F19" s="352"/>
      <c r="G19" s="352"/>
      <c r="H19" s="352"/>
      <c r="I19" s="352"/>
      <c r="J19" s="352"/>
      <c r="K19" s="352"/>
      <c r="L19" s="352"/>
      <c r="M19" s="352"/>
      <c r="N19" s="352"/>
      <c r="O19" s="352"/>
      <c r="P19" s="352"/>
      <c r="Q19" s="352"/>
      <c r="R19" s="352"/>
      <c r="S19" s="352"/>
      <c r="T19" s="352"/>
      <c r="U19" s="353"/>
      <c r="V19" s="3"/>
      <c r="W19" s="3"/>
    </row>
    <row r="20" spans="2:28" s="8" customFormat="1" ht="18.600000000000001" thickBot="1" x14ac:dyDescent="0.4">
      <c r="B20" s="313" t="s">
        <v>1</v>
      </c>
      <c r="C20" s="314" t="s">
        <v>15</v>
      </c>
      <c r="D20" s="314" t="s">
        <v>3</v>
      </c>
      <c r="E20" s="314" t="s">
        <v>587</v>
      </c>
      <c r="F20" s="315" t="s">
        <v>43</v>
      </c>
      <c r="G20" s="314">
        <v>2015</v>
      </c>
      <c r="H20" s="314">
        <v>2016</v>
      </c>
      <c r="I20" s="314">
        <v>2017</v>
      </c>
      <c r="J20" s="314">
        <v>2018</v>
      </c>
      <c r="K20" s="314">
        <v>2019</v>
      </c>
      <c r="L20" s="314">
        <v>2020</v>
      </c>
      <c r="M20" s="314">
        <v>2021</v>
      </c>
      <c r="N20" s="314">
        <v>2022</v>
      </c>
      <c r="O20" s="314">
        <v>2023</v>
      </c>
      <c r="P20" s="314">
        <v>2024</v>
      </c>
      <c r="Q20" s="314">
        <v>2025</v>
      </c>
      <c r="R20" s="314">
        <v>2026</v>
      </c>
      <c r="S20" s="314">
        <v>2027</v>
      </c>
      <c r="T20" s="314">
        <v>2028</v>
      </c>
      <c r="U20" s="316">
        <v>2029</v>
      </c>
      <c r="V20" s="35"/>
      <c r="W20" s="35"/>
      <c r="Y20"/>
      <c r="AA20" s="18"/>
      <c r="AB20" s="18"/>
    </row>
    <row r="21" spans="2:28" s="8" customFormat="1" ht="18" x14ac:dyDescent="0.35">
      <c r="B21" s="301" t="s">
        <v>51</v>
      </c>
      <c r="C21" s="302"/>
      <c r="D21" s="302"/>
      <c r="E21" s="302"/>
      <c r="F21" s="302"/>
      <c r="G21" s="344" t="s">
        <v>588</v>
      </c>
      <c r="H21" s="344"/>
      <c r="I21" s="344"/>
      <c r="J21" s="344"/>
      <c r="K21" s="344"/>
      <c r="L21" s="344"/>
      <c r="M21" s="344"/>
      <c r="N21" s="344"/>
      <c r="O21" s="344"/>
      <c r="P21" s="344"/>
      <c r="Q21" s="344"/>
      <c r="R21" s="344"/>
      <c r="S21" s="344"/>
      <c r="T21" s="344"/>
      <c r="U21" s="345"/>
      <c r="V21" s="35"/>
      <c r="W21" s="35"/>
      <c r="AA21" s="18"/>
      <c r="AB21" s="18"/>
    </row>
    <row r="22" spans="2:28" ht="14.4" customHeight="1" x14ac:dyDescent="0.3">
      <c r="B22" s="38" t="str">
        <f>VLOOKUP($C$1, 'Look-up'!$A$4:$D$20, 4, FALSE)</f>
        <v>DGS</v>
      </c>
      <c r="C22" s="7" t="str">
        <f>VLOOKUP($C$1, 'Look-up'!$A$4:$D$20, 2, FALSE)</f>
        <v>State Financing</v>
      </c>
      <c r="D22" s="7" t="str">
        <f>VLOOKUP($C$1, 'Look-up'!$A$4:$D$20, 1, FALSE)</f>
        <v>DGS EE Retrofit</v>
      </c>
      <c r="E22" s="7" t="s">
        <v>589</v>
      </c>
      <c r="F22" s="14" t="s">
        <v>0</v>
      </c>
      <c r="G22" s="303"/>
      <c r="H22" s="303"/>
      <c r="I22" s="303"/>
      <c r="J22" s="303"/>
      <c r="K22" s="303"/>
      <c r="L22" s="303"/>
      <c r="M22" s="303"/>
      <c r="N22" s="303"/>
      <c r="O22" s="303"/>
      <c r="P22" s="303"/>
      <c r="Q22" s="303"/>
      <c r="R22" s="303"/>
      <c r="S22" s="303"/>
      <c r="T22" s="303"/>
      <c r="U22" s="304"/>
      <c r="V22" s="39"/>
      <c r="W22" s="3"/>
      <c r="AA22" s="5"/>
      <c r="AB22" s="5"/>
    </row>
    <row r="23" spans="2:28" x14ac:dyDescent="0.3">
      <c r="B23" s="305" t="str">
        <f>B22</f>
        <v>DGS</v>
      </c>
      <c r="C23" s="303" t="str">
        <f t="shared" ref="C23:D24" si="6">C22</f>
        <v>State Financing</v>
      </c>
      <c r="D23" s="303" t="str">
        <f t="shared" si="6"/>
        <v>DGS EE Retrofit</v>
      </c>
      <c r="E23" s="303" t="s">
        <v>590</v>
      </c>
      <c r="F23" s="14" t="str">
        <f t="shared" ref="F23:F24" si="7">F22</f>
        <v>GWh</v>
      </c>
      <c r="G23" s="317"/>
      <c r="H23" s="317"/>
      <c r="I23" s="317"/>
      <c r="J23" s="317"/>
      <c r="K23" s="317"/>
      <c r="L23" s="317"/>
      <c r="M23" s="317"/>
      <c r="N23" s="317"/>
      <c r="O23" s="317"/>
      <c r="P23" s="317"/>
      <c r="Q23" s="317"/>
      <c r="R23" s="317"/>
      <c r="S23" s="317"/>
      <c r="T23" s="317"/>
      <c r="U23" s="318"/>
      <c r="V23" s="3"/>
      <c r="W23" s="3"/>
    </row>
    <row r="24" spans="2:28" x14ac:dyDescent="0.3">
      <c r="B24" s="305" t="str">
        <f t="shared" ref="B24" si="8">B23</f>
        <v>DGS</v>
      </c>
      <c r="C24" s="303" t="str">
        <f t="shared" si="6"/>
        <v>State Financing</v>
      </c>
      <c r="D24" s="303" t="str">
        <f t="shared" si="6"/>
        <v>DGS EE Retrofit</v>
      </c>
      <c r="E24" s="303" t="s">
        <v>591</v>
      </c>
      <c r="F24" s="14" t="str">
        <f t="shared" si="7"/>
        <v>GWh</v>
      </c>
      <c r="G24" s="303"/>
      <c r="H24" s="303"/>
      <c r="I24" s="303"/>
      <c r="J24" s="303"/>
      <c r="K24" s="303"/>
      <c r="L24" s="303"/>
      <c r="M24" s="303"/>
      <c r="N24" s="303"/>
      <c r="O24" s="303"/>
      <c r="P24" s="303"/>
      <c r="Q24" s="303"/>
      <c r="R24" s="303"/>
      <c r="S24" s="303"/>
      <c r="T24" s="303"/>
      <c r="U24" s="304"/>
      <c r="V24" s="3"/>
      <c r="W24" s="3"/>
    </row>
    <row r="25" spans="2:28" x14ac:dyDescent="0.3">
      <c r="B25" s="305"/>
      <c r="C25" s="303"/>
      <c r="D25" s="303"/>
      <c r="E25" s="303"/>
      <c r="F25" s="306"/>
      <c r="G25" s="303"/>
      <c r="H25" s="303"/>
      <c r="I25" s="303"/>
      <c r="J25" s="303"/>
      <c r="K25" s="303"/>
      <c r="L25" s="303"/>
      <c r="M25" s="303"/>
      <c r="N25" s="303"/>
      <c r="O25" s="303"/>
      <c r="P25" s="303"/>
      <c r="Q25" s="303"/>
      <c r="R25" s="303"/>
      <c r="S25" s="303"/>
      <c r="T25" s="303"/>
      <c r="U25" s="304"/>
      <c r="V25" s="3"/>
      <c r="W25" s="3"/>
    </row>
    <row r="26" spans="2:28" s="8" customFormat="1" ht="18" x14ac:dyDescent="0.35">
      <c r="B26" s="307" t="s">
        <v>52</v>
      </c>
      <c r="C26" s="34"/>
      <c r="D26" s="34"/>
      <c r="E26" s="34"/>
      <c r="F26" s="308"/>
      <c r="G26" s="346" t="s">
        <v>592</v>
      </c>
      <c r="H26" s="346"/>
      <c r="I26" s="346"/>
      <c r="J26" s="346"/>
      <c r="K26" s="346"/>
      <c r="L26" s="346"/>
      <c r="M26" s="346"/>
      <c r="N26" s="346"/>
      <c r="O26" s="346"/>
      <c r="P26" s="346"/>
      <c r="Q26" s="346"/>
      <c r="R26" s="346"/>
      <c r="S26" s="346"/>
      <c r="T26" s="346"/>
      <c r="U26" s="347"/>
      <c r="V26" s="35"/>
      <c r="W26" s="35"/>
      <c r="AA26" s="18"/>
      <c r="AB26" s="18"/>
    </row>
    <row r="27" spans="2:28" ht="14.4" customHeight="1" x14ac:dyDescent="0.3">
      <c r="B27" s="305" t="str">
        <f>B22</f>
        <v>DGS</v>
      </c>
      <c r="C27" s="7" t="str">
        <f t="shared" ref="C27:E27" si="9">C22</f>
        <v>State Financing</v>
      </c>
      <c r="D27" s="7" t="str">
        <f t="shared" si="9"/>
        <v>DGS EE Retrofit</v>
      </c>
      <c r="E27" s="7" t="str">
        <f t="shared" si="9"/>
        <v>Conservative</v>
      </c>
      <c r="F27" s="14" t="s">
        <v>4</v>
      </c>
      <c r="G27" s="303"/>
      <c r="H27" s="303"/>
      <c r="I27" s="303"/>
      <c r="J27" s="303"/>
      <c r="K27" s="303"/>
      <c r="L27" s="303"/>
      <c r="M27" s="303"/>
      <c r="N27" s="303"/>
      <c r="O27" s="303"/>
      <c r="P27" s="303"/>
      <c r="Q27" s="303"/>
      <c r="R27" s="303"/>
      <c r="S27" s="303"/>
      <c r="T27" s="303"/>
      <c r="U27" s="304"/>
      <c r="V27" s="39"/>
      <c r="W27" s="3"/>
      <c r="AA27" s="5"/>
      <c r="AB27" s="5"/>
    </row>
    <row r="28" spans="2:28" x14ac:dyDescent="0.3">
      <c r="B28" s="305" t="str">
        <f t="shared" ref="B28:E29" si="10">B23</f>
        <v>DGS</v>
      </c>
      <c r="C28" s="303" t="str">
        <f t="shared" si="10"/>
        <v>State Financing</v>
      </c>
      <c r="D28" s="303" t="str">
        <f t="shared" si="10"/>
        <v>DGS EE Retrofit</v>
      </c>
      <c r="E28" s="303" t="str">
        <f t="shared" si="10"/>
        <v>Reference</v>
      </c>
      <c r="F28" s="306" t="str">
        <f t="shared" ref="F28:F29" si="11">F27</f>
        <v>MM Therms</v>
      </c>
      <c r="G28" s="319"/>
      <c r="H28" s="319"/>
      <c r="I28" s="319"/>
      <c r="J28" s="319"/>
      <c r="K28" s="319"/>
      <c r="L28" s="319"/>
      <c r="M28" s="319"/>
      <c r="N28" s="319"/>
      <c r="O28" s="319"/>
      <c r="P28" s="319"/>
      <c r="Q28" s="319"/>
      <c r="R28" s="319"/>
      <c r="S28" s="319"/>
      <c r="T28" s="319"/>
      <c r="U28" s="320"/>
      <c r="V28" s="3"/>
      <c r="W28" s="3"/>
    </row>
    <row r="29" spans="2:28" ht="15" thickBot="1" x14ac:dyDescent="0.35">
      <c r="B29" s="309" t="str">
        <f t="shared" si="10"/>
        <v>DGS</v>
      </c>
      <c r="C29" s="310" t="str">
        <f t="shared" si="10"/>
        <v>State Financing</v>
      </c>
      <c r="D29" s="310" t="str">
        <f t="shared" si="10"/>
        <v>DGS EE Retrofit</v>
      </c>
      <c r="E29" s="310" t="str">
        <f t="shared" si="10"/>
        <v>Aggressive</v>
      </c>
      <c r="F29" s="311" t="str">
        <f t="shared" si="11"/>
        <v>MM Therms</v>
      </c>
      <c r="G29" s="310"/>
      <c r="H29" s="310"/>
      <c r="I29" s="310"/>
      <c r="J29" s="310"/>
      <c r="K29" s="310"/>
      <c r="L29" s="310"/>
      <c r="M29" s="310"/>
      <c r="N29" s="310"/>
      <c r="O29" s="310"/>
      <c r="P29" s="310"/>
      <c r="Q29" s="310"/>
      <c r="R29" s="310"/>
      <c r="S29" s="310"/>
      <c r="T29" s="310"/>
      <c r="U29" s="312"/>
      <c r="V29" s="3"/>
      <c r="W29" s="3"/>
    </row>
    <row r="30" spans="2:28" x14ac:dyDescent="0.3">
      <c r="B30" s="3"/>
      <c r="C30" s="3"/>
      <c r="D30" s="3"/>
      <c r="E30" s="3"/>
      <c r="F30" s="3"/>
      <c r="G30" s="3"/>
      <c r="H30" s="3"/>
      <c r="I30" s="3"/>
      <c r="J30" s="3"/>
      <c r="K30" s="3"/>
      <c r="L30" s="3"/>
      <c r="M30" s="3"/>
      <c r="N30" s="3"/>
      <c r="O30" s="3"/>
      <c r="P30" s="3"/>
      <c r="Q30" s="3"/>
      <c r="R30" s="3"/>
      <c r="S30" s="3"/>
      <c r="T30" s="3"/>
      <c r="U30" s="3"/>
      <c r="V30" s="3"/>
      <c r="W30" s="3"/>
    </row>
    <row r="31" spans="2:28" x14ac:dyDescent="0.3">
      <c r="B31" s="3"/>
      <c r="C31" s="3"/>
      <c r="D31" s="3"/>
      <c r="E31" s="3"/>
      <c r="F31" s="3"/>
      <c r="G31" s="3"/>
      <c r="H31" s="3"/>
      <c r="I31" s="3"/>
      <c r="J31" s="3"/>
      <c r="K31" s="3"/>
      <c r="L31" s="3"/>
      <c r="M31" s="3"/>
      <c r="N31" s="3"/>
      <c r="O31" s="3"/>
      <c r="P31" s="3"/>
      <c r="Q31" s="3"/>
      <c r="R31" s="3"/>
      <c r="S31" s="3"/>
      <c r="T31" s="3"/>
      <c r="U31" s="3"/>
      <c r="V31" s="3"/>
      <c r="W31" s="3"/>
    </row>
    <row r="32" spans="2:28" ht="15" thickBot="1" x14ac:dyDescent="0.35">
      <c r="B32" s="3"/>
      <c r="C32" s="3"/>
      <c r="D32" s="3"/>
      <c r="E32" s="3"/>
      <c r="F32" s="3"/>
      <c r="G32" s="3"/>
      <c r="H32" s="3"/>
      <c r="I32" s="3"/>
      <c r="J32" s="3"/>
      <c r="K32" s="3"/>
      <c r="L32" s="3"/>
      <c r="M32" s="3"/>
      <c r="N32" s="3"/>
      <c r="O32" s="3"/>
      <c r="P32" s="3"/>
      <c r="Q32" s="3"/>
      <c r="R32" s="3"/>
      <c r="S32" s="3"/>
      <c r="T32" s="3"/>
      <c r="U32" s="3"/>
      <c r="V32" s="3"/>
      <c r="W32" s="3"/>
    </row>
    <row r="33" spans="2:28" ht="24" thickBot="1" x14ac:dyDescent="0.5">
      <c r="B33" s="341" t="s">
        <v>594</v>
      </c>
      <c r="C33" s="342"/>
      <c r="D33" s="342"/>
      <c r="E33" s="342"/>
      <c r="F33" s="342"/>
      <c r="G33" s="342"/>
      <c r="H33" s="342"/>
      <c r="I33" s="342"/>
      <c r="J33" s="342"/>
      <c r="K33" s="342"/>
      <c r="L33" s="342"/>
      <c r="M33" s="342"/>
      <c r="N33" s="342"/>
      <c r="O33" s="342"/>
      <c r="P33" s="342"/>
      <c r="Q33" s="342"/>
      <c r="R33" s="342"/>
      <c r="S33" s="342"/>
      <c r="T33" s="342"/>
      <c r="U33" s="343"/>
      <c r="V33" s="3"/>
      <c r="W33" s="3"/>
    </row>
    <row r="34" spans="2:28" s="8" customFormat="1" ht="18.600000000000001" thickBot="1" x14ac:dyDescent="0.4">
      <c r="B34" s="321" t="s">
        <v>1</v>
      </c>
      <c r="C34" s="322" t="s">
        <v>15</v>
      </c>
      <c r="D34" s="322" t="s">
        <v>3</v>
      </c>
      <c r="E34" s="322" t="s">
        <v>587</v>
      </c>
      <c r="F34" s="323" t="s">
        <v>43</v>
      </c>
      <c r="G34" s="322">
        <v>2015</v>
      </c>
      <c r="H34" s="322">
        <v>2016</v>
      </c>
      <c r="I34" s="322">
        <v>2017</v>
      </c>
      <c r="J34" s="322">
        <v>2018</v>
      </c>
      <c r="K34" s="322">
        <v>2019</v>
      </c>
      <c r="L34" s="322">
        <v>2020</v>
      </c>
      <c r="M34" s="322">
        <v>2021</v>
      </c>
      <c r="N34" s="322">
        <v>2022</v>
      </c>
      <c r="O34" s="322">
        <v>2023</v>
      </c>
      <c r="P34" s="322">
        <v>2024</v>
      </c>
      <c r="Q34" s="322">
        <v>2025</v>
      </c>
      <c r="R34" s="322">
        <v>2026</v>
      </c>
      <c r="S34" s="322">
        <v>2027</v>
      </c>
      <c r="T34" s="322">
        <v>2028</v>
      </c>
      <c r="U34" s="324">
        <v>2029</v>
      </c>
      <c r="V34" s="35"/>
      <c r="W34" s="35"/>
      <c r="Y34"/>
      <c r="AA34" s="18"/>
      <c r="AB34" s="18"/>
    </row>
    <row r="35" spans="2:28" s="8" customFormat="1" ht="18" x14ac:dyDescent="0.35">
      <c r="B35" s="301" t="s">
        <v>51</v>
      </c>
      <c r="C35" s="302"/>
      <c r="D35" s="302"/>
      <c r="E35" s="302"/>
      <c r="F35" s="302"/>
      <c r="G35" s="344" t="s">
        <v>588</v>
      </c>
      <c r="H35" s="344"/>
      <c r="I35" s="344"/>
      <c r="J35" s="344"/>
      <c r="K35" s="344"/>
      <c r="L35" s="344"/>
      <c r="M35" s="344"/>
      <c r="N35" s="344"/>
      <c r="O35" s="344"/>
      <c r="P35" s="344"/>
      <c r="Q35" s="344"/>
      <c r="R35" s="344"/>
      <c r="S35" s="344"/>
      <c r="T35" s="344"/>
      <c r="U35" s="345"/>
      <c r="V35" s="35"/>
      <c r="W35" s="35"/>
      <c r="AA35" s="18"/>
      <c r="AB35" s="18"/>
    </row>
    <row r="36" spans="2:28" ht="14.4" customHeight="1" x14ac:dyDescent="0.3">
      <c r="B36" s="38" t="str">
        <f>VLOOKUP($C$1, 'Look-up'!$A$4:$D$20, 4, FALSE)</f>
        <v>DGS</v>
      </c>
      <c r="C36" s="7" t="str">
        <f>VLOOKUP($C$1, 'Look-up'!$A$4:$D$20, 2, FALSE)</f>
        <v>State Financing</v>
      </c>
      <c r="D36" s="7" t="str">
        <f>VLOOKUP($C$1, 'Look-up'!$A$4:$D$20, 1, FALSE)</f>
        <v>DGS EE Retrofit</v>
      </c>
      <c r="E36" s="7" t="s">
        <v>589</v>
      </c>
      <c r="F36" s="14" t="s">
        <v>0</v>
      </c>
      <c r="G36" s="317">
        <f t="shared" ref="G36:U37" si="12">SUM(G8,G22)</f>
        <v>4.185984581911101</v>
      </c>
      <c r="H36" s="317">
        <f t="shared" si="12"/>
        <v>8.371969163822202</v>
      </c>
      <c r="I36" s="317">
        <f t="shared" si="12"/>
        <v>12.557953745733304</v>
      </c>
      <c r="J36" s="317">
        <f t="shared" si="12"/>
        <v>16.743938327644404</v>
      </c>
      <c r="K36" s="317">
        <f t="shared" si="12"/>
        <v>20.929922909555504</v>
      </c>
      <c r="L36" s="317">
        <f t="shared" si="12"/>
        <v>24.655449187456384</v>
      </c>
      <c r="M36" s="317">
        <f t="shared" si="12"/>
        <v>27.920517161347043</v>
      </c>
      <c r="N36" s="317">
        <f t="shared" si="12"/>
        <v>30.725126831227481</v>
      </c>
      <c r="O36" s="317">
        <f t="shared" si="12"/>
        <v>33.529736501107919</v>
      </c>
      <c r="P36" s="317">
        <f t="shared" si="12"/>
        <v>36.334346170988354</v>
      </c>
      <c r="Q36" s="317">
        <f t="shared" si="12"/>
        <v>39.138955840868789</v>
      </c>
      <c r="R36" s="317">
        <f t="shared" si="12"/>
        <v>41.943565510749224</v>
      </c>
      <c r="S36" s="317">
        <f t="shared" si="12"/>
        <v>44.748175180629659</v>
      </c>
      <c r="T36" s="317">
        <f t="shared" si="12"/>
        <v>47.552784850510093</v>
      </c>
      <c r="U36" s="318">
        <f t="shared" si="12"/>
        <v>50.357394520390528</v>
      </c>
      <c r="V36" s="39"/>
      <c r="W36" s="3"/>
      <c r="AA36" s="5"/>
      <c r="AB36" s="5"/>
    </row>
    <row r="37" spans="2:28" x14ac:dyDescent="0.3">
      <c r="B37" s="305" t="str">
        <f>B36</f>
        <v>DGS</v>
      </c>
      <c r="C37" s="303" t="str">
        <f t="shared" ref="C37:D38" si="13">C36</f>
        <v>State Financing</v>
      </c>
      <c r="D37" s="303" t="str">
        <f t="shared" si="13"/>
        <v>DGS EE Retrofit</v>
      </c>
      <c r="E37" s="303" t="s">
        <v>590</v>
      </c>
      <c r="F37" s="14" t="str">
        <f t="shared" ref="F37:F38" si="14">F36</f>
        <v>GWh</v>
      </c>
      <c r="G37" s="317">
        <f>SUM(G9,G23)</f>
        <v>4.185984581911101</v>
      </c>
      <c r="H37" s="317">
        <f t="shared" si="12"/>
        <v>8.371969163822202</v>
      </c>
      <c r="I37" s="317">
        <f t="shared" si="12"/>
        <v>12.557953745733304</v>
      </c>
      <c r="J37" s="317">
        <f t="shared" si="12"/>
        <v>16.743938327644404</v>
      </c>
      <c r="K37" s="317">
        <f t="shared" si="12"/>
        <v>20.929922909555504</v>
      </c>
      <c r="L37" s="317">
        <f t="shared" si="12"/>
        <v>25.115907491466604</v>
      </c>
      <c r="M37" s="317">
        <f t="shared" si="12"/>
        <v>29.301892073377704</v>
      </c>
      <c r="N37" s="317">
        <f t="shared" si="12"/>
        <v>33.487876655288808</v>
      </c>
      <c r="O37" s="317">
        <f t="shared" si="12"/>
        <v>37.673861237199908</v>
      </c>
      <c r="P37" s="317">
        <f t="shared" si="12"/>
        <v>41.859845819111008</v>
      </c>
      <c r="Q37" s="317">
        <f t="shared" si="12"/>
        <v>46.045830401022108</v>
      </c>
      <c r="R37" s="317">
        <f t="shared" si="12"/>
        <v>50.231814982933209</v>
      </c>
      <c r="S37" s="317">
        <f t="shared" si="12"/>
        <v>54.417799564844309</v>
      </c>
      <c r="T37" s="317">
        <f t="shared" si="12"/>
        <v>58.603784146755409</v>
      </c>
      <c r="U37" s="318">
        <f t="shared" si="12"/>
        <v>62.789768728666509</v>
      </c>
      <c r="V37" s="3"/>
      <c r="W37" s="3"/>
    </row>
    <row r="38" spans="2:28" x14ac:dyDescent="0.3">
      <c r="B38" s="305" t="str">
        <f t="shared" ref="B38" si="15">B37</f>
        <v>DGS</v>
      </c>
      <c r="C38" s="303" t="str">
        <f t="shared" si="13"/>
        <v>State Financing</v>
      </c>
      <c r="D38" s="303" t="str">
        <f t="shared" si="13"/>
        <v>DGS EE Retrofit</v>
      </c>
      <c r="E38" s="303" t="s">
        <v>591</v>
      </c>
      <c r="F38" s="14" t="str">
        <f t="shared" si="14"/>
        <v>GWh</v>
      </c>
      <c r="G38" s="317">
        <f t="shared" ref="G38:U38" si="16">SUM(G10,G24)</f>
        <v>4.185984581911101</v>
      </c>
      <c r="H38" s="317">
        <f t="shared" si="16"/>
        <v>8.371969163822202</v>
      </c>
      <c r="I38" s="317">
        <f t="shared" si="16"/>
        <v>12.557953745733304</v>
      </c>
      <c r="J38" s="317">
        <f t="shared" si="16"/>
        <v>16.743938327644404</v>
      </c>
      <c r="K38" s="317">
        <f t="shared" si="16"/>
        <v>20.929922909555504</v>
      </c>
      <c r="L38" s="317">
        <f t="shared" si="16"/>
        <v>25.576365795476825</v>
      </c>
      <c r="M38" s="317">
        <f t="shared" si="16"/>
        <v>30.683266985408366</v>
      </c>
      <c r="N38" s="317">
        <f t="shared" si="16"/>
        <v>36.250626479350132</v>
      </c>
      <c r="O38" s="317">
        <f t="shared" si="16"/>
        <v>41.817985973291897</v>
      </c>
      <c r="P38" s="317">
        <f t="shared" si="16"/>
        <v>47.385345467233662</v>
      </c>
      <c r="Q38" s="317">
        <f t="shared" si="16"/>
        <v>52.952704961175428</v>
      </c>
      <c r="R38" s="317">
        <f t="shared" si="16"/>
        <v>58.520064455117193</v>
      </c>
      <c r="S38" s="317">
        <f t="shared" si="16"/>
        <v>64.087423949058959</v>
      </c>
      <c r="T38" s="317">
        <f t="shared" si="16"/>
        <v>69.654783443000724</v>
      </c>
      <c r="U38" s="318">
        <f t="shared" si="16"/>
        <v>75.22214293694249</v>
      </c>
      <c r="V38" s="3"/>
      <c r="W38" s="3"/>
    </row>
    <row r="39" spans="2:28" x14ac:dyDescent="0.3">
      <c r="B39" s="305"/>
      <c r="C39" s="303"/>
      <c r="D39" s="303"/>
      <c r="E39" s="303"/>
      <c r="F39" s="306"/>
      <c r="G39" s="303"/>
      <c r="H39" s="303"/>
      <c r="I39" s="303"/>
      <c r="J39" s="303"/>
      <c r="K39" s="303"/>
      <c r="L39" s="303"/>
      <c r="M39" s="303"/>
      <c r="N39" s="303"/>
      <c r="O39" s="303"/>
      <c r="P39" s="303"/>
      <c r="Q39" s="303"/>
      <c r="R39" s="303"/>
      <c r="S39" s="303"/>
      <c r="T39" s="303"/>
      <c r="U39" s="304"/>
      <c r="V39" s="3"/>
      <c r="W39" s="3"/>
    </row>
    <row r="40" spans="2:28" s="8" customFormat="1" ht="18" x14ac:dyDescent="0.35">
      <c r="B40" s="307" t="s">
        <v>52</v>
      </c>
      <c r="C40" s="34"/>
      <c r="D40" s="34"/>
      <c r="E40" s="34"/>
      <c r="F40" s="308"/>
      <c r="G40" s="346" t="s">
        <v>592</v>
      </c>
      <c r="H40" s="346"/>
      <c r="I40" s="346"/>
      <c r="J40" s="346"/>
      <c r="K40" s="346"/>
      <c r="L40" s="346"/>
      <c r="M40" s="346"/>
      <c r="N40" s="346"/>
      <c r="O40" s="346"/>
      <c r="P40" s="346"/>
      <c r="Q40" s="346"/>
      <c r="R40" s="346"/>
      <c r="S40" s="346"/>
      <c r="T40" s="346"/>
      <c r="U40" s="347"/>
      <c r="V40" s="35"/>
      <c r="W40" s="35"/>
      <c r="AA40" s="18"/>
      <c r="AB40" s="18"/>
    </row>
    <row r="41" spans="2:28" ht="14.4" customHeight="1" x14ac:dyDescent="0.3">
      <c r="B41" s="305" t="str">
        <f>B36</f>
        <v>DGS</v>
      </c>
      <c r="C41" s="7" t="str">
        <f t="shared" ref="C41:E41" si="17">C36</f>
        <v>State Financing</v>
      </c>
      <c r="D41" s="7" t="str">
        <f t="shared" si="17"/>
        <v>DGS EE Retrofit</v>
      </c>
      <c r="E41" s="7" t="str">
        <f t="shared" si="17"/>
        <v>Conservative</v>
      </c>
      <c r="F41" s="14" t="s">
        <v>4</v>
      </c>
      <c r="G41" s="333">
        <f t="shared" ref="G41:U42" si="18">SUM(G13,G27)</f>
        <v>8.4447686008368075E-3</v>
      </c>
      <c r="H41" s="333">
        <f t="shared" si="18"/>
        <v>1.6889537201673615E-2</v>
      </c>
      <c r="I41" s="333">
        <f t="shared" si="18"/>
        <v>2.5334305802510421E-2</v>
      </c>
      <c r="J41" s="333">
        <f t="shared" si="18"/>
        <v>3.377907440334723E-2</v>
      </c>
      <c r="K41" s="333">
        <f t="shared" si="18"/>
        <v>4.2223843004184039E-2</v>
      </c>
      <c r="L41" s="333">
        <f t="shared" si="18"/>
        <v>4.9739687058928797E-2</v>
      </c>
      <c r="M41" s="333">
        <f t="shared" si="18"/>
        <v>5.6326606567581511E-2</v>
      </c>
      <c r="N41" s="333">
        <f t="shared" si="18"/>
        <v>6.1984601530142173E-2</v>
      </c>
      <c r="O41" s="333">
        <f t="shared" si="18"/>
        <v>6.7642596492702836E-2</v>
      </c>
      <c r="P41" s="333">
        <f t="shared" si="18"/>
        <v>7.3300591455263492E-2</v>
      </c>
      <c r="Q41" s="333">
        <f t="shared" si="18"/>
        <v>7.8958586417824148E-2</v>
      </c>
      <c r="R41" s="333">
        <f t="shared" si="18"/>
        <v>8.4616581380384803E-2</v>
      </c>
      <c r="S41" s="333">
        <f t="shared" si="18"/>
        <v>9.0274576342945459E-2</v>
      </c>
      <c r="T41" s="333">
        <f t="shared" si="18"/>
        <v>9.5932571305506115E-2</v>
      </c>
      <c r="U41" s="334">
        <f t="shared" si="18"/>
        <v>0.10159056626806677</v>
      </c>
      <c r="V41" s="39"/>
      <c r="W41" s="3"/>
      <c r="AA41" s="5"/>
      <c r="AB41" s="5"/>
    </row>
    <row r="42" spans="2:28" x14ac:dyDescent="0.3">
      <c r="B42" s="305" t="str">
        <f t="shared" ref="B42:E43" si="19">B37</f>
        <v>DGS</v>
      </c>
      <c r="C42" s="303" t="str">
        <f t="shared" si="19"/>
        <v>State Financing</v>
      </c>
      <c r="D42" s="303" t="str">
        <f t="shared" si="19"/>
        <v>DGS EE Retrofit</v>
      </c>
      <c r="E42" s="303" t="str">
        <f t="shared" si="19"/>
        <v>Reference</v>
      </c>
      <c r="F42" s="306" t="str">
        <f t="shared" ref="F42:F43" si="20">F41</f>
        <v>MM Therms</v>
      </c>
      <c r="G42" s="333">
        <f>SUM(G14,G28)</f>
        <v>8.4447686008368075E-3</v>
      </c>
      <c r="H42" s="333">
        <f t="shared" si="18"/>
        <v>1.6889537201673615E-2</v>
      </c>
      <c r="I42" s="333">
        <f t="shared" si="18"/>
        <v>2.5334305802510421E-2</v>
      </c>
      <c r="J42" s="333">
        <f t="shared" si="18"/>
        <v>3.377907440334723E-2</v>
      </c>
      <c r="K42" s="333">
        <f t="shared" si="18"/>
        <v>4.2223843004184039E-2</v>
      </c>
      <c r="L42" s="333">
        <f t="shared" si="18"/>
        <v>5.0668611605020848E-2</v>
      </c>
      <c r="M42" s="333">
        <f t="shared" si="18"/>
        <v>5.9113380205857657E-2</v>
      </c>
      <c r="N42" s="333">
        <f t="shared" si="18"/>
        <v>6.755814880669446E-2</v>
      </c>
      <c r="O42" s="333">
        <f t="shared" si="18"/>
        <v>7.6002917407531262E-2</v>
      </c>
      <c r="P42" s="333">
        <f t="shared" si="18"/>
        <v>8.4447686008368064E-2</v>
      </c>
      <c r="Q42" s="333">
        <f t="shared" si="18"/>
        <v>9.2892454609204866E-2</v>
      </c>
      <c r="R42" s="333">
        <f t="shared" si="18"/>
        <v>0.10133722321004167</v>
      </c>
      <c r="S42" s="333">
        <f t="shared" si="18"/>
        <v>0.10978199181087847</v>
      </c>
      <c r="T42" s="333">
        <f t="shared" si="18"/>
        <v>0.11822676041171527</v>
      </c>
      <c r="U42" s="334">
        <f t="shared" si="18"/>
        <v>0.12667152901255208</v>
      </c>
      <c r="V42" s="3"/>
      <c r="W42" s="3"/>
    </row>
    <row r="43" spans="2:28" ht="15" thickBot="1" x14ac:dyDescent="0.35">
      <c r="B43" s="309" t="str">
        <f t="shared" si="19"/>
        <v>DGS</v>
      </c>
      <c r="C43" s="310" t="str">
        <f t="shared" si="19"/>
        <v>State Financing</v>
      </c>
      <c r="D43" s="310" t="str">
        <f t="shared" si="19"/>
        <v>DGS EE Retrofit</v>
      </c>
      <c r="E43" s="310" t="str">
        <f t="shared" si="19"/>
        <v>Aggressive</v>
      </c>
      <c r="F43" s="311" t="str">
        <f t="shared" si="20"/>
        <v>MM Therms</v>
      </c>
      <c r="G43" s="335">
        <f t="shared" ref="G43:U43" si="21">SUM(G15,G29)</f>
        <v>8.4447686008368075E-3</v>
      </c>
      <c r="H43" s="335">
        <f t="shared" si="21"/>
        <v>1.6889537201673615E-2</v>
      </c>
      <c r="I43" s="335">
        <f t="shared" si="21"/>
        <v>2.5334305802510421E-2</v>
      </c>
      <c r="J43" s="335">
        <f t="shared" si="21"/>
        <v>3.377907440334723E-2</v>
      </c>
      <c r="K43" s="335">
        <f t="shared" si="21"/>
        <v>4.2223843004184039E-2</v>
      </c>
      <c r="L43" s="335">
        <f t="shared" si="21"/>
        <v>5.1597536151112899E-2</v>
      </c>
      <c r="M43" s="335">
        <f t="shared" si="21"/>
        <v>6.1900153844133804E-2</v>
      </c>
      <c r="N43" s="335">
        <f t="shared" si="21"/>
        <v>7.3131696083246753E-2</v>
      </c>
      <c r="O43" s="335">
        <f t="shared" si="21"/>
        <v>8.4363238322359702E-2</v>
      </c>
      <c r="P43" s="335">
        <f t="shared" si="21"/>
        <v>9.559478056147265E-2</v>
      </c>
      <c r="Q43" s="335">
        <f t="shared" si="21"/>
        <v>0.1068263228005856</v>
      </c>
      <c r="R43" s="335">
        <f t="shared" si="21"/>
        <v>0.11805786503969855</v>
      </c>
      <c r="S43" s="335">
        <f t="shared" si="21"/>
        <v>0.1292894072788115</v>
      </c>
      <c r="T43" s="335">
        <f t="shared" si="21"/>
        <v>0.14052094951792446</v>
      </c>
      <c r="U43" s="336">
        <f t="shared" si="21"/>
        <v>0.15175249175703742</v>
      </c>
      <c r="V43" s="3"/>
      <c r="W43" s="3"/>
    </row>
    <row r="44" spans="2:28" x14ac:dyDescent="0.3">
      <c r="B44" s="3"/>
      <c r="C44" s="3"/>
      <c r="D44" s="3"/>
      <c r="E44" s="3"/>
      <c r="F44" s="3"/>
      <c r="G44" s="3"/>
      <c r="H44" s="3"/>
      <c r="I44" s="3"/>
      <c r="J44" s="3"/>
      <c r="K44" s="3"/>
      <c r="L44" s="3"/>
      <c r="M44" s="3"/>
      <c r="N44" s="3"/>
      <c r="O44" s="3"/>
      <c r="P44" s="3"/>
      <c r="Q44" s="3"/>
      <c r="R44" s="3"/>
      <c r="S44" s="3"/>
      <c r="T44" s="3"/>
      <c r="U44" s="3"/>
      <c r="V44" s="3"/>
      <c r="W44" s="3"/>
    </row>
    <row r="45" spans="2:28" x14ac:dyDescent="0.3">
      <c r="B45" s="3"/>
      <c r="C45" s="3"/>
      <c r="D45" s="3"/>
      <c r="E45" s="3"/>
      <c r="F45" s="3"/>
      <c r="G45" s="3"/>
      <c r="H45" s="3"/>
      <c r="I45" s="3"/>
      <c r="J45" s="3"/>
      <c r="K45" s="3"/>
      <c r="L45" s="3"/>
      <c r="M45" s="3"/>
      <c r="N45" s="3"/>
      <c r="O45" s="3"/>
      <c r="P45" s="3"/>
      <c r="Q45" s="3"/>
      <c r="R45" s="3"/>
      <c r="S45" s="3"/>
      <c r="T45" s="3"/>
      <c r="U45" s="3"/>
      <c r="V45" s="3"/>
      <c r="W45" s="3"/>
    </row>
  </sheetData>
  <mergeCells count="9">
    <mergeCell ref="B33:U33"/>
    <mergeCell ref="G35:U35"/>
    <mergeCell ref="G40:U40"/>
    <mergeCell ref="B5:U5"/>
    <mergeCell ref="G7:U7"/>
    <mergeCell ref="G12:U12"/>
    <mergeCell ref="B19:U19"/>
    <mergeCell ref="G21:U21"/>
    <mergeCell ref="G26:U26"/>
  </mergeCells>
  <pageMargins left="0.7" right="0.7" top="0.5" bottom="0.5" header="0.3" footer="0.3"/>
  <pageSetup paperSize="5" scale="26" orientation="landscape" r:id="rId1"/>
  <headerFooter>
    <oddFooter>&amp;L&amp;Z&amp;F&amp;A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A47"/>
  <sheetViews>
    <sheetView zoomScale="70" zoomScaleNormal="70" workbookViewId="0">
      <selection activeCell="C1" sqref="C1"/>
    </sheetView>
  </sheetViews>
  <sheetFormatPr defaultRowHeight="14.4" x14ac:dyDescent="0.3"/>
  <cols>
    <col min="2" max="2" width="18.44140625" customWidth="1"/>
    <col min="3" max="3" width="26.5546875" customWidth="1"/>
    <col min="4" max="4" width="31" customWidth="1"/>
    <col min="5" max="5" width="19.5546875" customWidth="1"/>
    <col min="6" max="6" width="22.33203125" bestFit="1" customWidth="1"/>
    <col min="7" max="9" width="7.6640625" bestFit="1" customWidth="1"/>
    <col min="10" max="11" width="7.6640625" customWidth="1"/>
    <col min="12" max="21" width="7.6640625" bestFit="1" customWidth="1"/>
    <col min="22" max="22" width="14" customWidth="1"/>
    <col min="23" max="23" width="39.109375" customWidth="1"/>
    <col min="24" max="24" width="12.33203125" customWidth="1"/>
  </cols>
  <sheetData>
    <row r="1" spans="2:27" ht="23.4" x14ac:dyDescent="0.45">
      <c r="B1" s="340" t="s">
        <v>30</v>
      </c>
      <c r="C1" s="340" t="str">
        <f>'Program Analysis'!C3</f>
        <v>DGS EE Retrofit</v>
      </c>
    </row>
    <row r="2" spans="2:27" ht="23.4" x14ac:dyDescent="0.45">
      <c r="B2" s="340" t="s">
        <v>596</v>
      </c>
      <c r="C2" s="340" t="s">
        <v>590</v>
      </c>
    </row>
    <row r="3" spans="2:27" ht="18" x14ac:dyDescent="0.35">
      <c r="B3" s="9"/>
      <c r="C3" s="21"/>
      <c r="D3" s="13"/>
    </row>
    <row r="4" spans="2:27" s="2" customFormat="1" ht="15" thickBot="1" x14ac:dyDescent="0.35">
      <c r="G4" s="10"/>
      <c r="H4" s="10"/>
      <c r="I4" s="10"/>
      <c r="J4" s="10"/>
      <c r="K4" s="10"/>
      <c r="L4" s="10"/>
      <c r="M4" s="10"/>
      <c r="N4" s="10"/>
      <c r="O4" s="10"/>
      <c r="P4" s="10"/>
      <c r="Q4" s="10"/>
      <c r="R4" s="10"/>
      <c r="S4" s="10"/>
      <c r="T4" s="10"/>
      <c r="U4" s="10"/>
    </row>
    <row r="5" spans="2:27" ht="18" x14ac:dyDescent="0.35">
      <c r="B5" s="51" t="s">
        <v>598</v>
      </c>
      <c r="C5" s="23"/>
      <c r="D5" s="23"/>
      <c r="E5" s="24"/>
      <c r="F5" s="24"/>
      <c r="G5" s="25"/>
      <c r="H5" s="25"/>
      <c r="I5" s="25"/>
      <c r="J5" s="25"/>
      <c r="K5" s="25"/>
      <c r="L5" s="25"/>
      <c r="M5" s="25"/>
      <c r="N5" s="25"/>
      <c r="O5" s="25"/>
      <c r="P5" s="25"/>
      <c r="Q5" s="25"/>
      <c r="R5" s="25"/>
      <c r="S5" s="25"/>
      <c r="T5" s="25"/>
      <c r="U5" s="25"/>
      <c r="V5" s="26"/>
    </row>
    <row r="6" spans="2:27" x14ac:dyDescent="0.3">
      <c r="B6" s="50" t="s">
        <v>48</v>
      </c>
      <c r="C6" s="12" t="s">
        <v>601</v>
      </c>
      <c r="D6" s="28"/>
      <c r="E6" s="12"/>
      <c r="F6" s="12"/>
      <c r="G6" s="3"/>
      <c r="H6" s="3"/>
      <c r="I6" s="3"/>
      <c r="J6" s="3"/>
      <c r="K6" s="3"/>
      <c r="L6" s="3"/>
      <c r="M6" s="3"/>
      <c r="N6" s="3"/>
      <c r="O6" s="3"/>
      <c r="P6" s="3"/>
      <c r="Q6" s="3"/>
      <c r="R6" s="3"/>
      <c r="S6" s="3"/>
      <c r="T6" s="3"/>
      <c r="U6" s="3"/>
      <c r="V6" s="29"/>
    </row>
    <row r="7" spans="2:27" x14ac:dyDescent="0.3">
      <c r="B7" s="44"/>
      <c r="C7" s="12"/>
      <c r="D7" s="28"/>
      <c r="E7" s="12"/>
      <c r="F7" s="12"/>
      <c r="G7" s="3"/>
      <c r="H7" s="3"/>
      <c r="I7" s="3"/>
      <c r="J7" s="3"/>
      <c r="K7" s="3"/>
      <c r="L7" s="3"/>
      <c r="M7" s="3"/>
      <c r="N7" s="3"/>
      <c r="O7" s="3"/>
      <c r="P7" s="3"/>
      <c r="Q7" s="3"/>
      <c r="R7" s="3"/>
      <c r="S7" s="3"/>
      <c r="T7" s="3"/>
      <c r="U7" s="3"/>
      <c r="V7" s="29"/>
    </row>
    <row r="8" spans="2:27" x14ac:dyDescent="0.3">
      <c r="B8" s="44"/>
      <c r="C8" s="12"/>
      <c r="D8" s="28"/>
      <c r="E8" s="12"/>
      <c r="F8" s="12"/>
      <c r="G8" s="3"/>
      <c r="H8" s="3"/>
      <c r="I8" s="3"/>
      <c r="J8" s="3"/>
      <c r="K8" s="3"/>
      <c r="L8" s="3"/>
      <c r="M8" s="3"/>
      <c r="N8" s="3"/>
      <c r="O8" s="3"/>
      <c r="P8" s="3"/>
      <c r="Q8" s="3"/>
      <c r="R8" s="3"/>
      <c r="S8" s="3"/>
      <c r="T8" s="3"/>
      <c r="U8" s="3"/>
      <c r="V8" s="29"/>
    </row>
    <row r="9" spans="2:27" s="8" customFormat="1" ht="18" x14ac:dyDescent="0.35">
      <c r="B9" s="31" t="s">
        <v>1</v>
      </c>
      <c r="C9" s="32" t="s">
        <v>15</v>
      </c>
      <c r="D9" s="32" t="s">
        <v>3</v>
      </c>
      <c r="E9" s="32" t="s">
        <v>29</v>
      </c>
      <c r="F9" s="33" t="s">
        <v>43</v>
      </c>
      <c r="G9" s="32">
        <v>2015</v>
      </c>
      <c r="H9" s="32">
        <v>2016</v>
      </c>
      <c r="I9" s="32">
        <v>2017</v>
      </c>
      <c r="J9" s="32">
        <v>2018</v>
      </c>
      <c r="K9" s="32">
        <v>2019</v>
      </c>
      <c r="L9" s="32">
        <v>2020</v>
      </c>
      <c r="M9" s="32">
        <v>2021</v>
      </c>
      <c r="N9" s="32">
        <v>2022</v>
      </c>
      <c r="O9" s="32">
        <v>2023</v>
      </c>
      <c r="P9" s="32">
        <v>2024</v>
      </c>
      <c r="Q9" s="32">
        <v>2025</v>
      </c>
      <c r="R9" s="32">
        <v>2026</v>
      </c>
      <c r="S9" s="34">
        <v>2027</v>
      </c>
      <c r="T9" s="34">
        <v>2028</v>
      </c>
      <c r="U9" s="34">
        <v>2029</v>
      </c>
      <c r="V9" s="36"/>
      <c r="X9"/>
      <c r="Z9" s="18"/>
      <c r="AA9" s="18"/>
    </row>
    <row r="10" spans="2:27" s="8" customFormat="1" ht="18" x14ac:dyDescent="0.35">
      <c r="B10" s="43" t="s">
        <v>50</v>
      </c>
      <c r="C10" s="19"/>
      <c r="D10" s="19"/>
      <c r="E10" s="19"/>
      <c r="F10" s="19"/>
      <c r="G10" s="354" t="s">
        <v>44</v>
      </c>
      <c r="H10" s="354"/>
      <c r="I10" s="354"/>
      <c r="J10" s="354"/>
      <c r="K10" s="354"/>
      <c r="L10" s="354"/>
      <c r="M10" s="354"/>
      <c r="N10" s="354"/>
      <c r="O10" s="354"/>
      <c r="P10" s="354"/>
      <c r="Q10" s="354"/>
      <c r="R10" s="354"/>
      <c r="S10" s="354"/>
      <c r="T10" s="354"/>
      <c r="U10" s="354"/>
      <c r="V10" s="36"/>
      <c r="X10"/>
      <c r="Z10" s="18"/>
      <c r="AA10" s="18"/>
    </row>
    <row r="11" spans="2:27" ht="14.4" customHeight="1" x14ac:dyDescent="0.3">
      <c r="B11" s="38" t="str">
        <f>VLOOKUP($C$1, 'Look-up'!$A$4:$D$20, 4, FALSE)</f>
        <v>DGS</v>
      </c>
      <c r="C11" s="7" t="str">
        <f>VLOOKUP($C$1, 'Look-up'!$A$4:$D$20, 2, FALSE)</f>
        <v>State Financing</v>
      </c>
      <c r="D11" s="7" t="str">
        <f>VLOOKUP($C$1, 'Look-up'!$A$4:$D$20, 1, FALSE)</f>
        <v>DGS EE Retrofit</v>
      </c>
      <c r="E11" s="7" t="str">
        <f>VLOOKUP($C$1, 'Look-up'!$A$4:$D$20, 3, FALSE)</f>
        <v>NR</v>
      </c>
      <c r="F11" s="54" t="s">
        <v>0</v>
      </c>
      <c r="G11" s="16">
        <f>'DGS Projects Funded'!W107/1000000*'IOU vs DGS spending'!$K$26</f>
        <v>4.185984581911101</v>
      </c>
      <c r="H11" s="16">
        <f>G11</f>
        <v>4.185984581911101</v>
      </c>
      <c r="I11" s="16">
        <f t="shared" ref="I11:U11" si="0">H11</f>
        <v>4.185984581911101</v>
      </c>
      <c r="J11" s="16">
        <f t="shared" si="0"/>
        <v>4.185984581911101</v>
      </c>
      <c r="K11" s="16">
        <f t="shared" si="0"/>
        <v>4.185984581911101</v>
      </c>
      <c r="L11" s="16">
        <f t="shared" si="0"/>
        <v>4.185984581911101</v>
      </c>
      <c r="M11" s="16">
        <f t="shared" si="0"/>
        <v>4.185984581911101</v>
      </c>
      <c r="N11" s="16">
        <f t="shared" si="0"/>
        <v>4.185984581911101</v>
      </c>
      <c r="O11" s="16">
        <f t="shared" si="0"/>
        <v>4.185984581911101</v>
      </c>
      <c r="P11" s="16">
        <f t="shared" si="0"/>
        <v>4.185984581911101</v>
      </c>
      <c r="Q11" s="16">
        <f t="shared" si="0"/>
        <v>4.185984581911101</v>
      </c>
      <c r="R11" s="16">
        <f t="shared" si="0"/>
        <v>4.185984581911101</v>
      </c>
      <c r="S11" s="16">
        <f t="shared" si="0"/>
        <v>4.185984581911101</v>
      </c>
      <c r="T11" s="16">
        <f t="shared" si="0"/>
        <v>4.185984581911101</v>
      </c>
      <c r="U11" s="16">
        <f t="shared" si="0"/>
        <v>4.185984581911101</v>
      </c>
      <c r="V11" s="29"/>
      <c r="Z11" s="5"/>
      <c r="AA11" s="5"/>
    </row>
    <row r="12" spans="2:27" x14ac:dyDescent="0.3">
      <c r="B12" s="30"/>
      <c r="C12" s="3"/>
      <c r="D12" s="3"/>
      <c r="E12" s="3"/>
      <c r="F12" s="3"/>
      <c r="G12" s="12"/>
      <c r="H12" s="12"/>
      <c r="I12" s="12"/>
      <c r="J12" s="12"/>
      <c r="K12" s="12"/>
      <c r="L12" s="12"/>
      <c r="M12" s="12"/>
      <c r="N12" s="12"/>
      <c r="O12" s="12"/>
      <c r="P12" s="12"/>
      <c r="Q12" s="12"/>
      <c r="R12" s="12"/>
      <c r="S12" s="12"/>
      <c r="T12" s="12"/>
      <c r="U12" s="12"/>
      <c r="V12" s="29"/>
    </row>
    <row r="13" spans="2:27" x14ac:dyDescent="0.3">
      <c r="B13" s="30"/>
      <c r="C13" s="3"/>
      <c r="D13" s="3"/>
      <c r="E13" s="3"/>
      <c r="F13" s="3"/>
      <c r="G13" s="12"/>
      <c r="H13" s="12"/>
      <c r="I13" s="12"/>
      <c r="J13" s="12"/>
      <c r="K13" s="12"/>
      <c r="L13" s="12"/>
      <c r="M13" s="12"/>
      <c r="N13" s="12"/>
      <c r="O13" s="12"/>
      <c r="P13" s="12"/>
      <c r="Q13" s="12"/>
      <c r="R13" s="12"/>
      <c r="S13" s="12"/>
      <c r="T13" s="12"/>
      <c r="U13" s="12"/>
      <c r="V13" s="29"/>
    </row>
    <row r="14" spans="2:27" s="8" customFormat="1" ht="18" x14ac:dyDescent="0.35">
      <c r="B14" s="43" t="s">
        <v>49</v>
      </c>
      <c r="C14" s="19"/>
      <c r="D14" s="19"/>
      <c r="E14" s="19"/>
      <c r="F14" s="19"/>
      <c r="G14" s="354" t="s">
        <v>45</v>
      </c>
      <c r="H14" s="354"/>
      <c r="I14" s="354"/>
      <c r="J14" s="354"/>
      <c r="K14" s="354"/>
      <c r="L14" s="354"/>
      <c r="M14" s="354"/>
      <c r="N14" s="354"/>
      <c r="O14" s="354"/>
      <c r="P14" s="354"/>
      <c r="Q14" s="354"/>
      <c r="R14" s="354"/>
      <c r="S14" s="354"/>
      <c r="T14" s="354"/>
      <c r="U14" s="354"/>
      <c r="V14" s="36"/>
      <c r="X14"/>
    </row>
    <row r="15" spans="2:27" x14ac:dyDescent="0.3">
      <c r="B15" s="38" t="str">
        <f>B23</f>
        <v>DGS</v>
      </c>
      <c r="C15" s="7" t="str">
        <f>C23</f>
        <v>State Financing</v>
      </c>
      <c r="D15" s="7" t="str">
        <f>D23</f>
        <v>DGS EE Retrofit</v>
      </c>
      <c r="E15" s="7" t="str">
        <f>E23</f>
        <v>NR</v>
      </c>
      <c r="F15" s="54" t="s">
        <v>4</v>
      </c>
      <c r="G15" s="337">
        <f>'DGS Projects Funded'!X107/1000000*'IOU vs DGS spending'!K26</f>
        <v>8.4447686008368075E-3</v>
      </c>
      <c r="H15" s="339">
        <f>G15</f>
        <v>8.4447686008368075E-3</v>
      </c>
      <c r="I15" s="339">
        <f t="shared" ref="I15:U15" si="1">H15</f>
        <v>8.4447686008368075E-3</v>
      </c>
      <c r="J15" s="339">
        <f t="shared" si="1"/>
        <v>8.4447686008368075E-3</v>
      </c>
      <c r="K15" s="339">
        <f t="shared" si="1"/>
        <v>8.4447686008368075E-3</v>
      </c>
      <c r="L15" s="339">
        <f t="shared" si="1"/>
        <v>8.4447686008368075E-3</v>
      </c>
      <c r="M15" s="339">
        <f t="shared" si="1"/>
        <v>8.4447686008368075E-3</v>
      </c>
      <c r="N15" s="339">
        <f t="shared" si="1"/>
        <v>8.4447686008368075E-3</v>
      </c>
      <c r="O15" s="339">
        <f t="shared" si="1"/>
        <v>8.4447686008368075E-3</v>
      </c>
      <c r="P15" s="339">
        <f t="shared" si="1"/>
        <v>8.4447686008368075E-3</v>
      </c>
      <c r="Q15" s="339">
        <f t="shared" si="1"/>
        <v>8.4447686008368075E-3</v>
      </c>
      <c r="R15" s="339">
        <f t="shared" si="1"/>
        <v>8.4447686008368075E-3</v>
      </c>
      <c r="S15" s="339">
        <f t="shared" si="1"/>
        <v>8.4447686008368075E-3</v>
      </c>
      <c r="T15" s="339">
        <f t="shared" si="1"/>
        <v>8.4447686008368075E-3</v>
      </c>
      <c r="U15" s="339">
        <f t="shared" si="1"/>
        <v>8.4447686008368075E-3</v>
      </c>
      <c r="V15" s="29"/>
    </row>
    <row r="16" spans="2:27" x14ac:dyDescent="0.3">
      <c r="B16" s="38"/>
      <c r="C16" s="7"/>
      <c r="D16" s="7"/>
      <c r="E16" s="7"/>
      <c r="F16" s="48"/>
      <c r="G16" s="49"/>
      <c r="H16" s="49"/>
      <c r="I16" s="49"/>
      <c r="J16" s="269"/>
      <c r="K16" s="49"/>
      <c r="L16" s="267"/>
      <c r="M16" s="49"/>
      <c r="N16" s="49"/>
      <c r="O16" s="49"/>
      <c r="P16" s="49"/>
      <c r="Q16" s="49"/>
      <c r="R16" s="49"/>
      <c r="S16" s="49"/>
      <c r="T16" s="49"/>
      <c r="U16" s="49"/>
      <c r="V16" s="29"/>
    </row>
    <row r="17" spans="2:27" ht="15" thickBot="1" x14ac:dyDescent="0.35">
      <c r="B17" s="45"/>
      <c r="C17" s="46"/>
      <c r="D17" s="46"/>
      <c r="E17" s="47"/>
      <c r="F17" s="47"/>
      <c r="G17" s="41"/>
      <c r="H17" s="41"/>
      <c r="I17" s="41"/>
      <c r="J17" s="41"/>
      <c r="K17" s="41"/>
      <c r="L17" s="41"/>
      <c r="M17" s="41"/>
      <c r="N17" s="41"/>
      <c r="O17" s="41"/>
      <c r="P17" s="41"/>
      <c r="Q17" s="41"/>
      <c r="R17" s="41"/>
      <c r="S17" s="41"/>
      <c r="T17" s="41"/>
      <c r="U17" s="41"/>
      <c r="V17" s="42"/>
    </row>
    <row r="18" spans="2:27" ht="18" x14ac:dyDescent="0.35">
      <c r="B18" s="51" t="s">
        <v>597</v>
      </c>
      <c r="C18" s="23"/>
      <c r="D18" s="23"/>
      <c r="E18" s="24"/>
      <c r="F18" s="24"/>
      <c r="G18" s="25"/>
      <c r="H18" s="25"/>
      <c r="I18" s="25"/>
      <c r="J18" s="25"/>
      <c r="K18" s="25"/>
      <c r="L18" s="25"/>
      <c r="M18" s="25"/>
      <c r="N18" s="25"/>
      <c r="O18" s="25"/>
      <c r="P18" s="25"/>
      <c r="Q18" s="25"/>
      <c r="R18" s="25"/>
      <c r="S18" s="25"/>
      <c r="T18" s="25"/>
      <c r="U18" s="25"/>
      <c r="V18" s="26"/>
    </row>
    <row r="19" spans="2:27" x14ac:dyDescent="0.3">
      <c r="B19" s="44"/>
      <c r="C19" s="12"/>
      <c r="D19" s="28"/>
      <c r="E19" s="12"/>
      <c r="F19" s="12"/>
      <c r="G19" s="3"/>
      <c r="H19" s="3"/>
      <c r="I19" s="3"/>
      <c r="J19" s="3"/>
      <c r="K19" s="3"/>
      <c r="L19" s="3"/>
      <c r="M19" s="3"/>
      <c r="N19" s="3"/>
      <c r="O19" s="3"/>
      <c r="P19" s="3"/>
      <c r="Q19" s="3"/>
      <c r="R19" s="3"/>
      <c r="S19" s="3"/>
      <c r="T19" s="3"/>
      <c r="U19" s="3"/>
      <c r="V19" s="29"/>
    </row>
    <row r="20" spans="2:27" x14ac:dyDescent="0.3">
      <c r="B20" s="30"/>
      <c r="C20" s="27"/>
      <c r="D20" s="28"/>
      <c r="E20" s="12"/>
      <c r="F20" s="12"/>
      <c r="G20" s="3"/>
      <c r="H20" s="3"/>
      <c r="I20" s="3"/>
      <c r="J20" s="3"/>
      <c r="K20" s="3"/>
      <c r="L20" s="3"/>
      <c r="M20" s="3"/>
      <c r="N20" s="3"/>
      <c r="O20" s="3"/>
      <c r="P20" s="3"/>
      <c r="Q20" s="3"/>
      <c r="R20" s="3"/>
      <c r="S20" s="3"/>
      <c r="T20" s="3"/>
      <c r="U20" s="3"/>
      <c r="V20" s="29"/>
    </row>
    <row r="21" spans="2:27" s="8" customFormat="1" ht="18" x14ac:dyDescent="0.35">
      <c r="B21" s="31" t="s">
        <v>1</v>
      </c>
      <c r="C21" s="32" t="s">
        <v>15</v>
      </c>
      <c r="D21" s="32" t="s">
        <v>3</v>
      </c>
      <c r="E21" s="32" t="s">
        <v>29</v>
      </c>
      <c r="F21" s="33" t="s">
        <v>43</v>
      </c>
      <c r="G21" s="32">
        <v>2015</v>
      </c>
      <c r="H21" s="32">
        <v>2016</v>
      </c>
      <c r="I21" s="32">
        <v>2017</v>
      </c>
      <c r="J21" s="32">
        <v>2018</v>
      </c>
      <c r="K21" s="32">
        <v>2019</v>
      </c>
      <c r="L21" s="32">
        <v>2020</v>
      </c>
      <c r="M21" s="32">
        <v>2021</v>
      </c>
      <c r="N21" s="32">
        <v>2022</v>
      </c>
      <c r="O21" s="32">
        <v>2023</v>
      </c>
      <c r="P21" s="32">
        <v>2024</v>
      </c>
      <c r="Q21" s="32">
        <v>2025</v>
      </c>
      <c r="R21" s="32">
        <v>2026</v>
      </c>
      <c r="S21" s="34">
        <v>2027</v>
      </c>
      <c r="T21" s="34">
        <v>2028</v>
      </c>
      <c r="U21" s="34">
        <v>2029</v>
      </c>
      <c r="V21" s="36"/>
      <c r="X21"/>
      <c r="Z21" s="18"/>
      <c r="AA21" s="18"/>
    </row>
    <row r="22" spans="2:27" s="8" customFormat="1" ht="18" x14ac:dyDescent="0.35">
      <c r="B22" s="37" t="s">
        <v>51</v>
      </c>
      <c r="C22" s="20"/>
      <c r="D22" s="20"/>
      <c r="E22" s="20"/>
      <c r="F22" s="20"/>
      <c r="G22" s="355" t="s">
        <v>46</v>
      </c>
      <c r="H22" s="355"/>
      <c r="I22" s="355"/>
      <c r="J22" s="355"/>
      <c r="K22" s="355"/>
      <c r="L22" s="355"/>
      <c r="M22" s="355"/>
      <c r="N22" s="355"/>
      <c r="O22" s="355"/>
      <c r="P22" s="355"/>
      <c r="Q22" s="355"/>
      <c r="R22" s="355"/>
      <c r="S22" s="355"/>
      <c r="T22" s="355"/>
      <c r="U22" s="355"/>
      <c r="V22" s="36"/>
      <c r="Z22" s="18"/>
      <c r="AA22" s="18"/>
    </row>
    <row r="23" spans="2:27" ht="14.4" customHeight="1" x14ac:dyDescent="0.3">
      <c r="B23" s="38" t="str">
        <f>B11</f>
        <v>DGS</v>
      </c>
      <c r="C23" s="7" t="str">
        <f>C11</f>
        <v>State Financing</v>
      </c>
      <c r="D23" s="7" t="str">
        <f>D11</f>
        <v>DGS EE Retrofit</v>
      </c>
      <c r="E23" s="7" t="str">
        <f>E11</f>
        <v>NR</v>
      </c>
      <c r="F23" s="14" t="str">
        <f>F11</f>
        <v>GWh</v>
      </c>
      <c r="G23" s="11">
        <f>IF(G11="", "", G11)</f>
        <v>4.185984581911101</v>
      </c>
      <c r="H23" s="11">
        <f>IF(H11="", "", SUM(G11:H11))</f>
        <v>8.371969163822202</v>
      </c>
      <c r="I23" s="11">
        <f>IF(I11="", "", SUM(G11:I11))</f>
        <v>12.557953745733304</v>
      </c>
      <c r="J23" s="11">
        <f>IF(J11="", "", SUM(G11:J11))</f>
        <v>16.743938327644404</v>
      </c>
      <c r="K23" s="11">
        <f>IF(K11="", "", SUM(G11:K11))</f>
        <v>20.929922909555504</v>
      </c>
      <c r="L23" s="11">
        <f>IF(L11="", "", SUM(G11:L11))</f>
        <v>25.115907491466604</v>
      </c>
      <c r="M23" s="11">
        <f>IF(M11="", "", SUM(G11:M11))</f>
        <v>29.301892073377704</v>
      </c>
      <c r="N23" s="11">
        <f>IF(N11="", "", SUM(G11:N11))</f>
        <v>33.487876655288808</v>
      </c>
      <c r="O23" s="11">
        <f>IF(O11="", "", SUM(G11:O11))</f>
        <v>37.673861237199908</v>
      </c>
      <c r="P23" s="11">
        <f>IF(P11="", "", SUM(G11:P11))</f>
        <v>41.859845819111008</v>
      </c>
      <c r="Q23" s="11">
        <f>IF(Q11="", "", SUM(G11:Q11))</f>
        <v>46.045830401022108</v>
      </c>
      <c r="R23" s="11">
        <f>IF(R11="", "", SUM(G11:R11))</f>
        <v>50.231814982933209</v>
      </c>
      <c r="S23" s="11">
        <f>IF(S11="", "", SUM(G11:S11))</f>
        <v>54.417799564844309</v>
      </c>
      <c r="T23" s="11">
        <f>IF(T11="", "", SUM(G11:T11))</f>
        <v>58.603784146755409</v>
      </c>
      <c r="U23" s="11">
        <f>IF(U11="", "", SUM(G11:U11))</f>
        <v>62.789768728666509</v>
      </c>
      <c r="V23" s="29"/>
      <c r="Z23" s="5"/>
      <c r="AA23" s="5"/>
    </row>
    <row r="24" spans="2:27" x14ac:dyDescent="0.3">
      <c r="B24" s="30"/>
      <c r="C24" s="3"/>
      <c r="D24" s="3"/>
      <c r="E24" s="3"/>
      <c r="F24" s="3"/>
      <c r="G24" s="3"/>
      <c r="H24" s="3"/>
      <c r="I24" s="3"/>
      <c r="J24" s="3"/>
      <c r="K24" s="3"/>
      <c r="L24" s="3"/>
      <c r="M24" s="3"/>
      <c r="N24" s="3"/>
      <c r="O24" s="3"/>
      <c r="P24" s="3"/>
      <c r="Q24" s="3"/>
      <c r="R24" s="3"/>
      <c r="S24" s="3"/>
      <c r="T24" s="3"/>
      <c r="U24" s="3"/>
      <c r="V24" s="29"/>
    </row>
    <row r="25" spans="2:27" x14ac:dyDescent="0.3">
      <c r="B25" s="30"/>
      <c r="C25" s="3"/>
      <c r="D25" s="3"/>
      <c r="E25" s="3"/>
      <c r="F25" s="3"/>
      <c r="G25" s="3"/>
      <c r="H25" s="3"/>
      <c r="I25" s="3"/>
      <c r="J25" s="3"/>
      <c r="K25" s="3"/>
      <c r="L25" s="3"/>
      <c r="M25" s="3"/>
      <c r="N25" s="3"/>
      <c r="O25" s="3"/>
      <c r="P25" s="3"/>
      <c r="Q25" s="3"/>
      <c r="R25" s="3"/>
      <c r="S25" s="3"/>
      <c r="T25" s="3"/>
      <c r="U25" s="3"/>
      <c r="V25" s="29"/>
    </row>
    <row r="26" spans="2:27" s="8" customFormat="1" ht="18" x14ac:dyDescent="0.35">
      <c r="B26" s="37" t="s">
        <v>52</v>
      </c>
      <c r="C26" s="20"/>
      <c r="D26" s="20"/>
      <c r="E26" s="20"/>
      <c r="F26" s="20"/>
      <c r="G26" s="355" t="s">
        <v>47</v>
      </c>
      <c r="H26" s="355"/>
      <c r="I26" s="355"/>
      <c r="J26" s="355"/>
      <c r="K26" s="355"/>
      <c r="L26" s="355"/>
      <c r="M26" s="355"/>
      <c r="N26" s="355"/>
      <c r="O26" s="355"/>
      <c r="P26" s="355"/>
      <c r="Q26" s="355"/>
      <c r="R26" s="355"/>
      <c r="S26" s="355"/>
      <c r="T26" s="355"/>
      <c r="U26" s="355"/>
      <c r="V26" s="36"/>
      <c r="Z26" s="18"/>
      <c r="AA26" s="18"/>
    </row>
    <row r="27" spans="2:27" ht="14.4" customHeight="1" x14ac:dyDescent="0.3">
      <c r="B27" s="38" t="str">
        <f>B15</f>
        <v>DGS</v>
      </c>
      <c r="C27" s="7" t="str">
        <f>C15</f>
        <v>State Financing</v>
      </c>
      <c r="D27" s="7" t="str">
        <f>D15</f>
        <v>DGS EE Retrofit</v>
      </c>
      <c r="E27" s="7" t="str">
        <f>E15</f>
        <v>NR</v>
      </c>
      <c r="F27" s="15" t="str">
        <f>F15</f>
        <v>MM Therms</v>
      </c>
      <c r="G27" s="16">
        <f>IF(G15="", "", G15)</f>
        <v>8.4447686008368075E-3</v>
      </c>
      <c r="H27" s="16">
        <f>IF(H15="", "", SUM(G15:H15))</f>
        <v>1.6889537201673615E-2</v>
      </c>
      <c r="I27" s="16">
        <f>IF(I15="", "", SUM(G15:I15))</f>
        <v>2.5334305802510421E-2</v>
      </c>
      <c r="J27" s="16">
        <f>IF(J15="", "", SUM(G15:J15))</f>
        <v>3.377907440334723E-2</v>
      </c>
      <c r="K27" s="16">
        <f>IF(K15="", "", SUM(G15:K15))</f>
        <v>4.2223843004184039E-2</v>
      </c>
      <c r="L27" s="16">
        <f>IF(L15="", "", SUM(G15:L15))</f>
        <v>5.0668611605020848E-2</v>
      </c>
      <c r="M27" s="16">
        <f>IF(M15="", "", SUM(G15:M15))</f>
        <v>5.9113380205857657E-2</v>
      </c>
      <c r="N27" s="16">
        <f>IF(N15="", "", SUM(G15:N15))</f>
        <v>6.755814880669446E-2</v>
      </c>
      <c r="O27" s="16">
        <f>IF(O15="", "", SUM(G15:O15))</f>
        <v>7.6002917407531262E-2</v>
      </c>
      <c r="P27" s="16">
        <f>IF(P15="", "", SUM(G15:P15))</f>
        <v>8.4447686008368064E-2</v>
      </c>
      <c r="Q27" s="16">
        <f>IF(Q15="", "", SUM(G15:Q15))</f>
        <v>9.2892454609204866E-2</v>
      </c>
      <c r="R27" s="16">
        <f>IF(R15="", "", SUM(G15:R15))</f>
        <v>0.10133722321004167</v>
      </c>
      <c r="S27" s="16">
        <f>IF(S15="", "", SUM(G15:S15))</f>
        <v>0.10978199181087847</v>
      </c>
      <c r="T27" s="16">
        <f>IF(T15="", "", SUM(G15:T15))</f>
        <v>0.11822676041171527</v>
      </c>
      <c r="U27" s="16">
        <f>IF(U15="", "", SUM(G15:U15))</f>
        <v>0.12667152901255208</v>
      </c>
      <c r="V27" s="29"/>
      <c r="Z27" s="5"/>
      <c r="AA27" s="5"/>
    </row>
    <row r="28" spans="2:27" x14ac:dyDescent="0.3">
      <c r="B28" s="30"/>
      <c r="C28" s="3"/>
      <c r="D28" s="3"/>
      <c r="E28" s="3"/>
      <c r="F28" s="3"/>
      <c r="G28" s="3"/>
      <c r="H28" s="3"/>
      <c r="I28" s="3"/>
      <c r="J28" s="3"/>
      <c r="K28" s="3"/>
      <c r="L28" s="3"/>
      <c r="M28" s="3"/>
      <c r="N28" s="3"/>
      <c r="O28" s="3"/>
      <c r="P28" s="3"/>
      <c r="Q28" s="3"/>
      <c r="R28" s="3"/>
      <c r="S28" s="3"/>
      <c r="T28" s="3"/>
      <c r="U28" s="3"/>
      <c r="V28" s="29"/>
    </row>
    <row r="29" spans="2:27" ht="15" thickBot="1" x14ac:dyDescent="0.35">
      <c r="B29" s="40"/>
      <c r="C29" s="41"/>
      <c r="D29" s="41"/>
      <c r="E29" s="41"/>
      <c r="F29" s="41"/>
      <c r="G29" s="41"/>
      <c r="H29" s="41"/>
      <c r="I29" s="41"/>
      <c r="J29" s="41"/>
      <c r="K29" s="41"/>
      <c r="L29" s="41"/>
      <c r="M29" s="41"/>
      <c r="N29" s="41"/>
      <c r="O29" s="41"/>
      <c r="P29" s="41"/>
      <c r="Q29" s="41"/>
      <c r="R29" s="41"/>
      <c r="S29" s="41"/>
      <c r="T29" s="41"/>
      <c r="U29" s="41"/>
      <c r="V29" s="42"/>
    </row>
    <row r="46" spans="6:6" x14ac:dyDescent="0.3">
      <c r="F46" s="6"/>
    </row>
    <row r="47" spans="6:6" x14ac:dyDescent="0.3">
      <c r="F47" s="6"/>
    </row>
  </sheetData>
  <mergeCells count="4">
    <mergeCell ref="G14:U14"/>
    <mergeCell ref="G22:U22"/>
    <mergeCell ref="G10:U10"/>
    <mergeCell ref="G26:U26"/>
  </mergeCells>
  <pageMargins left="0.7" right="0.7" top="0.5" bottom="0.5" header="0.3" footer="0.3"/>
  <pageSetup paperSize="5" scale="50" orientation="landscape" r:id="rId1"/>
  <headerFooter>
    <oddFooter>&amp;L&amp;Z&amp;F&amp;A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Z47"/>
  <sheetViews>
    <sheetView zoomScale="70" zoomScaleNormal="70" workbookViewId="0">
      <selection activeCell="C1" sqref="C1"/>
    </sheetView>
  </sheetViews>
  <sheetFormatPr defaultRowHeight="14.4" x14ac:dyDescent="0.3"/>
  <cols>
    <col min="2" max="2" width="18.44140625" customWidth="1"/>
    <col min="3" max="3" width="26.5546875" customWidth="1"/>
    <col min="4" max="4" width="31" customWidth="1"/>
    <col min="5" max="5" width="19.5546875" customWidth="1"/>
    <col min="6" max="6" width="22.33203125" bestFit="1" customWidth="1"/>
    <col min="7" max="9" width="7.6640625" bestFit="1" customWidth="1"/>
    <col min="10" max="11" width="7.6640625" customWidth="1"/>
    <col min="12" max="21" width="7.6640625" bestFit="1" customWidth="1"/>
    <col min="22" max="22" width="14" customWidth="1"/>
    <col min="23" max="23" width="39.109375" customWidth="1"/>
  </cols>
  <sheetData>
    <row r="1" spans="2:26" ht="23.4" x14ac:dyDescent="0.45">
      <c r="B1" s="340" t="s">
        <v>30</v>
      </c>
      <c r="C1" s="340" t="str">
        <f>'Program Analysis'!C3</f>
        <v>DGS EE Retrofit</v>
      </c>
    </row>
    <row r="2" spans="2:26" ht="23.4" x14ac:dyDescent="0.45">
      <c r="B2" s="340" t="s">
        <v>596</v>
      </c>
      <c r="C2" s="340" t="s">
        <v>589</v>
      </c>
    </row>
    <row r="3" spans="2:26" ht="18" x14ac:dyDescent="0.35">
      <c r="B3" s="9"/>
      <c r="C3" s="21"/>
      <c r="D3" s="13"/>
    </row>
    <row r="4" spans="2:26" s="2" customFormat="1" ht="15" thickBot="1" x14ac:dyDescent="0.35">
      <c r="G4" s="10"/>
      <c r="H4" s="10"/>
      <c r="I4" s="10"/>
      <c r="J4" s="10"/>
      <c r="K4" s="10"/>
      <c r="L4" s="10"/>
      <c r="M4" s="10"/>
      <c r="N4" s="10"/>
      <c r="O4" s="10"/>
      <c r="P4" s="10"/>
      <c r="Q4" s="10"/>
      <c r="R4" s="10"/>
      <c r="S4" s="10"/>
      <c r="T4" s="10"/>
      <c r="U4" s="10"/>
    </row>
    <row r="5" spans="2:26" ht="18" x14ac:dyDescent="0.35">
      <c r="B5" s="51" t="s">
        <v>598</v>
      </c>
      <c r="C5" s="23"/>
      <c r="D5" s="23"/>
      <c r="E5" s="24"/>
      <c r="F5" s="24"/>
      <c r="G5" s="25"/>
      <c r="H5" s="25"/>
      <c r="I5" s="25"/>
      <c r="J5" s="25"/>
      <c r="K5" s="25"/>
      <c r="L5" s="25"/>
      <c r="M5" s="25"/>
      <c r="N5" s="25"/>
      <c r="O5" s="25"/>
      <c r="P5" s="25"/>
      <c r="Q5" s="25"/>
      <c r="R5" s="25"/>
      <c r="S5" s="25"/>
      <c r="T5" s="25"/>
      <c r="U5" s="25"/>
      <c r="V5" s="26"/>
    </row>
    <row r="6" spans="2:26" x14ac:dyDescent="0.3">
      <c r="B6" s="50" t="s">
        <v>48</v>
      </c>
      <c r="C6" s="12" t="s">
        <v>580</v>
      </c>
      <c r="D6" s="28"/>
      <c r="E6" s="12"/>
      <c r="F6" s="12"/>
      <c r="G6" s="3"/>
      <c r="H6" s="3"/>
      <c r="I6" s="3"/>
      <c r="J6" s="3"/>
      <c r="K6" s="3"/>
      <c r="L6" s="3"/>
      <c r="M6" s="3"/>
      <c r="N6" s="3"/>
      <c r="O6" s="3"/>
      <c r="P6" s="3"/>
      <c r="Q6" s="3"/>
      <c r="R6" s="3"/>
      <c r="S6" s="3"/>
      <c r="T6" s="3"/>
      <c r="U6" s="3"/>
      <c r="V6" s="29"/>
    </row>
    <row r="7" spans="2:26" x14ac:dyDescent="0.3">
      <c r="B7" s="44"/>
      <c r="C7" s="12"/>
      <c r="D7" s="28"/>
      <c r="E7" s="12"/>
      <c r="F7" s="12"/>
      <c r="G7" s="3"/>
      <c r="H7" s="3"/>
      <c r="I7" s="3"/>
      <c r="J7" s="3"/>
      <c r="K7" s="3"/>
      <c r="L7" s="3"/>
      <c r="M7" s="3"/>
      <c r="N7" s="3"/>
      <c r="O7" s="3"/>
      <c r="P7" s="3"/>
      <c r="Q7" s="3"/>
      <c r="R7" s="3"/>
      <c r="S7" s="3"/>
      <c r="T7" s="3"/>
      <c r="U7" s="3"/>
      <c r="V7" s="29"/>
    </row>
    <row r="8" spans="2:26" x14ac:dyDescent="0.3">
      <c r="B8" s="295"/>
      <c r="C8" s="12"/>
      <c r="D8" s="28"/>
      <c r="E8" s="12"/>
      <c r="F8" s="12"/>
      <c r="G8" s="3"/>
      <c r="H8" s="3"/>
      <c r="I8" s="3"/>
      <c r="J8" s="3"/>
      <c r="K8" s="3"/>
      <c r="L8" s="3"/>
      <c r="M8" s="3"/>
      <c r="N8" s="3"/>
      <c r="O8" s="3"/>
      <c r="P8" s="3"/>
      <c r="Q8" s="3"/>
      <c r="R8" s="3"/>
      <c r="S8" s="3"/>
      <c r="T8" s="3"/>
      <c r="U8" s="3"/>
      <c r="V8" s="29"/>
    </row>
    <row r="9" spans="2:26" s="8" customFormat="1" ht="18" x14ac:dyDescent="0.35">
      <c r="B9" s="31" t="s">
        <v>1</v>
      </c>
      <c r="C9" s="32" t="s">
        <v>15</v>
      </c>
      <c r="D9" s="32" t="s">
        <v>3</v>
      </c>
      <c r="E9" s="32" t="s">
        <v>29</v>
      </c>
      <c r="F9" s="33" t="s">
        <v>43</v>
      </c>
      <c r="G9" s="32">
        <v>2015</v>
      </c>
      <c r="H9" s="32">
        <v>2016</v>
      </c>
      <c r="I9" s="32">
        <v>2017</v>
      </c>
      <c r="J9" s="32">
        <v>2018</v>
      </c>
      <c r="K9" s="32">
        <v>2019</v>
      </c>
      <c r="L9" s="32">
        <v>2020</v>
      </c>
      <c r="M9" s="32">
        <v>2021</v>
      </c>
      <c r="N9" s="32">
        <v>2022</v>
      </c>
      <c r="O9" s="32">
        <v>2023</v>
      </c>
      <c r="P9" s="32">
        <v>2024</v>
      </c>
      <c r="Q9" s="32">
        <v>2025</v>
      </c>
      <c r="R9" s="32">
        <v>2026</v>
      </c>
      <c r="S9" s="34">
        <v>2027</v>
      </c>
      <c r="T9" s="34">
        <v>2028</v>
      </c>
      <c r="U9" s="34">
        <v>2029</v>
      </c>
      <c r="V9" s="36"/>
      <c r="Y9" s="18"/>
      <c r="Z9" s="18"/>
    </row>
    <row r="10" spans="2:26" s="8" customFormat="1" ht="18" x14ac:dyDescent="0.35">
      <c r="B10" s="43" t="s">
        <v>50</v>
      </c>
      <c r="C10" s="19"/>
      <c r="D10" s="19"/>
      <c r="E10" s="19"/>
      <c r="F10" s="19"/>
      <c r="G10" s="354" t="s">
        <v>44</v>
      </c>
      <c r="H10" s="354"/>
      <c r="I10" s="354"/>
      <c r="J10" s="354"/>
      <c r="K10" s="354"/>
      <c r="L10" s="354"/>
      <c r="M10" s="354"/>
      <c r="N10" s="354"/>
      <c r="O10" s="354"/>
      <c r="P10" s="354"/>
      <c r="Q10" s="354"/>
      <c r="R10" s="354"/>
      <c r="S10" s="354"/>
      <c r="T10" s="354"/>
      <c r="U10" s="354"/>
      <c r="V10" s="36"/>
      <c r="Y10" s="18"/>
      <c r="Z10" s="18"/>
    </row>
    <row r="11" spans="2:26" ht="14.4" customHeight="1" x14ac:dyDescent="0.3">
      <c r="B11" s="38" t="str">
        <f>VLOOKUP($C$1, 'Look-up'!$A$4:$D$20, 4, FALSE)</f>
        <v>DGS</v>
      </c>
      <c r="C11" s="7" t="str">
        <f>VLOOKUP($C$1, 'Look-up'!$A$4:$D$20, 2, FALSE)</f>
        <v>State Financing</v>
      </c>
      <c r="D11" s="7" t="str">
        <f>VLOOKUP($C$1, 'Look-up'!$A$4:$D$20, 1, FALSE)</f>
        <v>DGS EE Retrofit</v>
      </c>
      <c r="E11" s="7" t="str">
        <f>VLOOKUP($C$1, 'Look-up'!$A$4:$D$20, 3, FALSE)</f>
        <v>NR</v>
      </c>
      <c r="F11" s="54" t="s">
        <v>0</v>
      </c>
      <c r="G11" s="16">
        <f>'DGS Projects Funded'!W107/1000000*'IOU vs DGS spending'!K26</f>
        <v>4.185984581911101</v>
      </c>
      <c r="H11" s="16">
        <f>G11</f>
        <v>4.185984581911101</v>
      </c>
      <c r="I11" s="16">
        <f t="shared" ref="I11:U11" si="0">H11</f>
        <v>4.185984581911101</v>
      </c>
      <c r="J11" s="16">
        <f t="shared" si="0"/>
        <v>4.185984581911101</v>
      </c>
      <c r="K11" s="16">
        <f t="shared" si="0"/>
        <v>4.185984581911101</v>
      </c>
      <c r="L11" s="16">
        <f>K11*0.89</f>
        <v>3.72552627790088</v>
      </c>
      <c r="M11" s="16">
        <f>K11*0.78</f>
        <v>3.2650679738906589</v>
      </c>
      <c r="N11" s="16">
        <f>K11*0.67</f>
        <v>2.8046096698804379</v>
      </c>
      <c r="O11" s="16">
        <f t="shared" si="0"/>
        <v>2.8046096698804379</v>
      </c>
      <c r="P11" s="16">
        <f t="shared" si="0"/>
        <v>2.8046096698804379</v>
      </c>
      <c r="Q11" s="16">
        <f t="shared" si="0"/>
        <v>2.8046096698804379</v>
      </c>
      <c r="R11" s="16">
        <f t="shared" si="0"/>
        <v>2.8046096698804379</v>
      </c>
      <c r="S11" s="16">
        <f t="shared" si="0"/>
        <v>2.8046096698804379</v>
      </c>
      <c r="T11" s="16">
        <f t="shared" si="0"/>
        <v>2.8046096698804379</v>
      </c>
      <c r="U11" s="16">
        <f t="shared" si="0"/>
        <v>2.8046096698804379</v>
      </c>
      <c r="V11" s="29"/>
      <c r="Y11" s="5"/>
      <c r="Z11" s="5"/>
    </row>
    <row r="12" spans="2:26" x14ac:dyDescent="0.3">
      <c r="B12" s="30"/>
      <c r="C12" s="3"/>
      <c r="D12" s="3"/>
      <c r="E12" s="3"/>
      <c r="F12" s="3"/>
      <c r="G12" s="12"/>
      <c r="H12" s="12"/>
      <c r="I12" s="12"/>
      <c r="J12" s="12"/>
      <c r="K12" s="12"/>
      <c r="L12" s="12"/>
      <c r="M12" s="12"/>
      <c r="N12" s="12"/>
      <c r="O12" s="12"/>
      <c r="P12" s="12"/>
      <c r="Q12" s="12"/>
      <c r="R12" s="12"/>
      <c r="S12" s="12"/>
      <c r="T12" s="12"/>
      <c r="U12" s="12"/>
      <c r="V12" s="29"/>
    </row>
    <row r="13" spans="2:26" x14ac:dyDescent="0.3">
      <c r="B13" s="30"/>
      <c r="C13" s="3"/>
      <c r="D13" s="3"/>
      <c r="E13" s="3"/>
      <c r="F13" s="3"/>
      <c r="G13" s="12"/>
      <c r="H13" s="12"/>
      <c r="I13" s="12"/>
      <c r="J13" s="12"/>
      <c r="K13" s="12"/>
      <c r="L13" s="12"/>
      <c r="M13" s="12"/>
      <c r="N13" s="12"/>
      <c r="O13" s="12"/>
      <c r="P13" s="12"/>
      <c r="Q13" s="12"/>
      <c r="R13" s="12"/>
      <c r="S13" s="12"/>
      <c r="T13" s="12"/>
      <c r="U13" s="12"/>
      <c r="V13" s="29"/>
    </row>
    <row r="14" spans="2:26" s="8" customFormat="1" ht="18" x14ac:dyDescent="0.35">
      <c r="B14" s="43" t="s">
        <v>49</v>
      </c>
      <c r="C14" s="19"/>
      <c r="D14" s="19"/>
      <c r="E14" s="19"/>
      <c r="F14" s="19"/>
      <c r="G14" s="354" t="s">
        <v>45</v>
      </c>
      <c r="H14" s="354"/>
      <c r="I14" s="354"/>
      <c r="J14" s="354"/>
      <c r="K14" s="354"/>
      <c r="L14" s="354"/>
      <c r="M14" s="354"/>
      <c r="N14" s="354"/>
      <c r="O14" s="354"/>
      <c r="P14" s="354"/>
      <c r="Q14" s="354"/>
      <c r="R14" s="354"/>
      <c r="S14" s="354"/>
      <c r="T14" s="354"/>
      <c r="U14" s="354"/>
      <c r="V14" s="36"/>
    </row>
    <row r="15" spans="2:26" x14ac:dyDescent="0.3">
      <c r="B15" s="38" t="str">
        <f>B23</f>
        <v>DGS</v>
      </c>
      <c r="C15" s="7" t="str">
        <f>C23</f>
        <v>State Financing</v>
      </c>
      <c r="D15" s="7" t="str">
        <f>D23</f>
        <v>DGS EE Retrofit</v>
      </c>
      <c r="E15" s="7" t="str">
        <f>E23</f>
        <v>NR</v>
      </c>
      <c r="F15" s="54" t="s">
        <v>4</v>
      </c>
      <c r="G15" s="337">
        <f>'DGS Projects Funded'!X107/1000000*'IOU vs DGS spending'!K26</f>
        <v>8.4447686008368075E-3</v>
      </c>
      <c r="H15" s="337">
        <f>G15</f>
        <v>8.4447686008368075E-3</v>
      </c>
      <c r="I15" s="337">
        <f t="shared" ref="I15:U15" si="1">H15</f>
        <v>8.4447686008368075E-3</v>
      </c>
      <c r="J15" s="337">
        <f t="shared" si="1"/>
        <v>8.4447686008368075E-3</v>
      </c>
      <c r="K15" s="338">
        <f t="shared" si="1"/>
        <v>8.4447686008368075E-3</v>
      </c>
      <c r="L15" s="338">
        <f>K15*0.89</f>
        <v>7.5158440547447589E-3</v>
      </c>
      <c r="M15" s="337">
        <f>K15*0.78</f>
        <v>6.5869195086527103E-3</v>
      </c>
      <c r="N15" s="337">
        <f>K15*0.67</f>
        <v>5.6579949625606609E-3</v>
      </c>
      <c r="O15" s="337">
        <f t="shared" si="1"/>
        <v>5.6579949625606609E-3</v>
      </c>
      <c r="P15" s="337">
        <f t="shared" si="1"/>
        <v>5.6579949625606609E-3</v>
      </c>
      <c r="Q15" s="337">
        <f t="shared" si="1"/>
        <v>5.6579949625606609E-3</v>
      </c>
      <c r="R15" s="337">
        <f t="shared" si="1"/>
        <v>5.6579949625606609E-3</v>
      </c>
      <c r="S15" s="337">
        <f t="shared" si="1"/>
        <v>5.6579949625606609E-3</v>
      </c>
      <c r="T15" s="337">
        <f t="shared" si="1"/>
        <v>5.6579949625606609E-3</v>
      </c>
      <c r="U15" s="337">
        <f t="shared" si="1"/>
        <v>5.6579949625606609E-3</v>
      </c>
      <c r="V15" s="29"/>
    </row>
    <row r="16" spans="2:26" x14ac:dyDescent="0.3">
      <c r="B16" s="38"/>
      <c r="C16" s="7"/>
      <c r="D16" s="7"/>
      <c r="E16" s="7"/>
      <c r="F16" s="48"/>
      <c r="G16" s="49"/>
      <c r="H16" s="49"/>
      <c r="I16" s="49"/>
      <c r="J16" s="269"/>
      <c r="K16" s="49"/>
      <c r="L16" s="267"/>
      <c r="M16" s="49"/>
      <c r="N16" s="49"/>
      <c r="O16" s="49"/>
      <c r="P16" s="49"/>
      <c r="Q16" s="49"/>
      <c r="R16" s="49"/>
      <c r="S16" s="49"/>
      <c r="T16" s="49"/>
      <c r="U16" s="49"/>
      <c r="V16" s="29"/>
    </row>
    <row r="17" spans="2:26" ht="15" thickBot="1" x14ac:dyDescent="0.35">
      <c r="B17" s="45"/>
      <c r="C17" s="46"/>
      <c r="D17" s="46"/>
      <c r="E17" s="47"/>
      <c r="F17" s="47"/>
      <c r="G17" s="41"/>
      <c r="H17" s="41"/>
      <c r="I17" s="41"/>
      <c r="J17" s="41"/>
      <c r="K17" s="41"/>
      <c r="L17" s="41"/>
      <c r="M17" s="41"/>
      <c r="N17" s="41"/>
      <c r="O17" s="41"/>
      <c r="P17" s="41"/>
      <c r="Q17" s="41"/>
      <c r="R17" s="41"/>
      <c r="S17" s="41"/>
      <c r="T17" s="41"/>
      <c r="U17" s="41"/>
      <c r="V17" s="42"/>
    </row>
    <row r="18" spans="2:26" ht="18" x14ac:dyDescent="0.35">
      <c r="B18" s="51" t="s">
        <v>597</v>
      </c>
      <c r="C18" s="23"/>
      <c r="D18" s="23"/>
      <c r="E18" s="24"/>
      <c r="F18" s="24"/>
      <c r="G18" s="25"/>
      <c r="H18" s="25"/>
      <c r="I18" s="25"/>
      <c r="J18" s="25"/>
      <c r="K18" s="25"/>
      <c r="L18" s="25"/>
      <c r="M18" s="25"/>
      <c r="N18" s="25"/>
      <c r="O18" s="25"/>
      <c r="P18" s="25"/>
      <c r="Q18" s="25"/>
      <c r="R18" s="25"/>
      <c r="S18" s="25"/>
      <c r="T18" s="25"/>
      <c r="U18" s="25"/>
      <c r="V18" s="26"/>
    </row>
    <row r="19" spans="2:26" x14ac:dyDescent="0.3">
      <c r="B19" s="44"/>
      <c r="C19" s="12"/>
      <c r="D19" s="28"/>
      <c r="E19" s="12"/>
      <c r="F19" s="12"/>
      <c r="G19" s="3"/>
      <c r="H19" s="3"/>
      <c r="I19" s="3"/>
      <c r="J19" s="3"/>
      <c r="K19" s="3"/>
      <c r="L19" s="3"/>
      <c r="M19" s="3"/>
      <c r="N19" s="3"/>
      <c r="O19" s="3"/>
      <c r="P19" s="3"/>
      <c r="Q19" s="3"/>
      <c r="R19" s="3"/>
      <c r="S19" s="3"/>
      <c r="T19" s="3"/>
      <c r="U19" s="3"/>
      <c r="V19" s="29"/>
    </row>
    <row r="20" spans="2:26" x14ac:dyDescent="0.3">
      <c r="B20" s="30"/>
      <c r="C20" s="27"/>
      <c r="D20" s="28"/>
      <c r="E20" s="12"/>
      <c r="F20" s="12"/>
      <c r="G20" s="3"/>
      <c r="H20" s="3"/>
      <c r="I20" s="3"/>
      <c r="J20" s="3"/>
      <c r="K20" s="3"/>
      <c r="L20" s="3"/>
      <c r="M20" s="3"/>
      <c r="N20" s="3"/>
      <c r="O20" s="3"/>
      <c r="P20" s="3"/>
      <c r="Q20" s="3"/>
      <c r="R20" s="3"/>
      <c r="S20" s="3"/>
      <c r="T20" s="3"/>
      <c r="U20" s="3"/>
      <c r="V20" s="29"/>
    </row>
    <row r="21" spans="2:26" s="8" customFormat="1" ht="18" x14ac:dyDescent="0.35">
      <c r="B21" s="31" t="s">
        <v>1</v>
      </c>
      <c r="C21" s="32" t="s">
        <v>15</v>
      </c>
      <c r="D21" s="32" t="s">
        <v>3</v>
      </c>
      <c r="E21" s="32" t="s">
        <v>29</v>
      </c>
      <c r="F21" s="33" t="s">
        <v>43</v>
      </c>
      <c r="G21" s="32">
        <v>2015</v>
      </c>
      <c r="H21" s="32">
        <v>2016</v>
      </c>
      <c r="I21" s="32">
        <v>2017</v>
      </c>
      <c r="J21" s="32">
        <v>2018</v>
      </c>
      <c r="K21" s="32">
        <v>2019</v>
      </c>
      <c r="L21" s="32">
        <v>2020</v>
      </c>
      <c r="M21" s="32">
        <v>2021</v>
      </c>
      <c r="N21" s="32">
        <v>2022</v>
      </c>
      <c r="O21" s="32">
        <v>2023</v>
      </c>
      <c r="P21" s="32">
        <v>2024</v>
      </c>
      <c r="Q21" s="32">
        <v>2025</v>
      </c>
      <c r="R21" s="32">
        <v>2026</v>
      </c>
      <c r="S21" s="34">
        <v>2027</v>
      </c>
      <c r="T21" s="34">
        <v>2028</v>
      </c>
      <c r="U21" s="34">
        <v>2029</v>
      </c>
      <c r="V21" s="36"/>
      <c r="Y21" s="18"/>
      <c r="Z21" s="18"/>
    </row>
    <row r="22" spans="2:26" s="8" customFormat="1" ht="18" x14ac:dyDescent="0.35">
      <c r="B22" s="37" t="s">
        <v>51</v>
      </c>
      <c r="C22" s="20"/>
      <c r="D22" s="20"/>
      <c r="E22" s="20"/>
      <c r="F22" s="20"/>
      <c r="G22" s="355" t="s">
        <v>46</v>
      </c>
      <c r="H22" s="355"/>
      <c r="I22" s="355"/>
      <c r="J22" s="355"/>
      <c r="K22" s="355"/>
      <c r="L22" s="355"/>
      <c r="M22" s="355"/>
      <c r="N22" s="355"/>
      <c r="O22" s="355"/>
      <c r="P22" s="355"/>
      <c r="Q22" s="355"/>
      <c r="R22" s="355"/>
      <c r="S22" s="355"/>
      <c r="T22" s="355"/>
      <c r="U22" s="355"/>
      <c r="V22" s="36"/>
      <c r="Y22" s="18"/>
      <c r="Z22" s="18"/>
    </row>
    <row r="23" spans="2:26" ht="14.4" customHeight="1" x14ac:dyDescent="0.3">
      <c r="B23" s="38" t="str">
        <f>B11</f>
        <v>DGS</v>
      </c>
      <c r="C23" s="7" t="str">
        <f>C11</f>
        <v>State Financing</v>
      </c>
      <c r="D23" s="7" t="str">
        <f>D11</f>
        <v>DGS EE Retrofit</v>
      </c>
      <c r="E23" s="7" t="str">
        <f>E11</f>
        <v>NR</v>
      </c>
      <c r="F23" s="14" t="str">
        <f>F11</f>
        <v>GWh</v>
      </c>
      <c r="G23" s="11">
        <f>IF(G11="", "", G11)</f>
        <v>4.185984581911101</v>
      </c>
      <c r="H23" s="11">
        <f>IF(H11="", "", SUM(G11:H11))</f>
        <v>8.371969163822202</v>
      </c>
      <c r="I23" s="11">
        <f>IF(I11="", "", SUM(G11:I11))</f>
        <v>12.557953745733304</v>
      </c>
      <c r="J23" s="11">
        <f>IF(J11="", "", SUM(G11:J11))</f>
        <v>16.743938327644404</v>
      </c>
      <c r="K23" s="11">
        <f>IF(K11="", "", SUM(G11:K11))</f>
        <v>20.929922909555504</v>
      </c>
      <c r="L23" s="11">
        <f>IF(L11="", "", SUM(G11:L11))</f>
        <v>24.655449187456384</v>
      </c>
      <c r="M23" s="11">
        <f>IF(M11="", "", SUM(G11:M11))</f>
        <v>27.920517161347043</v>
      </c>
      <c r="N23" s="11">
        <f>IF(N11="", "", SUM(G11:N11))</f>
        <v>30.725126831227481</v>
      </c>
      <c r="O23" s="11">
        <f>IF(O11="", "", SUM(G11:O11))</f>
        <v>33.529736501107919</v>
      </c>
      <c r="P23" s="11">
        <f>IF(P11="", "", SUM(G11:P11))</f>
        <v>36.334346170988354</v>
      </c>
      <c r="Q23" s="11">
        <f>IF(Q11="", "", SUM(G11:Q11))</f>
        <v>39.138955840868789</v>
      </c>
      <c r="R23" s="11">
        <f>IF(R11="", "", SUM(G11:R11))</f>
        <v>41.943565510749224</v>
      </c>
      <c r="S23" s="11">
        <f>IF(S11="", "", SUM(G11:S11))</f>
        <v>44.748175180629659</v>
      </c>
      <c r="T23" s="11">
        <f>IF(T11="", "", SUM(G11:T11))</f>
        <v>47.552784850510093</v>
      </c>
      <c r="U23" s="11">
        <f>IF(U11="", "", SUM(G11:U11))</f>
        <v>50.357394520390528</v>
      </c>
      <c r="V23" s="29"/>
      <c r="Y23" s="5"/>
      <c r="Z23" s="5"/>
    </row>
    <row r="24" spans="2:26" x14ac:dyDescent="0.3">
      <c r="B24" s="30"/>
      <c r="C24" s="3"/>
      <c r="D24" s="3"/>
      <c r="E24" s="3"/>
      <c r="F24" s="3"/>
      <c r="G24" s="3"/>
      <c r="H24" s="3"/>
      <c r="I24" s="3"/>
      <c r="J24" s="3"/>
      <c r="K24" s="3"/>
      <c r="L24" s="3"/>
      <c r="M24" s="3"/>
      <c r="N24" s="3"/>
      <c r="O24" s="3"/>
      <c r="P24" s="3"/>
      <c r="Q24" s="3"/>
      <c r="R24" s="3"/>
      <c r="S24" s="3"/>
      <c r="T24" s="3"/>
      <c r="U24" s="3"/>
      <c r="V24" s="29"/>
    </row>
    <row r="25" spans="2:26" x14ac:dyDescent="0.3">
      <c r="B25" s="30"/>
      <c r="C25" s="3"/>
      <c r="D25" s="3"/>
      <c r="E25" s="3"/>
      <c r="F25" s="3"/>
      <c r="G25" s="3"/>
      <c r="H25" s="3"/>
      <c r="I25" s="3"/>
      <c r="J25" s="3"/>
      <c r="K25" s="3"/>
      <c r="L25" s="3"/>
      <c r="M25" s="3"/>
      <c r="N25" s="3"/>
      <c r="O25" s="3"/>
      <c r="P25" s="3"/>
      <c r="Q25" s="3"/>
      <c r="R25" s="3"/>
      <c r="S25" s="3"/>
      <c r="T25" s="3"/>
      <c r="U25" s="3"/>
      <c r="V25" s="29"/>
    </row>
    <row r="26" spans="2:26" s="8" customFormat="1" ht="18" x14ac:dyDescent="0.35">
      <c r="B26" s="37" t="s">
        <v>52</v>
      </c>
      <c r="C26" s="20"/>
      <c r="D26" s="20"/>
      <c r="E26" s="20"/>
      <c r="F26" s="20"/>
      <c r="G26" s="355" t="s">
        <v>47</v>
      </c>
      <c r="H26" s="355"/>
      <c r="I26" s="355"/>
      <c r="J26" s="355"/>
      <c r="K26" s="355"/>
      <c r="L26" s="355"/>
      <c r="M26" s="355"/>
      <c r="N26" s="355"/>
      <c r="O26" s="355"/>
      <c r="P26" s="355"/>
      <c r="Q26" s="355"/>
      <c r="R26" s="355"/>
      <c r="S26" s="355"/>
      <c r="T26" s="355"/>
      <c r="U26" s="355"/>
      <c r="V26" s="36"/>
      <c r="Y26" s="18"/>
      <c r="Z26" s="18"/>
    </row>
    <row r="27" spans="2:26" ht="14.4" customHeight="1" x14ac:dyDescent="0.3">
      <c r="B27" s="38" t="str">
        <f>B15</f>
        <v>DGS</v>
      </c>
      <c r="C27" s="7" t="str">
        <f>C15</f>
        <v>State Financing</v>
      </c>
      <c r="D27" s="7" t="str">
        <f>D15</f>
        <v>DGS EE Retrofit</v>
      </c>
      <c r="E27" s="7" t="str">
        <f>E15</f>
        <v>NR</v>
      </c>
      <c r="F27" s="15" t="str">
        <f>F15</f>
        <v>MM Therms</v>
      </c>
      <c r="G27" s="16">
        <f>IF(G15="", "", G15)</f>
        <v>8.4447686008368075E-3</v>
      </c>
      <c r="H27" s="16">
        <f>IF(H15="", "", SUM(G15:H15))</f>
        <v>1.6889537201673615E-2</v>
      </c>
      <c r="I27" s="16">
        <f>IF(I15="", "", SUM(G15:I15))</f>
        <v>2.5334305802510421E-2</v>
      </c>
      <c r="J27" s="16">
        <f>IF(J15="", "", SUM(G15:J15))</f>
        <v>3.377907440334723E-2</v>
      </c>
      <c r="K27" s="16">
        <f>IF(K15="", "", SUM(G15:K15))</f>
        <v>4.2223843004184039E-2</v>
      </c>
      <c r="L27" s="16">
        <f>IF(L15="", "", SUM(G15:L15))</f>
        <v>4.9739687058928797E-2</v>
      </c>
      <c r="M27" s="16">
        <f>IF(M15="", "", SUM(G15:M15))</f>
        <v>5.6326606567581511E-2</v>
      </c>
      <c r="N27" s="16">
        <f>IF(N15="", "", SUM(G15:N15))</f>
        <v>6.1984601530142173E-2</v>
      </c>
      <c r="O27" s="16">
        <f>IF(O15="", "", SUM(G15:O15))</f>
        <v>6.7642596492702836E-2</v>
      </c>
      <c r="P27" s="16">
        <f>IF(P15="", "", SUM(G15:P15))</f>
        <v>7.3300591455263492E-2</v>
      </c>
      <c r="Q27" s="16">
        <f>IF(Q15="", "", SUM(G15:Q15))</f>
        <v>7.8958586417824148E-2</v>
      </c>
      <c r="R27" s="16">
        <f>IF(R15="", "", SUM(G15:R15))</f>
        <v>8.4616581380384803E-2</v>
      </c>
      <c r="S27" s="16">
        <f>IF(S15="", "", SUM(G15:S15))</f>
        <v>9.0274576342945459E-2</v>
      </c>
      <c r="T27" s="16">
        <f>IF(T15="", "", SUM(G15:T15))</f>
        <v>9.5932571305506115E-2</v>
      </c>
      <c r="U27" s="16">
        <f>IF(U15="", "", SUM(G15:U15))</f>
        <v>0.10159056626806677</v>
      </c>
      <c r="V27" s="29"/>
      <c r="Y27" s="5"/>
      <c r="Z27" s="5"/>
    </row>
    <row r="28" spans="2:26" x14ac:dyDescent="0.3">
      <c r="B28" s="30"/>
      <c r="C28" s="3"/>
      <c r="D28" s="3"/>
      <c r="E28" s="3"/>
      <c r="F28" s="3"/>
      <c r="G28" s="3"/>
      <c r="H28" s="3"/>
      <c r="I28" s="3"/>
      <c r="J28" s="3"/>
      <c r="K28" s="3"/>
      <c r="L28" s="3"/>
      <c r="M28" s="3"/>
      <c r="N28" s="3"/>
      <c r="O28" s="3"/>
      <c r="P28" s="3"/>
      <c r="Q28" s="3"/>
      <c r="R28" s="3"/>
      <c r="S28" s="3"/>
      <c r="T28" s="3"/>
      <c r="U28" s="3"/>
      <c r="V28" s="29"/>
    </row>
    <row r="29" spans="2:26" ht="15" thickBot="1" x14ac:dyDescent="0.35">
      <c r="B29" s="40"/>
      <c r="C29" s="41"/>
      <c r="D29" s="41"/>
      <c r="E29" s="41"/>
      <c r="F29" s="41"/>
      <c r="G29" s="41"/>
      <c r="H29" s="41"/>
      <c r="I29" s="41"/>
      <c r="J29" s="41"/>
      <c r="K29" s="41"/>
      <c r="L29" s="41"/>
      <c r="M29" s="41"/>
      <c r="N29" s="41"/>
      <c r="O29" s="41"/>
      <c r="P29" s="41"/>
      <c r="Q29" s="41"/>
      <c r="R29" s="41"/>
      <c r="S29" s="41"/>
      <c r="T29" s="41"/>
      <c r="U29" s="41"/>
      <c r="V29" s="42"/>
    </row>
    <row r="46" spans="6:6" x14ac:dyDescent="0.3">
      <c r="F46" s="6"/>
    </row>
    <row r="47" spans="6:6" x14ac:dyDescent="0.3">
      <c r="F47" s="6"/>
    </row>
  </sheetData>
  <mergeCells count="4">
    <mergeCell ref="G10:U10"/>
    <mergeCell ref="G14:U14"/>
    <mergeCell ref="G22:U22"/>
    <mergeCell ref="G26:U26"/>
  </mergeCells>
  <pageMargins left="0.7" right="0.7" top="0.5" bottom="0.5" header="0.3" footer="0.3"/>
  <pageSetup paperSize="5" scale="50" orientation="landscape" r:id="rId1"/>
  <headerFooter>
    <oddFooter>&amp;L&amp;Z&amp;F&amp;A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A47"/>
  <sheetViews>
    <sheetView zoomScale="70" zoomScaleNormal="70" workbookViewId="0">
      <selection activeCell="D36" sqref="D36"/>
    </sheetView>
  </sheetViews>
  <sheetFormatPr defaultRowHeight="14.4" x14ac:dyDescent="0.3"/>
  <cols>
    <col min="2" max="2" width="18.44140625" customWidth="1"/>
    <col min="3" max="3" width="26.5546875" customWidth="1"/>
    <col min="4" max="4" width="31" customWidth="1"/>
    <col min="5" max="5" width="19.5546875" customWidth="1"/>
    <col min="6" max="6" width="22.33203125" bestFit="1" customWidth="1"/>
    <col min="7" max="9" width="7.6640625" bestFit="1" customWidth="1"/>
    <col min="10" max="11" width="7.6640625" customWidth="1"/>
    <col min="12" max="21" width="7.6640625" bestFit="1" customWidth="1"/>
    <col min="22" max="22" width="14" customWidth="1"/>
    <col min="23" max="23" width="39.109375" customWidth="1"/>
    <col min="24" max="24" width="12.33203125" customWidth="1"/>
  </cols>
  <sheetData>
    <row r="1" spans="2:27" ht="23.4" x14ac:dyDescent="0.45">
      <c r="B1" s="340" t="s">
        <v>30</v>
      </c>
      <c r="C1" s="340" t="str">
        <f>'Program Analysis'!C3</f>
        <v>DGS EE Retrofit</v>
      </c>
    </row>
    <row r="2" spans="2:27" ht="23.4" x14ac:dyDescent="0.45">
      <c r="B2" s="340" t="s">
        <v>596</v>
      </c>
      <c r="C2" s="340" t="s">
        <v>591</v>
      </c>
    </row>
    <row r="3" spans="2:27" ht="18" x14ac:dyDescent="0.35">
      <c r="B3" s="9"/>
      <c r="C3" s="21"/>
      <c r="D3" s="13"/>
    </row>
    <row r="4" spans="2:27" s="2" customFormat="1" ht="15" thickBot="1" x14ac:dyDescent="0.35">
      <c r="G4" s="10"/>
      <c r="H4" s="10"/>
      <c r="I4" s="10"/>
      <c r="J4" s="10"/>
      <c r="K4" s="10"/>
      <c r="L4" s="10"/>
      <c r="M4" s="10"/>
      <c r="N4" s="10"/>
      <c r="O4" s="10"/>
      <c r="P4" s="10"/>
      <c r="Q4" s="10"/>
      <c r="R4" s="10"/>
      <c r="S4" s="10"/>
      <c r="T4" s="10"/>
      <c r="U4" s="10"/>
    </row>
    <row r="5" spans="2:27" ht="18" x14ac:dyDescent="0.35">
      <c r="B5" s="51" t="s">
        <v>598</v>
      </c>
      <c r="C5" s="23"/>
      <c r="D5" s="23"/>
      <c r="E5" s="24"/>
      <c r="F5" s="24"/>
      <c r="G5" s="25"/>
      <c r="H5" s="25"/>
      <c r="I5" s="25"/>
      <c r="J5" s="25"/>
      <c r="K5" s="25"/>
      <c r="L5" s="25"/>
      <c r="M5" s="25"/>
      <c r="N5" s="25"/>
      <c r="O5" s="25"/>
      <c r="P5" s="25"/>
      <c r="Q5" s="25"/>
      <c r="R5" s="25"/>
      <c r="S5" s="25"/>
      <c r="T5" s="25"/>
      <c r="U5" s="25"/>
      <c r="V5" s="26"/>
    </row>
    <row r="6" spans="2:27" x14ac:dyDescent="0.3">
      <c r="B6" s="50" t="s">
        <v>48</v>
      </c>
      <c r="C6" s="12" t="s">
        <v>581</v>
      </c>
      <c r="D6" s="28"/>
      <c r="E6" s="12"/>
      <c r="F6" s="12"/>
      <c r="G6" s="3"/>
      <c r="H6" s="3"/>
      <c r="I6" s="3"/>
      <c r="J6" s="3"/>
      <c r="K6" s="3"/>
      <c r="L6" s="3"/>
      <c r="M6" s="3"/>
      <c r="N6" s="3"/>
      <c r="O6" s="3"/>
      <c r="P6" s="3"/>
      <c r="Q6" s="3"/>
      <c r="R6" s="3"/>
      <c r="S6" s="3"/>
      <c r="T6" s="3"/>
      <c r="U6" s="3"/>
      <c r="V6" s="29"/>
    </row>
    <row r="7" spans="2:27" x14ac:dyDescent="0.3">
      <c r="B7" s="44"/>
      <c r="C7" s="12"/>
      <c r="D7" s="28"/>
      <c r="E7" s="12"/>
      <c r="F7" s="12"/>
      <c r="G7" s="3"/>
      <c r="H7" s="3"/>
      <c r="I7" s="3"/>
      <c r="J7" s="3"/>
      <c r="K7" s="3"/>
      <c r="L7" s="3"/>
      <c r="M7" s="3"/>
      <c r="N7" s="3"/>
      <c r="O7" s="3"/>
      <c r="P7" s="3"/>
      <c r="Q7" s="3"/>
      <c r="R7" s="3"/>
      <c r="S7" s="3"/>
      <c r="T7" s="3"/>
      <c r="U7" s="3"/>
      <c r="V7" s="29"/>
    </row>
    <row r="8" spans="2:27" x14ac:dyDescent="0.3">
      <c r="B8" s="295"/>
      <c r="C8" s="12"/>
      <c r="D8" s="28"/>
      <c r="E8" s="12"/>
      <c r="F8" s="12"/>
      <c r="G8" s="3"/>
      <c r="H8" s="3"/>
      <c r="I8" s="3"/>
      <c r="J8" s="3"/>
      <c r="K8" s="3"/>
      <c r="L8" s="3"/>
      <c r="M8" s="3"/>
      <c r="N8" s="3"/>
      <c r="O8" s="3"/>
      <c r="P8" s="3"/>
      <c r="Q8" s="3"/>
      <c r="R8" s="3"/>
      <c r="S8" s="3"/>
      <c r="T8" s="3"/>
      <c r="U8" s="3"/>
      <c r="V8" s="29"/>
    </row>
    <row r="9" spans="2:27" s="8" customFormat="1" ht="18" x14ac:dyDescent="0.35">
      <c r="B9" s="31" t="s">
        <v>1</v>
      </c>
      <c r="C9" s="32" t="s">
        <v>15</v>
      </c>
      <c r="D9" s="32" t="s">
        <v>3</v>
      </c>
      <c r="E9" s="32" t="s">
        <v>29</v>
      </c>
      <c r="F9" s="33" t="s">
        <v>43</v>
      </c>
      <c r="G9" s="32">
        <v>2015</v>
      </c>
      <c r="H9" s="32">
        <v>2016</v>
      </c>
      <c r="I9" s="32">
        <v>2017</v>
      </c>
      <c r="J9" s="32">
        <v>2018</v>
      </c>
      <c r="K9" s="32">
        <v>2019</v>
      </c>
      <c r="L9" s="32">
        <v>2020</v>
      </c>
      <c r="M9" s="32">
        <v>2021</v>
      </c>
      <c r="N9" s="32">
        <v>2022</v>
      </c>
      <c r="O9" s="32">
        <v>2023</v>
      </c>
      <c r="P9" s="32">
        <v>2024</v>
      </c>
      <c r="Q9" s="32">
        <v>2025</v>
      </c>
      <c r="R9" s="32">
        <v>2026</v>
      </c>
      <c r="S9" s="34">
        <v>2027</v>
      </c>
      <c r="T9" s="34">
        <v>2028</v>
      </c>
      <c r="U9" s="34">
        <v>2029</v>
      </c>
      <c r="V9" s="36"/>
      <c r="X9"/>
      <c r="Z9" s="18"/>
      <c r="AA9" s="18"/>
    </row>
    <row r="10" spans="2:27" s="8" customFormat="1" ht="18" x14ac:dyDescent="0.35">
      <c r="B10" s="43" t="s">
        <v>50</v>
      </c>
      <c r="C10" s="19"/>
      <c r="D10" s="19"/>
      <c r="E10" s="19"/>
      <c r="F10" s="19"/>
      <c r="G10" s="354" t="s">
        <v>44</v>
      </c>
      <c r="H10" s="354"/>
      <c r="I10" s="354"/>
      <c r="J10" s="354"/>
      <c r="K10" s="354"/>
      <c r="L10" s="354"/>
      <c r="M10" s="354"/>
      <c r="N10" s="354"/>
      <c r="O10" s="354"/>
      <c r="P10" s="354"/>
      <c r="Q10" s="354"/>
      <c r="R10" s="354"/>
      <c r="S10" s="354"/>
      <c r="T10" s="354"/>
      <c r="U10" s="354"/>
      <c r="V10" s="36"/>
      <c r="X10"/>
      <c r="Z10" s="18"/>
      <c r="AA10" s="18"/>
    </row>
    <row r="11" spans="2:27" ht="14.4" customHeight="1" x14ac:dyDescent="0.3">
      <c r="B11" s="38" t="str">
        <f>VLOOKUP($C$1, 'Look-up'!$A$4:$D$20, 4, FALSE)</f>
        <v>DGS</v>
      </c>
      <c r="C11" s="7" t="str">
        <f>VLOOKUP($C$1, 'Look-up'!$A$4:$D$20, 2, FALSE)</f>
        <v>State Financing</v>
      </c>
      <c r="D11" s="7" t="str">
        <f>VLOOKUP($C$1, 'Look-up'!$A$4:$D$20, 1, FALSE)</f>
        <v>DGS EE Retrofit</v>
      </c>
      <c r="E11" s="7" t="str">
        <f>VLOOKUP($C$1, 'Look-up'!$A$4:$D$20, 3, FALSE)</f>
        <v>NR</v>
      </c>
      <c r="F11" s="54" t="s">
        <v>0</v>
      </c>
      <c r="G11" s="16">
        <f>'DGS Projects Funded'!W107/1000000*'IOU vs DGS spending'!K26</f>
        <v>4.185984581911101</v>
      </c>
      <c r="H11" s="16">
        <f>G11</f>
        <v>4.185984581911101</v>
      </c>
      <c r="I11" s="16">
        <f t="shared" ref="I11:U11" si="0">H11</f>
        <v>4.185984581911101</v>
      </c>
      <c r="J11" s="16">
        <f t="shared" si="0"/>
        <v>4.185984581911101</v>
      </c>
      <c r="K11" s="16">
        <f t="shared" si="0"/>
        <v>4.185984581911101</v>
      </c>
      <c r="L11" s="16">
        <f>K11*(1.11)</f>
        <v>4.6464428859213225</v>
      </c>
      <c r="M11" s="16">
        <f>K11*1.22</f>
        <v>5.1069011899315431</v>
      </c>
      <c r="N11" s="16">
        <f>K11*1.33</f>
        <v>5.5673594939417645</v>
      </c>
      <c r="O11" s="16">
        <f t="shared" si="0"/>
        <v>5.5673594939417645</v>
      </c>
      <c r="P11" s="16">
        <f t="shared" si="0"/>
        <v>5.5673594939417645</v>
      </c>
      <c r="Q11" s="16">
        <f t="shared" si="0"/>
        <v>5.5673594939417645</v>
      </c>
      <c r="R11" s="16">
        <f t="shared" si="0"/>
        <v>5.5673594939417645</v>
      </c>
      <c r="S11" s="16">
        <f t="shared" si="0"/>
        <v>5.5673594939417645</v>
      </c>
      <c r="T11" s="16">
        <f t="shared" si="0"/>
        <v>5.5673594939417645</v>
      </c>
      <c r="U11" s="16">
        <f t="shared" si="0"/>
        <v>5.5673594939417645</v>
      </c>
      <c r="V11" s="29"/>
      <c r="Z11" s="5"/>
      <c r="AA11" s="5"/>
    </row>
    <row r="12" spans="2:27" x14ac:dyDescent="0.3">
      <c r="B12" s="30"/>
      <c r="C12" s="3"/>
      <c r="D12" s="3"/>
      <c r="E12" s="3"/>
      <c r="F12" s="3"/>
      <c r="G12" s="12"/>
      <c r="H12" s="12"/>
      <c r="I12" s="12"/>
      <c r="J12" s="12"/>
      <c r="K12" s="12"/>
      <c r="L12" s="12"/>
      <c r="M12" s="12"/>
      <c r="N12" s="12"/>
      <c r="O12" s="12"/>
      <c r="P12" s="12"/>
      <c r="Q12" s="12"/>
      <c r="R12" s="12"/>
      <c r="S12" s="12"/>
      <c r="T12" s="12"/>
      <c r="U12" s="12"/>
      <c r="V12" s="29"/>
    </row>
    <row r="13" spans="2:27" x14ac:dyDescent="0.3">
      <c r="B13" s="30"/>
      <c r="C13" s="3"/>
      <c r="D13" s="3"/>
      <c r="E13" s="3"/>
      <c r="F13" s="3"/>
      <c r="G13" s="12"/>
      <c r="H13" s="12"/>
      <c r="I13" s="12"/>
      <c r="J13" s="12"/>
      <c r="K13" s="12"/>
      <c r="L13" s="12"/>
      <c r="M13" s="12"/>
      <c r="N13" s="12"/>
      <c r="O13" s="12"/>
      <c r="P13" s="12"/>
      <c r="Q13" s="12"/>
      <c r="R13" s="12"/>
      <c r="S13" s="12"/>
      <c r="T13" s="12"/>
      <c r="U13" s="12"/>
      <c r="V13" s="29"/>
    </row>
    <row r="14" spans="2:27" s="8" customFormat="1" ht="18" x14ac:dyDescent="0.35">
      <c r="B14" s="43" t="s">
        <v>49</v>
      </c>
      <c r="C14" s="19"/>
      <c r="D14" s="19"/>
      <c r="E14" s="19"/>
      <c r="F14" s="19"/>
      <c r="G14" s="354" t="s">
        <v>45</v>
      </c>
      <c r="H14" s="354"/>
      <c r="I14" s="354"/>
      <c r="J14" s="354"/>
      <c r="K14" s="354"/>
      <c r="L14" s="354"/>
      <c r="M14" s="354"/>
      <c r="N14" s="354"/>
      <c r="O14" s="354"/>
      <c r="P14" s="354"/>
      <c r="Q14" s="354"/>
      <c r="R14" s="354"/>
      <c r="S14" s="354"/>
      <c r="T14" s="354"/>
      <c r="U14" s="354"/>
      <c r="V14" s="36"/>
      <c r="X14"/>
    </row>
    <row r="15" spans="2:27" x14ac:dyDescent="0.3">
      <c r="B15" s="38" t="str">
        <f>B23</f>
        <v>DGS</v>
      </c>
      <c r="C15" s="7" t="str">
        <f>C23</f>
        <v>State Financing</v>
      </c>
      <c r="D15" s="7" t="str">
        <f>D23</f>
        <v>DGS EE Retrofit</v>
      </c>
      <c r="E15" s="7" t="str">
        <f>E23</f>
        <v>NR</v>
      </c>
      <c r="F15" s="54" t="s">
        <v>4</v>
      </c>
      <c r="G15" s="337">
        <f>'DGS Projects Funded'!X107/1000000*'IOU vs DGS spending'!K26</f>
        <v>8.4447686008368075E-3</v>
      </c>
      <c r="H15" s="337">
        <f>G15</f>
        <v>8.4447686008368075E-3</v>
      </c>
      <c r="I15" s="337">
        <f t="shared" ref="I15:U15" si="1">H15</f>
        <v>8.4447686008368075E-3</v>
      </c>
      <c r="J15" s="337">
        <f t="shared" si="1"/>
        <v>8.4447686008368075E-3</v>
      </c>
      <c r="K15" s="337">
        <f t="shared" si="1"/>
        <v>8.4447686008368075E-3</v>
      </c>
      <c r="L15" s="337">
        <f>K15*1.11</f>
        <v>9.3736931469288569E-3</v>
      </c>
      <c r="M15" s="337">
        <f>K15*1.22</f>
        <v>1.0302617693020905E-2</v>
      </c>
      <c r="N15" s="337">
        <f>K15*1.33</f>
        <v>1.1231542239112954E-2</v>
      </c>
      <c r="O15" s="337">
        <f t="shared" si="1"/>
        <v>1.1231542239112954E-2</v>
      </c>
      <c r="P15" s="337">
        <f t="shared" si="1"/>
        <v>1.1231542239112954E-2</v>
      </c>
      <c r="Q15" s="337">
        <f t="shared" si="1"/>
        <v>1.1231542239112954E-2</v>
      </c>
      <c r="R15" s="337">
        <f t="shared" si="1"/>
        <v>1.1231542239112954E-2</v>
      </c>
      <c r="S15" s="337">
        <f t="shared" si="1"/>
        <v>1.1231542239112954E-2</v>
      </c>
      <c r="T15" s="337">
        <f t="shared" si="1"/>
        <v>1.1231542239112954E-2</v>
      </c>
      <c r="U15" s="337">
        <f t="shared" si="1"/>
        <v>1.1231542239112954E-2</v>
      </c>
      <c r="V15" s="29"/>
    </row>
    <row r="16" spans="2:27" x14ac:dyDescent="0.3">
      <c r="B16" s="38"/>
      <c r="C16" s="7"/>
      <c r="D16" s="7"/>
      <c r="E16" s="7"/>
      <c r="F16" s="48"/>
      <c r="G16" s="49"/>
      <c r="H16" s="49"/>
      <c r="I16" s="49"/>
      <c r="J16" s="269"/>
      <c r="K16" s="49"/>
      <c r="L16" s="267"/>
      <c r="M16" s="49"/>
      <c r="N16" s="49"/>
      <c r="O16" s="49"/>
      <c r="P16" s="49"/>
      <c r="Q16" s="49"/>
      <c r="R16" s="49"/>
      <c r="S16" s="49"/>
      <c r="T16" s="49"/>
      <c r="U16" s="49"/>
      <c r="V16" s="29"/>
    </row>
    <row r="17" spans="2:27" ht="15" thickBot="1" x14ac:dyDescent="0.35">
      <c r="B17" s="45"/>
      <c r="C17" s="46"/>
      <c r="D17" s="46"/>
      <c r="E17" s="47"/>
      <c r="F17" s="47"/>
      <c r="G17" s="41"/>
      <c r="H17" s="41"/>
      <c r="I17" s="41"/>
      <c r="J17" s="41"/>
      <c r="K17" s="41"/>
      <c r="L17" s="41"/>
      <c r="M17" s="41"/>
      <c r="N17" s="41"/>
      <c r="O17" s="41"/>
      <c r="P17" s="41"/>
      <c r="Q17" s="41"/>
      <c r="R17" s="41"/>
      <c r="S17" s="41"/>
      <c r="T17" s="41"/>
      <c r="U17" s="41"/>
      <c r="V17" s="42"/>
    </row>
    <row r="18" spans="2:27" ht="18" x14ac:dyDescent="0.35">
      <c r="B18" s="51" t="s">
        <v>597</v>
      </c>
      <c r="C18" s="23"/>
      <c r="D18" s="23"/>
      <c r="E18" s="24"/>
      <c r="F18" s="24"/>
      <c r="G18" s="25"/>
      <c r="H18" s="25"/>
      <c r="I18" s="25"/>
      <c r="J18" s="25"/>
      <c r="K18" s="25"/>
      <c r="L18" s="25"/>
      <c r="M18" s="25"/>
      <c r="N18" s="25"/>
      <c r="O18" s="25"/>
      <c r="P18" s="25"/>
      <c r="Q18" s="25"/>
      <c r="R18" s="25"/>
      <c r="S18" s="25"/>
      <c r="T18" s="25"/>
      <c r="U18" s="25"/>
      <c r="V18" s="26"/>
    </row>
    <row r="19" spans="2:27" x14ac:dyDescent="0.3">
      <c r="B19" s="44"/>
      <c r="C19" s="12"/>
      <c r="D19" s="28"/>
      <c r="E19" s="12"/>
      <c r="F19" s="12"/>
      <c r="G19" s="3"/>
      <c r="H19" s="3"/>
      <c r="I19" s="3"/>
      <c r="J19" s="3"/>
      <c r="K19" s="3"/>
      <c r="L19" s="3"/>
      <c r="M19" s="3"/>
      <c r="N19" s="3"/>
      <c r="O19" s="3"/>
      <c r="P19" s="3"/>
      <c r="Q19" s="3"/>
      <c r="R19" s="3"/>
      <c r="S19" s="3"/>
      <c r="T19" s="3"/>
      <c r="U19" s="3"/>
      <c r="V19" s="29"/>
    </row>
    <row r="20" spans="2:27" x14ac:dyDescent="0.3">
      <c r="B20" s="30"/>
      <c r="C20" s="27"/>
      <c r="D20" s="28"/>
      <c r="E20" s="12"/>
      <c r="F20" s="12"/>
      <c r="G20" s="3"/>
      <c r="H20" s="3"/>
      <c r="I20" s="3"/>
      <c r="J20" s="3"/>
      <c r="K20" s="3"/>
      <c r="L20" s="3"/>
      <c r="M20" s="3"/>
      <c r="N20" s="3"/>
      <c r="O20" s="3"/>
      <c r="P20" s="3"/>
      <c r="Q20" s="3"/>
      <c r="R20" s="3"/>
      <c r="S20" s="3"/>
      <c r="T20" s="3"/>
      <c r="U20" s="3"/>
      <c r="V20" s="29"/>
    </row>
    <row r="21" spans="2:27" s="8" customFormat="1" ht="18" x14ac:dyDescent="0.35">
      <c r="B21" s="31" t="s">
        <v>1</v>
      </c>
      <c r="C21" s="32" t="s">
        <v>15</v>
      </c>
      <c r="D21" s="32" t="s">
        <v>3</v>
      </c>
      <c r="E21" s="32" t="s">
        <v>29</v>
      </c>
      <c r="F21" s="33" t="s">
        <v>43</v>
      </c>
      <c r="G21" s="32">
        <v>2015</v>
      </c>
      <c r="H21" s="32">
        <v>2016</v>
      </c>
      <c r="I21" s="32">
        <v>2017</v>
      </c>
      <c r="J21" s="32">
        <v>2018</v>
      </c>
      <c r="K21" s="32">
        <v>2019</v>
      </c>
      <c r="L21" s="32">
        <v>2020</v>
      </c>
      <c r="M21" s="32">
        <v>2021</v>
      </c>
      <c r="N21" s="32">
        <v>2022</v>
      </c>
      <c r="O21" s="32">
        <v>2023</v>
      </c>
      <c r="P21" s="32">
        <v>2024</v>
      </c>
      <c r="Q21" s="32">
        <v>2025</v>
      </c>
      <c r="R21" s="32">
        <v>2026</v>
      </c>
      <c r="S21" s="34">
        <v>2027</v>
      </c>
      <c r="T21" s="34">
        <v>2028</v>
      </c>
      <c r="U21" s="34">
        <v>2029</v>
      </c>
      <c r="V21" s="36"/>
      <c r="X21"/>
      <c r="Z21" s="18"/>
      <c r="AA21" s="18"/>
    </row>
    <row r="22" spans="2:27" s="8" customFormat="1" ht="18" x14ac:dyDescent="0.35">
      <c r="B22" s="37" t="s">
        <v>51</v>
      </c>
      <c r="C22" s="20"/>
      <c r="D22" s="20"/>
      <c r="E22" s="20"/>
      <c r="F22" s="20"/>
      <c r="G22" s="355" t="s">
        <v>46</v>
      </c>
      <c r="H22" s="355"/>
      <c r="I22" s="355"/>
      <c r="J22" s="355"/>
      <c r="K22" s="355"/>
      <c r="L22" s="355"/>
      <c r="M22" s="355"/>
      <c r="N22" s="355"/>
      <c r="O22" s="355"/>
      <c r="P22" s="355"/>
      <c r="Q22" s="355"/>
      <c r="R22" s="355"/>
      <c r="S22" s="355"/>
      <c r="T22" s="355"/>
      <c r="U22" s="355"/>
      <c r="V22" s="36"/>
      <c r="Z22" s="18"/>
      <c r="AA22" s="18"/>
    </row>
    <row r="23" spans="2:27" ht="14.4" customHeight="1" x14ac:dyDescent="0.3">
      <c r="B23" s="38" t="str">
        <f>B11</f>
        <v>DGS</v>
      </c>
      <c r="C23" s="7" t="str">
        <f>C11</f>
        <v>State Financing</v>
      </c>
      <c r="D23" s="7" t="str">
        <f>D11</f>
        <v>DGS EE Retrofit</v>
      </c>
      <c r="E23" s="7" t="str">
        <f>E11</f>
        <v>NR</v>
      </c>
      <c r="F23" s="14" t="str">
        <f>F11</f>
        <v>GWh</v>
      </c>
      <c r="G23" s="11">
        <f>IF(G11="", "", G11)</f>
        <v>4.185984581911101</v>
      </c>
      <c r="H23" s="11">
        <f>IF(H11="", "", SUM(G11:H11))</f>
        <v>8.371969163822202</v>
      </c>
      <c r="I23" s="11">
        <f>IF(I11="", "", SUM(G11:I11))</f>
        <v>12.557953745733304</v>
      </c>
      <c r="J23" s="11">
        <f>IF(J11="", "", SUM(G11:J11))</f>
        <v>16.743938327644404</v>
      </c>
      <c r="K23" s="11">
        <f>IF(K11="", "", SUM(G11:K11))</f>
        <v>20.929922909555504</v>
      </c>
      <c r="L23" s="11">
        <f>IF(L11="", "", SUM(G11:L11))</f>
        <v>25.576365795476825</v>
      </c>
      <c r="M23" s="11">
        <f>IF(M11="", "", SUM(G11:M11))</f>
        <v>30.683266985408366</v>
      </c>
      <c r="N23" s="11">
        <f>IF(N11="", "", SUM(G11:N11))</f>
        <v>36.250626479350132</v>
      </c>
      <c r="O23" s="11">
        <f>IF(O11="", "", SUM(G11:O11))</f>
        <v>41.817985973291897</v>
      </c>
      <c r="P23" s="11">
        <f>IF(P11="", "", SUM(G11:P11))</f>
        <v>47.385345467233662</v>
      </c>
      <c r="Q23" s="11">
        <f>IF(Q11="", "", SUM(G11:Q11))</f>
        <v>52.952704961175428</v>
      </c>
      <c r="R23" s="11">
        <f>IF(R11="", "", SUM(G11:R11))</f>
        <v>58.520064455117193</v>
      </c>
      <c r="S23" s="11">
        <f>IF(S11="", "", SUM(G11:S11))</f>
        <v>64.087423949058959</v>
      </c>
      <c r="T23" s="11">
        <f>IF(T11="", "", SUM(G11:T11))</f>
        <v>69.654783443000724</v>
      </c>
      <c r="U23" s="11">
        <f>IF(U11="", "", SUM(G11:U11))</f>
        <v>75.22214293694249</v>
      </c>
      <c r="V23" s="29"/>
      <c r="Z23" s="5"/>
      <c r="AA23" s="5"/>
    </row>
    <row r="24" spans="2:27" x14ac:dyDescent="0.3">
      <c r="B24" s="30"/>
      <c r="C24" s="3"/>
      <c r="D24" s="3"/>
      <c r="E24" s="3"/>
      <c r="F24" s="3"/>
      <c r="G24" s="3"/>
      <c r="H24" s="3"/>
      <c r="I24" s="3"/>
      <c r="J24" s="3"/>
      <c r="K24" s="3"/>
      <c r="L24" s="3"/>
      <c r="M24" s="3"/>
      <c r="N24" s="3"/>
      <c r="O24" s="3"/>
      <c r="P24" s="3"/>
      <c r="Q24" s="3"/>
      <c r="R24" s="3"/>
      <c r="S24" s="3"/>
      <c r="T24" s="3"/>
      <c r="U24" s="3"/>
      <c r="V24" s="29"/>
    </row>
    <row r="25" spans="2:27" x14ac:dyDescent="0.3">
      <c r="B25" s="30"/>
      <c r="C25" s="3"/>
      <c r="D25" s="3"/>
      <c r="E25" s="3"/>
      <c r="F25" s="3"/>
      <c r="G25" s="3"/>
      <c r="H25" s="3"/>
      <c r="I25" s="3"/>
      <c r="J25" s="3"/>
      <c r="K25" s="3"/>
      <c r="L25" s="3"/>
      <c r="M25" s="3"/>
      <c r="N25" s="3"/>
      <c r="O25" s="3"/>
      <c r="P25" s="3"/>
      <c r="Q25" s="3"/>
      <c r="R25" s="3"/>
      <c r="S25" s="3"/>
      <c r="T25" s="3"/>
      <c r="U25" s="3"/>
      <c r="V25" s="29"/>
    </row>
    <row r="26" spans="2:27" s="8" customFormat="1" ht="18" x14ac:dyDescent="0.35">
      <c r="B26" s="37" t="s">
        <v>52</v>
      </c>
      <c r="C26" s="20"/>
      <c r="D26" s="20"/>
      <c r="E26" s="20"/>
      <c r="F26" s="20"/>
      <c r="G26" s="355" t="s">
        <v>47</v>
      </c>
      <c r="H26" s="355"/>
      <c r="I26" s="355"/>
      <c r="J26" s="355"/>
      <c r="K26" s="355"/>
      <c r="L26" s="355"/>
      <c r="M26" s="355"/>
      <c r="N26" s="355"/>
      <c r="O26" s="355"/>
      <c r="P26" s="355"/>
      <c r="Q26" s="355"/>
      <c r="R26" s="355"/>
      <c r="S26" s="355"/>
      <c r="T26" s="355"/>
      <c r="U26" s="355"/>
      <c r="V26" s="36"/>
      <c r="Z26" s="18"/>
      <c r="AA26" s="18"/>
    </row>
    <row r="27" spans="2:27" ht="14.4" customHeight="1" x14ac:dyDescent="0.3">
      <c r="B27" s="38" t="str">
        <f>B15</f>
        <v>DGS</v>
      </c>
      <c r="C27" s="7" t="str">
        <f>C15</f>
        <v>State Financing</v>
      </c>
      <c r="D27" s="7" t="str">
        <f>D15</f>
        <v>DGS EE Retrofit</v>
      </c>
      <c r="E27" s="7" t="str">
        <f>E15</f>
        <v>NR</v>
      </c>
      <c r="F27" s="15" t="str">
        <f>F15</f>
        <v>MM Therms</v>
      </c>
      <c r="G27" s="16">
        <f>IF(G15="", "", G15)</f>
        <v>8.4447686008368075E-3</v>
      </c>
      <c r="H27" s="16">
        <f>IF(H15="", "", SUM(G15:H15))</f>
        <v>1.6889537201673615E-2</v>
      </c>
      <c r="I27" s="16">
        <f>IF(I15="", "", SUM(G15:I15))</f>
        <v>2.5334305802510421E-2</v>
      </c>
      <c r="J27" s="16">
        <f>IF(J15="", "", SUM(G15:J15))</f>
        <v>3.377907440334723E-2</v>
      </c>
      <c r="K27" s="16">
        <f>IF(K15="", "", SUM(G15:K15))</f>
        <v>4.2223843004184039E-2</v>
      </c>
      <c r="L27" s="16">
        <f>IF(L15="", "", SUM(G15:L15))</f>
        <v>5.1597536151112899E-2</v>
      </c>
      <c r="M27" s="16">
        <f>IF(M15="", "", SUM(G15:M15))</f>
        <v>6.1900153844133804E-2</v>
      </c>
      <c r="N27" s="16">
        <f>IF(N15="", "", SUM(G15:N15))</f>
        <v>7.3131696083246753E-2</v>
      </c>
      <c r="O27" s="16">
        <f>IF(O15="", "", SUM(G15:O15))</f>
        <v>8.4363238322359702E-2</v>
      </c>
      <c r="P27" s="16">
        <f>IF(P15="", "", SUM(G15:P15))</f>
        <v>9.559478056147265E-2</v>
      </c>
      <c r="Q27" s="16">
        <f>IF(Q15="", "", SUM(G15:Q15))</f>
        <v>0.1068263228005856</v>
      </c>
      <c r="R27" s="16">
        <f>IF(R15="", "", SUM(G15:R15))</f>
        <v>0.11805786503969855</v>
      </c>
      <c r="S27" s="16">
        <f>IF(S15="", "", SUM(G15:S15))</f>
        <v>0.1292894072788115</v>
      </c>
      <c r="T27" s="16">
        <f>IF(T15="", "", SUM(G15:T15))</f>
        <v>0.14052094951792446</v>
      </c>
      <c r="U27" s="16">
        <f>IF(U15="", "", SUM(G15:U15))</f>
        <v>0.15175249175703742</v>
      </c>
      <c r="V27" s="29"/>
      <c r="Z27" s="5"/>
      <c r="AA27" s="5"/>
    </row>
    <row r="28" spans="2:27" x14ac:dyDescent="0.3">
      <c r="B28" s="30"/>
      <c r="C28" s="3"/>
      <c r="D28" s="3"/>
      <c r="E28" s="3"/>
      <c r="F28" s="3"/>
      <c r="G28" s="3"/>
      <c r="H28" s="3"/>
      <c r="I28" s="3"/>
      <c r="J28" s="3"/>
      <c r="K28" s="3"/>
      <c r="L28" s="3"/>
      <c r="M28" s="3"/>
      <c r="N28" s="3"/>
      <c r="O28" s="3"/>
      <c r="P28" s="3"/>
      <c r="Q28" s="3"/>
      <c r="R28" s="3"/>
      <c r="S28" s="3"/>
      <c r="T28" s="3"/>
      <c r="U28" s="3"/>
      <c r="V28" s="29"/>
    </row>
    <row r="29" spans="2:27" ht="15" thickBot="1" x14ac:dyDescent="0.35">
      <c r="B29" s="40"/>
      <c r="C29" s="41"/>
      <c r="D29" s="41"/>
      <c r="E29" s="41"/>
      <c r="F29" s="41"/>
      <c r="G29" s="41"/>
      <c r="H29" s="41"/>
      <c r="I29" s="41"/>
      <c r="J29" s="41"/>
      <c r="K29" s="41"/>
      <c r="L29" s="41"/>
      <c r="M29" s="41"/>
      <c r="N29" s="41"/>
      <c r="O29" s="41"/>
      <c r="P29" s="41"/>
      <c r="Q29" s="41"/>
      <c r="R29" s="41"/>
      <c r="S29" s="41"/>
      <c r="T29" s="41"/>
      <c r="U29" s="41"/>
      <c r="V29" s="42"/>
    </row>
    <row r="46" spans="6:6" x14ac:dyDescent="0.3">
      <c r="F46" s="6"/>
    </row>
    <row r="47" spans="6:6" x14ac:dyDescent="0.3">
      <c r="F47" s="6"/>
    </row>
  </sheetData>
  <mergeCells count="4">
    <mergeCell ref="G10:U10"/>
    <mergeCell ref="G14:U14"/>
    <mergeCell ref="G22:U22"/>
    <mergeCell ref="G26:U26"/>
  </mergeCells>
  <pageMargins left="0.7" right="0.7" top="0.5" bottom="0.5" header="0.3" footer="0.3"/>
  <pageSetup paperSize="5" scale="50" orientation="landscape" r:id="rId1"/>
  <headerFooter>
    <oddFooter>&amp;L&amp;Z&amp;F&amp;A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3" tint="0.59999389629810485"/>
    <pageSetUpPr fitToPage="1"/>
  </sheetPr>
  <dimension ref="A1:BF108"/>
  <sheetViews>
    <sheetView view="pageBreakPreview" zoomScale="70" zoomScaleNormal="100" zoomScaleSheetLayoutView="70" workbookViewId="0">
      <pane ySplit="5" topLeftCell="A6" activePane="bottomLeft" state="frozen"/>
      <selection activeCell="I44" sqref="I44"/>
      <selection pane="bottomLeft" activeCell="I44" sqref="I44"/>
    </sheetView>
  </sheetViews>
  <sheetFormatPr defaultColWidth="9.109375" defaultRowHeight="14.4" x14ac:dyDescent="0.3"/>
  <cols>
    <col min="1" max="1" width="3.6640625" style="257" customWidth="1"/>
    <col min="2" max="2" width="6.33203125" style="258" hidden="1" customWidth="1"/>
    <col min="3" max="3" width="8.6640625" style="270" hidden="1" customWidth="1"/>
    <col min="4" max="4" width="11.109375" style="270" hidden="1" customWidth="1"/>
    <col min="5" max="5" width="9.33203125" style="270" customWidth="1"/>
    <col min="6" max="6" width="10" style="270" customWidth="1"/>
    <col min="7" max="8" width="20.6640625" style="270" customWidth="1"/>
    <col min="9" max="9" width="9.109375" style="270" hidden="1" customWidth="1"/>
    <col min="10" max="10" width="4.6640625" style="258" customWidth="1"/>
    <col min="11" max="11" width="4.6640625" style="258" hidden="1" customWidth="1"/>
    <col min="12" max="12" width="4.6640625" style="270" hidden="1" customWidth="1"/>
    <col min="13" max="14" width="13.6640625" style="259" hidden="1" customWidth="1"/>
    <col min="15" max="16" width="9.6640625" style="270" customWidth="1"/>
    <col min="17" max="19" width="9.6640625" style="270" hidden="1" customWidth="1"/>
    <col min="20" max="20" width="17.5546875" style="270" customWidth="1"/>
    <col min="21" max="22" width="11.6640625" style="270" customWidth="1"/>
    <col min="23" max="23" width="14.88671875" style="270" customWidth="1"/>
    <col min="24" max="24" width="12.88671875" style="270" customWidth="1"/>
    <col min="25" max="25" width="11.6640625" style="259" customWidth="1"/>
    <col min="26" max="31" width="4.6640625" style="259" customWidth="1"/>
    <col min="32" max="32" width="17" style="260" hidden="1" customWidth="1"/>
    <col min="33" max="33" width="16" style="260" hidden="1" customWidth="1"/>
    <col min="34" max="34" width="12.33203125" style="260" hidden="1" customWidth="1"/>
    <col min="35" max="35" width="12.6640625" style="260" hidden="1" customWidth="1"/>
    <col min="36" max="36" width="11.6640625" style="260" hidden="1" customWidth="1"/>
    <col min="37" max="47" width="3.6640625" style="270" customWidth="1"/>
    <col min="48" max="48" width="10.88671875" style="270" customWidth="1"/>
    <col min="49" max="49" width="10.33203125" style="270" customWidth="1"/>
    <col min="50" max="50" width="62.44140625" style="260" customWidth="1"/>
    <col min="51" max="61" width="13.44140625" style="270" customWidth="1"/>
    <col min="62" max="16384" width="9.109375" style="270"/>
  </cols>
  <sheetData>
    <row r="1" spans="1:58" ht="46.2" x14ac:dyDescent="0.3">
      <c r="A1" s="359" t="s">
        <v>71</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row>
    <row r="2" spans="1:58" ht="18" customHeight="1" thickBot="1" x14ac:dyDescent="0.35">
      <c r="A2" s="361" t="s">
        <v>72</v>
      </c>
      <c r="B2" s="362"/>
      <c r="C2" s="362"/>
      <c r="D2" s="362"/>
      <c r="E2" s="362"/>
      <c r="F2" s="362"/>
      <c r="G2" s="362"/>
      <c r="H2" s="362"/>
      <c r="I2" s="362"/>
      <c r="J2" s="362"/>
      <c r="K2" s="362"/>
      <c r="L2" s="362"/>
      <c r="M2" s="62"/>
      <c r="N2" s="62"/>
      <c r="O2" s="290" t="s">
        <v>574</v>
      </c>
      <c r="P2" s="63"/>
      <c r="Q2" s="63"/>
      <c r="R2" s="63"/>
      <c r="S2" s="63"/>
      <c r="T2" s="63"/>
      <c r="U2" s="63"/>
      <c r="V2" s="63"/>
      <c r="W2" s="63"/>
      <c r="X2" s="63"/>
      <c r="Y2" s="64"/>
      <c r="Z2" s="64"/>
      <c r="AA2" s="64"/>
      <c r="AB2" s="64"/>
      <c r="AC2" s="64"/>
      <c r="AD2" s="64"/>
      <c r="AE2" s="64"/>
      <c r="AF2" s="65"/>
      <c r="AG2" s="65"/>
      <c r="AH2" s="65"/>
      <c r="AI2" s="65"/>
      <c r="AJ2" s="65"/>
      <c r="AK2" s="66"/>
      <c r="AL2" s="66"/>
      <c r="AM2" s="66"/>
      <c r="AN2" s="66"/>
      <c r="AO2" s="66"/>
      <c r="AP2" s="66"/>
      <c r="AQ2" s="66"/>
      <c r="AR2" s="66"/>
      <c r="AS2" s="66"/>
      <c r="AT2" s="66"/>
      <c r="AU2" s="66"/>
      <c r="AV2" s="66"/>
      <c r="AW2" s="66"/>
      <c r="AX2" s="67"/>
    </row>
    <row r="3" spans="1:58" ht="26.4" thickBot="1" x14ac:dyDescent="0.35">
      <c r="A3" s="363" t="s">
        <v>73</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5"/>
      <c r="AK3" s="366" t="s">
        <v>74</v>
      </c>
      <c r="AL3" s="367"/>
      <c r="AM3" s="367"/>
      <c r="AN3" s="367"/>
      <c r="AO3" s="367"/>
      <c r="AP3" s="367"/>
      <c r="AQ3" s="367"/>
      <c r="AR3" s="367"/>
      <c r="AS3" s="367"/>
      <c r="AT3" s="367"/>
      <c r="AU3" s="368"/>
      <c r="AV3" s="369" t="s">
        <v>75</v>
      </c>
      <c r="AW3" s="68"/>
      <c r="AX3" s="69" t="s">
        <v>76</v>
      </c>
    </row>
    <row r="4" spans="1:58" ht="25.8" x14ac:dyDescent="0.3">
      <c r="A4" s="372" t="s">
        <v>77</v>
      </c>
      <c r="B4" s="373"/>
      <c r="C4" s="373"/>
      <c r="D4" s="373"/>
      <c r="E4" s="373"/>
      <c r="F4" s="373"/>
      <c r="G4" s="373"/>
      <c r="H4" s="373"/>
      <c r="I4" s="373"/>
      <c r="J4" s="374"/>
      <c r="K4" s="372" t="s">
        <v>78</v>
      </c>
      <c r="L4" s="375"/>
      <c r="M4" s="375"/>
      <c r="N4" s="376"/>
      <c r="O4" s="372" t="s">
        <v>79</v>
      </c>
      <c r="P4" s="375"/>
      <c r="Q4" s="375"/>
      <c r="R4" s="375"/>
      <c r="S4" s="375"/>
      <c r="T4" s="375"/>
      <c r="U4" s="375"/>
      <c r="V4" s="375"/>
      <c r="W4" s="375"/>
      <c r="X4" s="375"/>
      <c r="Y4" s="376"/>
      <c r="Z4" s="372" t="s">
        <v>80</v>
      </c>
      <c r="AA4" s="375"/>
      <c r="AB4" s="375"/>
      <c r="AC4" s="375"/>
      <c r="AD4" s="375"/>
      <c r="AE4" s="376"/>
      <c r="AF4" s="372" t="s">
        <v>81</v>
      </c>
      <c r="AG4" s="377"/>
      <c r="AH4" s="372" t="s">
        <v>82</v>
      </c>
      <c r="AI4" s="378"/>
      <c r="AJ4" s="377"/>
      <c r="AK4" s="70"/>
      <c r="AL4" s="71"/>
      <c r="AM4" s="71"/>
      <c r="AN4" s="71"/>
      <c r="AO4" s="71"/>
      <c r="AP4" s="71"/>
      <c r="AQ4" s="71"/>
      <c r="AR4" s="71"/>
      <c r="AS4" s="71"/>
      <c r="AT4" s="71"/>
      <c r="AU4" s="72"/>
      <c r="AV4" s="370"/>
      <c r="AW4" s="73"/>
      <c r="AX4" s="74"/>
    </row>
    <row r="5" spans="1:58" ht="216" customHeight="1" thickBot="1" x14ac:dyDescent="0.35">
      <c r="A5" s="75"/>
      <c r="B5" s="76" t="s">
        <v>83</v>
      </c>
      <c r="C5" s="77" t="s">
        <v>84</v>
      </c>
      <c r="D5" s="77" t="s">
        <v>85</v>
      </c>
      <c r="E5" s="77" t="s">
        <v>86</v>
      </c>
      <c r="F5" s="77" t="s">
        <v>87</v>
      </c>
      <c r="G5" s="78" t="s">
        <v>88</v>
      </c>
      <c r="H5" s="78" t="s">
        <v>89</v>
      </c>
      <c r="I5" s="79" t="s">
        <v>90</v>
      </c>
      <c r="J5" s="80" t="s">
        <v>91</v>
      </c>
      <c r="K5" s="81" t="s">
        <v>92</v>
      </c>
      <c r="L5" s="79" t="s">
        <v>93</v>
      </c>
      <c r="M5" s="82" t="s">
        <v>94</v>
      </c>
      <c r="N5" s="83" t="s">
        <v>95</v>
      </c>
      <c r="O5" s="79" t="s">
        <v>96</v>
      </c>
      <c r="P5" s="79" t="s">
        <v>97</v>
      </c>
      <c r="Q5" s="79" t="s">
        <v>98</v>
      </c>
      <c r="R5" s="79" t="s">
        <v>99</v>
      </c>
      <c r="S5" s="79" t="s">
        <v>100</v>
      </c>
      <c r="T5" s="84" t="s">
        <v>101</v>
      </c>
      <c r="U5" s="84" t="s">
        <v>102</v>
      </c>
      <c r="V5" s="84" t="s">
        <v>103</v>
      </c>
      <c r="W5" s="84" t="s">
        <v>104</v>
      </c>
      <c r="X5" s="84" t="s">
        <v>105</v>
      </c>
      <c r="Y5" s="85" t="s">
        <v>106</v>
      </c>
      <c r="Z5" s="86" t="s">
        <v>107</v>
      </c>
      <c r="AA5" s="87" t="s">
        <v>108</v>
      </c>
      <c r="AB5" s="87" t="s">
        <v>109</v>
      </c>
      <c r="AC5" s="87" t="s">
        <v>110</v>
      </c>
      <c r="AD5" s="87" t="s">
        <v>111</v>
      </c>
      <c r="AE5" s="88" t="s">
        <v>112</v>
      </c>
      <c r="AF5" s="89" t="s">
        <v>113</v>
      </c>
      <c r="AG5" s="90" t="s">
        <v>114</v>
      </c>
      <c r="AH5" s="77" t="s">
        <v>115</v>
      </c>
      <c r="AI5" s="77" t="s">
        <v>116</v>
      </c>
      <c r="AJ5" s="90" t="s">
        <v>114</v>
      </c>
      <c r="AK5" s="91" t="s">
        <v>117</v>
      </c>
      <c r="AL5" s="92" t="s">
        <v>118</v>
      </c>
      <c r="AM5" s="92" t="s">
        <v>119</v>
      </c>
      <c r="AN5" s="93" t="s">
        <v>120</v>
      </c>
      <c r="AO5" s="92" t="s">
        <v>121</v>
      </c>
      <c r="AP5" s="92" t="s">
        <v>122</v>
      </c>
      <c r="AQ5" s="92" t="s">
        <v>123</v>
      </c>
      <c r="AR5" s="92" t="s">
        <v>124</v>
      </c>
      <c r="AS5" s="94" t="s">
        <v>125</v>
      </c>
      <c r="AT5" s="92" t="s">
        <v>126</v>
      </c>
      <c r="AU5" s="95" t="s">
        <v>127</v>
      </c>
      <c r="AV5" s="371"/>
      <c r="AW5" s="96" t="s">
        <v>128</v>
      </c>
      <c r="AX5" s="97"/>
      <c r="AY5" s="275" t="s">
        <v>549</v>
      </c>
      <c r="AZ5" s="270" t="s">
        <v>548</v>
      </c>
      <c r="BA5" s="270" t="s">
        <v>547</v>
      </c>
      <c r="BB5" s="270" t="s">
        <v>546</v>
      </c>
      <c r="BC5" s="270" t="s">
        <v>545</v>
      </c>
      <c r="BD5" s="270" t="s">
        <v>544</v>
      </c>
      <c r="BE5" s="270" t="s">
        <v>543</v>
      </c>
      <c r="BF5" s="270" t="s">
        <v>542</v>
      </c>
    </row>
    <row r="6" spans="1:58" s="124" customFormat="1" ht="28.8" x14ac:dyDescent="0.3">
      <c r="A6" s="98">
        <v>1</v>
      </c>
      <c r="B6" s="99" t="s">
        <v>129</v>
      </c>
      <c r="C6" s="100">
        <v>137689</v>
      </c>
      <c r="D6" s="100">
        <v>3174151</v>
      </c>
      <c r="E6" s="100" t="s">
        <v>19</v>
      </c>
      <c r="F6" s="100" t="s">
        <v>130</v>
      </c>
      <c r="G6" s="101" t="s">
        <v>131</v>
      </c>
      <c r="H6" s="101" t="s">
        <v>132</v>
      </c>
      <c r="I6" s="102" t="s">
        <v>133</v>
      </c>
      <c r="J6" s="103">
        <v>1</v>
      </c>
      <c r="K6" s="104" t="s">
        <v>134</v>
      </c>
      <c r="L6" s="102" t="s">
        <v>135</v>
      </c>
      <c r="M6" s="105"/>
      <c r="N6" s="106"/>
      <c r="O6" s="107" t="s">
        <v>136</v>
      </c>
      <c r="P6" s="108" t="s">
        <v>136</v>
      </c>
      <c r="Q6" s="109" t="s">
        <v>137</v>
      </c>
      <c r="R6" s="109"/>
      <c r="S6" s="109"/>
      <c r="T6" s="110">
        <v>434384</v>
      </c>
      <c r="U6" s="111" t="s">
        <v>137</v>
      </c>
      <c r="V6" s="111"/>
      <c r="W6" s="111"/>
      <c r="X6" s="111"/>
      <c r="Y6" s="112">
        <v>64232</v>
      </c>
      <c r="Z6" s="113" t="s">
        <v>138</v>
      </c>
      <c r="AA6" s="114" t="s">
        <v>134</v>
      </c>
      <c r="AB6" s="114" t="s">
        <v>138</v>
      </c>
      <c r="AC6" s="114" t="s">
        <v>134</v>
      </c>
      <c r="AD6" s="114" t="s">
        <v>138</v>
      </c>
      <c r="AE6" s="112" t="s">
        <v>134</v>
      </c>
      <c r="AF6" s="115" t="s">
        <v>139</v>
      </c>
      <c r="AG6" s="116" t="s">
        <v>140</v>
      </c>
      <c r="AH6" s="117" t="s">
        <v>141</v>
      </c>
      <c r="AI6" s="118" t="s">
        <v>142</v>
      </c>
      <c r="AJ6" s="116" t="s">
        <v>143</v>
      </c>
      <c r="AK6" s="119" t="s">
        <v>32</v>
      </c>
      <c r="AL6" s="120" t="s">
        <v>32</v>
      </c>
      <c r="AM6" s="120" t="s">
        <v>32</v>
      </c>
      <c r="AN6" s="120" t="s">
        <v>32</v>
      </c>
      <c r="AO6" s="120" t="s">
        <v>32</v>
      </c>
      <c r="AP6" s="120" t="s">
        <v>32</v>
      </c>
      <c r="AQ6" s="120" t="s">
        <v>32</v>
      </c>
      <c r="AR6" s="120" t="s">
        <v>32</v>
      </c>
      <c r="AS6" s="120" t="s">
        <v>32</v>
      </c>
      <c r="AT6" s="120" t="s">
        <v>32</v>
      </c>
      <c r="AU6" s="120" t="s">
        <v>32</v>
      </c>
      <c r="AV6" s="121">
        <v>42194</v>
      </c>
      <c r="AW6" s="122">
        <v>42612</v>
      </c>
      <c r="AX6" s="123" t="s">
        <v>144</v>
      </c>
      <c r="AY6" s="124" t="s">
        <v>32</v>
      </c>
      <c r="AZ6" s="274">
        <f>'[2]IOU vs DGS spending'!F9</f>
        <v>1542846</v>
      </c>
      <c r="BA6" s="273">
        <f>AZ6/T6</f>
        <v>3.5518020921580904</v>
      </c>
    </row>
    <row r="7" spans="1:58" s="124" customFormat="1" ht="172.8" x14ac:dyDescent="0.3">
      <c r="A7" s="125">
        <v>6</v>
      </c>
      <c r="B7" s="126" t="s">
        <v>145</v>
      </c>
      <c r="C7" s="127">
        <v>137528</v>
      </c>
      <c r="D7" s="127">
        <v>3179249</v>
      </c>
      <c r="E7" s="127" t="s">
        <v>146</v>
      </c>
      <c r="F7" s="127" t="s">
        <v>130</v>
      </c>
      <c r="G7" s="128" t="s">
        <v>147</v>
      </c>
      <c r="H7" s="128" t="s">
        <v>148</v>
      </c>
      <c r="I7" s="108" t="s">
        <v>149</v>
      </c>
      <c r="J7" s="129">
        <v>2</v>
      </c>
      <c r="K7" s="130" t="s">
        <v>134</v>
      </c>
      <c r="L7" s="108" t="s">
        <v>150</v>
      </c>
      <c r="M7" s="131">
        <v>0</v>
      </c>
      <c r="N7" s="132">
        <v>1446419</v>
      </c>
      <c r="O7" s="107" t="s">
        <v>151</v>
      </c>
      <c r="P7" s="108" t="s">
        <v>152</v>
      </c>
      <c r="Q7" s="109" t="s">
        <v>137</v>
      </c>
      <c r="R7" s="109" t="s">
        <v>137</v>
      </c>
      <c r="S7" s="109" t="s">
        <v>153</v>
      </c>
      <c r="T7" s="110">
        <v>924000</v>
      </c>
      <c r="U7" s="110">
        <v>10165</v>
      </c>
      <c r="V7" s="110" t="s">
        <v>137</v>
      </c>
      <c r="W7" s="110" t="s">
        <v>137</v>
      </c>
      <c r="X7" s="110" t="s">
        <v>137</v>
      </c>
      <c r="Y7" s="133">
        <v>116481</v>
      </c>
      <c r="Z7" s="134" t="s">
        <v>138</v>
      </c>
      <c r="AA7" s="135" t="s">
        <v>138</v>
      </c>
      <c r="AB7" s="135" t="s">
        <v>138</v>
      </c>
      <c r="AC7" s="135" t="s">
        <v>134</v>
      </c>
      <c r="AD7" s="135" t="s">
        <v>134</v>
      </c>
      <c r="AE7" s="133" t="s">
        <v>134</v>
      </c>
      <c r="AF7" s="115" t="s">
        <v>154</v>
      </c>
      <c r="AG7" s="116" t="s">
        <v>155</v>
      </c>
      <c r="AH7" s="117" t="s">
        <v>141</v>
      </c>
      <c r="AI7" s="118" t="s">
        <v>156</v>
      </c>
      <c r="AJ7" s="116" t="s">
        <v>157</v>
      </c>
      <c r="AK7" s="119" t="s">
        <v>32</v>
      </c>
      <c r="AL7" s="120" t="s">
        <v>32</v>
      </c>
      <c r="AM7" s="120" t="s">
        <v>32</v>
      </c>
      <c r="AN7" s="120" t="s">
        <v>32</v>
      </c>
      <c r="AO7" s="120" t="s">
        <v>32</v>
      </c>
      <c r="AP7" s="120" t="s">
        <v>32</v>
      </c>
      <c r="AQ7" s="120" t="s">
        <v>32</v>
      </c>
      <c r="AR7" s="120" t="s">
        <v>32</v>
      </c>
      <c r="AS7" s="120" t="s">
        <v>32</v>
      </c>
      <c r="AT7" s="120" t="s">
        <v>32</v>
      </c>
      <c r="AU7" s="136"/>
      <c r="AV7" s="137">
        <v>42557</v>
      </c>
      <c r="AW7" s="138">
        <v>42949</v>
      </c>
      <c r="AX7" s="123" t="s">
        <v>158</v>
      </c>
      <c r="AY7" s="124" t="s">
        <v>32</v>
      </c>
      <c r="AZ7" s="274">
        <f>'[2]IOU vs DGS spending'!F12</f>
        <v>1470221</v>
      </c>
      <c r="BA7" s="273">
        <f>AZ7/T7</f>
        <v>1.5911482683982685</v>
      </c>
    </row>
    <row r="8" spans="1:58" s="124" customFormat="1" ht="43.2" x14ac:dyDescent="0.3">
      <c r="A8" s="125">
        <v>2</v>
      </c>
      <c r="B8" s="126" t="s">
        <v>159</v>
      </c>
      <c r="C8" s="127">
        <v>137690</v>
      </c>
      <c r="D8" s="127">
        <v>3174216</v>
      </c>
      <c r="E8" s="127" t="s">
        <v>160</v>
      </c>
      <c r="F8" s="127" t="s">
        <v>130</v>
      </c>
      <c r="G8" s="128" t="s">
        <v>161</v>
      </c>
      <c r="H8" s="128" t="s">
        <v>162</v>
      </c>
      <c r="I8" s="108" t="s">
        <v>133</v>
      </c>
      <c r="J8" s="129">
        <v>2</v>
      </c>
      <c r="K8" s="130" t="s">
        <v>134</v>
      </c>
      <c r="L8" s="108" t="s">
        <v>135</v>
      </c>
      <c r="M8" s="131"/>
      <c r="N8" s="132"/>
      <c r="O8" s="107" t="s">
        <v>136</v>
      </c>
      <c r="P8" s="108" t="s">
        <v>136</v>
      </c>
      <c r="Q8" s="109" t="s">
        <v>137</v>
      </c>
      <c r="R8" s="109"/>
      <c r="S8" s="109"/>
      <c r="T8" s="110">
        <v>789528</v>
      </c>
      <c r="U8" s="110">
        <v>15854</v>
      </c>
      <c r="V8" s="110"/>
      <c r="W8" s="110"/>
      <c r="X8" s="110"/>
      <c r="Y8" s="133">
        <v>165284</v>
      </c>
      <c r="Z8" s="134" t="s">
        <v>138</v>
      </c>
      <c r="AA8" s="135" t="s">
        <v>134</v>
      </c>
      <c r="AB8" s="135" t="s">
        <v>138</v>
      </c>
      <c r="AC8" s="135" t="s">
        <v>134</v>
      </c>
      <c r="AD8" s="135" t="s">
        <v>134</v>
      </c>
      <c r="AE8" s="133" t="s">
        <v>138</v>
      </c>
      <c r="AF8" s="115" t="s">
        <v>163</v>
      </c>
      <c r="AG8" s="116" t="s">
        <v>164</v>
      </c>
      <c r="AH8" s="117" t="s">
        <v>165</v>
      </c>
      <c r="AI8" s="118" t="s">
        <v>166</v>
      </c>
      <c r="AJ8" s="116" t="s">
        <v>167</v>
      </c>
      <c r="AK8" s="119" t="s">
        <v>32</v>
      </c>
      <c r="AL8" s="120" t="s">
        <v>32</v>
      </c>
      <c r="AM8" s="120" t="s">
        <v>32</v>
      </c>
      <c r="AN8" s="120" t="s">
        <v>32</v>
      </c>
      <c r="AO8" s="120" t="s">
        <v>32</v>
      </c>
      <c r="AP8" s="120" t="s">
        <v>32</v>
      </c>
      <c r="AQ8" s="120" t="s">
        <v>32</v>
      </c>
      <c r="AR8" s="120" t="s">
        <v>32</v>
      </c>
      <c r="AS8" s="120" t="s">
        <v>32</v>
      </c>
      <c r="AT8" s="120" t="s">
        <v>32</v>
      </c>
      <c r="AU8" s="136"/>
      <c r="AV8" s="137">
        <v>42256</v>
      </c>
      <c r="AW8" s="138">
        <v>42919</v>
      </c>
      <c r="AX8" s="123" t="s">
        <v>168</v>
      </c>
      <c r="AY8" s="124" t="s">
        <v>32</v>
      </c>
      <c r="AZ8" s="274">
        <f>'[2]IOU vs DGS spending'!F6</f>
        <v>4580830</v>
      </c>
      <c r="BA8" s="273">
        <f>AZ8/T8</f>
        <v>5.8019854900649506</v>
      </c>
      <c r="BB8" s="273">
        <f>AZ8/U8</f>
        <v>288.93843824902234</v>
      </c>
    </row>
    <row r="9" spans="1:58" s="124" customFormat="1" ht="43.2" x14ac:dyDescent="0.3">
      <c r="A9" s="125">
        <v>3</v>
      </c>
      <c r="B9" s="126" t="s">
        <v>169</v>
      </c>
      <c r="C9" s="127">
        <v>138322</v>
      </c>
      <c r="D9" s="127">
        <v>3176297</v>
      </c>
      <c r="E9" s="127" t="s">
        <v>170</v>
      </c>
      <c r="F9" s="127" t="s">
        <v>130</v>
      </c>
      <c r="G9" s="128" t="s">
        <v>171</v>
      </c>
      <c r="H9" s="128" t="s">
        <v>172</v>
      </c>
      <c r="I9" s="108" t="s">
        <v>133</v>
      </c>
      <c r="J9" s="129">
        <v>3</v>
      </c>
      <c r="K9" s="130" t="s">
        <v>134</v>
      </c>
      <c r="L9" s="108" t="s">
        <v>135</v>
      </c>
      <c r="M9" s="131"/>
      <c r="N9" s="132"/>
      <c r="O9" s="107" t="s">
        <v>173</v>
      </c>
      <c r="P9" s="108" t="s">
        <v>174</v>
      </c>
      <c r="Q9" s="109" t="s">
        <v>137</v>
      </c>
      <c r="R9" s="109"/>
      <c r="S9" s="109"/>
      <c r="T9" s="110">
        <f>Y9/0.17</f>
        <v>2738170.588235294</v>
      </c>
      <c r="U9" s="110" t="s">
        <v>137</v>
      </c>
      <c r="V9" s="110"/>
      <c r="W9" s="110"/>
      <c r="X9" s="110"/>
      <c r="Y9" s="133">
        <v>465489</v>
      </c>
      <c r="Z9" s="134" t="s">
        <v>138</v>
      </c>
      <c r="AA9" s="135" t="s">
        <v>138</v>
      </c>
      <c r="AB9" s="135" t="s">
        <v>138</v>
      </c>
      <c r="AC9" s="135" t="s">
        <v>134</v>
      </c>
      <c r="AD9" s="135" t="s">
        <v>134</v>
      </c>
      <c r="AE9" s="133" t="s">
        <v>138</v>
      </c>
      <c r="AF9" s="115" t="s">
        <v>175</v>
      </c>
      <c r="AG9" s="116" t="s">
        <v>176</v>
      </c>
      <c r="AH9" s="117" t="s">
        <v>177</v>
      </c>
      <c r="AI9" s="118" t="s">
        <v>178</v>
      </c>
      <c r="AJ9" s="116" t="s">
        <v>179</v>
      </c>
      <c r="AK9" s="119" t="s">
        <v>32</v>
      </c>
      <c r="AL9" s="120" t="s">
        <v>32</v>
      </c>
      <c r="AM9" s="120" t="s">
        <v>32</v>
      </c>
      <c r="AN9" s="120" t="s">
        <v>32</v>
      </c>
      <c r="AO9" s="120" t="s">
        <v>32</v>
      </c>
      <c r="AP9" s="120" t="s">
        <v>32</v>
      </c>
      <c r="AQ9" s="120" t="s">
        <v>32</v>
      </c>
      <c r="AR9" s="120" t="s">
        <v>32</v>
      </c>
      <c r="AS9" s="120" t="s">
        <v>32</v>
      </c>
      <c r="AT9" s="120" t="s">
        <v>32</v>
      </c>
      <c r="AU9" s="136"/>
      <c r="AV9" s="137">
        <v>42323</v>
      </c>
      <c r="AW9" s="138">
        <v>42954</v>
      </c>
      <c r="AX9" s="123" t="s">
        <v>180</v>
      </c>
      <c r="AY9" s="124" t="s">
        <v>32</v>
      </c>
      <c r="AZ9" s="274">
        <f>'[2]IOU vs DGS spending'!F14</f>
        <v>10444761</v>
      </c>
      <c r="BA9" s="273">
        <f>AZ9/T9</f>
        <v>3.8145033932058547</v>
      </c>
    </row>
    <row r="10" spans="1:58" s="124" customFormat="1" ht="57.6" x14ac:dyDescent="0.3">
      <c r="A10" s="125">
        <v>4</v>
      </c>
      <c r="B10" s="126" t="s">
        <v>181</v>
      </c>
      <c r="C10" s="127">
        <v>137514</v>
      </c>
      <c r="D10" s="127">
        <v>3178066</v>
      </c>
      <c r="E10" s="127" t="s">
        <v>19</v>
      </c>
      <c r="F10" s="127" t="s">
        <v>130</v>
      </c>
      <c r="G10" s="128" t="s">
        <v>182</v>
      </c>
      <c r="H10" s="128" t="s">
        <v>183</v>
      </c>
      <c r="I10" s="108" t="s">
        <v>149</v>
      </c>
      <c r="J10" s="129">
        <v>1</v>
      </c>
      <c r="K10" s="130" t="s">
        <v>134</v>
      </c>
      <c r="L10" s="108" t="s">
        <v>135</v>
      </c>
      <c r="M10" s="131"/>
      <c r="N10" s="132"/>
      <c r="O10" s="107" t="s">
        <v>137</v>
      </c>
      <c r="P10" s="108" t="s">
        <v>184</v>
      </c>
      <c r="Q10" s="109" t="s">
        <v>31</v>
      </c>
      <c r="R10" s="109" t="s">
        <v>31</v>
      </c>
      <c r="S10" s="109" t="s">
        <v>185</v>
      </c>
      <c r="T10" s="110">
        <v>104696</v>
      </c>
      <c r="U10" s="110" t="s">
        <v>137</v>
      </c>
      <c r="V10" s="110">
        <v>419</v>
      </c>
      <c r="W10" s="110">
        <v>37</v>
      </c>
      <c r="X10" s="110" t="s">
        <v>137</v>
      </c>
      <c r="Y10" s="133">
        <v>31971</v>
      </c>
      <c r="Z10" s="134" t="s">
        <v>134</v>
      </c>
      <c r="AA10" s="135" t="s">
        <v>138</v>
      </c>
      <c r="AB10" s="135" t="s">
        <v>138</v>
      </c>
      <c r="AC10" s="135" t="s">
        <v>134</v>
      </c>
      <c r="AD10" s="135" t="s">
        <v>134</v>
      </c>
      <c r="AE10" s="133" t="s">
        <v>134</v>
      </c>
      <c r="AF10" s="115" t="s">
        <v>186</v>
      </c>
      <c r="AG10" s="116" t="s">
        <v>187</v>
      </c>
      <c r="AH10" s="117" t="s">
        <v>188</v>
      </c>
      <c r="AI10" s="118" t="s">
        <v>189</v>
      </c>
      <c r="AJ10" s="116" t="s">
        <v>190</v>
      </c>
      <c r="AK10" s="119" t="s">
        <v>32</v>
      </c>
      <c r="AL10" s="120" t="s">
        <v>32</v>
      </c>
      <c r="AM10" s="120" t="s">
        <v>32</v>
      </c>
      <c r="AN10" s="120" t="s">
        <v>32</v>
      </c>
      <c r="AO10" s="120" t="s">
        <v>32</v>
      </c>
      <c r="AP10" s="120" t="s">
        <v>32</v>
      </c>
      <c r="AQ10" s="120" t="s">
        <v>32</v>
      </c>
      <c r="AR10" s="120" t="s">
        <v>32</v>
      </c>
      <c r="AS10" s="120" t="s">
        <v>32</v>
      </c>
      <c r="AT10" s="120"/>
      <c r="AU10" s="136"/>
      <c r="AV10" s="137">
        <v>42559</v>
      </c>
      <c r="AW10" s="138">
        <v>42905</v>
      </c>
      <c r="AX10" s="123" t="s">
        <v>191</v>
      </c>
    </row>
    <row r="11" spans="1:58" s="124" customFormat="1" ht="86.4" x14ac:dyDescent="0.3">
      <c r="A11" s="125">
        <v>5</v>
      </c>
      <c r="B11" s="126" t="s">
        <v>192</v>
      </c>
      <c r="C11" s="127">
        <v>139376</v>
      </c>
      <c r="D11" s="127">
        <v>3179927</v>
      </c>
      <c r="E11" s="127" t="s">
        <v>19</v>
      </c>
      <c r="F11" s="127" t="s">
        <v>130</v>
      </c>
      <c r="G11" s="128" t="s">
        <v>193</v>
      </c>
      <c r="H11" s="128" t="s">
        <v>194</v>
      </c>
      <c r="I11" s="108" t="s">
        <v>149</v>
      </c>
      <c r="J11" s="129">
        <v>1</v>
      </c>
      <c r="K11" s="130" t="s">
        <v>138</v>
      </c>
      <c r="L11" s="108" t="s">
        <v>135</v>
      </c>
      <c r="M11" s="131">
        <v>5086082</v>
      </c>
      <c r="N11" s="132">
        <f>13089164-5086082</f>
        <v>8003082</v>
      </c>
      <c r="O11" s="107" t="s">
        <v>151</v>
      </c>
      <c r="P11" s="108" t="s">
        <v>151</v>
      </c>
      <c r="Q11" s="109" t="s">
        <v>195</v>
      </c>
      <c r="R11" s="109" t="s">
        <v>137</v>
      </c>
      <c r="S11" s="109" t="s">
        <v>196</v>
      </c>
      <c r="T11" s="110">
        <v>2900000</v>
      </c>
      <c r="U11" s="110" t="s">
        <v>137</v>
      </c>
      <c r="V11" s="110">
        <v>2617</v>
      </c>
      <c r="W11" s="110" t="s">
        <v>137</v>
      </c>
      <c r="X11" s="110">
        <v>817</v>
      </c>
      <c r="Y11" s="133">
        <v>675379</v>
      </c>
      <c r="Z11" s="134" t="s">
        <v>138</v>
      </c>
      <c r="AA11" s="135" t="s">
        <v>134</v>
      </c>
      <c r="AB11" s="135" t="s">
        <v>138</v>
      </c>
      <c r="AC11" s="135" t="s">
        <v>134</v>
      </c>
      <c r="AD11" s="135" t="s">
        <v>138</v>
      </c>
      <c r="AE11" s="133" t="s">
        <v>134</v>
      </c>
      <c r="AF11" s="115" t="s">
        <v>197</v>
      </c>
      <c r="AG11" s="116" t="s">
        <v>198</v>
      </c>
      <c r="AH11" s="117" t="s">
        <v>199</v>
      </c>
      <c r="AI11" s="118" t="s">
        <v>200</v>
      </c>
      <c r="AJ11" s="116" t="s">
        <v>201</v>
      </c>
      <c r="AK11" s="119" t="s">
        <v>32</v>
      </c>
      <c r="AL11" s="120" t="s">
        <v>32</v>
      </c>
      <c r="AM11" s="120" t="s">
        <v>32</v>
      </c>
      <c r="AN11" s="120" t="s">
        <v>32</v>
      </c>
      <c r="AO11" s="120" t="s">
        <v>32</v>
      </c>
      <c r="AP11" s="120" t="s">
        <v>32</v>
      </c>
      <c r="AQ11" s="120" t="s">
        <v>32</v>
      </c>
      <c r="AR11" s="120" t="s">
        <v>32</v>
      </c>
      <c r="AS11" s="120"/>
      <c r="AT11" s="120"/>
      <c r="AU11" s="136"/>
      <c r="AV11" s="137">
        <v>42713</v>
      </c>
      <c r="AW11" s="138">
        <v>42769</v>
      </c>
      <c r="AX11" s="123" t="s">
        <v>202</v>
      </c>
      <c r="AY11" s="124" t="s">
        <v>32</v>
      </c>
      <c r="AZ11" s="274">
        <f>'[2]IOU vs DGS spending'!F16</f>
        <v>13233758</v>
      </c>
      <c r="BA11" s="273">
        <f>AZ11/T11</f>
        <v>4.5633648275862067</v>
      </c>
    </row>
    <row r="12" spans="1:58" s="124" customFormat="1" ht="144" x14ac:dyDescent="0.3">
      <c r="A12" s="125">
        <v>7</v>
      </c>
      <c r="B12" s="126" t="s">
        <v>203</v>
      </c>
      <c r="C12" s="127">
        <v>139382</v>
      </c>
      <c r="D12" s="127">
        <v>3184092</v>
      </c>
      <c r="E12" s="127" t="s">
        <v>19</v>
      </c>
      <c r="F12" s="127" t="s">
        <v>130</v>
      </c>
      <c r="G12" s="128" t="s">
        <v>204</v>
      </c>
      <c r="H12" s="128" t="s">
        <v>205</v>
      </c>
      <c r="I12" s="108" t="s">
        <v>149</v>
      </c>
      <c r="J12" s="129">
        <v>11</v>
      </c>
      <c r="K12" s="130" t="s">
        <v>134</v>
      </c>
      <c r="L12" s="108" t="s">
        <v>135</v>
      </c>
      <c r="M12" s="131">
        <v>1089672</v>
      </c>
      <c r="N12" s="132">
        <v>2730486</v>
      </c>
      <c r="O12" s="107" t="s">
        <v>151</v>
      </c>
      <c r="P12" s="108" t="s">
        <v>152</v>
      </c>
      <c r="Q12" s="109" t="s">
        <v>137</v>
      </c>
      <c r="R12" s="109" t="s">
        <v>137</v>
      </c>
      <c r="S12" s="109" t="s">
        <v>206</v>
      </c>
      <c r="T12" s="110">
        <v>1468256</v>
      </c>
      <c r="U12" s="110" t="s">
        <v>137</v>
      </c>
      <c r="V12" s="110" t="s">
        <v>137</v>
      </c>
      <c r="W12" s="110">
        <v>1104639</v>
      </c>
      <c r="X12" s="110" t="s">
        <v>137</v>
      </c>
      <c r="Y12" s="133">
        <v>171557</v>
      </c>
      <c r="Z12" s="134" t="s">
        <v>134</v>
      </c>
      <c r="AA12" s="135" t="s">
        <v>138</v>
      </c>
      <c r="AB12" s="135" t="s">
        <v>138</v>
      </c>
      <c r="AC12" s="135" t="s">
        <v>134</v>
      </c>
      <c r="AD12" s="135" t="s">
        <v>134</v>
      </c>
      <c r="AE12" s="133" t="s">
        <v>134</v>
      </c>
      <c r="AF12" s="115" t="s">
        <v>207</v>
      </c>
      <c r="AG12" s="116" t="s">
        <v>208</v>
      </c>
      <c r="AH12" s="117" t="s">
        <v>141</v>
      </c>
      <c r="AI12" s="118" t="s">
        <v>156</v>
      </c>
      <c r="AJ12" s="116" t="s">
        <v>157</v>
      </c>
      <c r="AK12" s="119" t="s">
        <v>32</v>
      </c>
      <c r="AL12" s="120" t="s">
        <v>32</v>
      </c>
      <c r="AM12" s="120" t="s">
        <v>32</v>
      </c>
      <c r="AN12" s="120" t="s">
        <v>32</v>
      </c>
      <c r="AO12" s="120" t="s">
        <v>32</v>
      </c>
      <c r="AP12" s="120" t="s">
        <v>32</v>
      </c>
      <c r="AQ12" s="120" t="s">
        <v>32</v>
      </c>
      <c r="AR12" s="120" t="s">
        <v>32</v>
      </c>
      <c r="AS12" s="120"/>
      <c r="AT12" s="120"/>
      <c r="AU12" s="136"/>
      <c r="AV12" s="137">
        <v>42628</v>
      </c>
      <c r="AW12" s="138">
        <v>42978</v>
      </c>
      <c r="AX12" s="123" t="s">
        <v>209</v>
      </c>
      <c r="AY12" s="124" t="s">
        <v>32</v>
      </c>
      <c r="AZ12" s="274">
        <f>'[2]IOU vs DGS spending'!F19</f>
        <v>4149316</v>
      </c>
      <c r="BA12" s="273">
        <f>AZ12/T12</f>
        <v>2.8260167164309222</v>
      </c>
    </row>
    <row r="13" spans="1:58" s="124" customFormat="1" ht="273.60000000000002" x14ac:dyDescent="0.3">
      <c r="A13" s="125">
        <v>8</v>
      </c>
      <c r="B13" s="126" t="s">
        <v>210</v>
      </c>
      <c r="C13" s="127">
        <v>139055</v>
      </c>
      <c r="D13" s="127">
        <v>3186068</v>
      </c>
      <c r="E13" s="127" t="s">
        <v>211</v>
      </c>
      <c r="F13" s="127" t="s">
        <v>130</v>
      </c>
      <c r="G13" s="139" t="s">
        <v>212</v>
      </c>
      <c r="H13" s="128" t="s">
        <v>213</v>
      </c>
      <c r="I13" s="108" t="s">
        <v>214</v>
      </c>
      <c r="J13" s="129"/>
      <c r="K13" s="130"/>
      <c r="L13" s="108" t="s">
        <v>215</v>
      </c>
      <c r="M13" s="131" t="s">
        <v>216</v>
      </c>
      <c r="N13" s="132" t="s">
        <v>216</v>
      </c>
      <c r="O13" s="107" t="s">
        <v>151</v>
      </c>
      <c r="P13" s="108" t="s">
        <v>151</v>
      </c>
      <c r="Q13" s="109" t="s">
        <v>217</v>
      </c>
      <c r="R13" s="109" t="s">
        <v>217</v>
      </c>
      <c r="S13" s="109" t="s">
        <v>218</v>
      </c>
      <c r="T13" s="110">
        <v>2676070</v>
      </c>
      <c r="U13" s="110">
        <v>182497</v>
      </c>
      <c r="V13" s="140" t="s">
        <v>219</v>
      </c>
      <c r="W13" s="140" t="s">
        <v>220</v>
      </c>
      <c r="X13" s="140" t="s">
        <v>221</v>
      </c>
      <c r="Y13" s="140">
        <v>844795</v>
      </c>
      <c r="Z13" s="134" t="s">
        <v>138</v>
      </c>
      <c r="AA13" s="135" t="s">
        <v>138</v>
      </c>
      <c r="AB13" s="135" t="s">
        <v>138</v>
      </c>
      <c r="AC13" s="135" t="s">
        <v>134</v>
      </c>
      <c r="AD13" s="135" t="s">
        <v>134</v>
      </c>
      <c r="AE13" s="133" t="s">
        <v>138</v>
      </c>
      <c r="AF13" s="115" t="s">
        <v>222</v>
      </c>
      <c r="AG13" s="116" t="s">
        <v>223</v>
      </c>
      <c r="AH13" s="117" t="s">
        <v>141</v>
      </c>
      <c r="AI13" s="118" t="s">
        <v>156</v>
      </c>
      <c r="AJ13" s="116" t="s">
        <v>224</v>
      </c>
      <c r="AK13" s="119" t="s">
        <v>32</v>
      </c>
      <c r="AL13" s="120" t="s">
        <v>32</v>
      </c>
      <c r="AM13" s="120" t="s">
        <v>32</v>
      </c>
      <c r="AN13" s="120" t="s">
        <v>32</v>
      </c>
      <c r="AO13" s="120" t="s">
        <v>32</v>
      </c>
      <c r="AP13" s="120" t="s">
        <v>32</v>
      </c>
      <c r="AQ13" s="120" t="s">
        <v>32</v>
      </c>
      <c r="AR13" s="120" t="s">
        <v>32</v>
      </c>
      <c r="AS13" s="120"/>
      <c r="AT13" s="120"/>
      <c r="AU13" s="136"/>
      <c r="AV13" s="141"/>
      <c r="AW13" s="138"/>
      <c r="AX13" s="142" t="s">
        <v>225</v>
      </c>
    </row>
    <row r="14" spans="1:58" s="124" customFormat="1" ht="30" customHeight="1" x14ac:dyDescent="0.3">
      <c r="A14" s="125">
        <v>9</v>
      </c>
      <c r="B14" s="126" t="s">
        <v>226</v>
      </c>
      <c r="C14" s="127">
        <v>139539</v>
      </c>
      <c r="D14" s="127">
        <v>3180794</v>
      </c>
      <c r="E14" s="127" t="s">
        <v>227</v>
      </c>
      <c r="F14" s="127" t="s">
        <v>130</v>
      </c>
      <c r="G14" s="128" t="s">
        <v>228</v>
      </c>
      <c r="H14" s="128" t="s">
        <v>229</v>
      </c>
      <c r="I14" s="108" t="s">
        <v>133</v>
      </c>
      <c r="J14" s="129">
        <v>1</v>
      </c>
      <c r="K14" s="130" t="s">
        <v>138</v>
      </c>
      <c r="L14" s="108" t="s">
        <v>135</v>
      </c>
      <c r="M14" s="131"/>
      <c r="N14" s="132"/>
      <c r="O14" s="107" t="s">
        <v>151</v>
      </c>
      <c r="P14" s="108" t="s">
        <v>152</v>
      </c>
      <c r="Q14" s="109" t="s">
        <v>137</v>
      </c>
      <c r="R14" s="109"/>
      <c r="S14" s="109"/>
      <c r="T14" s="110">
        <v>4445491</v>
      </c>
      <c r="U14" s="110" t="s">
        <v>137</v>
      </c>
      <c r="V14" s="110"/>
      <c r="W14" s="110"/>
      <c r="X14" s="110"/>
      <c r="Y14" s="133">
        <v>353126</v>
      </c>
      <c r="Z14" s="134" t="s">
        <v>134</v>
      </c>
      <c r="AA14" s="135" t="s">
        <v>134</v>
      </c>
      <c r="AB14" s="135" t="s">
        <v>138</v>
      </c>
      <c r="AC14" s="135" t="s">
        <v>134</v>
      </c>
      <c r="AD14" s="135" t="s">
        <v>134</v>
      </c>
      <c r="AE14" s="133" t="s">
        <v>138</v>
      </c>
      <c r="AF14" s="115" t="s">
        <v>230</v>
      </c>
      <c r="AG14" s="116" t="s">
        <v>231</v>
      </c>
      <c r="AH14" s="117" t="s">
        <v>199</v>
      </c>
      <c r="AI14" s="118"/>
      <c r="AJ14" s="116"/>
      <c r="AK14" s="119" t="s">
        <v>32</v>
      </c>
      <c r="AL14" s="120" t="s">
        <v>32</v>
      </c>
      <c r="AM14" s="120" t="s">
        <v>32</v>
      </c>
      <c r="AN14" s="120" t="s">
        <v>32</v>
      </c>
      <c r="AO14" s="120" t="s">
        <v>32</v>
      </c>
      <c r="AP14" s="120" t="s">
        <v>32</v>
      </c>
      <c r="AQ14" s="120" t="s">
        <v>32</v>
      </c>
      <c r="AR14" s="120" t="s">
        <v>32</v>
      </c>
      <c r="AS14" s="120"/>
      <c r="AT14" s="120"/>
      <c r="AU14" s="136"/>
      <c r="AV14" s="137">
        <v>42689</v>
      </c>
      <c r="AW14" s="138">
        <v>42828</v>
      </c>
      <c r="AX14" s="123" t="s">
        <v>232</v>
      </c>
    </row>
    <row r="15" spans="1:58" s="124" customFormat="1" ht="72" x14ac:dyDescent="0.3">
      <c r="A15" s="125">
        <v>13</v>
      </c>
      <c r="B15" s="126" t="s">
        <v>233</v>
      </c>
      <c r="C15" s="127">
        <v>139380</v>
      </c>
      <c r="D15" s="127">
        <v>3182378</v>
      </c>
      <c r="E15" s="127" t="s">
        <v>234</v>
      </c>
      <c r="F15" s="127" t="s">
        <v>130</v>
      </c>
      <c r="G15" s="143" t="s">
        <v>235</v>
      </c>
      <c r="H15" s="128" t="s">
        <v>236</v>
      </c>
      <c r="I15" s="108" t="s">
        <v>149</v>
      </c>
      <c r="J15" s="129">
        <v>28</v>
      </c>
      <c r="K15" s="130" t="s">
        <v>134</v>
      </c>
      <c r="L15" s="108" t="s">
        <v>135</v>
      </c>
      <c r="M15" s="131"/>
      <c r="N15" s="132"/>
      <c r="O15" s="107"/>
      <c r="P15" s="108"/>
      <c r="Q15" s="109"/>
      <c r="R15" s="109"/>
      <c r="S15" s="109"/>
      <c r="T15" s="110">
        <v>387127</v>
      </c>
      <c r="U15" s="110" t="s">
        <v>137</v>
      </c>
      <c r="V15" s="110"/>
      <c r="W15" s="110"/>
      <c r="X15" s="110"/>
      <c r="Y15" s="133">
        <v>45540</v>
      </c>
      <c r="Z15" s="134"/>
      <c r="AA15" s="135"/>
      <c r="AB15" s="135"/>
      <c r="AC15" s="135"/>
      <c r="AD15" s="135"/>
      <c r="AE15" s="133"/>
      <c r="AF15" s="115" t="s">
        <v>237</v>
      </c>
      <c r="AG15" s="116" t="s">
        <v>238</v>
      </c>
      <c r="AH15" s="117" t="s">
        <v>188</v>
      </c>
      <c r="AI15" s="118" t="s">
        <v>189</v>
      </c>
      <c r="AJ15" s="116" t="s">
        <v>190</v>
      </c>
      <c r="AK15" s="119" t="s">
        <v>32</v>
      </c>
      <c r="AL15" s="120" t="s">
        <v>32</v>
      </c>
      <c r="AM15" s="120" t="s">
        <v>32</v>
      </c>
      <c r="AN15" s="120" t="s">
        <v>32</v>
      </c>
      <c r="AO15" s="120" t="s">
        <v>32</v>
      </c>
      <c r="AP15" s="120" t="s">
        <v>32</v>
      </c>
      <c r="AQ15" s="120" t="s">
        <v>32</v>
      </c>
      <c r="AR15" s="120" t="s">
        <v>32</v>
      </c>
      <c r="AS15" s="120"/>
      <c r="AT15" s="120"/>
      <c r="AU15" s="136"/>
      <c r="AV15" s="137"/>
      <c r="AW15" s="138">
        <v>42879</v>
      </c>
      <c r="AX15" s="123" t="s">
        <v>239</v>
      </c>
    </row>
    <row r="16" spans="1:58" s="124" customFormat="1" ht="93" customHeight="1" x14ac:dyDescent="0.3">
      <c r="A16" s="125">
        <v>10</v>
      </c>
      <c r="B16" s="126" t="s">
        <v>240</v>
      </c>
      <c r="C16" s="127">
        <v>139330</v>
      </c>
      <c r="D16" s="127"/>
      <c r="E16" s="127" t="s">
        <v>19</v>
      </c>
      <c r="F16" s="127" t="s">
        <v>130</v>
      </c>
      <c r="G16" s="128" t="s">
        <v>241</v>
      </c>
      <c r="H16" s="128" t="s">
        <v>242</v>
      </c>
      <c r="I16" s="108" t="s">
        <v>243</v>
      </c>
      <c r="J16" s="129">
        <v>4</v>
      </c>
      <c r="K16" s="130" t="s">
        <v>134</v>
      </c>
      <c r="L16" s="108" t="s">
        <v>215</v>
      </c>
      <c r="M16" s="131" t="s">
        <v>244</v>
      </c>
      <c r="N16" s="132" t="s">
        <v>216</v>
      </c>
      <c r="O16" s="107" t="s">
        <v>151</v>
      </c>
      <c r="P16" s="108" t="s">
        <v>152</v>
      </c>
      <c r="Q16" s="109" t="s">
        <v>245</v>
      </c>
      <c r="R16" s="109" t="s">
        <v>245</v>
      </c>
      <c r="S16" s="109" t="s">
        <v>246</v>
      </c>
      <c r="T16" s="110">
        <f>Y16/0.17</f>
        <v>2197729.4117647056</v>
      </c>
      <c r="U16" s="110" t="s">
        <v>137</v>
      </c>
      <c r="V16" s="110"/>
      <c r="W16" s="110"/>
      <c r="X16" s="110"/>
      <c r="Y16" s="133">
        <v>373614</v>
      </c>
      <c r="Z16" s="134" t="s">
        <v>138</v>
      </c>
      <c r="AA16" s="135" t="s">
        <v>138</v>
      </c>
      <c r="AB16" s="135" t="s">
        <v>138</v>
      </c>
      <c r="AC16" s="135" t="s">
        <v>138</v>
      </c>
      <c r="AD16" s="135" t="s">
        <v>134</v>
      </c>
      <c r="AE16" s="133" t="s">
        <v>138</v>
      </c>
      <c r="AF16" s="115" t="s">
        <v>247</v>
      </c>
      <c r="AG16" s="116"/>
      <c r="AH16" s="117" t="s">
        <v>141</v>
      </c>
      <c r="AI16" s="118" t="s">
        <v>156</v>
      </c>
      <c r="AJ16" s="116" t="s">
        <v>157</v>
      </c>
      <c r="AK16" s="119" t="s">
        <v>32</v>
      </c>
      <c r="AL16" s="120" t="s">
        <v>32</v>
      </c>
      <c r="AM16" s="120" t="s">
        <v>32</v>
      </c>
      <c r="AN16" s="120" t="s">
        <v>32</v>
      </c>
      <c r="AO16" s="120" t="s">
        <v>32</v>
      </c>
      <c r="AP16" s="120" t="s">
        <v>32</v>
      </c>
      <c r="AQ16" s="120" t="s">
        <v>32</v>
      </c>
      <c r="AR16" s="120"/>
      <c r="AS16" s="120"/>
      <c r="AT16" s="120"/>
      <c r="AU16" s="136"/>
      <c r="AV16" s="137">
        <v>42826</v>
      </c>
      <c r="AW16" s="138">
        <v>42827</v>
      </c>
      <c r="AX16" s="123" t="s">
        <v>248</v>
      </c>
    </row>
    <row r="17" spans="1:50" s="124" customFormat="1" ht="42" hidden="1" customHeight="1" x14ac:dyDescent="0.3">
      <c r="A17" s="125"/>
      <c r="B17" s="126" t="s">
        <v>240</v>
      </c>
      <c r="C17" s="127"/>
      <c r="D17" s="127"/>
      <c r="E17" s="127"/>
      <c r="F17" s="127"/>
      <c r="G17" s="144" t="s">
        <v>249</v>
      </c>
      <c r="H17" s="128"/>
      <c r="I17" s="108"/>
      <c r="J17" s="129"/>
      <c r="K17" s="130"/>
      <c r="L17" s="108"/>
      <c r="M17" s="131"/>
      <c r="N17" s="132"/>
      <c r="O17" s="107"/>
      <c r="P17" s="108"/>
      <c r="Q17" s="109"/>
      <c r="R17" s="109"/>
      <c r="S17" s="109"/>
      <c r="T17" s="110"/>
      <c r="U17" s="145"/>
      <c r="V17" s="145"/>
      <c r="W17" s="145"/>
      <c r="X17" s="145"/>
      <c r="Y17" s="146"/>
      <c r="Z17" s="134"/>
      <c r="AA17" s="135"/>
      <c r="AB17" s="135"/>
      <c r="AC17" s="135"/>
      <c r="AD17" s="135"/>
      <c r="AE17" s="133"/>
      <c r="AF17" s="115"/>
      <c r="AG17" s="116"/>
      <c r="AH17" s="117"/>
      <c r="AI17" s="118"/>
      <c r="AJ17" s="116"/>
      <c r="AK17" s="119"/>
      <c r="AL17" s="120"/>
      <c r="AM17" s="120"/>
      <c r="AN17" s="120"/>
      <c r="AO17" s="120"/>
      <c r="AP17" s="120"/>
      <c r="AQ17" s="120"/>
      <c r="AR17" s="120"/>
      <c r="AS17" s="120"/>
      <c r="AT17" s="120"/>
      <c r="AU17" s="136"/>
      <c r="AV17" s="137"/>
      <c r="AW17" s="138"/>
      <c r="AX17" s="123"/>
    </row>
    <row r="18" spans="1:50" s="124" customFormat="1" ht="36.75" hidden="1" customHeight="1" x14ac:dyDescent="0.3">
      <c r="A18" s="125"/>
      <c r="B18" s="126" t="s">
        <v>240</v>
      </c>
      <c r="C18" s="127"/>
      <c r="D18" s="127"/>
      <c r="E18" s="127"/>
      <c r="F18" s="127"/>
      <c r="G18" s="144" t="s">
        <v>250</v>
      </c>
      <c r="H18" s="128"/>
      <c r="I18" s="108"/>
      <c r="J18" s="129"/>
      <c r="K18" s="130"/>
      <c r="L18" s="108"/>
      <c r="M18" s="131"/>
      <c r="N18" s="132"/>
      <c r="O18" s="107"/>
      <c r="P18" s="108"/>
      <c r="Q18" s="109"/>
      <c r="R18" s="109"/>
      <c r="S18" s="109"/>
      <c r="T18" s="110"/>
      <c r="U18" s="145"/>
      <c r="V18" s="145"/>
      <c r="W18" s="145"/>
      <c r="X18" s="145"/>
      <c r="Y18" s="146"/>
      <c r="Z18" s="134"/>
      <c r="AA18" s="135"/>
      <c r="AB18" s="135"/>
      <c r="AC18" s="135"/>
      <c r="AD18" s="135"/>
      <c r="AE18" s="133"/>
      <c r="AF18" s="115"/>
      <c r="AG18" s="116"/>
      <c r="AH18" s="117"/>
      <c r="AI18" s="118"/>
      <c r="AJ18" s="116"/>
      <c r="AK18" s="119"/>
      <c r="AL18" s="120"/>
      <c r="AM18" s="120"/>
      <c r="AN18" s="120"/>
      <c r="AO18" s="120"/>
      <c r="AP18" s="120"/>
      <c r="AQ18" s="120"/>
      <c r="AR18" s="120"/>
      <c r="AS18" s="120"/>
      <c r="AT18" s="120"/>
      <c r="AU18" s="136"/>
      <c r="AV18" s="137"/>
      <c r="AW18" s="138"/>
      <c r="AX18" s="123"/>
    </row>
    <row r="19" spans="1:50" s="124" customFormat="1" ht="42" hidden="1" customHeight="1" x14ac:dyDescent="0.3">
      <c r="A19" s="125"/>
      <c r="B19" s="126" t="s">
        <v>240</v>
      </c>
      <c r="C19" s="127"/>
      <c r="D19" s="127"/>
      <c r="E19" s="127"/>
      <c r="F19" s="127"/>
      <c r="G19" s="144" t="s">
        <v>251</v>
      </c>
      <c r="H19" s="128"/>
      <c r="I19" s="108"/>
      <c r="J19" s="129"/>
      <c r="K19" s="130"/>
      <c r="L19" s="108"/>
      <c r="M19" s="131"/>
      <c r="N19" s="132"/>
      <c r="O19" s="107"/>
      <c r="P19" s="108"/>
      <c r="Q19" s="109"/>
      <c r="R19" s="109"/>
      <c r="S19" s="109"/>
      <c r="T19" s="110"/>
      <c r="U19" s="145"/>
      <c r="V19" s="145"/>
      <c r="W19" s="145"/>
      <c r="X19" s="145"/>
      <c r="Y19" s="146"/>
      <c r="Z19" s="134"/>
      <c r="AA19" s="135"/>
      <c r="AB19" s="135"/>
      <c r="AC19" s="135"/>
      <c r="AD19" s="135"/>
      <c r="AE19" s="133"/>
      <c r="AF19" s="115"/>
      <c r="AG19" s="116"/>
      <c r="AH19" s="117"/>
      <c r="AI19" s="118"/>
      <c r="AJ19" s="116"/>
      <c r="AK19" s="119"/>
      <c r="AL19" s="120"/>
      <c r="AM19" s="120"/>
      <c r="AN19" s="120"/>
      <c r="AO19" s="120"/>
      <c r="AP19" s="120"/>
      <c r="AQ19" s="120"/>
      <c r="AR19" s="120"/>
      <c r="AS19" s="120"/>
      <c r="AT19" s="120"/>
      <c r="AU19" s="136"/>
      <c r="AV19" s="137"/>
      <c r="AW19" s="138"/>
      <c r="AX19" s="123"/>
    </row>
    <row r="20" spans="1:50" s="124" customFormat="1" ht="230.4" x14ac:dyDescent="0.3">
      <c r="A20" s="125">
        <v>11</v>
      </c>
      <c r="B20" s="126" t="s">
        <v>252</v>
      </c>
      <c r="C20" s="127">
        <v>137353</v>
      </c>
      <c r="D20" s="127"/>
      <c r="E20" s="127" t="s">
        <v>253</v>
      </c>
      <c r="F20" s="127" t="s">
        <v>130</v>
      </c>
      <c r="G20" s="139" t="s">
        <v>254</v>
      </c>
      <c r="H20" s="128" t="s">
        <v>255</v>
      </c>
      <c r="I20" s="108" t="s">
        <v>214</v>
      </c>
      <c r="J20" s="129"/>
      <c r="K20" s="130"/>
      <c r="L20" s="108" t="s">
        <v>135</v>
      </c>
      <c r="M20" s="131"/>
      <c r="N20" s="132"/>
      <c r="O20" s="107" t="s">
        <v>151</v>
      </c>
      <c r="P20" s="108" t="s">
        <v>152</v>
      </c>
      <c r="Q20" s="109" t="s">
        <v>137</v>
      </c>
      <c r="R20" s="109" t="s">
        <v>137</v>
      </c>
      <c r="S20" s="109" t="s">
        <v>256</v>
      </c>
      <c r="T20" s="379" t="s">
        <v>257</v>
      </c>
      <c r="U20" s="380"/>
      <c r="V20" s="380"/>
      <c r="W20" s="380"/>
      <c r="X20" s="380"/>
      <c r="Y20" s="381"/>
      <c r="Z20" s="134"/>
      <c r="AA20" s="135"/>
      <c r="AB20" s="135"/>
      <c r="AC20" s="135"/>
      <c r="AD20" s="135"/>
      <c r="AE20" s="133"/>
      <c r="AF20" s="115" t="s">
        <v>258</v>
      </c>
      <c r="AG20" s="116" t="s">
        <v>259</v>
      </c>
      <c r="AH20" s="117" t="s">
        <v>260</v>
      </c>
      <c r="AI20" s="118"/>
      <c r="AJ20" s="116"/>
      <c r="AK20" s="119" t="s">
        <v>32</v>
      </c>
      <c r="AL20" s="120" t="s">
        <v>32</v>
      </c>
      <c r="AM20" s="120" t="s">
        <v>32</v>
      </c>
      <c r="AN20" s="120" t="s">
        <v>32</v>
      </c>
      <c r="AO20" s="120" t="s">
        <v>32</v>
      </c>
      <c r="AP20" s="120" t="s">
        <v>32</v>
      </c>
      <c r="AQ20" s="120" t="s">
        <v>32</v>
      </c>
      <c r="AR20" s="120"/>
      <c r="AS20" s="120"/>
      <c r="AT20" s="120"/>
      <c r="AU20" s="136"/>
      <c r="AV20" s="141" t="s">
        <v>261</v>
      </c>
      <c r="AW20" s="138"/>
      <c r="AX20" s="147" t="s">
        <v>262</v>
      </c>
    </row>
    <row r="21" spans="1:50" s="124" customFormat="1" ht="43.2" x14ac:dyDescent="0.3">
      <c r="A21" s="125">
        <v>12</v>
      </c>
      <c r="B21" s="126" t="s">
        <v>263</v>
      </c>
      <c r="C21" s="127">
        <v>137648</v>
      </c>
      <c r="D21" s="127">
        <v>3179761</v>
      </c>
      <c r="E21" s="127" t="s">
        <v>264</v>
      </c>
      <c r="F21" s="127" t="s">
        <v>130</v>
      </c>
      <c r="G21" s="128" t="s">
        <v>265</v>
      </c>
      <c r="H21" s="128" t="s">
        <v>39</v>
      </c>
      <c r="I21" s="108" t="s">
        <v>133</v>
      </c>
      <c r="J21" s="129"/>
      <c r="K21" s="130"/>
      <c r="L21" s="108" t="s">
        <v>215</v>
      </c>
      <c r="M21" s="131"/>
      <c r="N21" s="132"/>
      <c r="O21" s="107" t="s">
        <v>151</v>
      </c>
      <c r="P21" s="108" t="s">
        <v>151</v>
      </c>
      <c r="Q21" s="109" t="s">
        <v>137</v>
      </c>
      <c r="R21" s="109"/>
      <c r="S21" s="109"/>
      <c r="T21" s="110">
        <v>1142722</v>
      </c>
      <c r="U21" s="110">
        <v>13427</v>
      </c>
      <c r="V21" s="110"/>
      <c r="W21" s="110"/>
      <c r="X21" s="110"/>
      <c r="Y21" s="133">
        <v>189200</v>
      </c>
      <c r="Z21" s="134" t="s">
        <v>138</v>
      </c>
      <c r="AA21" s="135" t="s">
        <v>138</v>
      </c>
      <c r="AB21" s="135" t="s">
        <v>138</v>
      </c>
      <c r="AC21" s="135" t="s">
        <v>134</v>
      </c>
      <c r="AD21" s="135" t="s">
        <v>134</v>
      </c>
      <c r="AE21" s="133" t="s">
        <v>138</v>
      </c>
      <c r="AF21" s="115" t="s">
        <v>266</v>
      </c>
      <c r="AG21" s="116" t="s">
        <v>267</v>
      </c>
      <c r="AH21" s="117" t="s">
        <v>141</v>
      </c>
      <c r="AI21" s="118" t="s">
        <v>156</v>
      </c>
      <c r="AJ21" s="116" t="s">
        <v>157</v>
      </c>
      <c r="AK21" s="119" t="s">
        <v>32</v>
      </c>
      <c r="AL21" s="120" t="s">
        <v>32</v>
      </c>
      <c r="AM21" s="120" t="s">
        <v>32</v>
      </c>
      <c r="AN21" s="120" t="s">
        <v>32</v>
      </c>
      <c r="AO21" s="120" t="s">
        <v>32</v>
      </c>
      <c r="AP21" s="120" t="s">
        <v>32</v>
      </c>
      <c r="AQ21" s="120" t="s">
        <v>32</v>
      </c>
      <c r="AR21" s="120"/>
      <c r="AS21" s="120"/>
      <c r="AT21" s="120"/>
      <c r="AU21" s="136"/>
      <c r="AV21" s="137">
        <v>42384</v>
      </c>
      <c r="AW21" s="138">
        <v>42751</v>
      </c>
      <c r="AX21" s="123" t="s">
        <v>268</v>
      </c>
    </row>
    <row r="22" spans="1:50" s="124" customFormat="1" hidden="1" x14ac:dyDescent="0.3">
      <c r="A22" s="125"/>
      <c r="B22" s="126"/>
      <c r="C22" s="127"/>
      <c r="D22" s="127"/>
      <c r="E22" s="127"/>
      <c r="F22" s="127" t="s">
        <v>130</v>
      </c>
      <c r="G22" s="148" t="s">
        <v>269</v>
      </c>
      <c r="H22" s="149"/>
      <c r="I22" s="150"/>
      <c r="J22" s="151"/>
      <c r="K22" s="152"/>
      <c r="L22" s="150"/>
      <c r="M22" s="153"/>
      <c r="N22" s="154"/>
      <c r="O22" s="155" t="s">
        <v>151</v>
      </c>
      <c r="P22" s="150" t="s">
        <v>152</v>
      </c>
      <c r="Q22" s="156"/>
      <c r="R22" s="156"/>
      <c r="S22" s="156"/>
      <c r="T22" s="157"/>
      <c r="U22" s="157"/>
      <c r="V22" s="157"/>
      <c r="W22" s="157"/>
      <c r="X22" s="157"/>
      <c r="Y22" s="158"/>
      <c r="Z22" s="159"/>
      <c r="AA22" s="160"/>
      <c r="AB22" s="160"/>
      <c r="AC22" s="160"/>
      <c r="AD22" s="160"/>
      <c r="AE22" s="158"/>
      <c r="AF22" s="161"/>
      <c r="AG22" s="162"/>
      <c r="AH22" s="117"/>
      <c r="AI22" s="118"/>
      <c r="AJ22" s="116"/>
      <c r="AK22" s="119"/>
      <c r="AL22" s="120"/>
      <c r="AM22" s="120"/>
      <c r="AN22" s="120"/>
      <c r="AO22" s="120"/>
      <c r="AP22" s="120"/>
      <c r="AQ22" s="120"/>
      <c r="AR22" s="120"/>
      <c r="AS22" s="120"/>
      <c r="AT22" s="120"/>
      <c r="AU22" s="136"/>
      <c r="AV22" s="137"/>
      <c r="AW22" s="138"/>
    </row>
    <row r="23" spans="1:50" s="124" customFormat="1" hidden="1" x14ac:dyDescent="0.3">
      <c r="A23" s="125"/>
      <c r="B23" s="126"/>
      <c r="C23" s="127"/>
      <c r="D23" s="127"/>
      <c r="E23" s="127"/>
      <c r="F23" s="127" t="s">
        <v>130</v>
      </c>
      <c r="G23" s="148" t="s">
        <v>270</v>
      </c>
      <c r="H23" s="149"/>
      <c r="I23" s="150"/>
      <c r="J23" s="151"/>
      <c r="K23" s="152"/>
      <c r="L23" s="150"/>
      <c r="M23" s="153"/>
      <c r="N23" s="154"/>
      <c r="O23" s="155" t="s">
        <v>151</v>
      </c>
      <c r="P23" s="150" t="s">
        <v>152</v>
      </c>
      <c r="Q23" s="156"/>
      <c r="R23" s="156"/>
      <c r="S23" s="156"/>
      <c r="T23" s="157"/>
      <c r="U23" s="157"/>
      <c r="V23" s="157"/>
      <c r="W23" s="157"/>
      <c r="X23" s="157"/>
      <c r="Y23" s="158"/>
      <c r="Z23" s="159"/>
      <c r="AA23" s="160"/>
      <c r="AB23" s="160"/>
      <c r="AC23" s="160"/>
      <c r="AD23" s="160"/>
      <c r="AE23" s="158"/>
      <c r="AF23" s="161"/>
      <c r="AG23" s="162"/>
      <c r="AH23" s="117"/>
      <c r="AI23" s="118"/>
      <c r="AJ23" s="116"/>
      <c r="AK23" s="119"/>
      <c r="AL23" s="120"/>
      <c r="AM23" s="120"/>
      <c r="AN23" s="120"/>
      <c r="AO23" s="120"/>
      <c r="AP23" s="120"/>
      <c r="AQ23" s="120"/>
      <c r="AR23" s="120"/>
      <c r="AS23" s="120"/>
      <c r="AT23" s="120"/>
      <c r="AU23" s="136"/>
      <c r="AV23" s="137"/>
      <c r="AW23" s="138"/>
      <c r="AX23" s="123"/>
    </row>
    <row r="24" spans="1:50" s="124" customFormat="1" hidden="1" x14ac:dyDescent="0.3">
      <c r="A24" s="125"/>
      <c r="B24" s="126"/>
      <c r="C24" s="127"/>
      <c r="D24" s="127"/>
      <c r="E24" s="127"/>
      <c r="F24" s="127" t="s">
        <v>130</v>
      </c>
      <c r="G24" s="148" t="s">
        <v>271</v>
      </c>
      <c r="H24" s="149"/>
      <c r="I24" s="150"/>
      <c r="J24" s="151"/>
      <c r="K24" s="152"/>
      <c r="L24" s="150"/>
      <c r="M24" s="153"/>
      <c r="N24" s="154"/>
      <c r="O24" s="155"/>
      <c r="P24" s="150"/>
      <c r="Q24" s="156"/>
      <c r="R24" s="156"/>
      <c r="S24" s="156"/>
      <c r="T24" s="157"/>
      <c r="U24" s="157"/>
      <c r="V24" s="157"/>
      <c r="W24" s="157"/>
      <c r="X24" s="157"/>
      <c r="Y24" s="158"/>
      <c r="Z24" s="159"/>
      <c r="AA24" s="160"/>
      <c r="AB24" s="160"/>
      <c r="AC24" s="160"/>
      <c r="AD24" s="160"/>
      <c r="AE24" s="158"/>
      <c r="AF24" s="161"/>
      <c r="AG24" s="162"/>
      <c r="AH24" s="117"/>
      <c r="AI24" s="118"/>
      <c r="AJ24" s="116"/>
      <c r="AK24" s="119"/>
      <c r="AL24" s="120"/>
      <c r="AM24" s="120"/>
      <c r="AN24" s="120"/>
      <c r="AO24" s="120"/>
      <c r="AP24" s="120"/>
      <c r="AQ24" s="120"/>
      <c r="AR24" s="120"/>
      <c r="AS24" s="120"/>
      <c r="AT24" s="120"/>
      <c r="AU24" s="136"/>
      <c r="AV24" s="137"/>
      <c r="AW24" s="138"/>
      <c r="AX24" s="123"/>
    </row>
    <row r="25" spans="1:50" s="124" customFormat="1" hidden="1" x14ac:dyDescent="0.3">
      <c r="A25" s="125"/>
      <c r="B25" s="126"/>
      <c r="C25" s="127"/>
      <c r="D25" s="127"/>
      <c r="E25" s="127"/>
      <c r="F25" s="127" t="s">
        <v>130</v>
      </c>
      <c r="G25" s="148" t="s">
        <v>38</v>
      </c>
      <c r="H25" s="149"/>
      <c r="I25" s="150"/>
      <c r="J25" s="151"/>
      <c r="K25" s="152"/>
      <c r="L25" s="150"/>
      <c r="M25" s="153"/>
      <c r="N25" s="154"/>
      <c r="O25" s="155"/>
      <c r="P25" s="150"/>
      <c r="Q25" s="156"/>
      <c r="R25" s="156"/>
      <c r="S25" s="156"/>
      <c r="T25" s="157"/>
      <c r="U25" s="157"/>
      <c r="V25" s="157"/>
      <c r="W25" s="157"/>
      <c r="X25" s="157"/>
      <c r="Y25" s="158"/>
      <c r="Z25" s="159"/>
      <c r="AA25" s="160"/>
      <c r="AB25" s="160"/>
      <c r="AC25" s="160"/>
      <c r="AD25" s="160"/>
      <c r="AE25" s="158"/>
      <c r="AF25" s="161"/>
      <c r="AG25" s="162"/>
      <c r="AH25" s="117"/>
      <c r="AI25" s="118"/>
      <c r="AJ25" s="116"/>
      <c r="AK25" s="119"/>
      <c r="AL25" s="120"/>
      <c r="AM25" s="120"/>
      <c r="AN25" s="120"/>
      <c r="AO25" s="120"/>
      <c r="AP25" s="120"/>
      <c r="AQ25" s="120"/>
      <c r="AR25" s="120"/>
      <c r="AS25" s="120"/>
      <c r="AT25" s="120"/>
      <c r="AU25" s="136"/>
      <c r="AV25" s="137"/>
      <c r="AW25" s="138"/>
      <c r="AX25" s="123"/>
    </row>
    <row r="26" spans="1:50" s="124" customFormat="1" hidden="1" x14ac:dyDescent="0.3">
      <c r="A26" s="125"/>
      <c r="B26" s="126"/>
      <c r="C26" s="127"/>
      <c r="D26" s="127"/>
      <c r="E26" s="127"/>
      <c r="F26" s="127" t="s">
        <v>130</v>
      </c>
      <c r="G26" s="148" t="s">
        <v>272</v>
      </c>
      <c r="H26" s="149"/>
      <c r="I26" s="150"/>
      <c r="J26" s="151"/>
      <c r="K26" s="152"/>
      <c r="L26" s="150"/>
      <c r="M26" s="153"/>
      <c r="N26" s="154"/>
      <c r="O26" s="155"/>
      <c r="P26" s="150"/>
      <c r="Q26" s="156"/>
      <c r="R26" s="156"/>
      <c r="S26" s="156"/>
      <c r="T26" s="157"/>
      <c r="U26" s="157"/>
      <c r="V26" s="157"/>
      <c r="W26" s="157"/>
      <c r="X26" s="157"/>
      <c r="Y26" s="158"/>
      <c r="Z26" s="159"/>
      <c r="AA26" s="160"/>
      <c r="AB26" s="160"/>
      <c r="AC26" s="160"/>
      <c r="AD26" s="160"/>
      <c r="AE26" s="158"/>
      <c r="AF26" s="161"/>
      <c r="AG26" s="162"/>
      <c r="AH26" s="117"/>
      <c r="AI26" s="118"/>
      <c r="AJ26" s="116"/>
      <c r="AK26" s="119"/>
      <c r="AL26" s="120"/>
      <c r="AM26" s="120"/>
      <c r="AN26" s="120"/>
      <c r="AO26" s="120"/>
      <c r="AP26" s="120"/>
      <c r="AQ26" s="120"/>
      <c r="AR26" s="120"/>
      <c r="AS26" s="120"/>
      <c r="AT26" s="120"/>
      <c r="AU26" s="136"/>
      <c r="AV26" s="137"/>
      <c r="AW26" s="138"/>
      <c r="AX26" s="123"/>
    </row>
    <row r="27" spans="1:50" s="124" customFormat="1" ht="129.6" x14ac:dyDescent="0.3">
      <c r="A27" s="125">
        <v>15</v>
      </c>
      <c r="B27" s="126" t="s">
        <v>273</v>
      </c>
      <c r="C27" s="127">
        <v>139379</v>
      </c>
      <c r="D27" s="127">
        <v>3187035</v>
      </c>
      <c r="E27" s="127" t="s">
        <v>19</v>
      </c>
      <c r="F27" s="127" t="s">
        <v>130</v>
      </c>
      <c r="G27" s="128" t="s">
        <v>274</v>
      </c>
      <c r="H27" s="128" t="s">
        <v>275</v>
      </c>
      <c r="I27" s="108" t="s">
        <v>149</v>
      </c>
      <c r="J27" s="129">
        <v>1</v>
      </c>
      <c r="K27" s="130" t="s">
        <v>134</v>
      </c>
      <c r="L27" s="108" t="s">
        <v>215</v>
      </c>
      <c r="M27" s="131">
        <v>0</v>
      </c>
      <c r="N27" s="132">
        <v>3362461</v>
      </c>
      <c r="O27" s="107" t="s">
        <v>151</v>
      </c>
      <c r="P27" s="108" t="s">
        <v>151</v>
      </c>
      <c r="Q27" s="109" t="s">
        <v>137</v>
      </c>
      <c r="R27" s="109" t="s">
        <v>137</v>
      </c>
      <c r="S27" s="109" t="s">
        <v>196</v>
      </c>
      <c r="T27" s="110">
        <v>235148</v>
      </c>
      <c r="U27" s="110" t="s">
        <v>137</v>
      </c>
      <c r="V27" s="110" t="s">
        <v>137</v>
      </c>
      <c r="W27" s="110" t="s">
        <v>137</v>
      </c>
      <c r="X27" s="110" t="s">
        <v>137</v>
      </c>
      <c r="Y27" s="133">
        <v>48575</v>
      </c>
      <c r="Z27" s="134" t="s">
        <v>134</v>
      </c>
      <c r="AA27" s="135" t="s">
        <v>138</v>
      </c>
      <c r="AB27" s="135" t="s">
        <v>138</v>
      </c>
      <c r="AC27" s="135" t="s">
        <v>138</v>
      </c>
      <c r="AD27" s="135" t="s">
        <v>134</v>
      </c>
      <c r="AE27" s="133" t="s">
        <v>134</v>
      </c>
      <c r="AF27" s="115" t="s">
        <v>276</v>
      </c>
      <c r="AG27" s="116" t="s">
        <v>277</v>
      </c>
      <c r="AH27" s="117" t="s">
        <v>278</v>
      </c>
      <c r="AI27" s="118" t="s">
        <v>279</v>
      </c>
      <c r="AJ27" s="116" t="s">
        <v>280</v>
      </c>
      <c r="AK27" s="119" t="s">
        <v>32</v>
      </c>
      <c r="AL27" s="120" t="s">
        <v>32</v>
      </c>
      <c r="AM27" s="120" t="s">
        <v>32</v>
      </c>
      <c r="AN27" s="120" t="s">
        <v>32</v>
      </c>
      <c r="AO27" s="120" t="s">
        <v>32</v>
      </c>
      <c r="AP27" s="120" t="s">
        <v>32</v>
      </c>
      <c r="AQ27" s="120"/>
      <c r="AR27" s="120"/>
      <c r="AS27" s="120"/>
      <c r="AT27" s="120"/>
      <c r="AU27" s="136"/>
      <c r="AV27" s="137"/>
      <c r="AW27" s="138" t="s">
        <v>281</v>
      </c>
      <c r="AX27" s="123" t="s">
        <v>282</v>
      </c>
    </row>
    <row r="28" spans="1:50" ht="46.5" customHeight="1" thickBot="1" x14ac:dyDescent="0.35">
      <c r="A28" s="163">
        <v>18</v>
      </c>
      <c r="B28" s="164" t="s">
        <v>283</v>
      </c>
      <c r="C28" s="165" t="s">
        <v>284</v>
      </c>
      <c r="D28" s="165"/>
      <c r="E28" s="127" t="s">
        <v>285</v>
      </c>
      <c r="F28" s="127" t="s">
        <v>130</v>
      </c>
      <c r="G28" s="128" t="s">
        <v>286</v>
      </c>
      <c r="H28" s="166" t="s">
        <v>247</v>
      </c>
      <c r="I28" s="108" t="s">
        <v>287</v>
      </c>
      <c r="J28" s="167"/>
      <c r="K28" s="168" t="s">
        <v>138</v>
      </c>
      <c r="L28" s="108" t="s">
        <v>215</v>
      </c>
      <c r="M28" s="131" t="s">
        <v>216</v>
      </c>
      <c r="N28" s="132" t="s">
        <v>216</v>
      </c>
      <c r="O28" s="107" t="s">
        <v>247</v>
      </c>
      <c r="P28" s="108" t="s">
        <v>247</v>
      </c>
      <c r="Q28" s="109"/>
      <c r="R28" s="109"/>
      <c r="S28" s="109"/>
      <c r="T28" s="157">
        <v>1794336</v>
      </c>
      <c r="U28" s="157">
        <v>41555</v>
      </c>
      <c r="V28" s="157"/>
      <c r="W28" s="157"/>
      <c r="X28" s="157"/>
      <c r="Y28" s="158">
        <v>369243</v>
      </c>
      <c r="Z28" s="159" t="s">
        <v>138</v>
      </c>
      <c r="AA28" s="160" t="s">
        <v>138</v>
      </c>
      <c r="AB28" s="160" t="s">
        <v>138</v>
      </c>
      <c r="AC28" s="160" t="s">
        <v>138</v>
      </c>
      <c r="AD28" s="160" t="s">
        <v>138</v>
      </c>
      <c r="AE28" s="158" t="s">
        <v>138</v>
      </c>
      <c r="AF28" s="115" t="s">
        <v>247</v>
      </c>
      <c r="AG28" s="116"/>
      <c r="AH28" s="117" t="s">
        <v>141</v>
      </c>
      <c r="AI28" s="118" t="s">
        <v>156</v>
      </c>
      <c r="AJ28" s="116" t="s">
        <v>157</v>
      </c>
      <c r="AK28" s="119" t="s">
        <v>32</v>
      </c>
      <c r="AL28" s="120" t="s">
        <v>32</v>
      </c>
      <c r="AM28" s="120" t="s">
        <v>32</v>
      </c>
      <c r="AN28" s="120" t="s">
        <v>32</v>
      </c>
      <c r="AO28" s="120" t="s">
        <v>32</v>
      </c>
      <c r="AP28" s="120" t="s">
        <v>32</v>
      </c>
      <c r="AQ28" s="120"/>
      <c r="AR28" s="120"/>
      <c r="AS28" s="120"/>
      <c r="AT28" s="120"/>
      <c r="AU28" s="136"/>
      <c r="AV28" s="169">
        <v>42887</v>
      </c>
      <c r="AW28" s="170">
        <v>43174</v>
      </c>
      <c r="AX28" s="123" t="s">
        <v>288</v>
      </c>
    </row>
    <row r="29" spans="1:50" ht="19.5" hidden="1" customHeight="1" x14ac:dyDescent="0.3">
      <c r="A29" s="163"/>
      <c r="B29" s="164"/>
      <c r="C29" s="165"/>
      <c r="D29" s="165"/>
      <c r="E29" s="127"/>
      <c r="F29" s="127" t="s">
        <v>130</v>
      </c>
      <c r="G29" s="144" t="s">
        <v>289</v>
      </c>
      <c r="H29" s="171"/>
      <c r="I29" s="108"/>
      <c r="J29" s="172"/>
      <c r="K29" s="173"/>
      <c r="L29" s="108"/>
      <c r="M29" s="131"/>
      <c r="N29" s="132"/>
      <c r="O29" s="107"/>
      <c r="P29" s="108"/>
      <c r="Q29" s="109"/>
      <c r="R29" s="109"/>
      <c r="S29" s="109"/>
      <c r="T29" s="157"/>
      <c r="U29" s="157"/>
      <c r="V29" s="157"/>
      <c r="W29" s="157"/>
      <c r="X29" s="157"/>
      <c r="Y29" s="158"/>
      <c r="Z29" s="159"/>
      <c r="AA29" s="160"/>
      <c r="AB29" s="160"/>
      <c r="AC29" s="160"/>
      <c r="AD29" s="160"/>
      <c r="AE29" s="158"/>
      <c r="AF29" s="115"/>
      <c r="AG29" s="116"/>
      <c r="AH29" s="117"/>
      <c r="AI29" s="118"/>
      <c r="AJ29" s="116"/>
      <c r="AK29" s="119"/>
      <c r="AL29" s="120"/>
      <c r="AM29" s="120"/>
      <c r="AN29" s="120"/>
      <c r="AO29" s="120"/>
      <c r="AP29" s="120"/>
      <c r="AQ29" s="120"/>
      <c r="AR29" s="120"/>
      <c r="AS29" s="120"/>
      <c r="AT29" s="120"/>
      <c r="AU29" s="136"/>
      <c r="AV29" s="174"/>
      <c r="AW29" s="175"/>
      <c r="AX29" s="123"/>
    </row>
    <row r="30" spans="1:50" ht="18.75" hidden="1" customHeight="1" x14ac:dyDescent="0.3">
      <c r="A30" s="163"/>
      <c r="B30" s="164"/>
      <c r="C30" s="165"/>
      <c r="D30" s="165"/>
      <c r="E30" s="127"/>
      <c r="F30" s="127" t="s">
        <v>130</v>
      </c>
      <c r="G30" s="144" t="s">
        <v>5</v>
      </c>
      <c r="H30" s="171"/>
      <c r="I30" s="108"/>
      <c r="J30" s="172"/>
      <c r="K30" s="173"/>
      <c r="L30" s="108"/>
      <c r="M30" s="131"/>
      <c r="N30" s="132"/>
      <c r="O30" s="107"/>
      <c r="P30" s="108"/>
      <c r="Q30" s="109"/>
      <c r="R30" s="109"/>
      <c r="S30" s="109"/>
      <c r="T30" s="157"/>
      <c r="U30" s="157"/>
      <c r="V30" s="157"/>
      <c r="W30" s="157"/>
      <c r="X30" s="157"/>
      <c r="Y30" s="158"/>
      <c r="Z30" s="159"/>
      <c r="AA30" s="160"/>
      <c r="AB30" s="160"/>
      <c r="AC30" s="160"/>
      <c r="AD30" s="160"/>
      <c r="AE30" s="158"/>
      <c r="AF30" s="115"/>
      <c r="AG30" s="116"/>
      <c r="AH30" s="117"/>
      <c r="AI30" s="118"/>
      <c r="AJ30" s="116"/>
      <c r="AK30" s="119"/>
      <c r="AL30" s="120"/>
      <c r="AM30" s="120"/>
      <c r="AN30" s="120"/>
      <c r="AO30" s="120"/>
      <c r="AP30" s="120"/>
      <c r="AQ30" s="120"/>
      <c r="AR30" s="120"/>
      <c r="AS30" s="120"/>
      <c r="AT30" s="120"/>
      <c r="AU30" s="136"/>
      <c r="AV30" s="174"/>
      <c r="AW30" s="175"/>
      <c r="AX30" s="123"/>
    </row>
    <row r="31" spans="1:50" ht="19.5" hidden="1" customHeight="1" x14ac:dyDescent="0.3">
      <c r="A31" s="163"/>
      <c r="B31" s="164"/>
      <c r="C31" s="165"/>
      <c r="D31" s="165"/>
      <c r="E31" s="127"/>
      <c r="F31" s="127" t="s">
        <v>130</v>
      </c>
      <c r="G31" s="144" t="s">
        <v>38</v>
      </c>
      <c r="H31" s="171"/>
      <c r="I31" s="108"/>
      <c r="J31" s="172"/>
      <c r="K31" s="173"/>
      <c r="L31" s="108"/>
      <c r="M31" s="131"/>
      <c r="N31" s="132"/>
      <c r="O31" s="107"/>
      <c r="P31" s="108"/>
      <c r="Q31" s="109"/>
      <c r="R31" s="109"/>
      <c r="S31" s="109"/>
      <c r="T31" s="157"/>
      <c r="U31" s="157"/>
      <c r="V31" s="157"/>
      <c r="W31" s="157"/>
      <c r="X31" s="157"/>
      <c r="Y31" s="158"/>
      <c r="Z31" s="159"/>
      <c r="AA31" s="160"/>
      <c r="AB31" s="160"/>
      <c r="AC31" s="160"/>
      <c r="AD31" s="160"/>
      <c r="AE31" s="158"/>
      <c r="AF31" s="115"/>
      <c r="AG31" s="116"/>
      <c r="AH31" s="117"/>
      <c r="AI31" s="118"/>
      <c r="AJ31" s="116"/>
      <c r="AK31" s="119"/>
      <c r="AL31" s="120"/>
      <c r="AM31" s="120"/>
      <c r="AN31" s="120"/>
      <c r="AO31" s="120"/>
      <c r="AP31" s="120"/>
      <c r="AQ31" s="120"/>
      <c r="AR31" s="120"/>
      <c r="AS31" s="120"/>
      <c r="AT31" s="120"/>
      <c r="AU31" s="136"/>
      <c r="AV31" s="174"/>
      <c r="AW31" s="175"/>
      <c r="AX31" s="123"/>
    </row>
    <row r="32" spans="1:50" s="124" customFormat="1" hidden="1" x14ac:dyDescent="0.3">
      <c r="A32" s="125">
        <v>20</v>
      </c>
      <c r="B32" s="126"/>
      <c r="C32" s="127">
        <v>139328</v>
      </c>
      <c r="D32" s="127"/>
      <c r="E32" s="127"/>
      <c r="F32" s="127"/>
      <c r="G32" s="144" t="s">
        <v>290</v>
      </c>
      <c r="H32" s="128"/>
      <c r="I32" s="108"/>
      <c r="J32" s="129"/>
      <c r="K32" s="130"/>
      <c r="L32" s="108"/>
      <c r="M32" s="131"/>
      <c r="N32" s="132"/>
      <c r="O32" s="107"/>
      <c r="P32" s="108"/>
      <c r="Q32" s="109"/>
      <c r="R32" s="109"/>
      <c r="S32" s="109"/>
      <c r="T32" s="110"/>
      <c r="U32" s="110"/>
      <c r="V32" s="110"/>
      <c r="W32" s="110"/>
      <c r="X32" s="110"/>
      <c r="Y32" s="133"/>
      <c r="Z32" s="134"/>
      <c r="AA32" s="135"/>
      <c r="AB32" s="135"/>
      <c r="AC32" s="135"/>
      <c r="AD32" s="135"/>
      <c r="AE32" s="133"/>
      <c r="AF32" s="115"/>
      <c r="AG32" s="116"/>
      <c r="AH32" s="117"/>
      <c r="AI32" s="118"/>
      <c r="AJ32" s="116"/>
      <c r="AK32" s="119"/>
      <c r="AL32" s="120"/>
      <c r="AM32" s="120"/>
      <c r="AN32" s="120"/>
      <c r="AO32" s="120"/>
      <c r="AP32" s="120"/>
      <c r="AQ32" s="120"/>
      <c r="AR32" s="120"/>
      <c r="AS32" s="120"/>
      <c r="AT32" s="120"/>
      <c r="AU32" s="136"/>
      <c r="AV32" s="137"/>
      <c r="AW32" s="138"/>
      <c r="AX32" s="123"/>
    </row>
    <row r="33" spans="1:50" s="124" customFormat="1" hidden="1" x14ac:dyDescent="0.3">
      <c r="A33" s="125">
        <v>20</v>
      </c>
      <c r="B33" s="126"/>
      <c r="C33" s="127">
        <v>139328</v>
      </c>
      <c r="D33" s="127"/>
      <c r="E33" s="127"/>
      <c r="F33" s="127"/>
      <c r="G33" s="144" t="s">
        <v>291</v>
      </c>
      <c r="H33" s="128"/>
      <c r="I33" s="108"/>
      <c r="J33" s="129"/>
      <c r="K33" s="130"/>
      <c r="L33" s="108"/>
      <c r="M33" s="131"/>
      <c r="N33" s="132"/>
      <c r="O33" s="107"/>
      <c r="P33" s="108"/>
      <c r="Q33" s="109"/>
      <c r="R33" s="109"/>
      <c r="S33" s="109"/>
      <c r="T33" s="110"/>
      <c r="U33" s="110"/>
      <c r="V33" s="110"/>
      <c r="W33" s="110"/>
      <c r="X33" s="110"/>
      <c r="Y33" s="133"/>
      <c r="Z33" s="134"/>
      <c r="AA33" s="135"/>
      <c r="AB33" s="135"/>
      <c r="AC33" s="135"/>
      <c r="AD33" s="135"/>
      <c r="AE33" s="133"/>
      <c r="AF33" s="115"/>
      <c r="AG33" s="116"/>
      <c r="AH33" s="117"/>
      <c r="AI33" s="118"/>
      <c r="AJ33" s="116"/>
      <c r="AK33" s="119"/>
      <c r="AL33" s="120"/>
      <c r="AM33" s="120"/>
      <c r="AN33" s="120"/>
      <c r="AO33" s="120"/>
      <c r="AP33" s="120"/>
      <c r="AQ33" s="120"/>
      <c r="AR33" s="120"/>
      <c r="AS33" s="120"/>
      <c r="AT33" s="120"/>
      <c r="AU33" s="136"/>
      <c r="AV33" s="137"/>
      <c r="AW33" s="138"/>
      <c r="AX33" s="123"/>
    </row>
    <row r="34" spans="1:50" s="124" customFormat="1" hidden="1" x14ac:dyDescent="0.3">
      <c r="A34" s="125">
        <v>20</v>
      </c>
      <c r="B34" s="126"/>
      <c r="C34" s="127">
        <v>139328</v>
      </c>
      <c r="D34" s="127"/>
      <c r="E34" s="127"/>
      <c r="F34" s="127"/>
      <c r="G34" s="144" t="s">
        <v>292</v>
      </c>
      <c r="H34" s="128"/>
      <c r="I34" s="108"/>
      <c r="J34" s="129"/>
      <c r="K34" s="130"/>
      <c r="L34" s="108"/>
      <c r="M34" s="131"/>
      <c r="N34" s="132"/>
      <c r="O34" s="107"/>
      <c r="P34" s="108"/>
      <c r="Q34" s="109"/>
      <c r="R34" s="109"/>
      <c r="S34" s="109"/>
      <c r="T34" s="110"/>
      <c r="U34" s="110"/>
      <c r="V34" s="110"/>
      <c r="W34" s="110"/>
      <c r="X34" s="110"/>
      <c r="Y34" s="133"/>
      <c r="Z34" s="134"/>
      <c r="AA34" s="135"/>
      <c r="AB34" s="135"/>
      <c r="AC34" s="135"/>
      <c r="AD34" s="135"/>
      <c r="AE34" s="133"/>
      <c r="AF34" s="115"/>
      <c r="AG34" s="116"/>
      <c r="AH34" s="117"/>
      <c r="AI34" s="118"/>
      <c r="AJ34" s="116"/>
      <c r="AK34" s="119"/>
      <c r="AL34" s="120"/>
      <c r="AM34" s="120"/>
      <c r="AN34" s="120"/>
      <c r="AO34" s="120"/>
      <c r="AP34" s="120"/>
      <c r="AQ34" s="120"/>
      <c r="AR34" s="120"/>
      <c r="AS34" s="120"/>
      <c r="AT34" s="120"/>
      <c r="AU34" s="136"/>
      <c r="AV34" s="137"/>
      <c r="AW34" s="138"/>
      <c r="AX34" s="123"/>
    </row>
    <row r="35" spans="1:50" s="124" customFormat="1" hidden="1" x14ac:dyDescent="0.3">
      <c r="A35" s="125">
        <v>20</v>
      </c>
      <c r="B35" s="126"/>
      <c r="C35" s="127">
        <v>139328</v>
      </c>
      <c r="D35" s="127"/>
      <c r="E35" s="127"/>
      <c r="F35" s="127"/>
      <c r="G35" s="144" t="s">
        <v>293</v>
      </c>
      <c r="H35" s="128"/>
      <c r="I35" s="108"/>
      <c r="J35" s="129"/>
      <c r="K35" s="130"/>
      <c r="L35" s="108"/>
      <c r="M35" s="131"/>
      <c r="N35" s="132"/>
      <c r="O35" s="107"/>
      <c r="P35" s="108"/>
      <c r="Q35" s="109"/>
      <c r="R35" s="109"/>
      <c r="S35" s="109"/>
      <c r="T35" s="110"/>
      <c r="U35" s="110"/>
      <c r="V35" s="110"/>
      <c r="W35" s="110"/>
      <c r="X35" s="110"/>
      <c r="Y35" s="133"/>
      <c r="Z35" s="134"/>
      <c r="AA35" s="135"/>
      <c r="AB35" s="135"/>
      <c r="AC35" s="135"/>
      <c r="AD35" s="135"/>
      <c r="AE35" s="133"/>
      <c r="AF35" s="115"/>
      <c r="AG35" s="116"/>
      <c r="AH35" s="117"/>
      <c r="AI35" s="118"/>
      <c r="AJ35" s="116"/>
      <c r="AK35" s="119"/>
      <c r="AL35" s="120"/>
      <c r="AM35" s="120"/>
      <c r="AN35" s="120"/>
      <c r="AO35" s="120"/>
      <c r="AP35" s="120"/>
      <c r="AQ35" s="120"/>
      <c r="AR35" s="120"/>
      <c r="AS35" s="120"/>
      <c r="AT35" s="120"/>
      <c r="AU35" s="136"/>
      <c r="AV35" s="137"/>
      <c r="AW35" s="138"/>
      <c r="AX35" s="123"/>
    </row>
    <row r="36" spans="1:50" s="124" customFormat="1" ht="57.6" hidden="1" x14ac:dyDescent="0.3">
      <c r="A36" s="125">
        <v>16</v>
      </c>
      <c r="B36" s="126" t="s">
        <v>294</v>
      </c>
      <c r="C36" s="127">
        <v>139327</v>
      </c>
      <c r="D36" s="127"/>
      <c r="E36" s="127" t="s">
        <v>295</v>
      </c>
      <c r="F36" s="127" t="s">
        <v>130</v>
      </c>
      <c r="G36" s="128" t="s">
        <v>296</v>
      </c>
      <c r="H36" s="128" t="s">
        <v>297</v>
      </c>
      <c r="I36" s="108" t="s">
        <v>287</v>
      </c>
      <c r="J36" s="129"/>
      <c r="K36" s="130" t="s">
        <v>134</v>
      </c>
      <c r="L36" s="108" t="s">
        <v>215</v>
      </c>
      <c r="M36" s="131"/>
      <c r="N36" s="132"/>
      <c r="O36" s="107"/>
      <c r="P36" s="108" t="s">
        <v>298</v>
      </c>
      <c r="Q36" s="109"/>
      <c r="R36" s="109"/>
      <c r="S36" s="109"/>
      <c r="T36" s="110"/>
      <c r="U36" s="110"/>
      <c r="V36" s="110"/>
      <c r="W36" s="110"/>
      <c r="X36" s="110"/>
      <c r="Y36" s="133">
        <v>625802</v>
      </c>
      <c r="Z36" s="134" t="s">
        <v>138</v>
      </c>
      <c r="AA36" s="135" t="s">
        <v>138</v>
      </c>
      <c r="AB36" s="135" t="s">
        <v>138</v>
      </c>
      <c r="AC36" s="135" t="s">
        <v>138</v>
      </c>
      <c r="AD36" s="135" t="s">
        <v>138</v>
      </c>
      <c r="AE36" s="133" t="s">
        <v>138</v>
      </c>
      <c r="AF36" s="115" t="s">
        <v>247</v>
      </c>
      <c r="AG36" s="116"/>
      <c r="AH36" s="117" t="s">
        <v>199</v>
      </c>
      <c r="AI36" s="118" t="s">
        <v>299</v>
      </c>
      <c r="AJ36" s="116" t="s">
        <v>300</v>
      </c>
      <c r="AK36" s="119" t="s">
        <v>32</v>
      </c>
      <c r="AL36" s="120" t="s">
        <v>32</v>
      </c>
      <c r="AM36" s="120" t="s">
        <v>32</v>
      </c>
      <c r="AN36" s="120" t="s">
        <v>32</v>
      </c>
      <c r="AO36" s="120" t="s">
        <v>32</v>
      </c>
      <c r="AP36" s="120" t="s">
        <v>32</v>
      </c>
      <c r="AQ36" s="120"/>
      <c r="AR36" s="120"/>
      <c r="AS36" s="120"/>
      <c r="AT36" s="120"/>
      <c r="AU36" s="136"/>
      <c r="AV36" s="137">
        <v>42993</v>
      </c>
      <c r="AW36" s="138">
        <v>43052</v>
      </c>
      <c r="AX36" s="123" t="s">
        <v>301</v>
      </c>
    </row>
    <row r="37" spans="1:50" s="124" customFormat="1" hidden="1" x14ac:dyDescent="0.3">
      <c r="A37" s="125">
        <v>16</v>
      </c>
      <c r="B37" s="126" t="s">
        <v>294</v>
      </c>
      <c r="C37" s="127">
        <v>139327</v>
      </c>
      <c r="D37" s="127"/>
      <c r="E37" s="127" t="s">
        <v>295</v>
      </c>
      <c r="F37" s="127" t="s">
        <v>130</v>
      </c>
      <c r="G37" s="176" t="s">
        <v>302</v>
      </c>
      <c r="H37" s="149"/>
      <c r="I37" s="150"/>
      <c r="J37" s="151"/>
      <c r="K37" s="152"/>
      <c r="L37" s="150"/>
      <c r="M37" s="153"/>
      <c r="N37" s="154"/>
      <c r="O37" s="155"/>
      <c r="P37" s="150"/>
      <c r="Q37" s="156"/>
      <c r="R37" s="156"/>
      <c r="S37" s="156"/>
      <c r="T37" s="110"/>
      <c r="U37" s="110"/>
      <c r="V37" s="110"/>
      <c r="W37" s="110"/>
      <c r="X37" s="110"/>
      <c r="Y37" s="133"/>
      <c r="Z37" s="134"/>
      <c r="AA37" s="135"/>
      <c r="AB37" s="135"/>
      <c r="AC37" s="135"/>
      <c r="AD37" s="135"/>
      <c r="AE37" s="133"/>
      <c r="AF37" s="115"/>
      <c r="AG37" s="116"/>
      <c r="AH37" s="117"/>
      <c r="AI37" s="118"/>
      <c r="AJ37" s="116"/>
      <c r="AK37" s="119"/>
      <c r="AL37" s="120"/>
      <c r="AM37" s="120"/>
      <c r="AN37" s="120"/>
      <c r="AO37" s="120"/>
      <c r="AP37" s="120"/>
      <c r="AQ37" s="120"/>
      <c r="AR37" s="120"/>
      <c r="AS37" s="120"/>
      <c r="AT37" s="120"/>
      <c r="AU37" s="136"/>
      <c r="AV37" s="137"/>
      <c r="AW37" s="138"/>
      <c r="AX37" s="123"/>
    </row>
    <row r="38" spans="1:50" s="124" customFormat="1" hidden="1" x14ac:dyDescent="0.3">
      <c r="A38" s="125">
        <v>16</v>
      </c>
      <c r="B38" s="126" t="s">
        <v>294</v>
      </c>
      <c r="C38" s="127">
        <v>139327</v>
      </c>
      <c r="D38" s="127"/>
      <c r="E38" s="127" t="s">
        <v>295</v>
      </c>
      <c r="F38" s="127" t="s">
        <v>130</v>
      </c>
      <c r="G38" s="176" t="s">
        <v>303</v>
      </c>
      <c r="H38" s="149"/>
      <c r="I38" s="150"/>
      <c r="J38" s="151"/>
      <c r="K38" s="152"/>
      <c r="L38" s="150"/>
      <c r="M38" s="153"/>
      <c r="N38" s="154"/>
      <c r="O38" s="155"/>
      <c r="P38" s="150"/>
      <c r="Q38" s="156"/>
      <c r="R38" s="156"/>
      <c r="S38" s="156"/>
      <c r="T38" s="110"/>
      <c r="U38" s="110"/>
      <c r="V38" s="110"/>
      <c r="W38" s="110"/>
      <c r="X38" s="110"/>
      <c r="Y38" s="133"/>
      <c r="Z38" s="134"/>
      <c r="AA38" s="135"/>
      <c r="AB38" s="135"/>
      <c r="AC38" s="135"/>
      <c r="AD38" s="135"/>
      <c r="AE38" s="133"/>
      <c r="AF38" s="115"/>
      <c r="AG38" s="116"/>
      <c r="AH38" s="117"/>
      <c r="AI38" s="118"/>
      <c r="AJ38" s="116"/>
      <c r="AK38" s="119"/>
      <c r="AL38" s="120"/>
      <c r="AM38" s="120"/>
      <c r="AN38" s="120"/>
      <c r="AO38" s="120"/>
      <c r="AP38" s="120"/>
      <c r="AQ38" s="120"/>
      <c r="AR38" s="120"/>
      <c r="AS38" s="120"/>
      <c r="AT38" s="120"/>
      <c r="AU38" s="136"/>
      <c r="AV38" s="137"/>
      <c r="AW38" s="138"/>
      <c r="AX38" s="123"/>
    </row>
    <row r="39" spans="1:50" s="124" customFormat="1" hidden="1" x14ac:dyDescent="0.3">
      <c r="A39" s="125">
        <v>16</v>
      </c>
      <c r="B39" s="126" t="s">
        <v>294</v>
      </c>
      <c r="C39" s="127">
        <v>139327</v>
      </c>
      <c r="D39" s="127"/>
      <c r="E39" s="127" t="s">
        <v>295</v>
      </c>
      <c r="F39" s="127" t="s">
        <v>130</v>
      </c>
      <c r="G39" s="176" t="s">
        <v>304</v>
      </c>
      <c r="H39" s="149"/>
      <c r="I39" s="150"/>
      <c r="J39" s="151"/>
      <c r="K39" s="152"/>
      <c r="L39" s="150"/>
      <c r="M39" s="153"/>
      <c r="N39" s="154"/>
      <c r="O39" s="155"/>
      <c r="P39" s="150"/>
      <c r="Q39" s="156"/>
      <c r="R39" s="156"/>
      <c r="S39" s="156"/>
      <c r="T39" s="110"/>
      <c r="U39" s="110"/>
      <c r="V39" s="110"/>
      <c r="W39" s="110"/>
      <c r="X39" s="110"/>
      <c r="Y39" s="133"/>
      <c r="Z39" s="134"/>
      <c r="AA39" s="135"/>
      <c r="AB39" s="135"/>
      <c r="AC39" s="135"/>
      <c r="AD39" s="135"/>
      <c r="AE39" s="133"/>
      <c r="AF39" s="115"/>
      <c r="AG39" s="116"/>
      <c r="AH39" s="117"/>
      <c r="AI39" s="118"/>
      <c r="AJ39" s="116"/>
      <c r="AK39" s="119"/>
      <c r="AL39" s="120"/>
      <c r="AM39" s="120"/>
      <c r="AN39" s="120"/>
      <c r="AO39" s="120"/>
      <c r="AP39" s="120"/>
      <c r="AQ39" s="120"/>
      <c r="AR39" s="120"/>
      <c r="AS39" s="120"/>
      <c r="AT39" s="120"/>
      <c r="AU39" s="136"/>
      <c r="AV39" s="137"/>
      <c r="AW39" s="138"/>
      <c r="AX39" s="123"/>
    </row>
    <row r="40" spans="1:50" s="203" customFormat="1" hidden="1" x14ac:dyDescent="0.3">
      <c r="A40" s="177">
        <v>16</v>
      </c>
      <c r="B40" s="178" t="s">
        <v>294</v>
      </c>
      <c r="C40" s="179">
        <v>139327</v>
      </c>
      <c r="D40" s="179"/>
      <c r="E40" s="179" t="s">
        <v>295</v>
      </c>
      <c r="F40" s="179" t="s">
        <v>130</v>
      </c>
      <c r="G40" s="180" t="s">
        <v>305</v>
      </c>
      <c r="H40" s="181"/>
      <c r="I40" s="182"/>
      <c r="J40" s="183"/>
      <c r="K40" s="184"/>
      <c r="L40" s="182"/>
      <c r="M40" s="185"/>
      <c r="N40" s="186"/>
      <c r="O40" s="187"/>
      <c r="P40" s="182"/>
      <c r="Q40" s="188"/>
      <c r="R40" s="188"/>
      <c r="S40" s="188"/>
      <c r="T40" s="189"/>
      <c r="U40" s="189"/>
      <c r="V40" s="189"/>
      <c r="W40" s="189"/>
      <c r="X40" s="189"/>
      <c r="Y40" s="190"/>
      <c r="Z40" s="191"/>
      <c r="AA40" s="192"/>
      <c r="AB40" s="192"/>
      <c r="AC40" s="192"/>
      <c r="AD40" s="192"/>
      <c r="AE40" s="190"/>
      <c r="AF40" s="193"/>
      <c r="AG40" s="194"/>
      <c r="AH40" s="195"/>
      <c r="AI40" s="196"/>
      <c r="AJ40" s="194"/>
      <c r="AK40" s="197"/>
      <c r="AL40" s="198"/>
      <c r="AM40" s="198"/>
      <c r="AN40" s="198"/>
      <c r="AO40" s="198"/>
      <c r="AP40" s="198"/>
      <c r="AQ40" s="198"/>
      <c r="AR40" s="198"/>
      <c r="AS40" s="198"/>
      <c r="AT40" s="198"/>
      <c r="AU40" s="199"/>
      <c r="AV40" s="200"/>
      <c r="AW40" s="201"/>
      <c r="AX40" s="202"/>
    </row>
    <row r="41" spans="1:50" s="124" customFormat="1" hidden="1" x14ac:dyDescent="0.3">
      <c r="A41" s="125">
        <v>16</v>
      </c>
      <c r="B41" s="126" t="s">
        <v>294</v>
      </c>
      <c r="C41" s="127">
        <v>139327</v>
      </c>
      <c r="D41" s="127"/>
      <c r="E41" s="127" t="s">
        <v>295</v>
      </c>
      <c r="F41" s="127" t="s">
        <v>130</v>
      </c>
      <c r="G41" s="176" t="s">
        <v>306</v>
      </c>
      <c r="H41" s="149"/>
      <c r="I41" s="150"/>
      <c r="J41" s="151"/>
      <c r="K41" s="152"/>
      <c r="L41" s="150"/>
      <c r="M41" s="153"/>
      <c r="N41" s="154"/>
      <c r="O41" s="155"/>
      <c r="P41" s="150"/>
      <c r="Q41" s="156"/>
      <c r="R41" s="156"/>
      <c r="S41" s="156"/>
      <c r="T41" s="110"/>
      <c r="U41" s="110"/>
      <c r="V41" s="110"/>
      <c r="W41" s="110"/>
      <c r="X41" s="110"/>
      <c r="Y41" s="133"/>
      <c r="Z41" s="134"/>
      <c r="AA41" s="135"/>
      <c r="AB41" s="135"/>
      <c r="AC41" s="135"/>
      <c r="AD41" s="135"/>
      <c r="AE41" s="133"/>
      <c r="AF41" s="115"/>
      <c r="AG41" s="116"/>
      <c r="AH41" s="117"/>
      <c r="AI41" s="118"/>
      <c r="AJ41" s="116"/>
      <c r="AK41" s="119"/>
      <c r="AL41" s="120"/>
      <c r="AM41" s="120"/>
      <c r="AN41" s="120"/>
      <c r="AO41" s="120"/>
      <c r="AP41" s="120"/>
      <c r="AQ41" s="120"/>
      <c r="AR41" s="120"/>
      <c r="AS41" s="120"/>
      <c r="AT41" s="120"/>
      <c r="AU41" s="136"/>
      <c r="AV41" s="137"/>
      <c r="AW41" s="138"/>
      <c r="AX41" s="123"/>
    </row>
    <row r="42" spans="1:50" s="124" customFormat="1" hidden="1" x14ac:dyDescent="0.3">
      <c r="A42" s="125">
        <v>16</v>
      </c>
      <c r="B42" s="126" t="s">
        <v>294</v>
      </c>
      <c r="C42" s="127">
        <v>139327</v>
      </c>
      <c r="D42" s="127"/>
      <c r="E42" s="127" t="s">
        <v>295</v>
      </c>
      <c r="F42" s="127" t="s">
        <v>130</v>
      </c>
      <c r="G42" s="176" t="s">
        <v>307</v>
      </c>
      <c r="H42" s="149"/>
      <c r="I42" s="150"/>
      <c r="J42" s="151"/>
      <c r="K42" s="152"/>
      <c r="L42" s="150"/>
      <c r="M42" s="153"/>
      <c r="N42" s="154"/>
      <c r="O42" s="155"/>
      <c r="P42" s="150"/>
      <c r="Q42" s="156"/>
      <c r="R42" s="156"/>
      <c r="S42" s="156"/>
      <c r="T42" s="110"/>
      <c r="U42" s="110"/>
      <c r="V42" s="110"/>
      <c r="W42" s="110"/>
      <c r="X42" s="110"/>
      <c r="Y42" s="133"/>
      <c r="Z42" s="134"/>
      <c r="AA42" s="135"/>
      <c r="AB42" s="135"/>
      <c r="AC42" s="135"/>
      <c r="AD42" s="135"/>
      <c r="AE42" s="133"/>
      <c r="AF42" s="115"/>
      <c r="AG42" s="116"/>
      <c r="AH42" s="117"/>
      <c r="AI42" s="118"/>
      <c r="AJ42" s="116"/>
      <c r="AK42" s="119"/>
      <c r="AL42" s="120"/>
      <c r="AM42" s="120"/>
      <c r="AN42" s="120"/>
      <c r="AO42" s="120"/>
      <c r="AP42" s="120"/>
      <c r="AQ42" s="120"/>
      <c r="AR42" s="120"/>
      <c r="AS42" s="120"/>
      <c r="AT42" s="120"/>
      <c r="AU42" s="136"/>
      <c r="AV42" s="137"/>
      <c r="AW42" s="138"/>
      <c r="AX42" s="123"/>
    </row>
    <row r="43" spans="1:50" s="124" customFormat="1" ht="172.8" x14ac:dyDescent="0.3">
      <c r="A43" s="125">
        <v>17</v>
      </c>
      <c r="B43" s="126" t="s">
        <v>308</v>
      </c>
      <c r="C43" s="127">
        <v>138654</v>
      </c>
      <c r="D43" s="127"/>
      <c r="E43" s="127" t="s">
        <v>295</v>
      </c>
      <c r="F43" s="127" t="s">
        <v>130</v>
      </c>
      <c r="G43" s="204" t="s">
        <v>309</v>
      </c>
      <c r="H43" s="128" t="s">
        <v>310</v>
      </c>
      <c r="I43" s="108" t="s">
        <v>214</v>
      </c>
      <c r="J43" s="129"/>
      <c r="K43" s="130"/>
      <c r="L43" s="108" t="s">
        <v>215</v>
      </c>
      <c r="M43" s="131"/>
      <c r="N43" s="132"/>
      <c r="O43" s="107" t="s">
        <v>151</v>
      </c>
      <c r="P43" s="108" t="s">
        <v>152</v>
      </c>
      <c r="Q43" s="109" t="s">
        <v>137</v>
      </c>
      <c r="R43" s="109" t="s">
        <v>137</v>
      </c>
      <c r="S43" s="109" t="s">
        <v>218</v>
      </c>
      <c r="T43" s="356" t="s">
        <v>311</v>
      </c>
      <c r="U43" s="357"/>
      <c r="V43" s="357"/>
      <c r="W43" s="357"/>
      <c r="X43" s="357"/>
      <c r="Y43" s="358"/>
      <c r="Z43" s="134"/>
      <c r="AA43" s="135"/>
      <c r="AB43" s="135"/>
      <c r="AC43" s="135"/>
      <c r="AD43" s="135"/>
      <c r="AE43" s="133"/>
      <c r="AF43" s="115" t="s">
        <v>312</v>
      </c>
      <c r="AG43" s="116" t="s">
        <v>313</v>
      </c>
      <c r="AH43" s="117" t="s">
        <v>188</v>
      </c>
      <c r="AI43" s="118"/>
      <c r="AJ43" s="116"/>
      <c r="AK43" s="119" t="s">
        <v>32</v>
      </c>
      <c r="AL43" s="120" t="s">
        <v>32</v>
      </c>
      <c r="AM43" s="120" t="s">
        <v>32</v>
      </c>
      <c r="AN43" s="120" t="s">
        <v>32</v>
      </c>
      <c r="AO43" s="120" t="s">
        <v>32</v>
      </c>
      <c r="AP43" s="120"/>
      <c r="AQ43" s="120"/>
      <c r="AR43" s="120"/>
      <c r="AS43" s="120"/>
      <c r="AT43" s="120"/>
      <c r="AU43" s="136"/>
      <c r="AV43" s="141" t="s">
        <v>314</v>
      </c>
      <c r="AW43" s="138"/>
      <c r="AX43" s="147" t="s">
        <v>315</v>
      </c>
    </row>
    <row r="44" spans="1:50" s="124" customFormat="1" ht="76.8" hidden="1" x14ac:dyDescent="0.3">
      <c r="A44" s="125">
        <v>19</v>
      </c>
      <c r="B44" s="126" t="s">
        <v>316</v>
      </c>
      <c r="C44" s="127">
        <v>139329</v>
      </c>
      <c r="D44" s="127"/>
      <c r="E44" s="127" t="s">
        <v>317</v>
      </c>
      <c r="F44" s="127" t="s">
        <v>130</v>
      </c>
      <c r="G44" s="128" t="s">
        <v>318</v>
      </c>
      <c r="H44" s="205" t="s">
        <v>319</v>
      </c>
      <c r="I44" s="108" t="s">
        <v>320</v>
      </c>
      <c r="J44" s="206"/>
      <c r="K44" s="207" t="s">
        <v>134</v>
      </c>
      <c r="L44" s="108" t="s">
        <v>215</v>
      </c>
      <c r="M44" s="131"/>
      <c r="N44" s="132"/>
      <c r="O44" s="107"/>
      <c r="P44" s="108" t="s">
        <v>321</v>
      </c>
      <c r="Q44" s="109"/>
      <c r="R44" s="109"/>
      <c r="S44" s="109"/>
      <c r="T44" s="110"/>
      <c r="U44" s="110"/>
      <c r="V44" s="110"/>
      <c r="W44" s="110"/>
      <c r="X44" s="110"/>
      <c r="Y44" s="133"/>
      <c r="Z44" s="134"/>
      <c r="AA44" s="135"/>
      <c r="AB44" s="135"/>
      <c r="AC44" s="135"/>
      <c r="AD44" s="135"/>
      <c r="AE44" s="133"/>
      <c r="AF44" s="115" t="s">
        <v>322</v>
      </c>
      <c r="AG44" s="116" t="s">
        <v>323</v>
      </c>
      <c r="AH44" s="117" t="s">
        <v>141</v>
      </c>
      <c r="AI44" s="118" t="s">
        <v>156</v>
      </c>
      <c r="AJ44" s="116" t="s">
        <v>157</v>
      </c>
      <c r="AK44" s="119" t="s">
        <v>32</v>
      </c>
      <c r="AL44" s="120" t="s">
        <v>32</v>
      </c>
      <c r="AM44" s="120" t="s">
        <v>32</v>
      </c>
      <c r="AN44" s="120" t="s">
        <v>32</v>
      </c>
      <c r="AO44" s="120" t="s">
        <v>32</v>
      </c>
      <c r="AP44" s="120"/>
      <c r="AQ44" s="120"/>
      <c r="AR44" s="120"/>
      <c r="AS44" s="120"/>
      <c r="AT44" s="120"/>
      <c r="AU44" s="136"/>
      <c r="AV44" s="137" t="s">
        <v>324</v>
      </c>
      <c r="AW44" s="138" t="s">
        <v>324</v>
      </c>
      <c r="AX44" s="123" t="s">
        <v>325</v>
      </c>
    </row>
    <row r="45" spans="1:50" s="124" customFormat="1" ht="28.8" hidden="1" x14ac:dyDescent="0.3">
      <c r="A45" s="125"/>
      <c r="B45" s="126" t="s">
        <v>316</v>
      </c>
      <c r="C45" s="127">
        <v>139329</v>
      </c>
      <c r="D45" s="127"/>
      <c r="E45" s="127" t="s">
        <v>317</v>
      </c>
      <c r="F45" s="127" t="s">
        <v>130</v>
      </c>
      <c r="G45" s="208" t="s">
        <v>326</v>
      </c>
      <c r="H45" s="149"/>
      <c r="I45" s="108" t="s">
        <v>327</v>
      </c>
      <c r="J45" s="129"/>
      <c r="K45" s="130"/>
      <c r="L45" s="108"/>
      <c r="M45" s="131"/>
      <c r="N45" s="132"/>
      <c r="O45" s="107"/>
      <c r="P45" s="150"/>
      <c r="Q45" s="156"/>
      <c r="R45" s="156"/>
      <c r="S45" s="156"/>
      <c r="T45" s="110"/>
      <c r="U45" s="110"/>
      <c r="V45" s="110"/>
      <c r="W45" s="110"/>
      <c r="X45" s="110"/>
      <c r="Y45" s="133"/>
      <c r="Z45" s="134"/>
      <c r="AA45" s="135"/>
      <c r="AB45" s="135"/>
      <c r="AC45" s="135"/>
      <c r="AD45" s="135"/>
      <c r="AE45" s="133"/>
      <c r="AF45" s="115"/>
      <c r="AG45" s="116"/>
      <c r="AH45" s="117"/>
      <c r="AI45" s="118"/>
      <c r="AJ45" s="116"/>
      <c r="AK45" s="119" t="s">
        <v>32</v>
      </c>
      <c r="AL45" s="120" t="s">
        <v>32</v>
      </c>
      <c r="AM45" s="120" t="s">
        <v>32</v>
      </c>
      <c r="AN45" s="120" t="s">
        <v>32</v>
      </c>
      <c r="AO45" s="120" t="s">
        <v>32</v>
      </c>
      <c r="AP45" s="120"/>
      <c r="AQ45" s="120"/>
      <c r="AR45" s="120"/>
      <c r="AS45" s="120"/>
      <c r="AT45" s="120"/>
      <c r="AU45" s="136"/>
      <c r="AV45" s="137"/>
      <c r="AW45" s="138"/>
      <c r="AX45" s="123"/>
    </row>
    <row r="46" spans="1:50" s="124" customFormat="1" hidden="1" x14ac:dyDescent="0.3">
      <c r="A46" s="125"/>
      <c r="B46" s="126" t="s">
        <v>316</v>
      </c>
      <c r="C46" s="127">
        <v>139329</v>
      </c>
      <c r="D46" s="127"/>
      <c r="E46" s="127" t="s">
        <v>317</v>
      </c>
      <c r="F46" s="127" t="s">
        <v>130</v>
      </c>
      <c r="G46" s="208" t="s">
        <v>328</v>
      </c>
      <c r="H46" s="149"/>
      <c r="I46" s="150" t="s">
        <v>327</v>
      </c>
      <c r="J46" s="151"/>
      <c r="K46" s="152"/>
      <c r="L46" s="150"/>
      <c r="M46" s="153"/>
      <c r="N46" s="154"/>
      <c r="O46" s="155"/>
      <c r="P46" s="150"/>
      <c r="Q46" s="156"/>
      <c r="R46" s="156"/>
      <c r="S46" s="156"/>
      <c r="T46" s="110"/>
      <c r="U46" s="110"/>
      <c r="V46" s="110"/>
      <c r="W46" s="110"/>
      <c r="X46" s="110"/>
      <c r="Y46" s="133"/>
      <c r="Z46" s="134"/>
      <c r="AA46" s="135"/>
      <c r="AB46" s="135"/>
      <c r="AC46" s="135"/>
      <c r="AD46" s="135"/>
      <c r="AE46" s="133"/>
      <c r="AF46" s="115"/>
      <c r="AG46" s="116"/>
      <c r="AH46" s="117"/>
      <c r="AI46" s="118"/>
      <c r="AJ46" s="116"/>
      <c r="AK46" s="119" t="s">
        <v>32</v>
      </c>
      <c r="AL46" s="120" t="s">
        <v>32</v>
      </c>
      <c r="AM46" s="120" t="s">
        <v>32</v>
      </c>
      <c r="AN46" s="120" t="s">
        <v>32</v>
      </c>
      <c r="AO46" s="120" t="s">
        <v>32</v>
      </c>
      <c r="AP46" s="120"/>
      <c r="AQ46" s="120"/>
      <c r="AR46" s="120"/>
      <c r="AS46" s="120"/>
      <c r="AT46" s="120"/>
      <c r="AU46" s="136"/>
      <c r="AV46" s="137"/>
      <c r="AW46" s="138"/>
      <c r="AX46" s="123"/>
    </row>
    <row r="47" spans="1:50" s="124" customFormat="1" hidden="1" x14ac:dyDescent="0.3">
      <c r="A47" s="125"/>
      <c r="B47" s="126" t="s">
        <v>316</v>
      </c>
      <c r="C47" s="127">
        <v>139329</v>
      </c>
      <c r="D47" s="127"/>
      <c r="E47" s="127" t="s">
        <v>317</v>
      </c>
      <c r="F47" s="127" t="s">
        <v>130</v>
      </c>
      <c r="G47" s="208" t="s">
        <v>329</v>
      </c>
      <c r="H47" s="149"/>
      <c r="I47" s="150" t="s">
        <v>327</v>
      </c>
      <c r="J47" s="151"/>
      <c r="K47" s="152"/>
      <c r="L47" s="150"/>
      <c r="M47" s="153"/>
      <c r="N47" s="154"/>
      <c r="O47" s="155"/>
      <c r="P47" s="150"/>
      <c r="Q47" s="156"/>
      <c r="R47" s="156"/>
      <c r="S47" s="156"/>
      <c r="T47" s="110"/>
      <c r="U47" s="110"/>
      <c r="V47" s="110"/>
      <c r="W47" s="110"/>
      <c r="X47" s="110"/>
      <c r="Y47" s="133"/>
      <c r="Z47" s="134"/>
      <c r="AA47" s="135"/>
      <c r="AB47" s="135"/>
      <c r="AC47" s="135"/>
      <c r="AD47" s="135"/>
      <c r="AE47" s="133"/>
      <c r="AF47" s="115"/>
      <c r="AG47" s="116"/>
      <c r="AH47" s="117"/>
      <c r="AI47" s="118"/>
      <c r="AJ47" s="116"/>
      <c r="AK47" s="119" t="s">
        <v>32</v>
      </c>
      <c r="AL47" s="120" t="s">
        <v>32</v>
      </c>
      <c r="AM47" s="120" t="s">
        <v>32</v>
      </c>
      <c r="AN47" s="120" t="s">
        <v>32</v>
      </c>
      <c r="AO47" s="120" t="s">
        <v>32</v>
      </c>
      <c r="AP47" s="120"/>
      <c r="AQ47" s="120"/>
      <c r="AR47" s="120"/>
      <c r="AS47" s="120"/>
      <c r="AT47" s="120"/>
      <c r="AU47" s="136"/>
      <c r="AV47" s="137"/>
      <c r="AW47" s="138"/>
      <c r="AX47" s="123"/>
    </row>
    <row r="48" spans="1:50" s="124" customFormat="1" hidden="1" x14ac:dyDescent="0.3">
      <c r="A48" s="125"/>
      <c r="B48" s="126" t="s">
        <v>316</v>
      </c>
      <c r="C48" s="127">
        <v>139329</v>
      </c>
      <c r="D48" s="127"/>
      <c r="E48" s="127" t="s">
        <v>317</v>
      </c>
      <c r="F48" s="127" t="s">
        <v>130</v>
      </c>
      <c r="G48" s="208" t="s">
        <v>330</v>
      </c>
      <c r="H48" s="149"/>
      <c r="I48" s="150" t="s">
        <v>327</v>
      </c>
      <c r="J48" s="151"/>
      <c r="K48" s="152"/>
      <c r="L48" s="150"/>
      <c r="M48" s="153"/>
      <c r="N48" s="154"/>
      <c r="O48" s="155"/>
      <c r="P48" s="150"/>
      <c r="Q48" s="156"/>
      <c r="R48" s="156"/>
      <c r="S48" s="156"/>
      <c r="T48" s="110"/>
      <c r="U48" s="110"/>
      <c r="V48" s="110"/>
      <c r="W48" s="110"/>
      <c r="X48" s="110"/>
      <c r="Y48" s="133"/>
      <c r="Z48" s="134"/>
      <c r="AA48" s="135"/>
      <c r="AB48" s="135"/>
      <c r="AC48" s="135"/>
      <c r="AD48" s="135"/>
      <c r="AE48" s="133"/>
      <c r="AF48" s="115"/>
      <c r="AG48" s="116"/>
      <c r="AH48" s="117"/>
      <c r="AI48" s="118"/>
      <c r="AJ48" s="116"/>
      <c r="AK48" s="119" t="s">
        <v>32</v>
      </c>
      <c r="AL48" s="120" t="s">
        <v>32</v>
      </c>
      <c r="AM48" s="120" t="s">
        <v>32</v>
      </c>
      <c r="AN48" s="120" t="s">
        <v>32</v>
      </c>
      <c r="AO48" s="120" t="s">
        <v>32</v>
      </c>
      <c r="AP48" s="120"/>
      <c r="AQ48" s="120"/>
      <c r="AR48" s="120"/>
      <c r="AS48" s="120"/>
      <c r="AT48" s="120"/>
      <c r="AU48" s="136"/>
      <c r="AV48" s="137"/>
      <c r="AW48" s="138"/>
      <c r="AX48" s="123"/>
    </row>
    <row r="49" spans="1:50" s="124" customFormat="1" hidden="1" x14ac:dyDescent="0.3">
      <c r="A49" s="125"/>
      <c r="B49" s="126" t="s">
        <v>316</v>
      </c>
      <c r="C49" s="127">
        <v>139329</v>
      </c>
      <c r="D49" s="127"/>
      <c r="E49" s="127" t="s">
        <v>317</v>
      </c>
      <c r="F49" s="127" t="s">
        <v>130</v>
      </c>
      <c r="G49" s="208" t="s">
        <v>331</v>
      </c>
      <c r="H49" s="149"/>
      <c r="I49" s="150" t="s">
        <v>327</v>
      </c>
      <c r="J49" s="151"/>
      <c r="K49" s="152"/>
      <c r="L49" s="150"/>
      <c r="M49" s="153"/>
      <c r="N49" s="154"/>
      <c r="O49" s="155"/>
      <c r="P49" s="150"/>
      <c r="Q49" s="156"/>
      <c r="R49" s="156"/>
      <c r="S49" s="156"/>
      <c r="T49" s="110"/>
      <c r="U49" s="110"/>
      <c r="V49" s="110"/>
      <c r="W49" s="110"/>
      <c r="X49" s="110"/>
      <c r="Y49" s="133"/>
      <c r="Z49" s="134"/>
      <c r="AA49" s="135"/>
      <c r="AB49" s="135"/>
      <c r="AC49" s="135"/>
      <c r="AD49" s="135"/>
      <c r="AE49" s="133"/>
      <c r="AF49" s="115"/>
      <c r="AG49" s="116"/>
      <c r="AH49" s="117"/>
      <c r="AI49" s="118"/>
      <c r="AJ49" s="116"/>
      <c r="AK49" s="119" t="s">
        <v>32</v>
      </c>
      <c r="AL49" s="120" t="s">
        <v>32</v>
      </c>
      <c r="AM49" s="120" t="s">
        <v>32</v>
      </c>
      <c r="AN49" s="120" t="s">
        <v>32</v>
      </c>
      <c r="AO49" s="120" t="s">
        <v>32</v>
      </c>
      <c r="AP49" s="120"/>
      <c r="AQ49" s="120"/>
      <c r="AR49" s="120"/>
      <c r="AS49" s="120"/>
      <c r="AT49" s="120"/>
      <c r="AU49" s="136"/>
      <c r="AV49" s="137"/>
      <c r="AW49" s="138"/>
      <c r="AX49" s="123"/>
    </row>
    <row r="50" spans="1:50" s="124" customFormat="1" hidden="1" x14ac:dyDescent="0.3">
      <c r="A50" s="125"/>
      <c r="B50" s="126" t="s">
        <v>316</v>
      </c>
      <c r="C50" s="127">
        <v>139329</v>
      </c>
      <c r="D50" s="127"/>
      <c r="E50" s="127" t="s">
        <v>317</v>
      </c>
      <c r="F50" s="127" t="s">
        <v>130</v>
      </c>
      <c r="G50" s="208" t="s">
        <v>332</v>
      </c>
      <c r="H50" s="149"/>
      <c r="I50" s="150" t="s">
        <v>327</v>
      </c>
      <c r="J50" s="151"/>
      <c r="K50" s="152"/>
      <c r="L50" s="150"/>
      <c r="M50" s="153"/>
      <c r="N50" s="154"/>
      <c r="O50" s="155"/>
      <c r="P50" s="150"/>
      <c r="Q50" s="156"/>
      <c r="R50" s="156"/>
      <c r="S50" s="156"/>
      <c r="T50" s="110"/>
      <c r="U50" s="110"/>
      <c r="V50" s="110"/>
      <c r="W50" s="110"/>
      <c r="X50" s="110"/>
      <c r="Y50" s="133"/>
      <c r="Z50" s="134"/>
      <c r="AA50" s="135"/>
      <c r="AB50" s="135"/>
      <c r="AC50" s="135"/>
      <c r="AD50" s="135"/>
      <c r="AE50" s="133"/>
      <c r="AF50" s="115"/>
      <c r="AG50" s="116"/>
      <c r="AH50" s="117"/>
      <c r="AI50" s="118"/>
      <c r="AJ50" s="116"/>
      <c r="AK50" s="119" t="s">
        <v>32</v>
      </c>
      <c r="AL50" s="120" t="s">
        <v>32</v>
      </c>
      <c r="AM50" s="120" t="s">
        <v>32</v>
      </c>
      <c r="AN50" s="120" t="s">
        <v>32</v>
      </c>
      <c r="AO50" s="120" t="s">
        <v>32</v>
      </c>
      <c r="AP50" s="120"/>
      <c r="AQ50" s="120"/>
      <c r="AR50" s="120"/>
      <c r="AS50" s="120"/>
      <c r="AT50" s="120"/>
      <c r="AU50" s="136"/>
      <c r="AV50" s="137"/>
      <c r="AW50" s="138"/>
      <c r="AX50" s="123"/>
    </row>
    <row r="51" spans="1:50" s="124" customFormat="1" ht="28.8" hidden="1" x14ac:dyDescent="0.3">
      <c r="A51" s="125"/>
      <c r="B51" s="126" t="s">
        <v>316</v>
      </c>
      <c r="C51" s="127">
        <v>139329</v>
      </c>
      <c r="D51" s="127"/>
      <c r="E51" s="127" t="s">
        <v>317</v>
      </c>
      <c r="F51" s="127" t="s">
        <v>130</v>
      </c>
      <c r="G51" s="208" t="s">
        <v>333</v>
      </c>
      <c r="H51" s="149"/>
      <c r="I51" s="150" t="s">
        <v>327</v>
      </c>
      <c r="J51" s="151"/>
      <c r="K51" s="152"/>
      <c r="L51" s="150"/>
      <c r="M51" s="153"/>
      <c r="N51" s="154"/>
      <c r="O51" s="155"/>
      <c r="P51" s="150"/>
      <c r="Q51" s="156"/>
      <c r="R51" s="156"/>
      <c r="S51" s="156"/>
      <c r="T51" s="110"/>
      <c r="U51" s="110"/>
      <c r="V51" s="110"/>
      <c r="W51" s="110"/>
      <c r="X51" s="110"/>
      <c r="Y51" s="133"/>
      <c r="Z51" s="134"/>
      <c r="AA51" s="135"/>
      <c r="AB51" s="135"/>
      <c r="AC51" s="135"/>
      <c r="AD51" s="135"/>
      <c r="AE51" s="133"/>
      <c r="AF51" s="115"/>
      <c r="AG51" s="116"/>
      <c r="AH51" s="117"/>
      <c r="AI51" s="118"/>
      <c r="AJ51" s="116"/>
      <c r="AK51" s="119" t="s">
        <v>32</v>
      </c>
      <c r="AL51" s="120" t="s">
        <v>32</v>
      </c>
      <c r="AM51" s="120" t="s">
        <v>32</v>
      </c>
      <c r="AN51" s="120" t="s">
        <v>32</v>
      </c>
      <c r="AO51" s="120" t="s">
        <v>32</v>
      </c>
      <c r="AP51" s="120"/>
      <c r="AQ51" s="120"/>
      <c r="AR51" s="120"/>
      <c r="AS51" s="120"/>
      <c r="AT51" s="120"/>
      <c r="AU51" s="136"/>
      <c r="AV51" s="137"/>
      <c r="AW51" s="138"/>
      <c r="AX51" s="123"/>
    </row>
    <row r="52" spans="1:50" s="124" customFormat="1" hidden="1" x14ac:dyDescent="0.3">
      <c r="A52" s="125"/>
      <c r="B52" s="126" t="s">
        <v>316</v>
      </c>
      <c r="C52" s="127">
        <v>139329</v>
      </c>
      <c r="D52" s="127"/>
      <c r="E52" s="127" t="s">
        <v>317</v>
      </c>
      <c r="F52" s="127" t="s">
        <v>130</v>
      </c>
      <c r="G52" s="208" t="s">
        <v>334</v>
      </c>
      <c r="H52" s="149"/>
      <c r="I52" s="150" t="s">
        <v>327</v>
      </c>
      <c r="J52" s="151"/>
      <c r="K52" s="152"/>
      <c r="L52" s="150"/>
      <c r="M52" s="153"/>
      <c r="N52" s="154"/>
      <c r="O52" s="155"/>
      <c r="P52" s="150"/>
      <c r="Q52" s="156"/>
      <c r="R52" s="156"/>
      <c r="S52" s="156"/>
      <c r="T52" s="110"/>
      <c r="U52" s="110"/>
      <c r="V52" s="110"/>
      <c r="W52" s="110"/>
      <c r="X52" s="110"/>
      <c r="Y52" s="133"/>
      <c r="Z52" s="134"/>
      <c r="AA52" s="135"/>
      <c r="AB52" s="135"/>
      <c r="AC52" s="135"/>
      <c r="AD52" s="135"/>
      <c r="AE52" s="133"/>
      <c r="AF52" s="115"/>
      <c r="AG52" s="116"/>
      <c r="AH52" s="117"/>
      <c r="AI52" s="118"/>
      <c r="AJ52" s="116"/>
      <c r="AK52" s="119" t="s">
        <v>32</v>
      </c>
      <c r="AL52" s="120" t="s">
        <v>32</v>
      </c>
      <c r="AM52" s="120" t="s">
        <v>32</v>
      </c>
      <c r="AN52" s="120" t="s">
        <v>32</v>
      </c>
      <c r="AO52" s="120" t="s">
        <v>32</v>
      </c>
      <c r="AP52" s="120"/>
      <c r="AQ52" s="120"/>
      <c r="AR52" s="120"/>
      <c r="AS52" s="120"/>
      <c r="AT52" s="120"/>
      <c r="AU52" s="136"/>
      <c r="AV52" s="137"/>
      <c r="AW52" s="138"/>
      <c r="AX52" s="123"/>
    </row>
    <row r="53" spans="1:50" s="124" customFormat="1" ht="129.6" x14ac:dyDescent="0.3">
      <c r="A53" s="163">
        <v>21</v>
      </c>
      <c r="B53" s="164"/>
      <c r="C53" s="165">
        <v>140437</v>
      </c>
      <c r="D53" s="165"/>
      <c r="E53" s="127" t="s">
        <v>335</v>
      </c>
      <c r="F53" s="127"/>
      <c r="G53" s="128" t="s">
        <v>336</v>
      </c>
      <c r="H53" s="166" t="s">
        <v>337</v>
      </c>
      <c r="I53" s="108" t="s">
        <v>214</v>
      </c>
      <c r="J53" s="167"/>
      <c r="K53" s="168"/>
      <c r="L53" s="107"/>
      <c r="M53" s="209"/>
      <c r="N53" s="210"/>
      <c r="O53" s="107" t="s">
        <v>151</v>
      </c>
      <c r="P53" s="108" t="s">
        <v>152</v>
      </c>
      <c r="Q53" s="109" t="s">
        <v>137</v>
      </c>
      <c r="R53" s="109" t="s">
        <v>137</v>
      </c>
      <c r="S53" s="109" t="s">
        <v>338</v>
      </c>
      <c r="T53" s="110" t="s">
        <v>216</v>
      </c>
      <c r="U53" s="110" t="s">
        <v>216</v>
      </c>
      <c r="V53" s="110" t="s">
        <v>216</v>
      </c>
      <c r="W53" s="110" t="s">
        <v>216</v>
      </c>
      <c r="X53" s="110" t="s">
        <v>216</v>
      </c>
      <c r="Y53" s="110" t="s">
        <v>216</v>
      </c>
      <c r="Z53" s="134"/>
      <c r="AA53" s="135"/>
      <c r="AB53" s="135"/>
      <c r="AC53" s="135"/>
      <c r="AD53" s="135"/>
      <c r="AE53" s="133"/>
      <c r="AF53" s="115" t="s">
        <v>339</v>
      </c>
      <c r="AG53" s="116" t="s">
        <v>340</v>
      </c>
      <c r="AH53" s="117"/>
      <c r="AI53" s="118"/>
      <c r="AJ53" s="116"/>
      <c r="AK53" s="119" t="s">
        <v>32</v>
      </c>
      <c r="AL53" s="120"/>
      <c r="AM53" s="120"/>
      <c r="AN53" s="120"/>
      <c r="AO53" s="120"/>
      <c r="AP53" s="120"/>
      <c r="AQ53" s="120"/>
      <c r="AR53" s="120"/>
      <c r="AS53" s="120"/>
      <c r="AT53" s="120"/>
      <c r="AU53" s="136"/>
      <c r="AV53" s="137"/>
      <c r="AW53" s="138"/>
      <c r="AX53" s="142" t="s">
        <v>341</v>
      </c>
    </row>
    <row r="54" spans="1:50" s="124" customFormat="1" ht="28.8" hidden="1" x14ac:dyDescent="0.3">
      <c r="A54" s="125">
        <v>22</v>
      </c>
      <c r="B54" s="126"/>
      <c r="C54" s="127">
        <v>139381</v>
      </c>
      <c r="D54" s="127"/>
      <c r="E54" s="127" t="s">
        <v>19</v>
      </c>
      <c r="F54" s="127"/>
      <c r="G54" s="128" t="s">
        <v>342</v>
      </c>
      <c r="H54" s="128" t="s">
        <v>343</v>
      </c>
      <c r="I54" s="108" t="s">
        <v>149</v>
      </c>
      <c r="J54" s="129">
        <v>1</v>
      </c>
      <c r="K54" s="130" t="s">
        <v>134</v>
      </c>
      <c r="L54" s="108"/>
      <c r="M54" s="131"/>
      <c r="N54" s="132"/>
      <c r="O54" s="107" t="s">
        <v>173</v>
      </c>
      <c r="P54" s="108" t="s">
        <v>174</v>
      </c>
      <c r="Q54" s="109" t="s">
        <v>137</v>
      </c>
      <c r="R54" s="109"/>
      <c r="S54" s="109"/>
      <c r="T54" s="110"/>
      <c r="U54" s="110"/>
      <c r="V54" s="110"/>
      <c r="W54" s="110"/>
      <c r="X54" s="110"/>
      <c r="Y54" s="133"/>
      <c r="Z54" s="134"/>
      <c r="AA54" s="135"/>
      <c r="AB54" s="135"/>
      <c r="AC54" s="135"/>
      <c r="AD54" s="135"/>
      <c r="AE54" s="133"/>
      <c r="AF54" s="115" t="s">
        <v>344</v>
      </c>
      <c r="AG54" s="116" t="s">
        <v>345</v>
      </c>
      <c r="AH54" s="117"/>
      <c r="AI54" s="118"/>
      <c r="AJ54" s="116"/>
      <c r="AK54" s="119" t="s">
        <v>32</v>
      </c>
      <c r="AL54" s="120"/>
      <c r="AM54" s="120"/>
      <c r="AN54" s="120"/>
      <c r="AO54" s="120"/>
      <c r="AP54" s="120"/>
      <c r="AQ54" s="120"/>
      <c r="AR54" s="120"/>
      <c r="AS54" s="120"/>
      <c r="AT54" s="120"/>
      <c r="AU54" s="136"/>
      <c r="AV54" s="137"/>
      <c r="AW54" s="138"/>
      <c r="AX54" s="123" t="s">
        <v>346</v>
      </c>
    </row>
    <row r="55" spans="1:50" s="124" customFormat="1" ht="28.8" hidden="1" x14ac:dyDescent="0.3">
      <c r="A55" s="125">
        <v>23</v>
      </c>
      <c r="B55" s="126"/>
      <c r="C55" s="127">
        <v>139378</v>
      </c>
      <c r="D55" s="127"/>
      <c r="E55" s="127" t="s">
        <v>19</v>
      </c>
      <c r="F55" s="127"/>
      <c r="G55" s="128" t="s">
        <v>347</v>
      </c>
      <c r="H55" s="128" t="s">
        <v>348</v>
      </c>
      <c r="I55" s="108" t="s">
        <v>149</v>
      </c>
      <c r="J55" s="129">
        <v>1</v>
      </c>
      <c r="K55" s="130" t="s">
        <v>138</v>
      </c>
      <c r="L55" s="108"/>
      <c r="M55" s="131"/>
      <c r="N55" s="132"/>
      <c r="O55" s="107" t="s">
        <v>173</v>
      </c>
      <c r="P55" s="108" t="s">
        <v>174</v>
      </c>
      <c r="Q55" s="109" t="s">
        <v>137</v>
      </c>
      <c r="R55" s="109"/>
      <c r="S55" s="109"/>
      <c r="T55" s="110"/>
      <c r="U55" s="110"/>
      <c r="V55" s="110"/>
      <c r="W55" s="110"/>
      <c r="X55" s="110"/>
      <c r="Y55" s="133"/>
      <c r="Z55" s="134"/>
      <c r="AA55" s="135"/>
      <c r="AB55" s="135"/>
      <c r="AC55" s="135"/>
      <c r="AD55" s="135"/>
      <c r="AE55" s="133"/>
      <c r="AF55" s="115" t="s">
        <v>349</v>
      </c>
      <c r="AG55" s="116" t="s">
        <v>350</v>
      </c>
      <c r="AH55" s="117"/>
      <c r="AI55" s="118"/>
      <c r="AJ55" s="116"/>
      <c r="AK55" s="119" t="s">
        <v>32</v>
      </c>
      <c r="AL55" s="120"/>
      <c r="AM55" s="120"/>
      <c r="AN55" s="120"/>
      <c r="AO55" s="120"/>
      <c r="AP55" s="120"/>
      <c r="AQ55" s="120"/>
      <c r="AR55" s="120"/>
      <c r="AS55" s="120"/>
      <c r="AT55" s="120"/>
      <c r="AU55" s="136"/>
      <c r="AV55" s="137"/>
      <c r="AW55" s="138"/>
      <c r="AX55" s="123" t="s">
        <v>346</v>
      </c>
    </row>
    <row r="56" spans="1:50" s="124" customFormat="1" ht="28.8" hidden="1" x14ac:dyDescent="0.3">
      <c r="A56" s="211">
        <v>24</v>
      </c>
      <c r="B56" s="126"/>
      <c r="C56" s="127"/>
      <c r="D56" s="127"/>
      <c r="E56" s="127" t="s">
        <v>19</v>
      </c>
      <c r="F56" s="127"/>
      <c r="G56" s="128" t="s">
        <v>351</v>
      </c>
      <c r="H56" s="128"/>
      <c r="I56" s="108"/>
      <c r="J56" s="129"/>
      <c r="K56" s="212"/>
      <c r="L56" s="213" t="s">
        <v>135</v>
      </c>
      <c r="M56" s="214"/>
      <c r="N56" s="215"/>
      <c r="O56" s="216" t="s">
        <v>151</v>
      </c>
      <c r="P56" s="213" t="s">
        <v>152</v>
      </c>
      <c r="Q56" s="217"/>
      <c r="R56" s="217"/>
      <c r="S56" s="217"/>
      <c r="T56" s="111"/>
      <c r="U56" s="111"/>
      <c r="V56" s="111"/>
      <c r="W56" s="111"/>
      <c r="X56" s="111"/>
      <c r="Y56" s="218"/>
      <c r="Z56" s="134"/>
      <c r="AA56" s="135"/>
      <c r="AB56" s="135"/>
      <c r="AC56" s="135"/>
      <c r="AD56" s="135"/>
      <c r="AE56" s="133"/>
      <c r="AF56" s="219"/>
      <c r="AG56" s="220"/>
      <c r="AH56" s="221"/>
      <c r="AI56" s="222"/>
      <c r="AJ56" s="220"/>
      <c r="AK56" s="223" t="s">
        <v>32</v>
      </c>
      <c r="AL56" s="224"/>
      <c r="AM56" s="224"/>
      <c r="AN56" s="120"/>
      <c r="AO56" s="224"/>
      <c r="AP56" s="224"/>
      <c r="AQ56" s="224"/>
      <c r="AR56" s="224"/>
      <c r="AS56" s="224"/>
      <c r="AT56" s="224"/>
      <c r="AU56" s="225"/>
      <c r="AV56" s="137"/>
      <c r="AW56" s="138"/>
      <c r="AX56" s="226"/>
    </row>
    <row r="57" spans="1:50" s="124" customFormat="1" ht="100.8" hidden="1" x14ac:dyDescent="0.3">
      <c r="A57" s="125">
        <v>25</v>
      </c>
      <c r="B57" s="126"/>
      <c r="C57" s="127">
        <v>139030</v>
      </c>
      <c r="D57" s="127"/>
      <c r="E57" s="127" t="s">
        <v>19</v>
      </c>
      <c r="F57" s="127"/>
      <c r="G57" s="139" t="s">
        <v>352</v>
      </c>
      <c r="H57" s="128" t="s">
        <v>353</v>
      </c>
      <c r="I57" s="108" t="s">
        <v>214</v>
      </c>
      <c r="J57" s="129"/>
      <c r="K57" s="130"/>
      <c r="L57" s="108" t="s">
        <v>215</v>
      </c>
      <c r="M57" s="131"/>
      <c r="N57" s="132"/>
      <c r="O57" s="107" t="s">
        <v>173</v>
      </c>
      <c r="P57" s="108" t="s">
        <v>5</v>
      </c>
      <c r="Q57" s="109"/>
      <c r="R57" s="109"/>
      <c r="S57" s="109"/>
      <c r="T57" s="110"/>
      <c r="U57" s="110"/>
      <c r="V57" s="110"/>
      <c r="W57" s="110"/>
      <c r="X57" s="110"/>
      <c r="Y57" s="133"/>
      <c r="Z57" s="134"/>
      <c r="AA57" s="135"/>
      <c r="AB57" s="135"/>
      <c r="AC57" s="135"/>
      <c r="AD57" s="135"/>
      <c r="AE57" s="133"/>
      <c r="AF57" s="115" t="s">
        <v>354</v>
      </c>
      <c r="AG57" s="116" t="s">
        <v>355</v>
      </c>
      <c r="AH57" s="117"/>
      <c r="AI57" s="118"/>
      <c r="AJ57" s="116"/>
      <c r="AK57" s="119" t="s">
        <v>32</v>
      </c>
      <c r="AL57" s="120"/>
      <c r="AM57" s="120"/>
      <c r="AN57" s="120"/>
      <c r="AO57" s="120"/>
      <c r="AP57" s="120"/>
      <c r="AQ57" s="120"/>
      <c r="AR57" s="120"/>
      <c r="AS57" s="120"/>
      <c r="AT57" s="120"/>
      <c r="AU57" s="136"/>
      <c r="AV57" s="137"/>
      <c r="AW57" s="138"/>
      <c r="AX57" s="142" t="s">
        <v>356</v>
      </c>
    </row>
    <row r="58" spans="1:50" s="124" customFormat="1" ht="96.6" hidden="1" x14ac:dyDescent="0.3">
      <c r="A58" s="227">
        <v>26</v>
      </c>
      <c r="B58" s="164"/>
      <c r="C58" s="165">
        <v>139418</v>
      </c>
      <c r="D58" s="165"/>
      <c r="E58" s="127" t="s">
        <v>264</v>
      </c>
      <c r="F58" s="127"/>
      <c r="G58" s="166" t="s">
        <v>357</v>
      </c>
      <c r="H58" s="228" t="s">
        <v>358</v>
      </c>
      <c r="I58" s="229"/>
      <c r="J58" s="230"/>
      <c r="K58" s="231"/>
      <c r="L58" s="232"/>
      <c r="M58" s="233"/>
      <c r="N58" s="234"/>
      <c r="O58" s="235"/>
      <c r="P58" s="108"/>
      <c r="Q58" s="109"/>
      <c r="R58" s="109"/>
      <c r="S58" s="109"/>
      <c r="T58" s="110"/>
      <c r="U58" s="110"/>
      <c r="V58" s="110"/>
      <c r="W58" s="110"/>
      <c r="X58" s="110"/>
      <c r="Y58" s="133"/>
      <c r="Z58" s="134"/>
      <c r="AA58" s="135"/>
      <c r="AB58" s="135"/>
      <c r="AC58" s="135"/>
      <c r="AD58" s="135"/>
      <c r="AE58" s="133"/>
      <c r="AF58" s="115"/>
      <c r="AG58" s="116"/>
      <c r="AH58" s="117"/>
      <c r="AI58" s="118"/>
      <c r="AJ58" s="116"/>
      <c r="AK58" s="236" t="s">
        <v>32</v>
      </c>
      <c r="AL58" s="120"/>
      <c r="AM58" s="120"/>
      <c r="AN58" s="120"/>
      <c r="AO58" s="120"/>
      <c r="AP58" s="120"/>
      <c r="AQ58" s="120"/>
      <c r="AR58" s="120"/>
      <c r="AS58" s="120"/>
      <c r="AT58" s="120"/>
      <c r="AU58" s="136"/>
      <c r="AV58" s="137"/>
      <c r="AW58" s="138"/>
      <c r="AX58" s="142" t="s">
        <v>359</v>
      </c>
    </row>
    <row r="59" spans="1:50" s="124" customFormat="1" ht="28.8" hidden="1" x14ac:dyDescent="0.3">
      <c r="A59" s="163"/>
      <c r="B59" s="164"/>
      <c r="C59" s="165">
        <v>139335</v>
      </c>
      <c r="D59" s="165"/>
      <c r="E59" s="127" t="s">
        <v>264</v>
      </c>
      <c r="F59" s="127"/>
      <c r="G59" s="208" t="s">
        <v>360</v>
      </c>
      <c r="H59" s="237" t="s">
        <v>361</v>
      </c>
      <c r="I59" s="108"/>
      <c r="J59" s="238"/>
      <c r="K59" s="239"/>
      <c r="L59" s="232"/>
      <c r="M59" s="233"/>
      <c r="N59" s="234"/>
      <c r="O59" s="235"/>
      <c r="P59" s="108"/>
      <c r="Q59" s="109"/>
      <c r="R59" s="109"/>
      <c r="S59" s="109"/>
      <c r="T59" s="110"/>
      <c r="U59" s="110"/>
      <c r="V59" s="110"/>
      <c r="W59" s="110"/>
      <c r="X59" s="110"/>
      <c r="Y59" s="133"/>
      <c r="Z59" s="134"/>
      <c r="AA59" s="135"/>
      <c r="AB59" s="135"/>
      <c r="AC59" s="135"/>
      <c r="AD59" s="135"/>
      <c r="AE59" s="133"/>
      <c r="AF59" s="115" t="s">
        <v>362</v>
      </c>
      <c r="AG59" s="116" t="s">
        <v>363</v>
      </c>
      <c r="AH59" s="117"/>
      <c r="AI59" s="118"/>
      <c r="AJ59" s="116"/>
      <c r="AK59" s="236" t="s">
        <v>32</v>
      </c>
      <c r="AL59" s="120"/>
      <c r="AM59" s="120"/>
      <c r="AN59" s="120"/>
      <c r="AO59" s="120"/>
      <c r="AP59" s="120"/>
      <c r="AQ59" s="120"/>
      <c r="AR59" s="120"/>
      <c r="AS59" s="120"/>
      <c r="AT59" s="120"/>
      <c r="AU59" s="136"/>
      <c r="AV59" s="137"/>
      <c r="AW59" s="138"/>
      <c r="AX59" s="142" t="s">
        <v>364</v>
      </c>
    </row>
    <row r="60" spans="1:50" s="124" customFormat="1" ht="28.8" hidden="1" x14ac:dyDescent="0.3">
      <c r="A60" s="163"/>
      <c r="B60" s="164"/>
      <c r="C60" s="165">
        <v>139336</v>
      </c>
      <c r="D60" s="165"/>
      <c r="E60" s="127" t="s">
        <v>264</v>
      </c>
      <c r="F60" s="127"/>
      <c r="G60" s="208" t="s">
        <v>365</v>
      </c>
      <c r="H60" s="237" t="s">
        <v>366</v>
      </c>
      <c r="I60" s="108"/>
      <c r="J60" s="238"/>
      <c r="K60" s="239"/>
      <c r="L60" s="232"/>
      <c r="M60" s="233"/>
      <c r="N60" s="234"/>
      <c r="O60" s="235"/>
      <c r="P60" s="108"/>
      <c r="Q60" s="109"/>
      <c r="R60" s="109"/>
      <c r="S60" s="109"/>
      <c r="T60" s="110"/>
      <c r="U60" s="110"/>
      <c r="V60" s="110"/>
      <c r="W60" s="110"/>
      <c r="X60" s="110"/>
      <c r="Y60" s="133"/>
      <c r="Z60" s="134"/>
      <c r="AA60" s="135"/>
      <c r="AB60" s="135"/>
      <c r="AC60" s="135"/>
      <c r="AD60" s="135"/>
      <c r="AE60" s="133"/>
      <c r="AF60" s="115" t="s">
        <v>367</v>
      </c>
      <c r="AG60" s="116" t="s">
        <v>368</v>
      </c>
      <c r="AH60" s="117"/>
      <c r="AI60" s="118"/>
      <c r="AJ60" s="116"/>
      <c r="AK60" s="236" t="s">
        <v>32</v>
      </c>
      <c r="AL60" s="120"/>
      <c r="AM60" s="120"/>
      <c r="AN60" s="120"/>
      <c r="AO60" s="120"/>
      <c r="AP60" s="120"/>
      <c r="AQ60" s="120"/>
      <c r="AR60" s="120"/>
      <c r="AS60" s="120"/>
      <c r="AT60" s="120"/>
      <c r="AU60" s="136"/>
      <c r="AV60" s="137"/>
      <c r="AW60" s="138"/>
      <c r="AX60" s="142" t="s">
        <v>364</v>
      </c>
    </row>
    <row r="61" spans="1:50" s="124" customFormat="1" ht="28.8" hidden="1" x14ac:dyDescent="0.3">
      <c r="A61" s="163"/>
      <c r="B61" s="164"/>
      <c r="C61" s="165">
        <v>139342</v>
      </c>
      <c r="D61" s="165"/>
      <c r="E61" s="127" t="s">
        <v>264</v>
      </c>
      <c r="F61" s="127"/>
      <c r="G61" s="208" t="s">
        <v>369</v>
      </c>
      <c r="H61" s="237" t="s">
        <v>370</v>
      </c>
      <c r="I61" s="108"/>
      <c r="J61" s="238"/>
      <c r="K61" s="239"/>
      <c r="L61" s="232"/>
      <c r="M61" s="233"/>
      <c r="N61" s="234"/>
      <c r="O61" s="235"/>
      <c r="P61" s="108"/>
      <c r="Q61" s="109"/>
      <c r="R61" s="109"/>
      <c r="S61" s="109"/>
      <c r="T61" s="110"/>
      <c r="U61" s="110"/>
      <c r="V61" s="110"/>
      <c r="W61" s="110"/>
      <c r="X61" s="110"/>
      <c r="Y61" s="133"/>
      <c r="Z61" s="134"/>
      <c r="AA61" s="135"/>
      <c r="AB61" s="135"/>
      <c r="AC61" s="135"/>
      <c r="AD61" s="135"/>
      <c r="AE61" s="133"/>
      <c r="AF61" s="115" t="s">
        <v>371</v>
      </c>
      <c r="AG61" s="116" t="s">
        <v>372</v>
      </c>
      <c r="AH61" s="117"/>
      <c r="AI61" s="118"/>
      <c r="AJ61" s="116"/>
      <c r="AK61" s="236" t="s">
        <v>32</v>
      </c>
      <c r="AL61" s="120"/>
      <c r="AM61" s="120"/>
      <c r="AN61" s="120"/>
      <c r="AO61" s="120"/>
      <c r="AP61" s="120"/>
      <c r="AQ61" s="120"/>
      <c r="AR61" s="120"/>
      <c r="AS61" s="120"/>
      <c r="AT61" s="120"/>
      <c r="AU61" s="136"/>
      <c r="AV61" s="137"/>
      <c r="AW61" s="138"/>
      <c r="AX61" s="142" t="s">
        <v>364</v>
      </c>
    </row>
    <row r="62" spans="1:50" s="124" customFormat="1" ht="28.8" hidden="1" x14ac:dyDescent="0.3">
      <c r="A62" s="163"/>
      <c r="B62" s="164"/>
      <c r="C62" s="165">
        <v>139344</v>
      </c>
      <c r="D62" s="165"/>
      <c r="E62" s="127" t="s">
        <v>264</v>
      </c>
      <c r="F62" s="127"/>
      <c r="G62" s="208" t="s">
        <v>373</v>
      </c>
      <c r="H62" s="237" t="s">
        <v>374</v>
      </c>
      <c r="I62" s="108"/>
      <c r="J62" s="238"/>
      <c r="K62" s="239"/>
      <c r="L62" s="232"/>
      <c r="M62" s="233"/>
      <c r="N62" s="234"/>
      <c r="O62" s="235"/>
      <c r="P62" s="108"/>
      <c r="Q62" s="109"/>
      <c r="R62" s="109"/>
      <c r="S62" s="109"/>
      <c r="T62" s="110"/>
      <c r="U62" s="110"/>
      <c r="V62" s="110"/>
      <c r="W62" s="110"/>
      <c r="X62" s="110"/>
      <c r="Y62" s="133"/>
      <c r="Z62" s="134"/>
      <c r="AA62" s="135"/>
      <c r="AB62" s="135"/>
      <c r="AC62" s="135"/>
      <c r="AD62" s="135"/>
      <c r="AE62" s="133"/>
      <c r="AF62" s="115" t="s">
        <v>375</v>
      </c>
      <c r="AG62" s="116" t="s">
        <v>376</v>
      </c>
      <c r="AH62" s="117"/>
      <c r="AI62" s="118"/>
      <c r="AJ62" s="116"/>
      <c r="AK62" s="236" t="s">
        <v>32</v>
      </c>
      <c r="AL62" s="120"/>
      <c r="AM62" s="120"/>
      <c r="AN62" s="120"/>
      <c r="AO62" s="120"/>
      <c r="AP62" s="120"/>
      <c r="AQ62" s="120"/>
      <c r="AR62" s="120"/>
      <c r="AS62" s="120"/>
      <c r="AT62" s="120"/>
      <c r="AU62" s="136"/>
      <c r="AV62" s="137"/>
      <c r="AW62" s="138"/>
      <c r="AX62" s="142" t="s">
        <v>364</v>
      </c>
    </row>
    <row r="63" spans="1:50" s="124" customFormat="1" ht="28.8" hidden="1" x14ac:dyDescent="0.3">
      <c r="A63" s="163"/>
      <c r="B63" s="164"/>
      <c r="C63" s="165">
        <v>139350</v>
      </c>
      <c r="D63" s="165"/>
      <c r="E63" s="127" t="s">
        <v>264</v>
      </c>
      <c r="F63" s="127"/>
      <c r="G63" s="208" t="s">
        <v>377</v>
      </c>
      <c r="H63" s="237" t="s">
        <v>378</v>
      </c>
      <c r="I63" s="108"/>
      <c r="J63" s="238"/>
      <c r="K63" s="239"/>
      <c r="L63" s="232"/>
      <c r="M63" s="233"/>
      <c r="N63" s="234"/>
      <c r="O63" s="235"/>
      <c r="P63" s="108"/>
      <c r="Q63" s="109"/>
      <c r="R63" s="109"/>
      <c r="S63" s="109"/>
      <c r="T63" s="110"/>
      <c r="U63" s="110"/>
      <c r="V63" s="110"/>
      <c r="W63" s="110"/>
      <c r="X63" s="110"/>
      <c r="Y63" s="133"/>
      <c r="Z63" s="134"/>
      <c r="AA63" s="135"/>
      <c r="AB63" s="135"/>
      <c r="AC63" s="135"/>
      <c r="AD63" s="135"/>
      <c r="AE63" s="133"/>
      <c r="AF63" s="115" t="s">
        <v>379</v>
      </c>
      <c r="AG63" s="116" t="s">
        <v>380</v>
      </c>
      <c r="AH63" s="117"/>
      <c r="AI63" s="118"/>
      <c r="AJ63" s="116"/>
      <c r="AK63" s="236" t="s">
        <v>32</v>
      </c>
      <c r="AL63" s="120"/>
      <c r="AM63" s="120"/>
      <c r="AN63" s="120"/>
      <c r="AO63" s="120"/>
      <c r="AP63" s="120"/>
      <c r="AQ63" s="120"/>
      <c r="AR63" s="120"/>
      <c r="AS63" s="120"/>
      <c r="AT63" s="120"/>
      <c r="AU63" s="136"/>
      <c r="AV63" s="137"/>
      <c r="AW63" s="138"/>
      <c r="AX63" s="142" t="s">
        <v>364</v>
      </c>
    </row>
    <row r="64" spans="1:50" s="124" customFormat="1" ht="28.8" hidden="1" x14ac:dyDescent="0.3">
      <c r="A64" s="163"/>
      <c r="B64" s="164"/>
      <c r="C64" s="165">
        <v>139351</v>
      </c>
      <c r="D64" s="165"/>
      <c r="E64" s="127" t="s">
        <v>264</v>
      </c>
      <c r="F64" s="127"/>
      <c r="G64" s="208" t="s">
        <v>381</v>
      </c>
      <c r="H64" s="237" t="s">
        <v>382</v>
      </c>
      <c r="I64" s="108"/>
      <c r="J64" s="238"/>
      <c r="K64" s="239"/>
      <c r="L64" s="232"/>
      <c r="M64" s="233"/>
      <c r="N64" s="234"/>
      <c r="O64" s="235"/>
      <c r="P64" s="108"/>
      <c r="Q64" s="109"/>
      <c r="R64" s="109"/>
      <c r="S64" s="109"/>
      <c r="T64" s="110"/>
      <c r="U64" s="110"/>
      <c r="V64" s="110"/>
      <c r="W64" s="110"/>
      <c r="X64" s="110"/>
      <c r="Y64" s="133"/>
      <c r="Z64" s="134"/>
      <c r="AA64" s="135"/>
      <c r="AB64" s="135"/>
      <c r="AC64" s="135"/>
      <c r="AD64" s="135"/>
      <c r="AE64" s="133"/>
      <c r="AF64" s="115" t="s">
        <v>383</v>
      </c>
      <c r="AG64" s="116" t="s">
        <v>384</v>
      </c>
      <c r="AH64" s="117"/>
      <c r="AI64" s="118"/>
      <c r="AJ64" s="116"/>
      <c r="AK64" s="236" t="s">
        <v>32</v>
      </c>
      <c r="AL64" s="120"/>
      <c r="AM64" s="120"/>
      <c r="AN64" s="120"/>
      <c r="AO64" s="120"/>
      <c r="AP64" s="120"/>
      <c r="AQ64" s="120"/>
      <c r="AR64" s="120"/>
      <c r="AS64" s="120"/>
      <c r="AT64" s="120"/>
      <c r="AU64" s="136"/>
      <c r="AV64" s="137"/>
      <c r="AW64" s="138"/>
      <c r="AX64" s="142" t="s">
        <v>364</v>
      </c>
    </row>
    <row r="65" spans="1:50" s="124" customFormat="1" ht="28.8" hidden="1" x14ac:dyDescent="0.3">
      <c r="A65" s="163"/>
      <c r="B65" s="164"/>
      <c r="C65" s="165">
        <v>139354</v>
      </c>
      <c r="D65" s="165"/>
      <c r="E65" s="127" t="s">
        <v>264</v>
      </c>
      <c r="F65" s="127"/>
      <c r="G65" s="208" t="s">
        <v>385</v>
      </c>
      <c r="H65" s="237" t="s">
        <v>386</v>
      </c>
      <c r="I65" s="108"/>
      <c r="J65" s="238"/>
      <c r="K65" s="239"/>
      <c r="L65" s="232"/>
      <c r="M65" s="233"/>
      <c r="N65" s="234"/>
      <c r="O65" s="235"/>
      <c r="P65" s="108"/>
      <c r="Q65" s="109"/>
      <c r="R65" s="109"/>
      <c r="S65" s="109"/>
      <c r="T65" s="110"/>
      <c r="U65" s="110"/>
      <c r="V65" s="110"/>
      <c r="W65" s="110"/>
      <c r="X65" s="110"/>
      <c r="Y65" s="133"/>
      <c r="Z65" s="134"/>
      <c r="AA65" s="135"/>
      <c r="AB65" s="135"/>
      <c r="AC65" s="135"/>
      <c r="AD65" s="135"/>
      <c r="AE65" s="133"/>
      <c r="AF65" s="115" t="s">
        <v>387</v>
      </c>
      <c r="AG65" s="116" t="s">
        <v>388</v>
      </c>
      <c r="AH65" s="117"/>
      <c r="AI65" s="118"/>
      <c r="AJ65" s="116"/>
      <c r="AK65" s="236" t="s">
        <v>32</v>
      </c>
      <c r="AL65" s="120"/>
      <c r="AM65" s="120"/>
      <c r="AN65" s="120"/>
      <c r="AO65" s="120"/>
      <c r="AP65" s="120"/>
      <c r="AQ65" s="120"/>
      <c r="AR65" s="120"/>
      <c r="AS65" s="120"/>
      <c r="AT65" s="120"/>
      <c r="AU65" s="136"/>
      <c r="AV65" s="137"/>
      <c r="AW65" s="138"/>
      <c r="AX65" s="142" t="s">
        <v>364</v>
      </c>
    </row>
    <row r="66" spans="1:50" s="124" customFormat="1" ht="28.8" hidden="1" x14ac:dyDescent="0.3">
      <c r="A66" s="163"/>
      <c r="B66" s="164"/>
      <c r="C66" s="165">
        <v>139355</v>
      </c>
      <c r="D66" s="165"/>
      <c r="E66" s="127" t="s">
        <v>264</v>
      </c>
      <c r="F66" s="127"/>
      <c r="G66" s="208" t="s">
        <v>389</v>
      </c>
      <c r="H66" s="237" t="s">
        <v>390</v>
      </c>
      <c r="I66" s="108"/>
      <c r="J66" s="238"/>
      <c r="K66" s="239"/>
      <c r="L66" s="232"/>
      <c r="M66" s="233"/>
      <c r="N66" s="234"/>
      <c r="O66" s="235"/>
      <c r="P66" s="108"/>
      <c r="Q66" s="109"/>
      <c r="R66" s="109"/>
      <c r="S66" s="109"/>
      <c r="T66" s="110"/>
      <c r="U66" s="110"/>
      <c r="V66" s="110"/>
      <c r="W66" s="110"/>
      <c r="X66" s="110"/>
      <c r="Y66" s="133"/>
      <c r="Z66" s="134"/>
      <c r="AA66" s="135"/>
      <c r="AB66" s="135"/>
      <c r="AC66" s="135"/>
      <c r="AD66" s="135"/>
      <c r="AE66" s="133"/>
      <c r="AF66" s="115" t="s">
        <v>391</v>
      </c>
      <c r="AG66" s="116" t="s">
        <v>392</v>
      </c>
      <c r="AH66" s="117"/>
      <c r="AI66" s="118"/>
      <c r="AJ66" s="116"/>
      <c r="AK66" s="236" t="s">
        <v>32</v>
      </c>
      <c r="AL66" s="120"/>
      <c r="AM66" s="120"/>
      <c r="AN66" s="120"/>
      <c r="AO66" s="120"/>
      <c r="AP66" s="120"/>
      <c r="AQ66" s="120"/>
      <c r="AR66" s="120"/>
      <c r="AS66" s="120"/>
      <c r="AT66" s="120"/>
      <c r="AU66" s="136"/>
      <c r="AV66" s="137"/>
      <c r="AW66" s="138"/>
      <c r="AX66" s="142" t="s">
        <v>364</v>
      </c>
    </row>
    <row r="67" spans="1:50" s="124" customFormat="1" ht="28.8" hidden="1" x14ac:dyDescent="0.3">
      <c r="A67" s="163"/>
      <c r="B67" s="164"/>
      <c r="C67" s="165">
        <v>139356</v>
      </c>
      <c r="D67" s="165"/>
      <c r="E67" s="127" t="s">
        <v>264</v>
      </c>
      <c r="F67" s="127"/>
      <c r="G67" s="208" t="s">
        <v>393</v>
      </c>
      <c r="H67" s="237" t="s">
        <v>394</v>
      </c>
      <c r="I67" s="108"/>
      <c r="J67" s="238"/>
      <c r="K67" s="239"/>
      <c r="L67" s="232"/>
      <c r="M67" s="233"/>
      <c r="N67" s="234"/>
      <c r="O67" s="235"/>
      <c r="P67" s="108"/>
      <c r="Q67" s="109"/>
      <c r="R67" s="109"/>
      <c r="S67" s="109"/>
      <c r="T67" s="110"/>
      <c r="U67" s="110"/>
      <c r="V67" s="110"/>
      <c r="W67" s="110"/>
      <c r="X67" s="110"/>
      <c r="Y67" s="133"/>
      <c r="Z67" s="134"/>
      <c r="AA67" s="135"/>
      <c r="AB67" s="135"/>
      <c r="AC67" s="135"/>
      <c r="AD67" s="135"/>
      <c r="AE67" s="133"/>
      <c r="AF67" s="115" t="s">
        <v>395</v>
      </c>
      <c r="AG67" s="116" t="s">
        <v>396</v>
      </c>
      <c r="AH67" s="117"/>
      <c r="AI67" s="118"/>
      <c r="AJ67" s="116"/>
      <c r="AK67" s="236" t="s">
        <v>32</v>
      </c>
      <c r="AL67" s="120"/>
      <c r="AM67" s="120"/>
      <c r="AN67" s="120"/>
      <c r="AO67" s="120"/>
      <c r="AP67" s="120"/>
      <c r="AQ67" s="120"/>
      <c r="AR67" s="120"/>
      <c r="AS67" s="120"/>
      <c r="AT67" s="120"/>
      <c r="AU67" s="136"/>
      <c r="AV67" s="137"/>
      <c r="AW67" s="138"/>
      <c r="AX67" s="142" t="s">
        <v>364</v>
      </c>
    </row>
    <row r="68" spans="1:50" s="124" customFormat="1" ht="28.8" hidden="1" x14ac:dyDescent="0.3">
      <c r="A68" s="163"/>
      <c r="B68" s="164"/>
      <c r="C68" s="165">
        <v>139358</v>
      </c>
      <c r="D68" s="165"/>
      <c r="E68" s="127" t="s">
        <v>264</v>
      </c>
      <c r="F68" s="127"/>
      <c r="G68" s="208" t="s">
        <v>397</v>
      </c>
      <c r="H68" s="237" t="s">
        <v>398</v>
      </c>
      <c r="I68" s="108"/>
      <c r="J68" s="238"/>
      <c r="K68" s="239"/>
      <c r="L68" s="232"/>
      <c r="M68" s="233"/>
      <c r="N68" s="234"/>
      <c r="O68" s="235"/>
      <c r="P68" s="108"/>
      <c r="Q68" s="109"/>
      <c r="R68" s="109"/>
      <c r="S68" s="109"/>
      <c r="T68" s="110"/>
      <c r="U68" s="110"/>
      <c r="V68" s="110"/>
      <c r="W68" s="110"/>
      <c r="X68" s="110"/>
      <c r="Y68" s="133"/>
      <c r="Z68" s="134"/>
      <c r="AA68" s="135"/>
      <c r="AB68" s="135"/>
      <c r="AC68" s="135"/>
      <c r="AD68" s="135"/>
      <c r="AE68" s="133"/>
      <c r="AF68" s="115" t="s">
        <v>399</v>
      </c>
      <c r="AG68" s="116" t="s">
        <v>400</v>
      </c>
      <c r="AH68" s="117"/>
      <c r="AI68" s="118"/>
      <c r="AJ68" s="116"/>
      <c r="AK68" s="236" t="s">
        <v>32</v>
      </c>
      <c r="AL68" s="120"/>
      <c r="AM68" s="120"/>
      <c r="AN68" s="120"/>
      <c r="AO68" s="120"/>
      <c r="AP68" s="120"/>
      <c r="AQ68" s="120"/>
      <c r="AR68" s="120"/>
      <c r="AS68" s="120"/>
      <c r="AT68" s="120"/>
      <c r="AU68" s="136"/>
      <c r="AV68" s="137"/>
      <c r="AW68" s="138"/>
      <c r="AX68" s="142" t="s">
        <v>364</v>
      </c>
    </row>
    <row r="69" spans="1:50" s="124" customFormat="1" ht="28.8" hidden="1" x14ac:dyDescent="0.3">
      <c r="A69" s="163"/>
      <c r="B69" s="164"/>
      <c r="C69" s="165">
        <v>139359</v>
      </c>
      <c r="D69" s="165"/>
      <c r="E69" s="127" t="s">
        <v>264</v>
      </c>
      <c r="F69" s="127"/>
      <c r="G69" s="208" t="s">
        <v>401</v>
      </c>
      <c r="H69" s="237" t="s">
        <v>402</v>
      </c>
      <c r="I69" s="108"/>
      <c r="J69" s="238"/>
      <c r="K69" s="239"/>
      <c r="L69" s="232"/>
      <c r="M69" s="233"/>
      <c r="N69" s="234"/>
      <c r="O69" s="235"/>
      <c r="P69" s="108"/>
      <c r="Q69" s="109"/>
      <c r="R69" s="109"/>
      <c r="S69" s="109"/>
      <c r="T69" s="110"/>
      <c r="U69" s="110"/>
      <c r="V69" s="110"/>
      <c r="W69" s="110"/>
      <c r="X69" s="110"/>
      <c r="Y69" s="133"/>
      <c r="Z69" s="134"/>
      <c r="AA69" s="135"/>
      <c r="AB69" s="135"/>
      <c r="AC69" s="135"/>
      <c r="AD69" s="135"/>
      <c r="AE69" s="133"/>
      <c r="AF69" s="115" t="s">
        <v>403</v>
      </c>
      <c r="AG69" s="116" t="s">
        <v>404</v>
      </c>
      <c r="AH69" s="117"/>
      <c r="AI69" s="118"/>
      <c r="AJ69" s="116"/>
      <c r="AK69" s="236" t="s">
        <v>32</v>
      </c>
      <c r="AL69" s="120"/>
      <c r="AM69" s="120"/>
      <c r="AN69" s="120"/>
      <c r="AO69" s="120"/>
      <c r="AP69" s="120"/>
      <c r="AQ69" s="120"/>
      <c r="AR69" s="120"/>
      <c r="AS69" s="120"/>
      <c r="AT69" s="120"/>
      <c r="AU69" s="136"/>
      <c r="AV69" s="137"/>
      <c r="AW69" s="138"/>
      <c r="AX69" s="142" t="s">
        <v>364</v>
      </c>
    </row>
    <row r="70" spans="1:50" s="124" customFormat="1" ht="28.8" hidden="1" x14ac:dyDescent="0.3">
      <c r="A70" s="163"/>
      <c r="B70" s="164"/>
      <c r="C70" s="165">
        <v>139361</v>
      </c>
      <c r="D70" s="165"/>
      <c r="E70" s="127" t="s">
        <v>264</v>
      </c>
      <c r="F70" s="127"/>
      <c r="G70" s="208" t="s">
        <v>405</v>
      </c>
      <c r="H70" s="237" t="s">
        <v>406</v>
      </c>
      <c r="I70" s="108"/>
      <c r="J70" s="238"/>
      <c r="K70" s="239"/>
      <c r="L70" s="232"/>
      <c r="M70" s="233"/>
      <c r="N70" s="234"/>
      <c r="O70" s="235"/>
      <c r="P70" s="108"/>
      <c r="Q70" s="109"/>
      <c r="R70" s="109"/>
      <c r="S70" s="109"/>
      <c r="T70" s="110"/>
      <c r="U70" s="110"/>
      <c r="V70" s="110"/>
      <c r="W70" s="110"/>
      <c r="X70" s="110"/>
      <c r="Y70" s="133"/>
      <c r="Z70" s="134"/>
      <c r="AA70" s="135"/>
      <c r="AB70" s="135"/>
      <c r="AC70" s="135"/>
      <c r="AD70" s="135"/>
      <c r="AE70" s="133"/>
      <c r="AF70" s="115" t="s">
        <v>407</v>
      </c>
      <c r="AG70" s="116" t="s">
        <v>408</v>
      </c>
      <c r="AH70" s="117"/>
      <c r="AI70" s="118"/>
      <c r="AJ70" s="116"/>
      <c r="AK70" s="236" t="s">
        <v>32</v>
      </c>
      <c r="AL70" s="120"/>
      <c r="AM70" s="120"/>
      <c r="AN70" s="120"/>
      <c r="AO70" s="120"/>
      <c r="AP70" s="120"/>
      <c r="AQ70" s="120"/>
      <c r="AR70" s="120"/>
      <c r="AS70" s="120"/>
      <c r="AT70" s="120"/>
      <c r="AU70" s="136"/>
      <c r="AV70" s="137"/>
      <c r="AW70" s="138"/>
      <c r="AX70" s="142" t="s">
        <v>364</v>
      </c>
    </row>
    <row r="71" spans="1:50" s="124" customFormat="1" ht="28.8" hidden="1" x14ac:dyDescent="0.3">
      <c r="A71" s="163"/>
      <c r="B71" s="164"/>
      <c r="C71" s="165">
        <v>139566</v>
      </c>
      <c r="D71" s="165"/>
      <c r="E71" s="127" t="s">
        <v>264</v>
      </c>
      <c r="F71" s="127"/>
      <c r="G71" s="208" t="s">
        <v>409</v>
      </c>
      <c r="H71" s="237" t="s">
        <v>410</v>
      </c>
      <c r="I71" s="108"/>
      <c r="J71" s="238"/>
      <c r="K71" s="239"/>
      <c r="L71" s="232"/>
      <c r="M71" s="233"/>
      <c r="N71" s="234"/>
      <c r="O71" s="235"/>
      <c r="P71" s="108"/>
      <c r="Q71" s="109"/>
      <c r="R71" s="109"/>
      <c r="S71" s="109"/>
      <c r="T71" s="110"/>
      <c r="U71" s="110"/>
      <c r="V71" s="110"/>
      <c r="W71" s="110"/>
      <c r="X71" s="110"/>
      <c r="Y71" s="133"/>
      <c r="Z71" s="134"/>
      <c r="AA71" s="135"/>
      <c r="AB71" s="135"/>
      <c r="AC71" s="135"/>
      <c r="AD71" s="135"/>
      <c r="AE71" s="133"/>
      <c r="AF71" s="115" t="s">
        <v>411</v>
      </c>
      <c r="AG71" s="116" t="s">
        <v>412</v>
      </c>
      <c r="AH71" s="117"/>
      <c r="AI71" s="118"/>
      <c r="AJ71" s="116"/>
      <c r="AK71" s="236" t="s">
        <v>32</v>
      </c>
      <c r="AL71" s="120"/>
      <c r="AM71" s="120"/>
      <c r="AN71" s="120"/>
      <c r="AO71" s="120"/>
      <c r="AP71" s="120"/>
      <c r="AQ71" s="120"/>
      <c r="AR71" s="120"/>
      <c r="AS71" s="120"/>
      <c r="AT71" s="120"/>
      <c r="AU71" s="136"/>
      <c r="AV71" s="137"/>
      <c r="AW71" s="138"/>
      <c r="AX71" s="142" t="s">
        <v>364</v>
      </c>
    </row>
    <row r="72" spans="1:50" s="124" customFormat="1" ht="28.8" hidden="1" x14ac:dyDescent="0.3">
      <c r="A72" s="163"/>
      <c r="B72" s="164"/>
      <c r="C72" s="165">
        <v>139567</v>
      </c>
      <c r="D72" s="165"/>
      <c r="E72" s="127" t="s">
        <v>264</v>
      </c>
      <c r="F72" s="127"/>
      <c r="G72" s="208" t="s">
        <v>413</v>
      </c>
      <c r="H72" s="237" t="s">
        <v>414</v>
      </c>
      <c r="I72" s="108"/>
      <c r="J72" s="238"/>
      <c r="K72" s="239"/>
      <c r="L72" s="232"/>
      <c r="M72" s="233"/>
      <c r="N72" s="234"/>
      <c r="O72" s="235"/>
      <c r="P72" s="108"/>
      <c r="Q72" s="109"/>
      <c r="R72" s="109"/>
      <c r="S72" s="109"/>
      <c r="T72" s="110"/>
      <c r="U72" s="110"/>
      <c r="V72" s="110"/>
      <c r="W72" s="110"/>
      <c r="X72" s="110"/>
      <c r="Y72" s="133"/>
      <c r="Z72" s="134"/>
      <c r="AA72" s="135"/>
      <c r="AB72" s="135"/>
      <c r="AC72" s="135"/>
      <c r="AD72" s="135"/>
      <c r="AE72" s="133"/>
      <c r="AF72" s="115" t="s">
        <v>415</v>
      </c>
      <c r="AG72" s="116" t="s">
        <v>416</v>
      </c>
      <c r="AH72" s="117"/>
      <c r="AI72" s="118"/>
      <c r="AJ72" s="116"/>
      <c r="AK72" s="236" t="s">
        <v>32</v>
      </c>
      <c r="AL72" s="120"/>
      <c r="AM72" s="120"/>
      <c r="AN72" s="120"/>
      <c r="AO72" s="120"/>
      <c r="AP72" s="120"/>
      <c r="AQ72" s="120"/>
      <c r="AR72" s="120"/>
      <c r="AS72" s="120"/>
      <c r="AT72" s="120"/>
      <c r="AU72" s="136"/>
      <c r="AV72" s="137"/>
      <c r="AW72" s="138"/>
      <c r="AX72" s="142" t="s">
        <v>364</v>
      </c>
    </row>
    <row r="73" spans="1:50" s="124" customFormat="1" ht="28.8" hidden="1" x14ac:dyDescent="0.3">
      <c r="A73" s="163"/>
      <c r="B73" s="164"/>
      <c r="C73" s="165">
        <v>139568</v>
      </c>
      <c r="D73" s="165"/>
      <c r="E73" s="127" t="s">
        <v>264</v>
      </c>
      <c r="F73" s="127"/>
      <c r="G73" s="208" t="s">
        <v>417</v>
      </c>
      <c r="H73" s="237" t="s">
        <v>418</v>
      </c>
      <c r="I73" s="108"/>
      <c r="J73" s="238"/>
      <c r="K73" s="239"/>
      <c r="L73" s="232"/>
      <c r="M73" s="233"/>
      <c r="N73" s="234"/>
      <c r="O73" s="235"/>
      <c r="P73" s="108"/>
      <c r="Q73" s="109"/>
      <c r="R73" s="109"/>
      <c r="S73" s="109"/>
      <c r="T73" s="110"/>
      <c r="U73" s="110"/>
      <c r="V73" s="110"/>
      <c r="W73" s="110"/>
      <c r="X73" s="110"/>
      <c r="Y73" s="133"/>
      <c r="Z73" s="134"/>
      <c r="AA73" s="135"/>
      <c r="AB73" s="135"/>
      <c r="AC73" s="135"/>
      <c r="AD73" s="135"/>
      <c r="AE73" s="133"/>
      <c r="AF73" s="115" t="s">
        <v>419</v>
      </c>
      <c r="AG73" s="116" t="s">
        <v>420</v>
      </c>
      <c r="AH73" s="117"/>
      <c r="AI73" s="118"/>
      <c r="AJ73" s="116"/>
      <c r="AK73" s="236" t="s">
        <v>32</v>
      </c>
      <c r="AL73" s="120"/>
      <c r="AM73" s="120"/>
      <c r="AN73" s="120"/>
      <c r="AO73" s="120"/>
      <c r="AP73" s="120"/>
      <c r="AQ73" s="120"/>
      <c r="AR73" s="120"/>
      <c r="AS73" s="120"/>
      <c r="AT73" s="120"/>
      <c r="AU73" s="136"/>
      <c r="AV73" s="137"/>
      <c r="AW73" s="138"/>
      <c r="AX73" s="142" t="s">
        <v>364</v>
      </c>
    </row>
    <row r="74" spans="1:50" s="124" customFormat="1" ht="28.8" hidden="1" x14ac:dyDescent="0.3">
      <c r="A74" s="163"/>
      <c r="B74" s="164"/>
      <c r="C74" s="165">
        <v>139569</v>
      </c>
      <c r="D74" s="165"/>
      <c r="E74" s="127" t="s">
        <v>264</v>
      </c>
      <c r="F74" s="127"/>
      <c r="G74" s="208" t="s">
        <v>421</v>
      </c>
      <c r="H74" s="237" t="s">
        <v>422</v>
      </c>
      <c r="I74" s="108"/>
      <c r="J74" s="238"/>
      <c r="K74" s="239"/>
      <c r="L74" s="232"/>
      <c r="M74" s="233"/>
      <c r="N74" s="234"/>
      <c r="O74" s="235"/>
      <c r="P74" s="108"/>
      <c r="Q74" s="109"/>
      <c r="R74" s="109"/>
      <c r="S74" s="109"/>
      <c r="T74" s="110"/>
      <c r="U74" s="110"/>
      <c r="V74" s="110"/>
      <c r="W74" s="110"/>
      <c r="X74" s="110"/>
      <c r="Y74" s="133"/>
      <c r="Z74" s="134"/>
      <c r="AA74" s="135"/>
      <c r="AB74" s="135"/>
      <c r="AC74" s="135"/>
      <c r="AD74" s="135"/>
      <c r="AE74" s="133"/>
      <c r="AF74" s="115" t="s">
        <v>423</v>
      </c>
      <c r="AG74" s="116" t="s">
        <v>424</v>
      </c>
      <c r="AH74" s="117"/>
      <c r="AI74" s="118"/>
      <c r="AJ74" s="116"/>
      <c r="AK74" s="236" t="s">
        <v>32</v>
      </c>
      <c r="AL74" s="120"/>
      <c r="AM74" s="120"/>
      <c r="AN74" s="120"/>
      <c r="AO74" s="120"/>
      <c r="AP74" s="120"/>
      <c r="AQ74" s="120"/>
      <c r="AR74" s="120"/>
      <c r="AS74" s="120"/>
      <c r="AT74" s="120"/>
      <c r="AU74" s="136"/>
      <c r="AV74" s="137"/>
      <c r="AW74" s="138"/>
      <c r="AX74" s="142" t="s">
        <v>364</v>
      </c>
    </row>
    <row r="75" spans="1:50" s="124" customFormat="1" ht="28.8" hidden="1" x14ac:dyDescent="0.3">
      <c r="A75" s="163"/>
      <c r="B75" s="164"/>
      <c r="C75" s="165">
        <v>139570</v>
      </c>
      <c r="D75" s="165"/>
      <c r="E75" s="127" t="s">
        <v>264</v>
      </c>
      <c r="F75" s="127"/>
      <c r="G75" s="208" t="s">
        <v>425</v>
      </c>
      <c r="H75" s="237" t="s">
        <v>426</v>
      </c>
      <c r="I75" s="108"/>
      <c r="J75" s="238"/>
      <c r="K75" s="239"/>
      <c r="L75" s="232"/>
      <c r="M75" s="233"/>
      <c r="N75" s="234"/>
      <c r="O75" s="235"/>
      <c r="P75" s="108"/>
      <c r="Q75" s="109"/>
      <c r="R75" s="109"/>
      <c r="S75" s="109"/>
      <c r="T75" s="110"/>
      <c r="U75" s="110"/>
      <c r="V75" s="110"/>
      <c r="W75" s="110"/>
      <c r="X75" s="110"/>
      <c r="Y75" s="133"/>
      <c r="Z75" s="134"/>
      <c r="AA75" s="135"/>
      <c r="AB75" s="135"/>
      <c r="AC75" s="135"/>
      <c r="AD75" s="135"/>
      <c r="AE75" s="133"/>
      <c r="AF75" s="115" t="s">
        <v>427</v>
      </c>
      <c r="AG75" s="116" t="s">
        <v>428</v>
      </c>
      <c r="AH75" s="117"/>
      <c r="AI75" s="118"/>
      <c r="AJ75" s="116"/>
      <c r="AK75" s="236" t="s">
        <v>32</v>
      </c>
      <c r="AL75" s="120"/>
      <c r="AM75" s="120"/>
      <c r="AN75" s="120"/>
      <c r="AO75" s="120"/>
      <c r="AP75" s="120"/>
      <c r="AQ75" s="120"/>
      <c r="AR75" s="120"/>
      <c r="AS75" s="120"/>
      <c r="AT75" s="120"/>
      <c r="AU75" s="136"/>
      <c r="AV75" s="137"/>
      <c r="AW75" s="138"/>
      <c r="AX75" s="142" t="s">
        <v>364</v>
      </c>
    </row>
    <row r="76" spans="1:50" s="124" customFormat="1" ht="28.8" hidden="1" x14ac:dyDescent="0.3">
      <c r="A76" s="163"/>
      <c r="B76" s="164"/>
      <c r="C76" s="165">
        <v>139571</v>
      </c>
      <c r="D76" s="165"/>
      <c r="E76" s="127" t="s">
        <v>264</v>
      </c>
      <c r="F76" s="127"/>
      <c r="G76" s="208" t="s">
        <v>429</v>
      </c>
      <c r="H76" s="237" t="s">
        <v>430</v>
      </c>
      <c r="I76" s="108"/>
      <c r="J76" s="238"/>
      <c r="K76" s="239"/>
      <c r="L76" s="232"/>
      <c r="M76" s="233"/>
      <c r="N76" s="234"/>
      <c r="O76" s="235"/>
      <c r="P76" s="108"/>
      <c r="Q76" s="109"/>
      <c r="R76" s="109"/>
      <c r="S76" s="109"/>
      <c r="T76" s="110"/>
      <c r="U76" s="110"/>
      <c r="V76" s="110"/>
      <c r="W76" s="110"/>
      <c r="X76" s="110"/>
      <c r="Y76" s="133"/>
      <c r="Z76" s="134"/>
      <c r="AA76" s="135"/>
      <c r="AB76" s="135"/>
      <c r="AC76" s="135"/>
      <c r="AD76" s="135"/>
      <c r="AE76" s="133"/>
      <c r="AF76" s="115" t="s">
        <v>431</v>
      </c>
      <c r="AG76" s="116" t="s">
        <v>432</v>
      </c>
      <c r="AH76" s="117"/>
      <c r="AI76" s="118"/>
      <c r="AJ76" s="116"/>
      <c r="AK76" s="236" t="s">
        <v>32</v>
      </c>
      <c r="AL76" s="120"/>
      <c r="AM76" s="120"/>
      <c r="AN76" s="120"/>
      <c r="AO76" s="120"/>
      <c r="AP76" s="120"/>
      <c r="AQ76" s="120"/>
      <c r="AR76" s="120"/>
      <c r="AS76" s="120"/>
      <c r="AT76" s="120"/>
      <c r="AU76" s="136"/>
      <c r="AV76" s="137"/>
      <c r="AW76" s="138"/>
      <c r="AX76" s="142" t="s">
        <v>364</v>
      </c>
    </row>
    <row r="77" spans="1:50" s="124" customFormat="1" ht="28.8" hidden="1" x14ac:dyDescent="0.3">
      <c r="A77" s="163"/>
      <c r="B77" s="164"/>
      <c r="C77" s="165">
        <v>139572</v>
      </c>
      <c r="D77" s="165"/>
      <c r="E77" s="127" t="s">
        <v>264</v>
      </c>
      <c r="F77" s="127"/>
      <c r="G77" s="208" t="s">
        <v>433</v>
      </c>
      <c r="H77" s="237" t="s">
        <v>434</v>
      </c>
      <c r="I77" s="108"/>
      <c r="J77" s="238"/>
      <c r="K77" s="239"/>
      <c r="L77" s="232"/>
      <c r="M77" s="233"/>
      <c r="N77" s="234"/>
      <c r="O77" s="235"/>
      <c r="P77" s="108"/>
      <c r="Q77" s="109"/>
      <c r="R77" s="109"/>
      <c r="S77" s="109"/>
      <c r="T77" s="110"/>
      <c r="U77" s="110"/>
      <c r="V77" s="110"/>
      <c r="W77" s="110"/>
      <c r="X77" s="110"/>
      <c r="Y77" s="133"/>
      <c r="Z77" s="134"/>
      <c r="AA77" s="135"/>
      <c r="AB77" s="135"/>
      <c r="AC77" s="135"/>
      <c r="AD77" s="135"/>
      <c r="AE77" s="133"/>
      <c r="AF77" s="115" t="s">
        <v>435</v>
      </c>
      <c r="AG77" s="116" t="s">
        <v>436</v>
      </c>
      <c r="AH77" s="117"/>
      <c r="AI77" s="118"/>
      <c r="AJ77" s="116"/>
      <c r="AK77" s="236" t="s">
        <v>32</v>
      </c>
      <c r="AL77" s="120"/>
      <c r="AM77" s="120"/>
      <c r="AN77" s="120"/>
      <c r="AO77" s="120"/>
      <c r="AP77" s="120"/>
      <c r="AQ77" s="120"/>
      <c r="AR77" s="120"/>
      <c r="AS77" s="120"/>
      <c r="AT77" s="120"/>
      <c r="AU77" s="136"/>
      <c r="AV77" s="137"/>
      <c r="AW77" s="138"/>
      <c r="AX77" s="142" t="s">
        <v>364</v>
      </c>
    </row>
    <row r="78" spans="1:50" s="124" customFormat="1" ht="28.8" hidden="1" x14ac:dyDescent="0.3">
      <c r="A78" s="163"/>
      <c r="B78" s="164"/>
      <c r="C78" s="165">
        <v>139573</v>
      </c>
      <c r="D78" s="165"/>
      <c r="E78" s="127" t="s">
        <v>264</v>
      </c>
      <c r="F78" s="127"/>
      <c r="G78" s="208" t="s">
        <v>437</v>
      </c>
      <c r="H78" s="237" t="s">
        <v>438</v>
      </c>
      <c r="I78" s="108"/>
      <c r="J78" s="238"/>
      <c r="K78" s="239"/>
      <c r="L78" s="232"/>
      <c r="M78" s="233"/>
      <c r="N78" s="234"/>
      <c r="O78" s="235"/>
      <c r="P78" s="108"/>
      <c r="Q78" s="109"/>
      <c r="R78" s="109"/>
      <c r="S78" s="109"/>
      <c r="T78" s="110"/>
      <c r="U78" s="110"/>
      <c r="V78" s="110"/>
      <c r="W78" s="110"/>
      <c r="X78" s="110"/>
      <c r="Y78" s="133"/>
      <c r="Z78" s="134"/>
      <c r="AA78" s="135"/>
      <c r="AB78" s="135"/>
      <c r="AC78" s="135"/>
      <c r="AD78" s="135"/>
      <c r="AE78" s="133"/>
      <c r="AF78" s="115" t="s">
        <v>439</v>
      </c>
      <c r="AG78" s="116" t="s">
        <v>440</v>
      </c>
      <c r="AH78" s="117"/>
      <c r="AI78" s="118"/>
      <c r="AJ78" s="116"/>
      <c r="AK78" s="236" t="s">
        <v>32</v>
      </c>
      <c r="AL78" s="120"/>
      <c r="AM78" s="120"/>
      <c r="AN78" s="120"/>
      <c r="AO78" s="120"/>
      <c r="AP78" s="120"/>
      <c r="AQ78" s="120"/>
      <c r="AR78" s="120"/>
      <c r="AS78" s="120"/>
      <c r="AT78" s="120"/>
      <c r="AU78" s="136"/>
      <c r="AV78" s="137"/>
      <c r="AW78" s="138"/>
      <c r="AX78" s="142" t="s">
        <v>364</v>
      </c>
    </row>
    <row r="79" spans="1:50" s="124" customFormat="1" ht="28.8" hidden="1" x14ac:dyDescent="0.3">
      <c r="A79" s="163"/>
      <c r="B79" s="164"/>
      <c r="C79" s="165">
        <v>13</v>
      </c>
      <c r="D79" s="165"/>
      <c r="E79" s="127" t="s">
        <v>264</v>
      </c>
      <c r="F79" s="127"/>
      <c r="G79" s="208" t="s">
        <v>441</v>
      </c>
      <c r="H79" s="237" t="s">
        <v>442</v>
      </c>
      <c r="I79" s="108"/>
      <c r="J79" s="238"/>
      <c r="K79" s="239"/>
      <c r="L79" s="232"/>
      <c r="M79" s="233"/>
      <c r="N79" s="234"/>
      <c r="O79" s="235"/>
      <c r="P79" s="108"/>
      <c r="Q79" s="109"/>
      <c r="R79" s="109"/>
      <c r="S79" s="109"/>
      <c r="T79" s="110"/>
      <c r="U79" s="110"/>
      <c r="V79" s="110"/>
      <c r="W79" s="110"/>
      <c r="X79" s="110"/>
      <c r="Y79" s="133"/>
      <c r="Z79" s="134"/>
      <c r="AA79" s="135"/>
      <c r="AB79" s="135"/>
      <c r="AC79" s="135"/>
      <c r="AD79" s="135"/>
      <c r="AE79" s="133"/>
      <c r="AF79" s="115" t="s">
        <v>443</v>
      </c>
      <c r="AG79" s="116" t="s">
        <v>444</v>
      </c>
      <c r="AH79" s="117"/>
      <c r="AI79" s="118"/>
      <c r="AJ79" s="116"/>
      <c r="AK79" s="236" t="s">
        <v>32</v>
      </c>
      <c r="AL79" s="120"/>
      <c r="AM79" s="120"/>
      <c r="AN79" s="120"/>
      <c r="AO79" s="120"/>
      <c r="AP79" s="120"/>
      <c r="AQ79" s="120"/>
      <c r="AR79" s="120"/>
      <c r="AS79" s="120"/>
      <c r="AT79" s="120"/>
      <c r="AU79" s="136"/>
      <c r="AV79" s="137"/>
      <c r="AW79" s="138"/>
      <c r="AX79" s="142" t="s">
        <v>364</v>
      </c>
    </row>
    <row r="80" spans="1:50" s="124" customFormat="1" ht="96.6" hidden="1" x14ac:dyDescent="0.3">
      <c r="A80" s="163">
        <v>27</v>
      </c>
      <c r="B80" s="164"/>
      <c r="C80" s="165">
        <v>139419</v>
      </c>
      <c r="D80" s="165"/>
      <c r="E80" s="127" t="s">
        <v>264</v>
      </c>
      <c r="F80" s="127"/>
      <c r="G80" s="166" t="s">
        <v>445</v>
      </c>
      <c r="H80" s="228" t="s">
        <v>446</v>
      </c>
      <c r="I80" s="240"/>
      <c r="J80" s="230"/>
      <c r="K80" s="231"/>
      <c r="L80" s="232"/>
      <c r="M80" s="233"/>
      <c r="N80" s="234"/>
      <c r="O80" s="235"/>
      <c r="P80" s="108"/>
      <c r="Q80" s="109"/>
      <c r="R80" s="109"/>
      <c r="S80" s="109"/>
      <c r="T80" s="110"/>
      <c r="U80" s="110"/>
      <c r="V80" s="110"/>
      <c r="W80" s="110"/>
      <c r="X80" s="110"/>
      <c r="Y80" s="133"/>
      <c r="Z80" s="134"/>
      <c r="AA80" s="135"/>
      <c r="AB80" s="135"/>
      <c r="AC80" s="135"/>
      <c r="AD80" s="135"/>
      <c r="AE80" s="133"/>
      <c r="AF80" s="115" t="s">
        <v>447</v>
      </c>
      <c r="AG80" s="116" t="s">
        <v>448</v>
      </c>
      <c r="AH80" s="117"/>
      <c r="AI80" s="118"/>
      <c r="AJ80" s="116"/>
      <c r="AK80" s="236" t="s">
        <v>32</v>
      </c>
      <c r="AL80" s="120"/>
      <c r="AM80" s="120"/>
      <c r="AN80" s="120"/>
      <c r="AO80" s="120"/>
      <c r="AP80" s="120"/>
      <c r="AQ80" s="120"/>
      <c r="AR80" s="120"/>
      <c r="AS80" s="120"/>
      <c r="AT80" s="120"/>
      <c r="AU80" s="136"/>
      <c r="AV80" s="137"/>
      <c r="AW80" s="138"/>
      <c r="AX80" s="142" t="s">
        <v>449</v>
      </c>
    </row>
    <row r="81" spans="1:50" s="124" customFormat="1" ht="28.8" hidden="1" x14ac:dyDescent="0.3">
      <c r="A81" s="163"/>
      <c r="B81" s="164"/>
      <c r="C81" s="165">
        <v>139337</v>
      </c>
      <c r="D81" s="165"/>
      <c r="E81" s="127" t="s">
        <v>264</v>
      </c>
      <c r="F81" s="127"/>
      <c r="G81" s="208" t="s">
        <v>450</v>
      </c>
      <c r="H81" s="237" t="s">
        <v>451</v>
      </c>
      <c r="I81" s="108"/>
      <c r="J81" s="238"/>
      <c r="K81" s="239"/>
      <c r="L81" s="232"/>
      <c r="M81" s="233"/>
      <c r="N81" s="234"/>
      <c r="O81" s="235"/>
      <c r="P81" s="108"/>
      <c r="Q81" s="109"/>
      <c r="R81" s="109"/>
      <c r="S81" s="109"/>
      <c r="T81" s="110"/>
      <c r="U81" s="110"/>
      <c r="V81" s="110"/>
      <c r="W81" s="110"/>
      <c r="X81" s="110"/>
      <c r="Y81" s="133"/>
      <c r="Z81" s="134"/>
      <c r="AA81" s="135"/>
      <c r="AB81" s="135"/>
      <c r="AC81" s="135"/>
      <c r="AD81" s="135"/>
      <c r="AE81" s="133"/>
      <c r="AF81" s="115" t="s">
        <v>452</v>
      </c>
      <c r="AG81" s="116" t="s">
        <v>453</v>
      </c>
      <c r="AH81" s="117"/>
      <c r="AI81" s="118"/>
      <c r="AJ81" s="116"/>
      <c r="AK81" s="236" t="s">
        <v>32</v>
      </c>
      <c r="AL81" s="120"/>
      <c r="AM81" s="120"/>
      <c r="AN81" s="120"/>
      <c r="AO81" s="120"/>
      <c r="AP81" s="120"/>
      <c r="AQ81" s="120"/>
      <c r="AR81" s="120"/>
      <c r="AS81" s="120"/>
      <c r="AT81" s="120"/>
      <c r="AU81" s="136"/>
      <c r="AV81" s="137"/>
      <c r="AW81" s="138"/>
      <c r="AX81" s="142" t="s">
        <v>449</v>
      </c>
    </row>
    <row r="82" spans="1:50" s="124" customFormat="1" ht="28.8" hidden="1" x14ac:dyDescent="0.3">
      <c r="A82" s="163"/>
      <c r="B82" s="164"/>
      <c r="C82" s="165">
        <v>139338</v>
      </c>
      <c r="D82" s="165"/>
      <c r="E82" s="127" t="s">
        <v>264</v>
      </c>
      <c r="F82" s="127"/>
      <c r="G82" s="208" t="s">
        <v>454</v>
      </c>
      <c r="H82" s="237" t="s">
        <v>455</v>
      </c>
      <c r="I82" s="108"/>
      <c r="J82" s="238"/>
      <c r="K82" s="239"/>
      <c r="L82" s="232"/>
      <c r="M82" s="233"/>
      <c r="N82" s="234"/>
      <c r="O82" s="235"/>
      <c r="P82" s="108"/>
      <c r="Q82" s="109"/>
      <c r="R82" s="109"/>
      <c r="S82" s="109"/>
      <c r="T82" s="110"/>
      <c r="U82" s="110"/>
      <c r="V82" s="110"/>
      <c r="W82" s="110"/>
      <c r="X82" s="110"/>
      <c r="Y82" s="133"/>
      <c r="Z82" s="134"/>
      <c r="AA82" s="135"/>
      <c r="AB82" s="135"/>
      <c r="AC82" s="135"/>
      <c r="AD82" s="135"/>
      <c r="AE82" s="133"/>
      <c r="AF82" s="115" t="s">
        <v>456</v>
      </c>
      <c r="AG82" s="116" t="s">
        <v>457</v>
      </c>
      <c r="AH82" s="117"/>
      <c r="AI82" s="118"/>
      <c r="AJ82" s="116"/>
      <c r="AK82" s="236" t="s">
        <v>32</v>
      </c>
      <c r="AL82" s="120"/>
      <c r="AM82" s="120"/>
      <c r="AN82" s="120"/>
      <c r="AO82" s="120"/>
      <c r="AP82" s="120"/>
      <c r="AQ82" s="120"/>
      <c r="AR82" s="120"/>
      <c r="AS82" s="120"/>
      <c r="AT82" s="120"/>
      <c r="AU82" s="136"/>
      <c r="AV82" s="137"/>
      <c r="AW82" s="138"/>
      <c r="AX82" s="142" t="s">
        <v>449</v>
      </c>
    </row>
    <row r="83" spans="1:50" s="124" customFormat="1" hidden="1" x14ac:dyDescent="0.3">
      <c r="A83" s="163"/>
      <c r="B83" s="164"/>
      <c r="C83" s="165">
        <v>139340</v>
      </c>
      <c r="D83" s="165"/>
      <c r="E83" s="127" t="s">
        <v>264</v>
      </c>
      <c r="F83" s="127"/>
      <c r="G83" s="208" t="s">
        <v>458</v>
      </c>
      <c r="H83" s="237" t="s">
        <v>459</v>
      </c>
      <c r="I83" s="108"/>
      <c r="J83" s="238"/>
      <c r="K83" s="239"/>
      <c r="L83" s="232"/>
      <c r="M83" s="233"/>
      <c r="N83" s="234"/>
      <c r="O83" s="235"/>
      <c r="P83" s="108"/>
      <c r="Q83" s="109"/>
      <c r="R83" s="109"/>
      <c r="S83" s="109"/>
      <c r="T83" s="110"/>
      <c r="U83" s="110"/>
      <c r="V83" s="110"/>
      <c r="W83" s="110"/>
      <c r="X83" s="110"/>
      <c r="Y83" s="133"/>
      <c r="Z83" s="134"/>
      <c r="AA83" s="135"/>
      <c r="AB83" s="135"/>
      <c r="AC83" s="135"/>
      <c r="AD83" s="135"/>
      <c r="AE83" s="133"/>
      <c r="AF83" s="115" t="s">
        <v>460</v>
      </c>
      <c r="AG83" s="116" t="s">
        <v>461</v>
      </c>
      <c r="AH83" s="117"/>
      <c r="AI83" s="118"/>
      <c r="AJ83" s="116"/>
      <c r="AK83" s="236" t="s">
        <v>32</v>
      </c>
      <c r="AL83" s="120"/>
      <c r="AM83" s="120"/>
      <c r="AN83" s="120"/>
      <c r="AO83" s="120"/>
      <c r="AP83" s="120"/>
      <c r="AQ83" s="120"/>
      <c r="AR83" s="120"/>
      <c r="AS83" s="120"/>
      <c r="AT83" s="120"/>
      <c r="AU83" s="136"/>
      <c r="AV83" s="137"/>
      <c r="AW83" s="138"/>
      <c r="AX83" s="142" t="s">
        <v>449</v>
      </c>
    </row>
    <row r="84" spans="1:50" s="124" customFormat="1" hidden="1" x14ac:dyDescent="0.3">
      <c r="A84" s="163"/>
      <c r="B84" s="164"/>
      <c r="C84" s="165">
        <v>139346</v>
      </c>
      <c r="D84" s="165"/>
      <c r="E84" s="127" t="s">
        <v>264</v>
      </c>
      <c r="F84" s="127"/>
      <c r="G84" s="208" t="s">
        <v>462</v>
      </c>
      <c r="H84" s="237" t="s">
        <v>463</v>
      </c>
      <c r="I84" s="108"/>
      <c r="J84" s="238"/>
      <c r="K84" s="239"/>
      <c r="L84" s="232"/>
      <c r="M84" s="233"/>
      <c r="N84" s="234"/>
      <c r="O84" s="235"/>
      <c r="P84" s="108"/>
      <c r="Q84" s="109"/>
      <c r="R84" s="109"/>
      <c r="S84" s="109"/>
      <c r="T84" s="110"/>
      <c r="U84" s="110"/>
      <c r="V84" s="110"/>
      <c r="W84" s="110"/>
      <c r="X84" s="110"/>
      <c r="Y84" s="133"/>
      <c r="Z84" s="134"/>
      <c r="AA84" s="135"/>
      <c r="AB84" s="135"/>
      <c r="AC84" s="135"/>
      <c r="AD84" s="135"/>
      <c r="AE84" s="133"/>
      <c r="AF84" s="115" t="s">
        <v>464</v>
      </c>
      <c r="AG84" s="116" t="s">
        <v>465</v>
      </c>
      <c r="AH84" s="117"/>
      <c r="AI84" s="118"/>
      <c r="AJ84" s="116"/>
      <c r="AK84" s="236" t="s">
        <v>32</v>
      </c>
      <c r="AL84" s="120"/>
      <c r="AM84" s="120"/>
      <c r="AN84" s="120"/>
      <c r="AO84" s="120"/>
      <c r="AP84" s="120"/>
      <c r="AQ84" s="120"/>
      <c r="AR84" s="120"/>
      <c r="AS84" s="120"/>
      <c r="AT84" s="120"/>
      <c r="AU84" s="136"/>
      <c r="AV84" s="137"/>
      <c r="AW84" s="138"/>
      <c r="AX84" s="142" t="s">
        <v>449</v>
      </c>
    </row>
    <row r="85" spans="1:50" s="124" customFormat="1" hidden="1" x14ac:dyDescent="0.3">
      <c r="A85" s="163"/>
      <c r="B85" s="164"/>
      <c r="C85" s="165">
        <v>139347</v>
      </c>
      <c r="D85" s="165"/>
      <c r="E85" s="127" t="s">
        <v>264</v>
      </c>
      <c r="F85" s="127"/>
      <c r="G85" s="208" t="s">
        <v>466</v>
      </c>
      <c r="H85" s="237" t="s">
        <v>467</v>
      </c>
      <c r="I85" s="108"/>
      <c r="J85" s="238"/>
      <c r="K85" s="239"/>
      <c r="L85" s="232"/>
      <c r="M85" s="233"/>
      <c r="N85" s="234"/>
      <c r="O85" s="235"/>
      <c r="P85" s="108"/>
      <c r="Q85" s="109"/>
      <c r="R85" s="109"/>
      <c r="S85" s="109"/>
      <c r="T85" s="110"/>
      <c r="U85" s="110"/>
      <c r="V85" s="110"/>
      <c r="W85" s="110"/>
      <c r="X85" s="110"/>
      <c r="Y85" s="133"/>
      <c r="Z85" s="134"/>
      <c r="AA85" s="135"/>
      <c r="AB85" s="135"/>
      <c r="AC85" s="135"/>
      <c r="AD85" s="135"/>
      <c r="AE85" s="133"/>
      <c r="AF85" s="115" t="s">
        <v>468</v>
      </c>
      <c r="AG85" s="116" t="s">
        <v>469</v>
      </c>
      <c r="AH85" s="117"/>
      <c r="AI85" s="118"/>
      <c r="AJ85" s="116"/>
      <c r="AK85" s="236" t="s">
        <v>32</v>
      </c>
      <c r="AL85" s="120"/>
      <c r="AM85" s="120"/>
      <c r="AN85" s="120"/>
      <c r="AO85" s="120"/>
      <c r="AP85" s="120"/>
      <c r="AQ85" s="120"/>
      <c r="AR85" s="120"/>
      <c r="AS85" s="120"/>
      <c r="AT85" s="120"/>
      <c r="AU85" s="136"/>
      <c r="AV85" s="137"/>
      <c r="AW85" s="138"/>
      <c r="AX85" s="142" t="s">
        <v>449</v>
      </c>
    </row>
    <row r="86" spans="1:50" s="124" customFormat="1" ht="28.8" hidden="1" x14ac:dyDescent="0.3">
      <c r="A86" s="163"/>
      <c r="B86" s="164"/>
      <c r="C86" s="165">
        <v>139349</v>
      </c>
      <c r="D86" s="165"/>
      <c r="E86" s="127" t="s">
        <v>264</v>
      </c>
      <c r="F86" s="127"/>
      <c r="G86" s="208" t="s">
        <v>470</v>
      </c>
      <c r="H86" s="237" t="s">
        <v>471</v>
      </c>
      <c r="I86" s="108"/>
      <c r="J86" s="238"/>
      <c r="K86" s="239"/>
      <c r="L86" s="232"/>
      <c r="M86" s="233"/>
      <c r="N86" s="234"/>
      <c r="O86" s="235"/>
      <c r="P86" s="108"/>
      <c r="Q86" s="109"/>
      <c r="R86" s="109"/>
      <c r="S86" s="109"/>
      <c r="T86" s="110"/>
      <c r="U86" s="110"/>
      <c r="V86" s="110"/>
      <c r="W86" s="110"/>
      <c r="X86" s="110"/>
      <c r="Y86" s="133"/>
      <c r="Z86" s="134"/>
      <c r="AA86" s="135"/>
      <c r="AB86" s="135"/>
      <c r="AC86" s="135"/>
      <c r="AD86" s="135"/>
      <c r="AE86" s="133"/>
      <c r="AF86" s="115" t="s">
        <v>472</v>
      </c>
      <c r="AG86" s="116" t="s">
        <v>473</v>
      </c>
      <c r="AH86" s="117"/>
      <c r="AI86" s="118"/>
      <c r="AJ86" s="116"/>
      <c r="AK86" s="236" t="s">
        <v>32</v>
      </c>
      <c r="AL86" s="120"/>
      <c r="AM86" s="120"/>
      <c r="AN86" s="120"/>
      <c r="AO86" s="120"/>
      <c r="AP86" s="120"/>
      <c r="AQ86" s="120"/>
      <c r="AR86" s="120"/>
      <c r="AS86" s="120"/>
      <c r="AT86" s="120"/>
      <c r="AU86" s="136"/>
      <c r="AV86" s="137"/>
      <c r="AW86" s="138"/>
      <c r="AX86" s="142" t="s">
        <v>449</v>
      </c>
    </row>
    <row r="87" spans="1:50" s="124" customFormat="1" hidden="1" x14ac:dyDescent="0.3">
      <c r="A87" s="163"/>
      <c r="B87" s="164"/>
      <c r="C87" s="165">
        <v>139353</v>
      </c>
      <c r="D87" s="165"/>
      <c r="E87" s="127" t="s">
        <v>264</v>
      </c>
      <c r="F87" s="127"/>
      <c r="G87" s="208" t="s">
        <v>474</v>
      </c>
      <c r="H87" s="237" t="s">
        <v>475</v>
      </c>
      <c r="I87" s="108"/>
      <c r="J87" s="238"/>
      <c r="K87" s="239"/>
      <c r="L87" s="232"/>
      <c r="M87" s="233"/>
      <c r="N87" s="234"/>
      <c r="O87" s="235"/>
      <c r="P87" s="108"/>
      <c r="Q87" s="109"/>
      <c r="R87" s="109"/>
      <c r="S87" s="109"/>
      <c r="T87" s="110"/>
      <c r="U87" s="110"/>
      <c r="V87" s="110"/>
      <c r="W87" s="110"/>
      <c r="X87" s="110"/>
      <c r="Y87" s="133"/>
      <c r="Z87" s="134"/>
      <c r="AA87" s="135"/>
      <c r="AB87" s="135"/>
      <c r="AC87" s="135"/>
      <c r="AD87" s="135"/>
      <c r="AE87" s="133"/>
      <c r="AF87" s="115" t="s">
        <v>476</v>
      </c>
      <c r="AG87" s="116" t="s">
        <v>477</v>
      </c>
      <c r="AH87" s="117"/>
      <c r="AI87" s="118"/>
      <c r="AJ87" s="116"/>
      <c r="AK87" s="236" t="s">
        <v>32</v>
      </c>
      <c r="AL87" s="120"/>
      <c r="AM87" s="120"/>
      <c r="AN87" s="120"/>
      <c r="AO87" s="120"/>
      <c r="AP87" s="120"/>
      <c r="AQ87" s="120"/>
      <c r="AR87" s="120"/>
      <c r="AS87" s="120"/>
      <c r="AT87" s="120"/>
      <c r="AU87" s="136"/>
      <c r="AV87" s="137"/>
      <c r="AW87" s="138"/>
      <c r="AX87" s="142" t="s">
        <v>449</v>
      </c>
    </row>
    <row r="88" spans="1:50" s="124" customFormat="1" ht="110.4" hidden="1" x14ac:dyDescent="0.3">
      <c r="A88" s="163">
        <v>28</v>
      </c>
      <c r="B88" s="164"/>
      <c r="C88" s="165">
        <v>139417</v>
      </c>
      <c r="D88" s="165"/>
      <c r="E88" s="127" t="s">
        <v>264</v>
      </c>
      <c r="F88" s="127"/>
      <c r="G88" s="166" t="s">
        <v>478</v>
      </c>
      <c r="H88" s="228" t="s">
        <v>479</v>
      </c>
      <c r="I88" s="108" t="s">
        <v>214</v>
      </c>
      <c r="J88" s="230"/>
      <c r="K88" s="231"/>
      <c r="L88" s="232"/>
      <c r="M88" s="233"/>
      <c r="N88" s="234"/>
      <c r="O88" s="235"/>
      <c r="P88" s="108"/>
      <c r="Q88" s="109"/>
      <c r="R88" s="109"/>
      <c r="S88" s="109"/>
      <c r="T88" s="110"/>
      <c r="U88" s="110"/>
      <c r="V88" s="110"/>
      <c r="W88" s="110"/>
      <c r="X88" s="110"/>
      <c r="Y88" s="133"/>
      <c r="Z88" s="134"/>
      <c r="AA88" s="135"/>
      <c r="AB88" s="135"/>
      <c r="AC88" s="135"/>
      <c r="AD88" s="135"/>
      <c r="AE88" s="133"/>
      <c r="AF88" s="115" t="s">
        <v>480</v>
      </c>
      <c r="AG88" s="116" t="s">
        <v>481</v>
      </c>
      <c r="AH88" s="117"/>
      <c r="AI88" s="118"/>
      <c r="AJ88" s="116"/>
      <c r="AK88" s="236" t="s">
        <v>32</v>
      </c>
      <c r="AL88" s="120"/>
      <c r="AM88" s="120"/>
      <c r="AN88" s="120"/>
      <c r="AO88" s="120"/>
      <c r="AP88" s="120"/>
      <c r="AQ88" s="120"/>
      <c r="AR88" s="120"/>
      <c r="AS88" s="120"/>
      <c r="AT88" s="120"/>
      <c r="AU88" s="136"/>
      <c r="AV88" s="137"/>
      <c r="AW88" s="138"/>
      <c r="AX88" s="142" t="s">
        <v>482</v>
      </c>
    </row>
    <row r="89" spans="1:50" s="124" customFormat="1" hidden="1" x14ac:dyDescent="0.3">
      <c r="A89" s="163"/>
      <c r="B89" s="164"/>
      <c r="C89" s="165">
        <v>139339</v>
      </c>
      <c r="D89" s="165"/>
      <c r="E89" s="127" t="s">
        <v>264</v>
      </c>
      <c r="F89" s="127"/>
      <c r="G89" s="208" t="s">
        <v>483</v>
      </c>
      <c r="H89" s="237" t="s">
        <v>484</v>
      </c>
      <c r="I89" s="108"/>
      <c r="J89" s="238"/>
      <c r="K89" s="239"/>
      <c r="L89" s="232"/>
      <c r="M89" s="233"/>
      <c r="N89" s="234"/>
      <c r="O89" s="235"/>
      <c r="P89" s="108"/>
      <c r="Q89" s="109"/>
      <c r="R89" s="109"/>
      <c r="S89" s="109"/>
      <c r="T89" s="110"/>
      <c r="U89" s="110"/>
      <c r="V89" s="110"/>
      <c r="W89" s="110"/>
      <c r="X89" s="110"/>
      <c r="Y89" s="133"/>
      <c r="Z89" s="134"/>
      <c r="AA89" s="135"/>
      <c r="AB89" s="135"/>
      <c r="AC89" s="135"/>
      <c r="AD89" s="135"/>
      <c r="AE89" s="133"/>
      <c r="AF89" s="115" t="s">
        <v>485</v>
      </c>
      <c r="AG89" s="116" t="s">
        <v>486</v>
      </c>
      <c r="AH89" s="117"/>
      <c r="AI89" s="118"/>
      <c r="AJ89" s="116"/>
      <c r="AK89" s="236" t="s">
        <v>32</v>
      </c>
      <c r="AL89" s="120"/>
      <c r="AM89" s="120"/>
      <c r="AN89" s="120"/>
      <c r="AO89" s="120"/>
      <c r="AP89" s="120"/>
      <c r="AQ89" s="120"/>
      <c r="AR89" s="120"/>
      <c r="AS89" s="120"/>
      <c r="AT89" s="120"/>
      <c r="AU89" s="136"/>
      <c r="AV89" s="137"/>
      <c r="AW89" s="138"/>
      <c r="AX89" s="142" t="s">
        <v>449</v>
      </c>
    </row>
    <row r="90" spans="1:50" s="124" customFormat="1" ht="24" hidden="1" x14ac:dyDescent="0.3">
      <c r="A90" s="163"/>
      <c r="B90" s="164"/>
      <c r="C90" s="165">
        <v>139341</v>
      </c>
      <c r="D90" s="165"/>
      <c r="E90" s="127" t="s">
        <v>264</v>
      </c>
      <c r="F90" s="127"/>
      <c r="G90" s="208" t="s">
        <v>487</v>
      </c>
      <c r="H90" s="237" t="s">
        <v>488</v>
      </c>
      <c r="I90" s="108"/>
      <c r="J90" s="238"/>
      <c r="K90" s="239"/>
      <c r="L90" s="232"/>
      <c r="M90" s="233"/>
      <c r="N90" s="234"/>
      <c r="O90" s="235"/>
      <c r="P90" s="108"/>
      <c r="Q90" s="109"/>
      <c r="R90" s="109"/>
      <c r="S90" s="109"/>
      <c r="T90" s="110"/>
      <c r="U90" s="110"/>
      <c r="V90" s="110"/>
      <c r="W90" s="110"/>
      <c r="X90" s="110"/>
      <c r="Y90" s="133"/>
      <c r="Z90" s="134"/>
      <c r="AA90" s="135"/>
      <c r="AB90" s="135"/>
      <c r="AC90" s="135"/>
      <c r="AD90" s="135"/>
      <c r="AE90" s="133"/>
      <c r="AF90" s="115" t="s">
        <v>489</v>
      </c>
      <c r="AG90" s="116" t="s">
        <v>490</v>
      </c>
      <c r="AH90" s="117"/>
      <c r="AI90" s="118"/>
      <c r="AJ90" s="116"/>
      <c r="AK90" s="236" t="s">
        <v>32</v>
      </c>
      <c r="AL90" s="120"/>
      <c r="AM90" s="120"/>
      <c r="AN90" s="120"/>
      <c r="AO90" s="120"/>
      <c r="AP90" s="120"/>
      <c r="AQ90" s="120"/>
      <c r="AR90" s="120"/>
      <c r="AS90" s="120"/>
      <c r="AT90" s="120"/>
      <c r="AU90" s="136"/>
      <c r="AV90" s="137"/>
      <c r="AW90" s="138"/>
      <c r="AX90" s="142" t="s">
        <v>449</v>
      </c>
    </row>
    <row r="91" spans="1:50" s="124" customFormat="1" hidden="1" x14ac:dyDescent="0.3">
      <c r="A91" s="163"/>
      <c r="B91" s="164"/>
      <c r="C91" s="165">
        <v>139343</v>
      </c>
      <c r="D91" s="165"/>
      <c r="E91" s="127" t="s">
        <v>264</v>
      </c>
      <c r="F91" s="127"/>
      <c r="G91" s="208" t="s">
        <v>491</v>
      </c>
      <c r="H91" s="237" t="s">
        <v>492</v>
      </c>
      <c r="I91" s="108"/>
      <c r="J91" s="238"/>
      <c r="K91" s="239"/>
      <c r="L91" s="232"/>
      <c r="M91" s="233"/>
      <c r="N91" s="234"/>
      <c r="O91" s="235"/>
      <c r="P91" s="108"/>
      <c r="Q91" s="109"/>
      <c r="R91" s="109"/>
      <c r="S91" s="109"/>
      <c r="T91" s="110"/>
      <c r="U91" s="110"/>
      <c r="V91" s="110"/>
      <c r="W91" s="110"/>
      <c r="X91" s="110"/>
      <c r="Y91" s="133"/>
      <c r="Z91" s="134"/>
      <c r="AA91" s="135"/>
      <c r="AB91" s="135"/>
      <c r="AC91" s="135"/>
      <c r="AD91" s="135"/>
      <c r="AE91" s="133"/>
      <c r="AF91" s="115" t="s">
        <v>493</v>
      </c>
      <c r="AG91" s="116" t="s">
        <v>494</v>
      </c>
      <c r="AH91" s="117"/>
      <c r="AI91" s="118"/>
      <c r="AJ91" s="116"/>
      <c r="AK91" s="236" t="s">
        <v>32</v>
      </c>
      <c r="AL91" s="120"/>
      <c r="AM91" s="120"/>
      <c r="AN91" s="120"/>
      <c r="AO91" s="120"/>
      <c r="AP91" s="120"/>
      <c r="AQ91" s="120"/>
      <c r="AR91" s="120"/>
      <c r="AS91" s="120"/>
      <c r="AT91" s="120"/>
      <c r="AU91" s="136"/>
      <c r="AV91" s="137"/>
      <c r="AW91" s="138"/>
      <c r="AX91" s="142" t="s">
        <v>449</v>
      </c>
    </row>
    <row r="92" spans="1:50" s="124" customFormat="1" hidden="1" x14ac:dyDescent="0.3">
      <c r="A92" s="163"/>
      <c r="B92" s="164"/>
      <c r="C92" s="165">
        <v>139348</v>
      </c>
      <c r="D92" s="165"/>
      <c r="E92" s="127" t="s">
        <v>264</v>
      </c>
      <c r="F92" s="127"/>
      <c r="G92" s="208" t="s">
        <v>495</v>
      </c>
      <c r="H92" s="237" t="s">
        <v>496</v>
      </c>
      <c r="I92" s="108"/>
      <c r="J92" s="238"/>
      <c r="K92" s="239"/>
      <c r="L92" s="232"/>
      <c r="M92" s="233"/>
      <c r="N92" s="234"/>
      <c r="O92" s="235"/>
      <c r="P92" s="108"/>
      <c r="Q92" s="109"/>
      <c r="R92" s="109"/>
      <c r="S92" s="109"/>
      <c r="T92" s="110"/>
      <c r="U92" s="110"/>
      <c r="V92" s="110"/>
      <c r="W92" s="110"/>
      <c r="X92" s="110"/>
      <c r="Y92" s="133"/>
      <c r="Z92" s="134"/>
      <c r="AA92" s="135"/>
      <c r="AB92" s="135"/>
      <c r="AC92" s="135"/>
      <c r="AD92" s="135"/>
      <c r="AE92" s="133"/>
      <c r="AF92" s="115" t="s">
        <v>497</v>
      </c>
      <c r="AG92" s="116" t="s">
        <v>498</v>
      </c>
      <c r="AH92" s="117"/>
      <c r="AI92" s="118"/>
      <c r="AJ92" s="116"/>
      <c r="AK92" s="236" t="s">
        <v>32</v>
      </c>
      <c r="AL92" s="120"/>
      <c r="AM92" s="120"/>
      <c r="AN92" s="120"/>
      <c r="AO92" s="120"/>
      <c r="AP92" s="120"/>
      <c r="AQ92" s="120"/>
      <c r="AR92" s="120"/>
      <c r="AS92" s="120"/>
      <c r="AT92" s="120"/>
      <c r="AU92" s="136"/>
      <c r="AV92" s="137"/>
      <c r="AW92" s="138"/>
      <c r="AX92" s="142" t="s">
        <v>449</v>
      </c>
    </row>
    <row r="93" spans="1:50" s="124" customFormat="1" ht="28.8" hidden="1" x14ac:dyDescent="0.3">
      <c r="A93" s="163"/>
      <c r="B93" s="164"/>
      <c r="C93" s="165">
        <v>139352</v>
      </c>
      <c r="D93" s="165"/>
      <c r="E93" s="127" t="s">
        <v>264</v>
      </c>
      <c r="F93" s="127"/>
      <c r="G93" s="208" t="s">
        <v>499</v>
      </c>
      <c r="H93" s="237" t="s">
        <v>500</v>
      </c>
      <c r="I93" s="108"/>
      <c r="J93" s="238"/>
      <c r="K93" s="239"/>
      <c r="L93" s="232"/>
      <c r="M93" s="233"/>
      <c r="N93" s="234"/>
      <c r="O93" s="235"/>
      <c r="P93" s="108"/>
      <c r="Q93" s="109"/>
      <c r="R93" s="109"/>
      <c r="S93" s="109"/>
      <c r="T93" s="110"/>
      <c r="U93" s="110"/>
      <c r="V93" s="110"/>
      <c r="W93" s="110"/>
      <c r="X93" s="110"/>
      <c r="Y93" s="133"/>
      <c r="Z93" s="134"/>
      <c r="AA93" s="135"/>
      <c r="AB93" s="135"/>
      <c r="AC93" s="135"/>
      <c r="AD93" s="135"/>
      <c r="AE93" s="133"/>
      <c r="AF93" s="115" t="s">
        <v>501</v>
      </c>
      <c r="AG93" s="116" t="s">
        <v>502</v>
      </c>
      <c r="AH93" s="117"/>
      <c r="AI93" s="118"/>
      <c r="AJ93" s="116"/>
      <c r="AK93" s="236" t="s">
        <v>32</v>
      </c>
      <c r="AL93" s="120"/>
      <c r="AM93" s="120"/>
      <c r="AN93" s="120"/>
      <c r="AO93" s="120"/>
      <c r="AP93" s="120"/>
      <c r="AQ93" s="120"/>
      <c r="AR93" s="120"/>
      <c r="AS93" s="120"/>
      <c r="AT93" s="120"/>
      <c r="AU93" s="136"/>
      <c r="AV93" s="137"/>
      <c r="AW93" s="138"/>
      <c r="AX93" s="142" t="s">
        <v>449</v>
      </c>
    </row>
    <row r="94" spans="1:50" s="124" customFormat="1" ht="28.8" hidden="1" x14ac:dyDescent="0.3">
      <c r="A94" s="163"/>
      <c r="B94" s="164"/>
      <c r="C94" s="165">
        <v>139357</v>
      </c>
      <c r="D94" s="165"/>
      <c r="E94" s="127" t="s">
        <v>264</v>
      </c>
      <c r="F94" s="127"/>
      <c r="G94" s="208" t="s">
        <v>503</v>
      </c>
      <c r="H94" s="237" t="s">
        <v>504</v>
      </c>
      <c r="I94" s="108"/>
      <c r="J94" s="238"/>
      <c r="K94" s="239"/>
      <c r="L94" s="232"/>
      <c r="M94" s="233"/>
      <c r="N94" s="234"/>
      <c r="O94" s="235"/>
      <c r="P94" s="108"/>
      <c r="Q94" s="109"/>
      <c r="R94" s="109"/>
      <c r="S94" s="109"/>
      <c r="T94" s="110"/>
      <c r="U94" s="110"/>
      <c r="V94" s="110"/>
      <c r="W94" s="110"/>
      <c r="X94" s="110"/>
      <c r="Y94" s="133"/>
      <c r="Z94" s="134"/>
      <c r="AA94" s="135"/>
      <c r="AB94" s="135"/>
      <c r="AC94" s="135"/>
      <c r="AD94" s="135"/>
      <c r="AE94" s="133"/>
      <c r="AF94" s="115" t="s">
        <v>505</v>
      </c>
      <c r="AG94" s="116" t="s">
        <v>506</v>
      </c>
      <c r="AH94" s="117"/>
      <c r="AI94" s="118"/>
      <c r="AJ94" s="116"/>
      <c r="AK94" s="236" t="s">
        <v>32</v>
      </c>
      <c r="AL94" s="120"/>
      <c r="AM94" s="120"/>
      <c r="AN94" s="120"/>
      <c r="AO94" s="120"/>
      <c r="AP94" s="120"/>
      <c r="AQ94" s="120"/>
      <c r="AR94" s="120"/>
      <c r="AS94" s="120"/>
      <c r="AT94" s="120"/>
      <c r="AU94" s="136"/>
      <c r="AV94" s="137"/>
      <c r="AW94" s="138"/>
      <c r="AX94" s="142" t="s">
        <v>364</v>
      </c>
    </row>
    <row r="95" spans="1:50" s="124" customFormat="1" ht="28.8" hidden="1" x14ac:dyDescent="0.3">
      <c r="A95" s="163"/>
      <c r="B95" s="164"/>
      <c r="C95" s="165">
        <v>139360</v>
      </c>
      <c r="D95" s="165"/>
      <c r="E95" s="127" t="s">
        <v>264</v>
      </c>
      <c r="F95" s="127"/>
      <c r="G95" s="208" t="s">
        <v>507</v>
      </c>
      <c r="H95" s="237" t="s">
        <v>508</v>
      </c>
      <c r="I95" s="108"/>
      <c r="J95" s="238"/>
      <c r="K95" s="239"/>
      <c r="L95" s="232"/>
      <c r="M95" s="233"/>
      <c r="N95" s="234"/>
      <c r="O95" s="235"/>
      <c r="P95" s="108"/>
      <c r="Q95" s="109"/>
      <c r="R95" s="109"/>
      <c r="S95" s="109"/>
      <c r="T95" s="110"/>
      <c r="U95" s="110"/>
      <c r="V95" s="110"/>
      <c r="W95" s="110"/>
      <c r="X95" s="110"/>
      <c r="Y95" s="133"/>
      <c r="Z95" s="134"/>
      <c r="AA95" s="135"/>
      <c r="AB95" s="135"/>
      <c r="AC95" s="135"/>
      <c r="AD95" s="135"/>
      <c r="AE95" s="133"/>
      <c r="AF95" s="115" t="s">
        <v>509</v>
      </c>
      <c r="AG95" s="116" t="s">
        <v>510</v>
      </c>
      <c r="AH95" s="117"/>
      <c r="AI95" s="118"/>
      <c r="AJ95" s="116"/>
      <c r="AK95" s="236" t="s">
        <v>32</v>
      </c>
      <c r="AL95" s="120"/>
      <c r="AM95" s="120"/>
      <c r="AN95" s="120"/>
      <c r="AO95" s="120"/>
      <c r="AP95" s="120"/>
      <c r="AQ95" s="120"/>
      <c r="AR95" s="120"/>
      <c r="AS95" s="120"/>
      <c r="AT95" s="120"/>
      <c r="AU95" s="136"/>
      <c r="AV95" s="137"/>
      <c r="AW95" s="138"/>
      <c r="AX95" s="142" t="s">
        <v>449</v>
      </c>
    </row>
    <row r="96" spans="1:50" s="124" customFormat="1" hidden="1" x14ac:dyDescent="0.3">
      <c r="A96" s="163"/>
      <c r="B96" s="164"/>
      <c r="C96" s="165">
        <v>139362</v>
      </c>
      <c r="D96" s="165"/>
      <c r="E96" s="127" t="s">
        <v>264</v>
      </c>
      <c r="F96" s="127"/>
      <c r="G96" s="208" t="s">
        <v>511</v>
      </c>
      <c r="H96" s="237" t="s">
        <v>512</v>
      </c>
      <c r="I96" s="108"/>
      <c r="J96" s="238"/>
      <c r="K96" s="239"/>
      <c r="L96" s="232"/>
      <c r="M96" s="233"/>
      <c r="N96" s="234"/>
      <c r="O96" s="235"/>
      <c r="P96" s="108"/>
      <c r="Q96" s="109"/>
      <c r="R96" s="109"/>
      <c r="S96" s="109"/>
      <c r="T96" s="110"/>
      <c r="U96" s="110"/>
      <c r="V96" s="110"/>
      <c r="W96" s="110"/>
      <c r="X96" s="110"/>
      <c r="Y96" s="133"/>
      <c r="Z96" s="134"/>
      <c r="AA96" s="135"/>
      <c r="AB96" s="135"/>
      <c r="AC96" s="135"/>
      <c r="AD96" s="135"/>
      <c r="AE96" s="133"/>
      <c r="AF96" s="115" t="s">
        <v>513</v>
      </c>
      <c r="AG96" s="116" t="s">
        <v>514</v>
      </c>
      <c r="AH96" s="117"/>
      <c r="AI96" s="118"/>
      <c r="AJ96" s="116"/>
      <c r="AK96" s="236" t="s">
        <v>32</v>
      </c>
      <c r="AL96" s="120"/>
      <c r="AM96" s="120"/>
      <c r="AN96" s="120"/>
      <c r="AO96" s="120"/>
      <c r="AP96" s="120"/>
      <c r="AQ96" s="120"/>
      <c r="AR96" s="120"/>
      <c r="AS96" s="120"/>
      <c r="AT96" s="120"/>
      <c r="AU96" s="136"/>
      <c r="AV96" s="137"/>
      <c r="AW96" s="138"/>
      <c r="AX96" s="142" t="s">
        <v>449</v>
      </c>
    </row>
    <row r="97" spans="1:58" s="124" customFormat="1" ht="28.8" hidden="1" x14ac:dyDescent="0.3">
      <c r="A97" s="163"/>
      <c r="B97" s="164"/>
      <c r="C97" s="165">
        <v>139363</v>
      </c>
      <c r="D97" s="165"/>
      <c r="E97" s="127" t="s">
        <v>264</v>
      </c>
      <c r="F97" s="127"/>
      <c r="G97" s="208" t="s">
        <v>515</v>
      </c>
      <c r="H97" s="237" t="s">
        <v>516</v>
      </c>
      <c r="I97" s="108"/>
      <c r="J97" s="238"/>
      <c r="K97" s="239"/>
      <c r="L97" s="232"/>
      <c r="M97" s="233"/>
      <c r="N97" s="234"/>
      <c r="O97" s="235"/>
      <c r="P97" s="108"/>
      <c r="Q97" s="109"/>
      <c r="R97" s="109"/>
      <c r="S97" s="109"/>
      <c r="T97" s="110"/>
      <c r="U97" s="110"/>
      <c r="V97" s="110"/>
      <c r="W97" s="110"/>
      <c r="X97" s="110"/>
      <c r="Y97" s="133"/>
      <c r="Z97" s="134"/>
      <c r="AA97" s="135"/>
      <c r="AB97" s="135"/>
      <c r="AC97" s="135"/>
      <c r="AD97" s="135"/>
      <c r="AE97" s="133"/>
      <c r="AF97" s="115" t="s">
        <v>517</v>
      </c>
      <c r="AG97" s="116" t="s">
        <v>518</v>
      </c>
      <c r="AH97" s="117"/>
      <c r="AI97" s="118"/>
      <c r="AJ97" s="116"/>
      <c r="AK97" s="236" t="s">
        <v>32</v>
      </c>
      <c r="AL97" s="120"/>
      <c r="AM97" s="120"/>
      <c r="AN97" s="120"/>
      <c r="AO97" s="120"/>
      <c r="AP97" s="120"/>
      <c r="AQ97" s="120"/>
      <c r="AR97" s="120"/>
      <c r="AS97" s="120"/>
      <c r="AT97" s="120"/>
      <c r="AU97" s="136"/>
      <c r="AV97" s="137"/>
      <c r="AW97" s="138"/>
      <c r="AX97" s="142" t="s">
        <v>449</v>
      </c>
    </row>
    <row r="98" spans="1:58" s="124" customFormat="1" hidden="1" x14ac:dyDescent="0.3">
      <c r="A98" s="163"/>
      <c r="B98" s="164"/>
      <c r="C98" s="165">
        <v>139565</v>
      </c>
      <c r="D98" s="165"/>
      <c r="E98" s="127" t="s">
        <v>264</v>
      </c>
      <c r="F98" s="127"/>
      <c r="G98" s="208" t="s">
        <v>519</v>
      </c>
      <c r="H98" s="237" t="s">
        <v>520</v>
      </c>
      <c r="I98" s="108"/>
      <c r="J98" s="238"/>
      <c r="K98" s="239"/>
      <c r="L98" s="232"/>
      <c r="M98" s="233"/>
      <c r="N98" s="234"/>
      <c r="O98" s="235"/>
      <c r="P98" s="108"/>
      <c r="Q98" s="109"/>
      <c r="R98" s="109"/>
      <c r="S98" s="109"/>
      <c r="T98" s="110"/>
      <c r="U98" s="110"/>
      <c r="V98" s="110"/>
      <c r="W98" s="110"/>
      <c r="X98" s="110"/>
      <c r="Y98" s="133"/>
      <c r="Z98" s="134"/>
      <c r="AA98" s="135"/>
      <c r="AB98" s="135"/>
      <c r="AC98" s="135"/>
      <c r="AD98" s="135"/>
      <c r="AE98" s="133"/>
      <c r="AF98" s="115" t="s">
        <v>521</v>
      </c>
      <c r="AG98" s="116" t="s">
        <v>522</v>
      </c>
      <c r="AH98" s="117"/>
      <c r="AI98" s="118"/>
      <c r="AJ98" s="116"/>
      <c r="AK98" s="236" t="s">
        <v>32</v>
      </c>
      <c r="AL98" s="120"/>
      <c r="AM98" s="120"/>
      <c r="AN98" s="120"/>
      <c r="AO98" s="120"/>
      <c r="AP98" s="120"/>
      <c r="AQ98" s="120"/>
      <c r="AR98" s="120"/>
      <c r="AS98" s="120"/>
      <c r="AT98" s="120"/>
      <c r="AU98" s="136"/>
      <c r="AV98" s="137"/>
      <c r="AW98" s="138"/>
      <c r="AX98" s="142" t="s">
        <v>449</v>
      </c>
    </row>
    <row r="99" spans="1:58" s="124" customFormat="1" hidden="1" x14ac:dyDescent="0.3">
      <c r="A99" s="125"/>
      <c r="B99" s="126"/>
      <c r="C99" s="127">
        <v>142076</v>
      </c>
      <c r="D99" s="127"/>
      <c r="E99" s="127" t="s">
        <v>211</v>
      </c>
      <c r="F99" s="127"/>
      <c r="G99" s="208" t="s">
        <v>523</v>
      </c>
      <c r="H99" s="128"/>
      <c r="I99" s="241" t="s">
        <v>327</v>
      </c>
      <c r="J99" s="129"/>
      <c r="K99" s="130"/>
      <c r="L99" s="108" t="s">
        <v>215</v>
      </c>
      <c r="M99" s="131"/>
      <c r="N99" s="132"/>
      <c r="O99" s="107" t="s">
        <v>136</v>
      </c>
      <c r="P99" s="108" t="s">
        <v>136</v>
      </c>
      <c r="Q99" s="109"/>
      <c r="R99" s="109"/>
      <c r="S99" s="109"/>
      <c r="T99" s="110"/>
      <c r="U99" s="110"/>
      <c r="V99" s="110"/>
      <c r="W99" s="110"/>
      <c r="X99" s="110"/>
      <c r="Y99" s="133"/>
      <c r="Z99" s="134"/>
      <c r="AA99" s="135"/>
      <c r="AB99" s="135"/>
      <c r="AC99" s="135"/>
      <c r="AD99" s="135"/>
      <c r="AE99" s="133"/>
      <c r="AF99" s="115" t="s">
        <v>524</v>
      </c>
      <c r="AG99" s="116" t="s">
        <v>525</v>
      </c>
      <c r="AH99" s="117"/>
      <c r="AI99" s="118"/>
      <c r="AJ99" s="116"/>
      <c r="AK99" s="119"/>
      <c r="AL99" s="120"/>
      <c r="AM99" s="120"/>
      <c r="AN99" s="120"/>
      <c r="AO99" s="120"/>
      <c r="AP99" s="120"/>
      <c r="AQ99" s="120"/>
      <c r="AR99" s="120"/>
      <c r="AS99" s="120"/>
      <c r="AT99" s="120"/>
      <c r="AU99" s="136"/>
      <c r="AV99" s="137"/>
      <c r="AW99" s="138"/>
      <c r="AX99" s="142" t="s">
        <v>449</v>
      </c>
    </row>
    <row r="100" spans="1:58" s="124" customFormat="1" ht="28.8" hidden="1" x14ac:dyDescent="0.3">
      <c r="A100" s="163"/>
      <c r="B100" s="164"/>
      <c r="C100" s="165">
        <v>142063</v>
      </c>
      <c r="D100" s="165"/>
      <c r="E100" s="127" t="s">
        <v>211</v>
      </c>
      <c r="F100" s="127"/>
      <c r="G100" s="208" t="s">
        <v>526</v>
      </c>
      <c r="H100" s="128"/>
      <c r="I100" s="241" t="s">
        <v>327</v>
      </c>
      <c r="J100" s="129"/>
      <c r="K100" s="130"/>
      <c r="L100" s="108" t="s">
        <v>215</v>
      </c>
      <c r="M100" s="131"/>
      <c r="N100" s="132"/>
      <c r="O100" s="107"/>
      <c r="P100" s="108" t="s">
        <v>527</v>
      </c>
      <c r="Q100" s="109"/>
      <c r="R100" s="109"/>
      <c r="S100" s="109"/>
      <c r="T100" s="110"/>
      <c r="U100" s="110"/>
      <c r="V100" s="110"/>
      <c r="W100" s="110"/>
      <c r="X100" s="110"/>
      <c r="Y100" s="133"/>
      <c r="Z100" s="134"/>
      <c r="AA100" s="135"/>
      <c r="AB100" s="135"/>
      <c r="AC100" s="135"/>
      <c r="AD100" s="135"/>
      <c r="AE100" s="133"/>
      <c r="AF100" s="115" t="s">
        <v>524</v>
      </c>
      <c r="AG100" s="116" t="s">
        <v>525</v>
      </c>
      <c r="AH100" s="117"/>
      <c r="AI100" s="118"/>
      <c r="AJ100" s="116"/>
      <c r="AK100" s="119" t="s">
        <v>32</v>
      </c>
      <c r="AL100" s="120"/>
      <c r="AM100" s="120"/>
      <c r="AN100" s="120"/>
      <c r="AO100" s="120"/>
      <c r="AP100" s="120"/>
      <c r="AQ100" s="120"/>
      <c r="AR100" s="120"/>
      <c r="AS100" s="120"/>
      <c r="AT100" s="120"/>
      <c r="AU100" s="136"/>
      <c r="AV100" s="137"/>
      <c r="AW100" s="138"/>
      <c r="AX100" s="142" t="s">
        <v>528</v>
      </c>
    </row>
    <row r="101" spans="1:58" s="124" customFormat="1" ht="28.8" hidden="1" x14ac:dyDescent="0.3">
      <c r="A101" s="163">
        <v>29</v>
      </c>
      <c r="B101" s="164"/>
      <c r="C101" s="165">
        <v>139538</v>
      </c>
      <c r="D101" s="165"/>
      <c r="E101" s="127" t="s">
        <v>529</v>
      </c>
      <c r="F101" s="127"/>
      <c r="G101" s="128" t="s">
        <v>530</v>
      </c>
      <c r="H101" s="166"/>
      <c r="I101" s="108" t="s">
        <v>133</v>
      </c>
      <c r="J101" s="167"/>
      <c r="K101" s="168"/>
      <c r="L101" s="107"/>
      <c r="M101" s="209"/>
      <c r="N101" s="210"/>
      <c r="O101" s="107"/>
      <c r="P101" s="108"/>
      <c r="Q101" s="109"/>
      <c r="R101" s="109"/>
      <c r="S101" s="109"/>
      <c r="T101" s="110"/>
      <c r="U101" s="110"/>
      <c r="V101" s="110"/>
      <c r="W101" s="110"/>
      <c r="X101" s="110"/>
      <c r="Y101" s="133"/>
      <c r="Z101" s="134"/>
      <c r="AA101" s="135"/>
      <c r="AB101" s="135"/>
      <c r="AC101" s="135"/>
      <c r="AD101" s="135"/>
      <c r="AE101" s="133"/>
      <c r="AF101" s="115"/>
      <c r="AG101" s="116"/>
      <c r="AH101" s="117"/>
      <c r="AI101" s="118"/>
      <c r="AJ101" s="116"/>
      <c r="AK101" s="119" t="s">
        <v>32</v>
      </c>
      <c r="AL101" s="120"/>
      <c r="AM101" s="120"/>
      <c r="AN101" s="120"/>
      <c r="AO101" s="120"/>
      <c r="AP101" s="120"/>
      <c r="AQ101" s="120"/>
      <c r="AR101" s="120"/>
      <c r="AS101" s="120"/>
      <c r="AT101" s="120"/>
      <c r="AU101" s="136"/>
      <c r="AV101" s="137"/>
      <c r="AW101" s="138"/>
      <c r="AX101" s="142" t="s">
        <v>531</v>
      </c>
    </row>
    <row r="102" spans="1:58" s="124" customFormat="1" ht="28.8" hidden="1" x14ac:dyDescent="0.3">
      <c r="A102" s="163">
        <v>30</v>
      </c>
      <c r="B102" s="164"/>
      <c r="C102" s="165">
        <v>139560</v>
      </c>
      <c r="D102" s="165"/>
      <c r="E102" s="127" t="s">
        <v>529</v>
      </c>
      <c r="F102" s="127"/>
      <c r="G102" s="128" t="s">
        <v>532</v>
      </c>
      <c r="H102" s="166"/>
      <c r="I102" s="108" t="s">
        <v>133</v>
      </c>
      <c r="J102" s="167"/>
      <c r="K102" s="168"/>
      <c r="L102" s="107"/>
      <c r="M102" s="209"/>
      <c r="N102" s="210"/>
      <c r="O102" s="107"/>
      <c r="P102" s="108"/>
      <c r="Q102" s="109"/>
      <c r="R102" s="109"/>
      <c r="S102" s="109"/>
      <c r="T102" s="110"/>
      <c r="U102" s="110"/>
      <c r="V102" s="110"/>
      <c r="W102" s="110"/>
      <c r="X102" s="110"/>
      <c r="Y102" s="133"/>
      <c r="Z102" s="134"/>
      <c r="AA102" s="135"/>
      <c r="AB102" s="135"/>
      <c r="AC102" s="135"/>
      <c r="AD102" s="135"/>
      <c r="AE102" s="133"/>
      <c r="AF102" s="115"/>
      <c r="AG102" s="116"/>
      <c r="AH102" s="117"/>
      <c r="AI102" s="118"/>
      <c r="AJ102" s="116"/>
      <c r="AK102" s="119" t="s">
        <v>32</v>
      </c>
      <c r="AL102" s="120"/>
      <c r="AM102" s="120"/>
      <c r="AN102" s="120"/>
      <c r="AO102" s="120"/>
      <c r="AP102" s="120"/>
      <c r="AQ102" s="120"/>
      <c r="AR102" s="120"/>
      <c r="AS102" s="120"/>
      <c r="AT102" s="120"/>
      <c r="AU102" s="136"/>
      <c r="AV102" s="137"/>
      <c r="AW102" s="138"/>
      <c r="AX102" s="142" t="s">
        <v>531</v>
      </c>
    </row>
    <row r="103" spans="1:58" s="124" customFormat="1" ht="66" hidden="1" customHeight="1" x14ac:dyDescent="0.3">
      <c r="A103" s="163">
        <v>31</v>
      </c>
      <c r="B103" s="164"/>
      <c r="C103" s="165">
        <v>141344</v>
      </c>
      <c r="D103" s="165"/>
      <c r="E103" s="127" t="s">
        <v>295</v>
      </c>
      <c r="F103" s="127"/>
      <c r="G103" s="128" t="s">
        <v>533</v>
      </c>
      <c r="H103" s="166"/>
      <c r="I103" s="240"/>
      <c r="J103" s="167"/>
      <c r="K103" s="168"/>
      <c r="L103" s="107" t="s">
        <v>215</v>
      </c>
      <c r="M103" s="209"/>
      <c r="N103" s="210"/>
      <c r="O103" s="107"/>
      <c r="P103" s="108" t="s">
        <v>247</v>
      </c>
      <c r="Q103" s="109"/>
      <c r="R103" s="109"/>
      <c r="S103" s="109"/>
      <c r="T103" s="110"/>
      <c r="U103" s="110"/>
      <c r="V103" s="110"/>
      <c r="W103" s="110"/>
      <c r="X103" s="110"/>
      <c r="Y103" s="133"/>
      <c r="Z103" s="134"/>
      <c r="AA103" s="135"/>
      <c r="AB103" s="135"/>
      <c r="AC103" s="135"/>
      <c r="AD103" s="135"/>
      <c r="AE103" s="133"/>
      <c r="AF103" s="115"/>
      <c r="AG103" s="116"/>
      <c r="AH103" s="117"/>
      <c r="AI103" s="118"/>
      <c r="AJ103" s="116"/>
      <c r="AK103" s="119" t="s">
        <v>534</v>
      </c>
      <c r="AL103" s="120"/>
      <c r="AM103" s="120"/>
      <c r="AN103" s="120"/>
      <c r="AO103" s="120"/>
      <c r="AP103" s="120"/>
      <c r="AQ103" s="120"/>
      <c r="AR103" s="120"/>
      <c r="AS103" s="120"/>
      <c r="AT103" s="120"/>
      <c r="AU103" s="136"/>
      <c r="AV103" s="137"/>
      <c r="AW103" s="138"/>
      <c r="AX103" s="123" t="s">
        <v>535</v>
      </c>
    </row>
    <row r="104" spans="1:58" ht="75" hidden="1" customHeight="1" thickBot="1" x14ac:dyDescent="0.35">
      <c r="A104" s="242">
        <v>32</v>
      </c>
      <c r="B104" s="243"/>
      <c r="C104" s="244">
        <v>140849</v>
      </c>
      <c r="D104" s="244"/>
      <c r="E104" s="245" t="s">
        <v>295</v>
      </c>
      <c r="F104" s="245"/>
      <c r="G104" s="246" t="s">
        <v>536</v>
      </c>
      <c r="H104" s="247" t="s">
        <v>247</v>
      </c>
      <c r="I104" s="248"/>
      <c r="J104" s="249"/>
      <c r="K104" s="250"/>
      <c r="L104" s="251" t="s">
        <v>215</v>
      </c>
      <c r="M104" s="252"/>
      <c r="N104" s="253"/>
      <c r="O104" s="107"/>
      <c r="P104" s="108" t="s">
        <v>247</v>
      </c>
      <c r="Q104" s="109"/>
      <c r="R104" s="109"/>
      <c r="S104" s="109"/>
      <c r="T104" s="110"/>
      <c r="U104" s="110"/>
      <c r="V104" s="110"/>
      <c r="W104" s="110"/>
      <c r="X104" s="110"/>
      <c r="Y104" s="133"/>
      <c r="Z104" s="254"/>
      <c r="AA104" s="255"/>
      <c r="AB104" s="255"/>
      <c r="AC104" s="255"/>
      <c r="AD104" s="255"/>
      <c r="AE104" s="256"/>
      <c r="AF104" s="115"/>
      <c r="AG104" s="116"/>
      <c r="AH104" s="117"/>
      <c r="AI104" s="118"/>
      <c r="AJ104" s="116"/>
      <c r="AK104" s="119" t="s">
        <v>32</v>
      </c>
      <c r="AL104" s="120"/>
      <c r="AM104" s="120"/>
      <c r="AN104" s="120"/>
      <c r="AO104" s="120"/>
      <c r="AP104" s="120"/>
      <c r="AQ104" s="120"/>
      <c r="AR104" s="120"/>
      <c r="AS104" s="120"/>
      <c r="AT104" s="120"/>
      <c r="AU104" s="136"/>
      <c r="AV104" s="137"/>
      <c r="AW104" s="138"/>
      <c r="AX104" s="123" t="s">
        <v>537</v>
      </c>
    </row>
    <row r="105" spans="1:58" x14ac:dyDescent="0.3">
      <c r="E105" s="294" t="s">
        <v>578</v>
      </c>
      <c r="G105" s="270" t="s">
        <v>576</v>
      </c>
      <c r="P105" s="270" t="s">
        <v>577</v>
      </c>
      <c r="T105" s="266">
        <v>3643011</v>
      </c>
      <c r="Z105" s="259" t="s">
        <v>138</v>
      </c>
      <c r="AA105" s="259" t="s">
        <v>138</v>
      </c>
      <c r="AY105" s="270" t="s">
        <v>32</v>
      </c>
      <c r="AZ105" s="291">
        <v>3205662</v>
      </c>
      <c r="BA105" s="273">
        <f>AZ105/T105</f>
        <v>0.87994848217587041</v>
      </c>
      <c r="BE105" s="292">
        <f>AZ105</f>
        <v>3205662</v>
      </c>
      <c r="BF105" s="293">
        <v>1</v>
      </c>
    </row>
    <row r="106" spans="1:58" x14ac:dyDescent="0.3">
      <c r="P106" s="261" t="s">
        <v>538</v>
      </c>
      <c r="Q106" s="261"/>
      <c r="R106" s="261"/>
      <c r="S106" s="261"/>
      <c r="T106" s="262">
        <f>SUBTOTAL(109,T6:T104)</f>
        <v>22237658</v>
      </c>
      <c r="U106" s="262">
        <f>SUBTOTAL(109,U6:U104)</f>
        <v>263498</v>
      </c>
      <c r="V106" s="262"/>
      <c r="W106" s="262" t="s">
        <v>582</v>
      </c>
      <c r="X106" s="262" t="s">
        <v>583</v>
      </c>
      <c r="Y106" s="263">
        <f>SUBTOTAL(109,Y6:Y104)</f>
        <v>3914486</v>
      </c>
      <c r="Z106" s="263"/>
      <c r="AA106" s="263"/>
      <c r="AB106" s="263"/>
      <c r="AC106" s="263"/>
      <c r="AD106" s="263"/>
      <c r="AE106" s="263"/>
      <c r="AY106" s="270">
        <f>COUNTIF(AY2:AY105, "x")</f>
        <v>7</v>
      </c>
    </row>
    <row r="107" spans="1:58" x14ac:dyDescent="0.3">
      <c r="P107" s="272" t="s">
        <v>541</v>
      </c>
      <c r="Q107" s="261"/>
      <c r="R107" s="261"/>
      <c r="S107" s="261"/>
      <c r="T107" s="271">
        <f>SUMIF(AY6:AY105, "x", T6:T105)</f>
        <v>12897349.588235294</v>
      </c>
      <c r="U107" s="271">
        <f>SUMIF(AY6:AY28, "x", U6:U28)</f>
        <v>26019</v>
      </c>
      <c r="V107" s="262"/>
      <c r="W107" s="262">
        <f>T107/3</f>
        <v>4299116.5294117648</v>
      </c>
      <c r="X107" s="262">
        <f>U107/3</f>
        <v>8673</v>
      </c>
      <c r="Y107" s="263"/>
      <c r="Z107" s="263"/>
      <c r="AA107" s="263"/>
      <c r="AB107" s="263"/>
      <c r="AC107" s="263"/>
      <c r="AD107" s="263"/>
      <c r="AE107" s="263"/>
      <c r="AY107" s="266"/>
    </row>
    <row r="108" spans="1:58" ht="15.6" x14ac:dyDescent="0.3">
      <c r="P108" s="264" t="s">
        <v>539</v>
      </c>
      <c r="Q108" s="264"/>
      <c r="R108" s="264"/>
      <c r="S108" s="264"/>
      <c r="T108" s="265">
        <f>(T106*0.000689551)+(U106*0.00531)</f>
        <v>16733.173691558</v>
      </c>
    </row>
  </sheetData>
  <sheetProtection formatCells="0" formatColumns="0" formatRows="0" autoFilter="0"/>
  <autoFilter ref="B5:AX108">
    <filterColumn colId="18">
      <customFilters>
        <customFilter operator="notEqual" val=" "/>
      </customFilters>
    </filterColumn>
  </autoFilter>
  <dataConsolidate function="max"/>
  <mergeCells count="13">
    <mergeCell ref="T43:Y43"/>
    <mergeCell ref="A1:AX1"/>
    <mergeCell ref="A2:L2"/>
    <mergeCell ref="A3:AJ3"/>
    <mergeCell ref="AK3:AU3"/>
    <mergeCell ref="AV3:AV5"/>
    <mergeCell ref="A4:J4"/>
    <mergeCell ref="K4:N4"/>
    <mergeCell ref="O4:Y4"/>
    <mergeCell ref="Z4:AE4"/>
    <mergeCell ref="AF4:AG4"/>
    <mergeCell ref="AH4:AJ4"/>
    <mergeCell ref="T20:Y20"/>
  </mergeCells>
  <conditionalFormatting sqref="AH21:AJ21 AF104:AJ104 AF15:AH15 AF36:AI42 AF16:AG19 L15:AE19 T20 L20:R20 Z20:AJ20 L43:T43 L54:AE104 L53:R53 T53:AE53 L6:AJ14 Z43:AJ43 AF44:AJ100 L44:AE52 L29:AJ31 L32:AE42 AF32:AJ35 AF22:AJ28 L21:AE28 I6:I100">
    <cfRule type="cellIs" dxfId="107" priority="108" operator="equal">
      <formula>"None"</formula>
    </cfRule>
  </conditionalFormatting>
  <conditionalFormatting sqref="AK101:AK103 E99:F100 C58:G58 C89:D103 C81:D87 C59:D79 AK36:AK42 AP37:AX42 AP44:AX44 AO14:AX14 AF104:AW104 AO27:AX27 AO54:AX58 AO59:AV88 AM43:AX43 H81:H87 H59:H79 C80:H80 C88:H88 C10:H10 A9:H9 A104:H104 H89:H103 C14:H14 I58 AF16:AG19 AF14:AL14 AF99:AW99 AF100:AX100 AF44:AK44 AF15:AH15 AF89:AV98 J101:AE104 L58:AE58 I59:AE100 C6:AX6 C8:H8 A11:H13 A7:H7 I7:AX11 AF12:AX13 AK15:AX15 AN36:AN42 AO53:AW53 AW59:AW98 AV101:AW103 AO45:AX52 AF45:AM52 C54:AE57 A53:B58 AF53:AN88 T20 I20:R20 Z43:AK43 A43:T43 C53:R53 T53:AE53 AN44:AN52 A44:AE52 A36:AI42 Z20:AX20 AX23:AX26 AH21:AX21 AQ36:AX36 I12:AE19 A28:AX35 AV16:AW19 A15:H21 I21:AE21 A22:AN27 AO22:AW26">
    <cfRule type="expression" dxfId="106" priority="107">
      <formula>MOD(ROW(),2)=0</formula>
    </cfRule>
  </conditionalFormatting>
  <conditionalFormatting sqref="AK101:AK103 AK80:AM80 AK88:AM88 AK14:AL14 AP37:AW42 AK104:AW104 AP44:AV44 AO14:AW14 AK36:AK44 AO80:AV80 AM43:AV43 AK6:AW13 AK20:AV21 AK15:AW15 AN36:AN42 AK45:AM58 AO45:AV58 AK99:AW100 AO88:AW88 AV59:AV79 AW43:AW80 AV81:AW87 AV89:AW98 AV101:AW103 AN44:AN88 AQ36:AW36 AV16:AV19 AW16:AW21 AK22:AW35">
    <cfRule type="cellIs" dxfId="105" priority="106" operator="equal">
      <formula>"x"</formula>
    </cfRule>
  </conditionalFormatting>
  <conditionalFormatting sqref="AF102:AJ103">
    <cfRule type="cellIs" dxfId="104" priority="105" operator="equal">
      <formula>"None"</formula>
    </cfRule>
  </conditionalFormatting>
  <conditionalFormatting sqref="AL102:AV103 AF102:AJ103 AX102">
    <cfRule type="expression" dxfId="103" priority="104">
      <formula>MOD(ROW(),2)=0</formula>
    </cfRule>
  </conditionalFormatting>
  <conditionalFormatting sqref="AL102:AV103">
    <cfRule type="cellIs" dxfId="102" priority="103" operator="equal">
      <formula>"x"</formula>
    </cfRule>
  </conditionalFormatting>
  <conditionalFormatting sqref="AF101:AJ101">
    <cfRule type="cellIs" dxfId="101" priority="102" operator="equal">
      <formula>"None"</formula>
    </cfRule>
  </conditionalFormatting>
  <conditionalFormatting sqref="AL101:AV101 AF101:AJ101 E101:F101 AX101">
    <cfRule type="expression" dxfId="100" priority="101">
      <formula>MOD(ROW(),2)=0</formula>
    </cfRule>
  </conditionalFormatting>
  <conditionalFormatting sqref="AL101:AV101">
    <cfRule type="cellIs" dxfId="99" priority="100" operator="equal">
      <formula>"x"</formula>
    </cfRule>
  </conditionalFormatting>
  <conditionalFormatting sqref="AX16:AX19 AK16:AO19 AR16:AV19">
    <cfRule type="expression" dxfId="98" priority="99">
      <formula>MOD(ROW(),2)=0</formula>
    </cfRule>
  </conditionalFormatting>
  <conditionalFormatting sqref="AK16:AO19 AR16:AV19">
    <cfRule type="cellIs" dxfId="97" priority="98" operator="equal">
      <formula>"x"</formula>
    </cfRule>
  </conditionalFormatting>
  <conditionalFormatting sqref="H58 J58:K58">
    <cfRule type="expression" dxfId="96" priority="97">
      <formula>MOD(ROW(),2)=0</formula>
    </cfRule>
  </conditionalFormatting>
  <conditionalFormatting sqref="I101">
    <cfRule type="cellIs" dxfId="95" priority="96" operator="equal">
      <formula>"None"</formula>
    </cfRule>
  </conditionalFormatting>
  <conditionalFormatting sqref="I101">
    <cfRule type="expression" dxfId="94" priority="95">
      <formula>MOD(ROW(),2)=0</formula>
    </cfRule>
  </conditionalFormatting>
  <conditionalFormatting sqref="E102:F103">
    <cfRule type="expression" dxfId="93" priority="94">
      <formula>MOD(ROW(),2)=0</formula>
    </cfRule>
  </conditionalFormatting>
  <conditionalFormatting sqref="G101">
    <cfRule type="expression" dxfId="92" priority="93">
      <formula>MOD(ROW(),2)=0</formula>
    </cfRule>
  </conditionalFormatting>
  <conditionalFormatting sqref="G102:G103">
    <cfRule type="expression" dxfId="91" priority="92">
      <formula>MOD(ROW(),2)=0</formula>
    </cfRule>
  </conditionalFormatting>
  <conditionalFormatting sqref="I102">
    <cfRule type="cellIs" dxfId="90" priority="91" operator="equal">
      <formula>"None"</formula>
    </cfRule>
  </conditionalFormatting>
  <conditionalFormatting sqref="I102">
    <cfRule type="expression" dxfId="89" priority="90">
      <formula>MOD(ROW(),2)=0</formula>
    </cfRule>
  </conditionalFormatting>
  <conditionalFormatting sqref="AW80 AW88">
    <cfRule type="expression" dxfId="88" priority="89">
      <formula>MOD(ROW(),2)=0</formula>
    </cfRule>
  </conditionalFormatting>
  <conditionalFormatting sqref="AW80 AW88">
    <cfRule type="cellIs" dxfId="87" priority="88" operator="equal">
      <formula>"x"</formula>
    </cfRule>
  </conditionalFormatting>
  <conditionalFormatting sqref="AW102:AW103">
    <cfRule type="expression" dxfId="86" priority="87">
      <formula>MOD(ROW(),2)=0</formula>
    </cfRule>
  </conditionalFormatting>
  <conditionalFormatting sqref="AW102:AW103">
    <cfRule type="cellIs" dxfId="85" priority="86" operator="equal">
      <formula>"x"</formula>
    </cfRule>
  </conditionalFormatting>
  <conditionalFormatting sqref="AW101">
    <cfRule type="expression" dxfId="84" priority="85">
      <formula>MOD(ROW(),2)=0</formula>
    </cfRule>
  </conditionalFormatting>
  <conditionalFormatting sqref="AW101">
    <cfRule type="cellIs" dxfId="83" priority="84" operator="equal">
      <formula>"x"</formula>
    </cfRule>
  </conditionalFormatting>
  <conditionalFormatting sqref="AW16:AW19">
    <cfRule type="expression" dxfId="82" priority="83">
      <formula>MOD(ROW(),2)=0</formula>
    </cfRule>
  </conditionalFormatting>
  <conditionalFormatting sqref="AW16:AW19">
    <cfRule type="cellIs" dxfId="81" priority="82" operator="equal">
      <formula>"x"</formula>
    </cfRule>
  </conditionalFormatting>
  <conditionalFormatting sqref="E82:F87">
    <cfRule type="expression" dxfId="80" priority="81">
      <formula>MOD(ROW(),2)=0</formula>
    </cfRule>
  </conditionalFormatting>
  <conditionalFormatting sqref="AK82:AM87 AO82:AV87">
    <cfRule type="cellIs" dxfId="79" priority="80" operator="equal">
      <formula>"x"</formula>
    </cfRule>
  </conditionalFormatting>
  <conditionalFormatting sqref="AW82:AW87">
    <cfRule type="expression" dxfId="78" priority="79">
      <formula>MOD(ROW(),2)=0</formula>
    </cfRule>
  </conditionalFormatting>
  <conditionalFormatting sqref="AW82:AW87">
    <cfRule type="cellIs" dxfId="77" priority="78" operator="equal">
      <formula>"x"</formula>
    </cfRule>
  </conditionalFormatting>
  <conditionalFormatting sqref="E90:F98">
    <cfRule type="expression" dxfId="76" priority="77">
      <formula>MOD(ROW(),2)=0</formula>
    </cfRule>
  </conditionalFormatting>
  <conditionalFormatting sqref="AK90:AV98">
    <cfRule type="cellIs" dxfId="75" priority="76" operator="equal">
      <formula>"x"</formula>
    </cfRule>
  </conditionalFormatting>
  <conditionalFormatting sqref="AW90:AW98">
    <cfRule type="expression" dxfId="74" priority="75">
      <formula>MOD(ROW(),2)=0</formula>
    </cfRule>
  </conditionalFormatting>
  <conditionalFormatting sqref="AW90:AW98">
    <cfRule type="cellIs" dxfId="73" priority="74" operator="equal">
      <formula>"x"</formula>
    </cfRule>
  </conditionalFormatting>
  <conditionalFormatting sqref="E59:F79 AX59:AX79">
    <cfRule type="expression" dxfId="72" priority="73">
      <formula>MOD(ROW(),2)=0</formula>
    </cfRule>
  </conditionalFormatting>
  <conditionalFormatting sqref="AK59:AM79 AO59:AV79">
    <cfRule type="cellIs" dxfId="71" priority="72" operator="equal">
      <formula>"x"</formula>
    </cfRule>
  </conditionalFormatting>
  <conditionalFormatting sqref="AW59:AW79">
    <cfRule type="expression" dxfId="70" priority="71">
      <formula>MOD(ROW(),2)=0</formula>
    </cfRule>
  </conditionalFormatting>
  <conditionalFormatting sqref="AW59:AW79">
    <cfRule type="cellIs" dxfId="69" priority="70" operator="equal">
      <formula>"x"</formula>
    </cfRule>
  </conditionalFormatting>
  <conditionalFormatting sqref="AM14:AN14">
    <cfRule type="expression" dxfId="68" priority="69">
      <formula>MOD(ROW(),2)=0</formula>
    </cfRule>
  </conditionalFormatting>
  <conditionalFormatting sqref="AM14:AN14">
    <cfRule type="cellIs" dxfId="67" priority="68" operator="equal">
      <formula>"x"</formula>
    </cfRule>
  </conditionalFormatting>
  <conditionalFormatting sqref="AH16:AJ19">
    <cfRule type="cellIs" dxfId="66" priority="67" operator="equal">
      <formula>"None"</formula>
    </cfRule>
  </conditionalFormatting>
  <conditionalFormatting sqref="AH16:AJ19">
    <cfRule type="expression" dxfId="65" priority="66">
      <formula>MOD(ROW(),2)=0</formula>
    </cfRule>
  </conditionalFormatting>
  <conditionalFormatting sqref="E81:F81">
    <cfRule type="expression" dxfId="64" priority="65">
      <formula>MOD(ROW(),2)=0</formula>
    </cfRule>
  </conditionalFormatting>
  <conditionalFormatting sqref="AK81:AM81 AO81:AV81">
    <cfRule type="cellIs" dxfId="63" priority="64" operator="equal">
      <formula>"x"</formula>
    </cfRule>
  </conditionalFormatting>
  <conditionalFormatting sqref="AW81">
    <cfRule type="expression" dxfId="62" priority="63">
      <formula>MOD(ROW(),2)=0</formula>
    </cfRule>
  </conditionalFormatting>
  <conditionalFormatting sqref="AW81">
    <cfRule type="cellIs" dxfId="61" priority="62" operator="equal">
      <formula>"x"</formula>
    </cfRule>
  </conditionalFormatting>
  <conditionalFormatting sqref="E89:F89 AX94">
    <cfRule type="expression" dxfId="60" priority="61">
      <formula>MOD(ROW(),2)=0</formula>
    </cfRule>
  </conditionalFormatting>
  <conditionalFormatting sqref="AK89:AV89">
    <cfRule type="cellIs" dxfId="59" priority="60" operator="equal">
      <formula>"x"</formula>
    </cfRule>
  </conditionalFormatting>
  <conditionalFormatting sqref="AW89">
    <cfRule type="expression" dxfId="58" priority="59">
      <formula>MOD(ROW(),2)=0</formula>
    </cfRule>
  </conditionalFormatting>
  <conditionalFormatting sqref="AW89">
    <cfRule type="cellIs" dxfId="57" priority="58" operator="equal">
      <formula>"x"</formula>
    </cfRule>
  </conditionalFormatting>
  <conditionalFormatting sqref="AL43">
    <cfRule type="expression" dxfId="56" priority="57">
      <formula>MOD(ROW(),2)=0</formula>
    </cfRule>
  </conditionalFormatting>
  <conditionalFormatting sqref="AL43">
    <cfRule type="cellIs" dxfId="55" priority="56" operator="equal">
      <formula>"x"</formula>
    </cfRule>
  </conditionalFormatting>
  <conditionalFormatting sqref="AX53">
    <cfRule type="expression" dxfId="54" priority="55">
      <formula>MOD(ROW(),2)=0</formula>
    </cfRule>
  </conditionalFormatting>
  <conditionalFormatting sqref="AF21">
    <cfRule type="cellIs" dxfId="53" priority="54" operator="equal">
      <formula>"None"</formula>
    </cfRule>
  </conditionalFormatting>
  <conditionalFormatting sqref="AF21">
    <cfRule type="expression" dxfId="52" priority="53">
      <formula>MOD(ROW(),2)=0</formula>
    </cfRule>
  </conditionalFormatting>
  <conditionalFormatting sqref="AG21">
    <cfRule type="cellIs" dxfId="51" priority="52" operator="equal">
      <formula>"None"</formula>
    </cfRule>
  </conditionalFormatting>
  <conditionalFormatting sqref="AG21">
    <cfRule type="expression" dxfId="50" priority="51">
      <formula>MOD(ROW(),2)=0</formula>
    </cfRule>
  </conditionalFormatting>
  <conditionalFormatting sqref="AP16:AP19">
    <cfRule type="expression" dxfId="49" priority="50">
      <formula>MOD(ROW(),2)=0</formula>
    </cfRule>
  </conditionalFormatting>
  <conditionalFormatting sqref="AP16:AP19">
    <cfRule type="cellIs" dxfId="48" priority="49" operator="equal">
      <formula>"x"</formula>
    </cfRule>
  </conditionalFormatting>
  <conditionalFormatting sqref="AL36:AL42">
    <cfRule type="expression" dxfId="47" priority="48">
      <formula>MOD(ROW(),2)=0</formula>
    </cfRule>
  </conditionalFormatting>
  <conditionalFormatting sqref="AL36:AL42">
    <cfRule type="cellIs" dxfId="46" priority="47" operator="equal">
      <formula>"x"</formula>
    </cfRule>
  </conditionalFormatting>
  <conditionalFormatting sqref="AL44">
    <cfRule type="expression" dxfId="45" priority="46">
      <formula>MOD(ROW(),2)=0</formula>
    </cfRule>
  </conditionalFormatting>
  <conditionalFormatting sqref="AL44">
    <cfRule type="cellIs" dxfId="44" priority="45" operator="equal">
      <formula>"x"</formula>
    </cfRule>
  </conditionalFormatting>
  <conditionalFormatting sqref="G59">
    <cfRule type="expression" dxfId="43" priority="44">
      <formula>MOD(ROW(),2)=0</formula>
    </cfRule>
  </conditionalFormatting>
  <conditionalFormatting sqref="G60:G79">
    <cfRule type="expression" dxfId="42" priority="43">
      <formula>MOD(ROW(),2)=0</formula>
    </cfRule>
  </conditionalFormatting>
  <conditionalFormatting sqref="G81:G87">
    <cfRule type="expression" dxfId="41" priority="42">
      <formula>MOD(ROW(),2)=0</formula>
    </cfRule>
  </conditionalFormatting>
  <conditionalFormatting sqref="G89:G100">
    <cfRule type="expression" dxfId="40" priority="41">
      <formula>MOD(ROW(),2)=0</formula>
    </cfRule>
  </conditionalFormatting>
  <conditionalFormatting sqref="AX104">
    <cfRule type="expression" dxfId="39" priority="40">
      <formula>MOD(ROW(),2)=0</formula>
    </cfRule>
  </conditionalFormatting>
  <conditionalFormatting sqref="AM36:AM42">
    <cfRule type="cellIs" dxfId="38" priority="38" operator="equal">
      <formula>"x"</formula>
    </cfRule>
  </conditionalFormatting>
  <conditionalFormatting sqref="AM36:AM42">
    <cfRule type="expression" dxfId="37" priority="39">
      <formula>MOD(ROW(),2)=0</formula>
    </cfRule>
  </conditionalFormatting>
  <conditionalFormatting sqref="AM44">
    <cfRule type="cellIs" dxfId="36" priority="36" operator="equal">
      <formula>"x"</formula>
    </cfRule>
  </conditionalFormatting>
  <conditionalFormatting sqref="AM44">
    <cfRule type="expression" dxfId="35" priority="37">
      <formula>MOD(ROW(),2)=0</formula>
    </cfRule>
  </conditionalFormatting>
  <conditionalFormatting sqref="A80:B80 A88:B88 A6:B6 A10:B10 A8:B8">
    <cfRule type="expression" dxfId="34" priority="35">
      <formula>MOD(ROW(),2)=0</formula>
    </cfRule>
  </conditionalFormatting>
  <conditionalFormatting sqref="A99:B99">
    <cfRule type="expression" dxfId="33" priority="34">
      <formula>MOD(ROW(),2)=0</formula>
    </cfRule>
  </conditionalFormatting>
  <conditionalFormatting sqref="A100:B101">
    <cfRule type="expression" dxfId="32" priority="33">
      <formula>MOD(ROW(),2)=0</formula>
    </cfRule>
  </conditionalFormatting>
  <conditionalFormatting sqref="A14:B14">
    <cfRule type="expression" dxfId="31" priority="32">
      <formula>MOD(ROW(),2)=0</formula>
    </cfRule>
  </conditionalFormatting>
  <conditionalFormatting sqref="A102:B103">
    <cfRule type="expression" dxfId="30" priority="31">
      <formula>MOD(ROW(),2)=0</formula>
    </cfRule>
  </conditionalFormatting>
  <conditionalFormatting sqref="A82:B87">
    <cfRule type="expression" dxfId="29" priority="30">
      <formula>MOD(ROW(),2)=0</formula>
    </cfRule>
  </conditionalFormatting>
  <conditionalFormatting sqref="A90:B98">
    <cfRule type="expression" dxfId="28" priority="29">
      <formula>MOD(ROW(),2)=0</formula>
    </cfRule>
  </conditionalFormatting>
  <conditionalFormatting sqref="A59:B79">
    <cfRule type="expression" dxfId="27" priority="28">
      <formula>MOD(ROW(),2)=0</formula>
    </cfRule>
  </conditionalFormatting>
  <conditionalFormatting sqref="A81:B81">
    <cfRule type="expression" dxfId="26" priority="27">
      <formula>MOD(ROW(),2)=0</formula>
    </cfRule>
  </conditionalFormatting>
  <conditionalFormatting sqref="A89:B89">
    <cfRule type="expression" dxfId="25" priority="26">
      <formula>MOD(ROW(),2)=0</formula>
    </cfRule>
  </conditionalFormatting>
  <conditionalFormatting sqref="AI15:AJ15">
    <cfRule type="cellIs" dxfId="24" priority="25" operator="equal">
      <formula>"None"</formula>
    </cfRule>
  </conditionalFormatting>
  <conditionalFormatting sqref="AI15:AJ15">
    <cfRule type="expression" dxfId="23" priority="24">
      <formula>MOD(ROW(),2)=0</formula>
    </cfRule>
  </conditionalFormatting>
  <conditionalFormatting sqref="AQ16:AQ19">
    <cfRule type="expression" dxfId="22" priority="23">
      <formula>MOD(ROW(),2)=0</formula>
    </cfRule>
  </conditionalFormatting>
  <conditionalFormatting sqref="AQ16:AQ19">
    <cfRule type="cellIs" dxfId="21" priority="22" operator="equal">
      <formula>"x"</formula>
    </cfRule>
  </conditionalFormatting>
  <conditionalFormatting sqref="AJ36:AJ42">
    <cfRule type="cellIs" dxfId="20" priority="21" operator="equal">
      <formula>"None"</formula>
    </cfRule>
  </conditionalFormatting>
  <conditionalFormatting sqref="AJ36:AJ42">
    <cfRule type="expression" dxfId="19" priority="20">
      <formula>MOD(ROW(),2)=0</formula>
    </cfRule>
  </conditionalFormatting>
  <conditionalFormatting sqref="AO36:AO42">
    <cfRule type="cellIs" dxfId="18" priority="18" operator="equal">
      <formula>"x"</formula>
    </cfRule>
  </conditionalFormatting>
  <conditionalFormatting sqref="AO36:AO42">
    <cfRule type="expression" dxfId="17" priority="19">
      <formula>MOD(ROW(),2)=0</formula>
    </cfRule>
  </conditionalFormatting>
  <conditionalFormatting sqref="AX103">
    <cfRule type="expression" dxfId="16" priority="17">
      <formula>MOD(ROW(),2)=0</formula>
    </cfRule>
  </conditionalFormatting>
  <conditionalFormatting sqref="AO44">
    <cfRule type="cellIs" dxfId="15" priority="15" operator="equal">
      <formula>"x"</formula>
    </cfRule>
  </conditionalFormatting>
  <conditionalFormatting sqref="AO44">
    <cfRule type="expression" dxfId="14" priority="16">
      <formula>MOD(ROW(),2)=0</formula>
    </cfRule>
  </conditionalFormatting>
  <conditionalFormatting sqref="AX88">
    <cfRule type="expression" dxfId="13" priority="14">
      <formula>MOD(ROW(),2)=0</formula>
    </cfRule>
  </conditionalFormatting>
  <conditionalFormatting sqref="AX89:AX93">
    <cfRule type="expression" dxfId="12" priority="13">
      <formula>MOD(ROW(),2)=0</formula>
    </cfRule>
  </conditionalFormatting>
  <conditionalFormatting sqref="AX95:AX99">
    <cfRule type="expression" dxfId="11" priority="12">
      <formula>MOD(ROW(),2)=0</formula>
    </cfRule>
  </conditionalFormatting>
  <conditionalFormatting sqref="AX80:AX87">
    <cfRule type="expression" dxfId="10" priority="11">
      <formula>MOD(ROW(),2)=0</formula>
    </cfRule>
  </conditionalFormatting>
  <conditionalFormatting sqref="I103">
    <cfRule type="cellIs" dxfId="9" priority="10" operator="equal">
      <formula>"None"</formula>
    </cfRule>
  </conditionalFormatting>
  <conditionalFormatting sqref="I103">
    <cfRule type="expression" dxfId="8" priority="9">
      <formula>MOD(ROW(),2)=0</formula>
    </cfRule>
  </conditionalFormatting>
  <conditionalFormatting sqref="I104">
    <cfRule type="cellIs" dxfId="7" priority="8" operator="equal">
      <formula>"None"</formula>
    </cfRule>
  </conditionalFormatting>
  <conditionalFormatting sqref="I104">
    <cfRule type="expression" dxfId="6" priority="7">
      <formula>MOD(ROW(),2)=0</formula>
    </cfRule>
  </conditionalFormatting>
  <conditionalFormatting sqref="S20">
    <cfRule type="cellIs" dxfId="5" priority="6" operator="equal">
      <formula>"None"</formula>
    </cfRule>
  </conditionalFormatting>
  <conditionalFormatting sqref="S20">
    <cfRule type="expression" dxfId="4" priority="5">
      <formula>MOD(ROW(),2)=0</formula>
    </cfRule>
  </conditionalFormatting>
  <conditionalFormatting sqref="S53">
    <cfRule type="cellIs" dxfId="3" priority="4" operator="equal">
      <formula>"None"</formula>
    </cfRule>
  </conditionalFormatting>
  <conditionalFormatting sqref="S53">
    <cfRule type="expression" dxfId="2" priority="3">
      <formula>MOD(ROW(),2)=0</formula>
    </cfRule>
  </conditionalFormatting>
  <conditionalFormatting sqref="AP36">
    <cfRule type="cellIs" dxfId="1" priority="1" operator="equal">
      <formula>"x"</formula>
    </cfRule>
  </conditionalFormatting>
  <conditionalFormatting sqref="AP36">
    <cfRule type="expression" dxfId="0" priority="2">
      <formula>MOD(ROW(),2)=0</formula>
    </cfRule>
  </conditionalFormatting>
  <hyperlinks>
    <hyperlink ref="G13" r:id="rId1" display="https://maps.google.com/maps?ie=UTF8&amp;q=100+California+Drive+Yountville,+CA+9459&amp;hq=&amp;hnear=100+California+Dr,+Yountville,+California+94599&amp;t=m&amp;z=16&amp;vpsrc=0"/>
    <hyperlink ref="G57" r:id="rId2" display="https://maps.google.com/maps?ie=UTF8&amp;q=3737+Main+Street++Riverside,+CA+92501&amp;hq=&amp;hnear=3737+Main+St,+Riverside,+California+92501&amp;ll=33.982562,-117.374601&amp;spn=0.001719,0.001574&amp;t=m&amp;z=19&amp;vpsrc=6"/>
    <hyperlink ref="G20" r:id="rId3" display="https://maps.google.com/maps?ie=UTF8&amp;q=3101+Gold+Camp+Dr.+Ranch+Cordova++95670&amp;hq=&amp;hnear=3101+Gold+Camp+Dr,+Rancho+Cordova,+California+95670&amp;t=m&amp;z=16&amp;vpsrc=0"/>
    <hyperlink ref="G61" r:id="rId4" display="https://maps.google.com/maps?f=q&amp;source=s_q&amp;hl=en&amp;geocode=&amp;q=30+West+Coast+Road+Redway+95560-9999&amp;aq=&amp;sll=39.147554,-123.199386&amp;sspn=0.006432,0.006319&amp;vpsrc=0&amp;ie=UTF8&amp;hq=&amp;hnear=30+West+Coast+Rd,+Redway,+California+95560&amp;t=m&amp;z=17"/>
    <hyperlink ref="G62" r:id="rId5" display="https://maps.google.com/maps?f=q&amp;source=s_q&amp;hl=en&amp;geocode=&amp;q=50+Canyon+Creek+Road+Gold+Run,+95717-0008&amp;aq=&amp;sll=38.343001,-120.762697&amp;sspn=0.006505,0.006319&amp;vpsrc=0&amp;ie=UTF8&amp;hq=&amp;hnear=50+Canyon+Creek+Rd,+Dutch+Flat,+California+95714&amp;t=m&amp;z=17"/>
    <hyperlink ref="G66" r:id="rId6" display="https://maps.google.com/maps?f=q&amp;source=s_q&amp;hl=en&amp;geocode=&amp;q=2063+Hopi+Avenue,+South+Lake+Tahoe,+CA+96150&amp;aq=0&amp;oq=2063+Hopi+Avenue+South+Lake+Tahoe,+96150-&amp;sll=40.378905,-120.592219&amp;sspn=0.006318,0.006319&amp;vpsrc=0&amp;ie=UTF8&amp;hq=&amp;hnear=2063+Hopi+Ave,+South+Lake+Tahoe,+California+96150&amp;t=m&amp;z=17&amp;iwloc=A"/>
    <hyperlink ref="G67" r:id="rId7" display="https://maps.google.com/maps?f=q&amp;source=s_q&amp;hl=en&amp;geocode=&amp;q=472-400+Diamond+Crest+Rd,+Susanville,+CA+96130&amp;aq=0&amp;oq=472-400+Diamond+Crest+Rd.+Susanville+96130&amp;sll=41.491904,-120.550103&amp;sspn=0.003106,0.00316&amp;vpsrc=0&amp;ie=UTF8&amp;hq=&amp;hnear=472-400+Diamond+Crest+Rd,+Susanville,+California+96130&amp;t=m&amp;z=17"/>
    <hyperlink ref="G68" r:id="rId8" display="https://maps.google.com/maps?f=q&amp;source=s_q&amp;hl=en&amp;geocode=&amp;q=Highway+Patrol,+1511+Main+St,+Weaverville,+CA&amp;aq=&amp;sll=40.734771,-122.68158&amp;sspn=0.804372,0.808868&amp;vpsrc=0&amp;ie=UTF8&amp;hq=&amp;hnear=&amp;ll=40.72312,-122.928793&amp;spn=0.006285,0.006319&amp;t=m&amp;z=17&amp;iwloc=A&amp;cid=7156338978706129177"/>
    <hyperlink ref="G69" r:id="rId9" display="https://maps.google.com/maps?f=q&amp;source=s_q&amp;hl=en&amp;geocode=&amp;q=540+South+Orchard+Avenue,+Ukiah,+CA+95482&amp;aq=0&amp;oq=540+South+Orchard+Avenue+Ukiah+95482-&amp;sll=37.496227,-119.979785&amp;sspn=0.00658,0.006319&amp;vpsrc=0&amp;ie=UTF8&amp;hq=&amp;hnear=540-542+S+Orchard+Ave,+Ukiah,+California+95482&amp;t=m&amp;z=17"/>
    <hyperlink ref="G70" r:id="rId10" display="https://maps.google.com/maps?f=q&amp;source=s_q&amp;hl=en&amp;geocode=&amp;q=100+E+Street+Williams,+95987-0488&amp;aq=&amp;sll=39.188026,-120.834287&amp;sspn=0.006461,0.006319&amp;vpsrc=0&amp;ie=UTF8&amp;hq=&amp;hnear=100+E+St,+Williams,+Colusa+County,+California+95987&amp;ll=39.160256,-122.133787&amp;spn=0.006431,0.006319&amp;t=m&amp;z=17"/>
    <hyperlink ref="G59" r:id="rId11" display="https://maps.google.com/maps?f=q&amp;source=s_q&amp;hl=en&amp;geocode=&amp;q=905+West+C+Street,+Alturas,+CA+96101&amp;aq=0&amp;oq=905+West+C+Street+Alturas,+96101&amp;sll=41.49093,-120.549709&amp;sspn=0.003122,0.00316&amp;vpsrc=6&amp;ie=UTF8&amp;hq=&amp;hnear=905+W+C+St,+Alturas,+California+96101&amp;ll=41"/>
    <hyperlink ref="G60" r:id="rId12" display="https://maps.google.com/maps?f=q&amp;source=s_q&amp;hl=en&amp;geocode=&amp;q=301+Clinton+Road+Jackson,+95624-2604&amp;aq=&amp;sll=40.115378,-123.814137&amp;sspn=0.006342,0.006319&amp;vpsrc=0&amp;ie=UTF8&amp;hq=&amp;hnear=301+Clinton+Rd,+Jackson,+California+95642&amp;t=m&amp;z=17"/>
    <hyperlink ref="G63" r:id="rId13" display="https://maps.google.com/maps?f=q&amp;source=s_q&amp;hl=en&amp;geocode=&amp;q=2550+Main+Street+Red+Bluff+96080-2336&amp;aq=&amp;sll=39.160256,-122.133787&amp;sspn=0.006431,0.006319&amp;vpsrc=6&amp;ie=UTF8&amp;hq=&amp;hnear=2550+Main+St,+Red+Bluff,+California+96080&amp;ll=40.193082,-122.239181&amp;spn=0.003168,0.00316&amp;t=m&amp;z=18"/>
    <hyperlink ref="G64" r:id="rId14" display="https://maps.google.com/maps?f=q&amp;source=s_q&amp;hl=en&amp;geocode=&amp;q=455+8th+St,+San+Francisco,+CA+94103&amp;aq=0&amp;oq=455+8th+St.+San+Francisco,+94103-&amp;sll=36.655931,-121.635979&amp;sspn=0.006653,0.006319&amp;vpsrc=6&amp;ie=UTF8&amp;hq=&amp;hnear=455+8th+St,+San+Francisco,+California+94103&amp;ll=37.773301,-122.407361&amp;spn=0.001639,0.00158&amp;t=m&amp;z=19&amp;iwloc=5335989271627873803"/>
    <hyperlink ref="G65" r:id="rId15" display="https://maps.google.com/maps?f=q&amp;source=s_q&amp;hl=en&amp;geocode=&amp;q=6100+LaBath+Avenue+Rohnert+Park+94928-7915&amp;aq=&amp;sll=37.773301,-122.407361&amp;sspn=0.001639,0.00158&amp;vpsrc=0&amp;ie=UTF8&amp;hq=&amp;hnear=6100+Labath+Ave,+Rohnert+Park,+California+94928&amp;t=m&amp;z=17"/>
    <hyperlink ref="G76" r:id="rId16" display="https://maps.google.com/maps?f=q&amp;source=s_q&amp;hl=en&amp;geocode=&amp;q=CHP+3031+Lo+Hi+Way,+Placerville,+CA+95667&amp;aq=&amp;sll=38.720805,-120.830415&amp;sspn=0.004339,0.003417&amp;vpsrc=0&amp;t=h&amp;g=3031+Lo+Hi+Way,+Placerville,+California+95667&amp;ie=UTF8&amp;hq=CHP&amp;hnear=3031+Lo+Hi+Way,+Pl"/>
    <hyperlink ref="G73" r:id="rId17" display="https://maps.google.com/maps?f=q&amp;source=s_q&amp;hl=en&amp;geocode=&amp;q=6+Massie+Ct.+Sacramento,+CA+95823&amp;aq=&amp;sll=38.720784,-120.830378&amp;sspn=0.004587,0.003417&amp;vpsrc=6&amp;t=h&amp;ie=UTF8&amp;hq=&amp;hnear=6+Massie+Ct,+Sacramento,+California+95823&amp;ll=38.475057,-121.420823&amp;spn=0.0046"/>
    <hyperlink ref="G75" r:id="rId18" display="https://maps.google.com/maps?ie=UTF8&amp;q=CHP+13739+Andrew+Stevens+Dr.+Woodland,++CA++95776&amp;hq=&amp;hnear=&amp;t=h&amp;z=16&amp;vpsrc=0&amp;iwloc=A&amp;cid=6666081382759831247"/>
    <hyperlink ref="G71" r:id="rId19" display="https://maps.google.com/maps?f=q&amp;source=s_q&amp;hl=en&amp;geocode=&amp;q=chp++5001+BLUM+RD.+MARTINEZ,+CA+94553&amp;aq=&amp;sll=37.996885,-122.073716&amp;sspn=0.099158,0.109348&amp;vpsrc=0&amp;t=h&amp;ie=UTF8&amp;hq=chp++5001+BLUM+RD.+MARTINEZ,+CA+94553&amp;hnear=&amp;radius=15000&amp;z=13&amp;cid=1279777779894"/>
    <hyperlink ref="G78" r:id="rId20" display="https://maps.google.com/maps?f=q&amp;source=s_q&amp;hl=en&amp;geocode=&amp;q=CHP++2020+JUNCTION+AVE.+SAN+JOSE,+CA+95131&amp;aq=&amp;sll=37.383201,-121.911298&amp;sspn=0.006607,0.006834&amp;vpsrc=0&amp;t=h&amp;g=2020+Junction+Ave,+San+Jose,+California+95131&amp;ie=UTF8&amp;hq=CHP&amp;hnear=2020+Junction+Ave"/>
    <hyperlink ref="G74" r:id="rId21" display="https://maps.google.com/maps?f=q&amp;source=s_q&amp;hl=en&amp;geocode=&amp;q=CHP++53+SAN+CLEMENTE+DR.+CORTE+MADARA,+CA+94925&amp;aq=&amp;sll=37.924451,-122.511511&amp;sspn=0.004638,0.003417&amp;vpsrc=0&amp;t=h&amp;g=53+San+Clemente+Dr,+Corte+Madera,+California+94925&amp;ie=UTF8&amp;hq=CHP++53+SAN+CLEME"/>
    <hyperlink ref="G72" r:id="rId22" display="https://maps.google.com/maps?f=q&amp;source=s_q&amp;hl=en&amp;geocode=&amp;q=chp++3050+TRAVIS+BLVD.+FAIRfield,+CA+94534&amp;aq=&amp;sll=38.258628,-122.06697&amp;sspn=0.001092,0.000854&amp;vpsrc=0&amp;t=h&amp;ie=UTF8&amp;hq=chp&amp;hnear=3050+Travis+Blvd,+Fairfield,+California+94534&amp;fll=38.258594,-122.0"/>
    <hyperlink ref="G77" r:id="rId23" display="https://maps.google.com/maps?f=q&amp;source=s_q&amp;hl=en&amp;geocode=&amp;q=CHP+3601+TELEGRAPH+AVE.+OAKLAND,++CA+94609&amp;aq=&amp;sll=37.824814,-122.26563&amp;sspn=0.006602,0.006834&amp;vpsrc=0&amp;t=h&amp;ie=UTF8&amp;hq=CHP&amp;hnear=3601+Telegraph+Ave,+Oakland,+California+94609&amp;fll=37.824561,-122.2"/>
    <hyperlink ref="G81" r:id="rId24" display="https://maps.google.com/maps?f=q&amp;source=s_q&amp;hl=en&amp;geocode=&amp;q=4040+Buck+Owens+Blvd.+Bakersfield,+93308-4930&amp;aq=&amp;sll=33.484547,-117.668424&amp;sspn=0.006541,0.006706&amp;vpsrc=0&amp;ie=UTF8&amp;hq=&amp;hnear=4040+Buck+Owens+Blvd,+Bakersfield,+California+93308&amp;t=m&amp;z=17"/>
    <hyperlink ref="G83" r:id="rId25" display="https://maps.google.com/maps?f=q&amp;source=s_q&amp;hl=en&amp;geocode=&amp;q=29449+Stockdale+Hwy.+Bakersfield,+93312-9644&amp;aq=&amp;sll=35.396638,-119.043229&amp;sspn=0.006795,0.006706&amp;vpsrc=0&amp;g=4040+Buck+Owens+Blvd,+Bakersfield,+California+93308&amp;ie=UTF8&amp;hq=&amp;hnear=29449+Stockdale+Hwy,+Bakersfield,+California+93314&amp;ll=35.354537,-119.32973&amp;spn=0.006764,0.006706&amp;t=m&amp;z=17"/>
    <hyperlink ref="G84" r:id="rId26" display="https://maps.google.com/maps?f=q&amp;source=s_q&amp;hl=en&amp;geocode=&amp;q=5264+Highway+49+North+Mariposa+95338-9501&amp;aq=&amp;sll=38.350082,-122.720662&amp;sspn=0.006504,0.006319&amp;vpsrc=0&amp;ie=UTF8&amp;hq=&amp;hnear=5264+California+49,+Mariposa,+California+95338&amp;t=m&amp;z=17"/>
    <hyperlink ref="G85" r:id="rId27" display="https://maps.google.com/maps?f=q&amp;source=s_q&amp;hl=en&amp;geocode=&amp;q=960+East+Blanco+Road+Salinas+93901-&amp;aq=&amp;sll=34.970429,-120.421921&amp;sspn=0.006796,0.006706&amp;vpsrc=0&amp;ie=UTF8&amp;hq=&amp;hnear=960+E+Blanco+Rd,+Salinas,+California+93901&amp;ll=36.655931,-121.635979&amp;spn=0.006653,0.006319&amp;t=m&amp;z=17"/>
    <hyperlink ref="G82" r:id="rId28" display="https://maps.google.com/maps?f=q&amp;source=s_q&amp;hl=en&amp;geocode=&amp;q=300+E.+Mt.+View+Barstow,+92311-2887CA&amp;aq=&amp;sll=32.715666,-114.99115&amp;sspn=1.68919,1.716614&amp;vpsrc=0&amp;ie=UTF8&amp;hq=&amp;hnear=300+E+Mountain+View+St,+Barstow,+California+92311&amp;t=m&amp;z=17"/>
    <hyperlink ref="G86" r:id="rId29" display="https://maps.google.com/maps?f=q&amp;source=s_q&amp;hl=en&amp;geocode=&amp;q=9530+Pittsburg+Ave.+Rancho+Cucamonga,+91730-6014&amp;aq=&amp;sll=34.021122,-118.396466&amp;sspn=0.219962,0.214577&amp;vpsrc=0&amp;ie=UTF8&amp;hq=&amp;hnear=9530+Pittsburgh+Ave,+Rancho+Cucamonga,+California+91730&amp;t=m&amp;z=17"/>
    <hyperlink ref="G87" r:id="rId30" display="https://maps.google.com/maps?f=q&amp;source=s_q&amp;hl=en&amp;geocode=&amp;q=1710+No.+Carlotti+Drive+Santa+Maria,+93454-1505&amp;aq=&amp;sll=35.354537,-119.32973&amp;sspn=0.006764,0.006706&amp;vpsrc=0&amp;ie=UTF8&amp;hq=&amp;hnear=1710+Carlotti+Dr,+Santa+Maria,+California+93454&amp;t=m&amp;z=17"/>
    <hyperlink ref="G99" r:id="rId31" display="\\"/>
    <hyperlink ref="H61" r:id="rId32" display="https://maps.google.com/maps?f=q&amp;source=s_q&amp;hl=en&amp;geocode=&amp;q=30+West+Coast+Road+Redway+95560-9999&amp;aq=&amp;sll=39.147554,-123.199386&amp;sspn=0.006432,0.006319&amp;vpsrc=0&amp;ie=UTF8&amp;hq=&amp;hnear=30+West+Coast+Rd,+Redway,+California+95560&amp;t=m&amp;z=17"/>
    <hyperlink ref="H62" r:id="rId33" display="https://maps.google.com/maps?f=q&amp;source=s_q&amp;hl=en&amp;geocode=&amp;q=50+Canyon+Creek+Road+Gold+Run,+95717-0008&amp;aq=&amp;sll=38.343001,-120.762697&amp;sspn=0.006505,0.006319&amp;vpsrc=0&amp;ie=UTF8&amp;hq=&amp;hnear=50+Canyon+Creek+Rd,+Dutch+Flat,+California+95714&amp;t=m&amp;z=17"/>
    <hyperlink ref="H66" r:id="rId34" display="https://maps.google.com/maps?f=q&amp;source=s_q&amp;hl=en&amp;geocode=&amp;q=2063+Hopi+Avenue,+South+Lake+Tahoe,+CA+96150&amp;aq=0&amp;oq=2063+Hopi+Avenue+South+Lake+Tahoe,+96150-&amp;sll=40.378905,-120.592219&amp;sspn=0.006318,0.006319&amp;vpsrc=0&amp;ie=UTF8&amp;hq=&amp;hnear=2063+Hopi+Ave,+South+Lake+Tahoe,+California+96150&amp;t=m&amp;z=17&amp;iwloc=A"/>
    <hyperlink ref="H67" r:id="rId35" display="https://maps.google.com/maps?f=q&amp;source=s_q&amp;hl=en&amp;geocode=&amp;q=472-400+Diamond+Crest+Rd,+Susanville,+CA+96130&amp;aq=0&amp;oq=472-400+Diamond+Crest+Rd.+Susanville+96130&amp;sll=41.491904,-120.550103&amp;sspn=0.003106,0.00316&amp;vpsrc=0&amp;ie=UTF8&amp;hq=&amp;hnear=472-400+Diamond+Crest+Rd,+Susanville,+California+96130&amp;t=m&amp;z=17"/>
    <hyperlink ref="H68" r:id="rId36" display="https://maps.google.com/maps?f=q&amp;source=s_q&amp;hl=en&amp;geocode=&amp;q=Highway+Patrol,+1511+Main+St,+Weaverville,+CA&amp;aq=&amp;sll=40.734771,-122.68158&amp;sspn=0.804372,0.808868&amp;vpsrc=0&amp;ie=UTF8&amp;hq=&amp;hnear=&amp;ll=40.72312,-122.928793&amp;spn=0.006285,0.006319&amp;t=m&amp;z=17&amp;iwloc=A&amp;cid=7156338978706129177"/>
    <hyperlink ref="H69" r:id="rId37" display="https://maps.google.com/maps?f=q&amp;source=s_q&amp;hl=en&amp;geocode=&amp;q=540+South+Orchard+Avenue,+Ukiah,+CA+95482&amp;aq=0&amp;oq=540+South+Orchard+Avenue+Ukiah+95482-&amp;sll=37.496227,-119.979785&amp;sspn=0.00658,0.006319&amp;vpsrc=0&amp;ie=UTF8&amp;hq=&amp;hnear=540-542+S+Orchard+Ave,+Ukiah,+California+95482&amp;t=m&amp;z=17"/>
    <hyperlink ref="H70" r:id="rId38" display="https://maps.google.com/maps?f=q&amp;source=s_q&amp;hl=en&amp;geocode=&amp;q=100+E+Street+Williams,+95987-0488&amp;aq=&amp;sll=39.188026,-120.834287&amp;sspn=0.006461,0.006319&amp;vpsrc=0&amp;ie=UTF8&amp;hq=&amp;hnear=100+E+St,+Williams,+Colusa+County,+California+95987&amp;ll=39.160256,-122.133787&amp;spn=0.006431,0.006319&amp;t=m&amp;z=17"/>
    <hyperlink ref="H59" r:id="rId39" display="https://maps.google.com/maps?f=q&amp;source=s_q&amp;hl=en&amp;geocode=&amp;q=905+West+C+Street,+Alturas,+CA+96101&amp;aq=0&amp;oq=905+West+C+Street+Alturas,+96101&amp;sll=41.49093,-120.549709&amp;sspn=0.003122,0.00316&amp;vpsrc=6&amp;ie=UTF8&amp;hq=&amp;hnear=905+W+C+St,+Alturas,+California+96101&amp;ll=41.491904,-120.550103&amp;spn=0.003106,0.00316&amp;t=m&amp;z=18"/>
    <hyperlink ref="H60" r:id="rId40" display="https://maps.google.com/maps?f=q&amp;source=s_q&amp;hl=en&amp;geocode=&amp;q=301+Clinton+Road+Jackson,+95624-2604&amp;aq=&amp;sll=40.115378,-123.814137&amp;sspn=0.006342,0.006319&amp;vpsrc=0&amp;ie=UTF8&amp;hq=&amp;hnear=301+Clinton+Rd,+Jackson,+California+95642&amp;t=m&amp;z=17"/>
    <hyperlink ref="H63" r:id="rId41" display="https://maps.google.com/maps?f=q&amp;source=s_q&amp;hl=en&amp;geocode=&amp;q=2550+Main+Street+Red+Bluff+96080-2336&amp;aq=&amp;sll=39.160256,-122.133787&amp;sspn=0.006431,0.006319&amp;vpsrc=6&amp;ie=UTF8&amp;hq=&amp;hnear=2550+Main+St,+Red+Bluff,+California+96080&amp;ll=40.193082,-122.239181&amp;spn=0.003168,0.00316&amp;t=m&amp;z=18"/>
    <hyperlink ref="H64" r:id="rId42" display="https://maps.google.com/maps?f=q&amp;source=s_q&amp;hl=en&amp;geocode=&amp;q=455+8th+St,+San+Francisco,+CA+94103&amp;aq=0&amp;oq=455+8th+St.+San+Francisco,+94103-&amp;sll=36.655931,-121.635979&amp;sspn=0.006653,0.006319&amp;vpsrc=6&amp;ie=UTF8&amp;hq=&amp;hnear=455+8th+St,+San+Francisco,+California+94103&amp;ll=37.773301,-122.407361&amp;spn=0.001639,0.00158&amp;t=m&amp;z=19&amp;iwloc=5335989271627873803"/>
    <hyperlink ref="H65" r:id="rId43" display="https://maps.google.com/maps?f=q&amp;source=s_q&amp;hl=en&amp;geocode=&amp;q=6100+LaBath+Avenue+Rohnert+Park+94928-7915&amp;aq=&amp;sll=37.773301,-122.407361&amp;sspn=0.001639,0.00158&amp;vpsrc=0&amp;ie=UTF8&amp;hq=&amp;hnear=6100+Labath+Ave,+Rohnert+Park,+California+94928&amp;t=m&amp;z=17"/>
    <hyperlink ref="H71" r:id="rId44" display="https://maps.google.com/maps?ie=UTF8&amp;q=5001+BLUM+RD.+MARTINEZ,+CA+94553&amp;hq=&amp;hnear=5001+Blum+Rd,+Martinez,+California+94553&amp;ll=37.996779,-122.073525&amp;spn=0.001158,0.000983&amp;t=h&amp;z=20&amp;vpsrc=6"/>
    <hyperlink ref="H74" r:id="rId45" display="https://maps.google.com/maps?f=q&amp;source=s_q&amp;hl=en&amp;geocode=&amp;q=53+SAN+CLEMENTE+DR.+CORTE+MADARA,+CA+94925&amp;aq=&amp;sll=37.383201,-121.911298&amp;sspn=0.006607,0.006834&amp;vpsrc=6&amp;t=h&amp;g=2020+Junction+Ave,+San+Jose,+California+95131&amp;ie=UTF8&amp;hq=&amp;hnear=53+San+Clemente+Dr,+Corte+Madera,+California+94925&amp;ll=37.924451,-122.511511&amp;spn=0.004638,0.003417&amp;z=18"/>
    <hyperlink ref="H72" r:id="rId46"/>
    <hyperlink ref="H77" r:id="rId47"/>
    <hyperlink ref="H76" r:id="rId48" display="https://maps.google.com/maps?f=q&amp;source=s_q&amp;hl=en&amp;geocode=&amp;q=3031+Lo+Hi+Way,+Placerville,+CA+95667&amp;aq=0&amp;oq=3031+Lo+Hi+Way+Placerville,+CA+95667&amp;sll=38.720917,-120.830389&amp;sspn=0.006487,0.006834&amp;vpsrc=6&amp;t=h&amp;ie=UTF8&amp;hq=&amp;hnear=3031+Lo+Hi+Way,+Placerville,+California+95667&amp;ll=38.720805,-120.830415&amp;spn=0.004587,0.003417&amp;z=18&amp;iwloc=A"/>
    <hyperlink ref="H75" r:id="rId49" display="https://maps.google.com/maps?ie=UTF8&amp;q=13739+Andrew+Stevens+Dr.+Woodland,++CA++95776&amp;hq=&amp;hnear=13739+Andrew+Stevens+Dr,+Woodland,+California+95776&amp;t=h&amp;z=16&amp;vpsrc=0"/>
    <hyperlink ref="H73" r:id="rId50" display="https://maps.google.com/maps?f=q&amp;source=s_q&amp;hl=en&amp;geocode=&amp;q=6+Massie+Ct.+Sacramento,+CA+95823&amp;aq=&amp;sll=38.720784,-120.830378&amp;sspn=0.004587,0.003417&amp;vpsrc=6&amp;t=h&amp;ie=UTF8&amp;hq=&amp;hnear=6+Massie+Ct,+Sacramento,+California+95823&amp;ll=38.475057,-121.420823&amp;spn=0.004603,0.003417&amp;z=18"/>
    <hyperlink ref="H78" r:id="rId51" display="https://maps.google.com/maps?f=q&amp;source=s_q&amp;hl=en&amp;geocode=&amp;q=2020+JUNCTION+AVE.+SAN+JOSE,+CA+95131&amp;aq=&amp;sll=37.996779,-122.073525&amp;sspn=0.001158,0.000854&amp;vpsrc=0&amp;t=h&amp;g=5001+Blum+Rd,+Martinez,+California+94553&amp;ie=UTF8&amp;hq=&amp;hnear=2020+Junction+Ave,+San+Jose,+California+95131&amp;z=17"/>
    <hyperlink ref="H79" r:id="rId52"/>
    <hyperlink ref="H81" r:id="rId53" display="https://maps.google.com/maps?f=q&amp;source=s_q&amp;hl=en&amp;geocode=&amp;q=4040+Buck+Owens+Blvd.+Bakersfield,+93308-4930&amp;aq=&amp;sll=33.484547,-117.668424&amp;sspn=0.006541,0.006706&amp;vpsrc=0&amp;ie=UTF8&amp;hq=&amp;hnear=4040+Buck+Owens+Blvd,+Bakersfield,+California+93308&amp;t=m&amp;z=17"/>
    <hyperlink ref="H83" r:id="rId54" display="https://maps.google.com/maps?f=q&amp;source=s_q&amp;hl=en&amp;geocode=&amp;q=29449+Stockdale+Hwy.+Bakersfield,+93312-9644&amp;aq=&amp;sll=35.396638,-119.043229&amp;sspn=0.006795,0.006706&amp;vpsrc=0&amp;g=4040+Buck+Owens+Blvd,+Bakersfield,+California+93308&amp;ie=UTF8&amp;hq=&amp;hnear=29449+Stockdale+Hwy,+Bakersfield,+California+93314&amp;ll=35.354537,-119.32973&amp;spn=0.006764,0.006706&amp;t=m&amp;z=17"/>
    <hyperlink ref="H84" r:id="rId55" display="https://maps.google.com/maps?f=q&amp;source=s_q&amp;hl=en&amp;geocode=&amp;q=5264+Highway+49+North+Mariposa+95338-9501&amp;aq=&amp;sll=38.350082,-122.720662&amp;sspn=0.006504,0.006319&amp;vpsrc=0&amp;ie=UTF8&amp;hq=&amp;hnear=5264+California+49,+Mariposa,+California+95338&amp;t=m&amp;z=17"/>
    <hyperlink ref="H85" r:id="rId56" display="https://maps.google.com/maps?f=q&amp;source=s_q&amp;hl=en&amp;geocode=&amp;q=960+East+Blanco+Road+Salinas+93901-&amp;aq=&amp;sll=34.970429,-120.421921&amp;sspn=0.006796,0.006706&amp;vpsrc=0&amp;ie=UTF8&amp;hq=&amp;hnear=960+E+Blanco+Rd,+Salinas,+California+93901&amp;ll=36.655931,-121.635979&amp;spn=0.006653,0.006319&amp;t=m&amp;z=17"/>
    <hyperlink ref="H87" r:id="rId57" display="https://maps.google.com/maps?f=q&amp;source=s_q&amp;hl=en&amp;geocode=&amp;q=1710+No.+Carlotti+Drive+Santa+Maria,+93454-1505&amp;aq=&amp;sll=35.354537,-119.32973&amp;sspn=0.006764,0.006706&amp;vpsrc=0&amp;ie=UTF8&amp;hq=&amp;hnear=1710+Carlotti+Dr,+Santa+Maria,+California+93454&amp;t=m&amp;z=17"/>
    <hyperlink ref="H82" r:id="rId58" display="https://maps.google.com/maps?f=q&amp;source=s_q&amp;hl=en&amp;geocode=&amp;q=300+E.+Mt.+View+Barstow,+92311-2887CA&amp;aq=&amp;sll=32.715666,-114.99115&amp;sspn=1.68919,1.716614&amp;vpsrc=0&amp;ie=UTF8&amp;hq=&amp;hnear=300+E+Mountain+View+St,+Barstow,+California+92311&amp;t=m&amp;z=17"/>
    <hyperlink ref="H86" r:id="rId59" display="https://maps.google.com/maps?f=q&amp;source=s_q&amp;hl=en&amp;geocode=&amp;q=9530+Pittsburg+Ave.+Rancho+Cucamonga,+91730-6014&amp;aq=&amp;sll=34.021122,-118.396466&amp;sspn=0.219962,0.214577&amp;vpsrc=0&amp;ie=UTF8&amp;hq=&amp;hnear=9530+Pittsburgh+Ave,+Rancho+Cucamonga,+California+91730&amp;t=m&amp;z=17"/>
    <hyperlink ref="G92" r:id="rId60" display="https://maps.google.com/maps?f=q&amp;source=s_q&amp;hl=en&amp;geocode=&amp;q=28648+The+Old+Road+Valencia,+91355-1021&amp;aq=&amp;sll=33.981108,-118.391695&amp;sspn=0.006503,0.006706&amp;vpsrc=0&amp;g=6300+Bristol+Pkwy,+Culver+City,+California+90230&amp;ie=UTF8&amp;hq=&amp;hnear=28648+The+Old+Rd,+Valencia,+California+91355&amp;t=m&amp;z=17"/>
    <hyperlink ref="G90" r:id="rId61" display="https://maps.google.com/maps?f=q&amp;source=s_q&amp;hl=en&amp;geocode=&amp;q=32951+Camino+Capistrano+San+Juan+Capistrano,+92675-4597&amp;aq=&amp;sll=33.51121,-117.160284&amp;sspn=0.006575,0.006706&amp;vpsrc=0&amp;ie=UTF8&amp;hq=&amp;hnear=32951+Camino+Capistrano,+San+Juan+Capistrano,+California+92675&amp;ll=33.484547,-117.668424&amp;spn=0.006541,0.006706&amp;t=m&amp;z=17"/>
    <hyperlink ref="G91" r:id="rId62" display="https://maps.google.com/maps?f=q&amp;source=s_q&amp;hl=en&amp;geocode=&amp;q=79-650+Varner+Road+Indio+92203-9704&amp;aq=&amp;sll=34.021122,-118.396466&amp;sspn=0.208011,0.214577&amp;vpsrc=0&amp;ie=UTF8&amp;hq=&amp;hnear=Varner+Rd&amp;t=m&amp;z=17&amp;iwloc=A"/>
    <hyperlink ref="G93" r:id="rId63" display="https://maps.google.com/maps?ie=UTF8&amp;q=195+Highland+Springs+Ave.+Beaumont,++92223-3091&amp;hq=&amp;hnear=195+Highland+Springs+Ave,+Beaumont,+California+92223&amp;t=m&amp;z=16&amp;vpsrc=0"/>
    <hyperlink ref="G94" r:id="rId64" display="https://maps.google.com/maps?f=q&amp;source=s_q&amp;hl=en&amp;geocode=&amp;q=27685+Commerce+Center+Dr.+Temecula+92590&amp;aq=&amp;sll=34.070797,-117.267428&amp;sspn=0.006497,0.006706&amp;vpsrc=0&amp;ie=UTF8&amp;hq=&amp;hnear=27685+Commerce+Center+Dr,+Temecula,+California+92590&amp;t=m&amp;z=17"/>
    <hyperlink ref="G95" r:id="rId65" display="https://maps.google.com/maps?f=q&amp;source=s_q&amp;hl=en&amp;geocode=&amp;q=6300+Bristol+Parkway+culver+city&amp;aq=&amp;sll=34.018945,-118.395796&amp;sspn=0.054992,0.053644&amp;vpsrc=0&amp;ie=UTF8&amp;hq=&amp;hnear=6300+Bristol+Pkwy,+Culver+City,+California+90230&amp;t=m&amp;z=17"/>
    <hyperlink ref="G96" r:id="rId66" display="https://maps.google.com/maps?f=q&amp;source=s_q&amp;hl=en&amp;geocode=&amp;q=California+Highway+Patrol&amp;aq=&amp;sll=38.853741,-120.019346&amp;sspn=0.006458,0.006319&amp;vpsrc=6&amp;ie=UTF8&amp;hq=&amp;hnear=Felicity,+Imperial+County,+California&amp;ll=32.747868,-114.75812&amp;spn=0.014023,0.020814&amp;t=m&amp;z=16&amp;iwloc=A&amp;cid=17382512284718033849"/>
    <hyperlink ref="G97" r:id="rId67" display="https://maps.google.com/maps?ie=UTF8&amp;q=437+Vermont+Street+Los+Angeles&amp;hq=&amp;hnear=437+N+Vermont+Ave,+Los+Angeles,+California+90004&amp;ll=34.078567,-118.292445&amp;spn=0.001717,0.002283&amp;t=m&amp;z=19&amp;vpsrc=6"/>
    <hyperlink ref="G98" r:id="rId68" display="https://maps.google.com/maps?f=q&amp;source=s_q&amp;hl=en&amp;geocode=&amp;q=California+Highway+Patrol+Border+Division&amp;aq=&amp;sll=32.783159,-117.082519&amp;sspn=0.223696,0.297318&amp;vpsrc=6&amp;t=m&amp;ie=UTF8&amp;hq=&amp;hnear=9330+Farnham+St,+San+Diego,+California+92123&amp;ll=32.833353,-117.127924&amp;spn=0.001747,0.002323&amp;z=19&amp;iwloc=A&amp;cid=1100756523914962835"/>
    <hyperlink ref="G89" r:id="rId69" display="https://maps.google.com/maps?f=q&amp;source=s_q&amp;hl=en&amp;geocode=&amp;q=430+South+Broadway+Blythe+92225-2898&amp;aq=&amp;sll=34.021122,-118.396466&amp;sspn=0.219962,0.214577&amp;vpsrc=0&amp;ie=UTF8&amp;hq=&amp;hnear=430+S+Broadway,+Blythe,+California+92225&amp;t=m&amp;z=17&amp;iwloc=A"/>
    <hyperlink ref="H92" r:id="rId70" display="https://maps.google.com/maps?f=q&amp;source=s_q&amp;hl=en&amp;geocode=&amp;q=28648+The+Old+Road+Valencia,+91355-1021&amp;aq=&amp;sll=33.981108,-118.391695&amp;sspn=0.006503,0.006706&amp;vpsrc=0&amp;g=6300+Bristol+Pkwy,+Culver+City,+California+90230&amp;ie=UTF8&amp;hq=&amp;hnear=28648+The+Old+Rd,+Valencia,+California+91355&amp;t=m&amp;z=17"/>
    <hyperlink ref="H89" r:id="rId71" display="https://maps.google.com/maps?f=q&amp;source=s_q&amp;hl=en&amp;geocode=&amp;q=430+South+Broadway+Blythe+92225-2898&amp;aq=&amp;sll=34.021122,-118.396466&amp;sspn=0.219962,0.214577&amp;vpsrc=0&amp;ie=UTF8&amp;hq=&amp;hnear=430+S+Broadway,+Blythe,+California+92225&amp;t=m&amp;z=17&amp;iwloc=A"/>
    <hyperlink ref="H90" r:id="rId72" display="https://maps.google.com/maps?f=q&amp;source=s_q&amp;hl=en&amp;geocode=&amp;q=32951+Camino+Capistrano+San+Juan+Capistrano,+92675-4597&amp;aq=&amp;sll=33.51121,-117.160284&amp;sspn=0.006575,0.006706&amp;vpsrc=0&amp;ie=UTF8&amp;hq=&amp;hnear=32951+Camino+Capistrano,+San+Juan+Capistrano,+California+92675&amp;ll=33.484547,-117.668424&amp;spn=0.006541,0.006706&amp;t=m&amp;z=17"/>
    <hyperlink ref="H91" r:id="rId73" display="https://maps.google.com/maps?f=q&amp;source=s_q&amp;hl=en&amp;geocode=&amp;q=79-650+Varner+Road+Indio+92203-9704&amp;aq=&amp;sll=34.021122,-118.396466&amp;sspn=0.208011,0.214577&amp;vpsrc=0&amp;ie=UTF8&amp;hq=&amp;hnear=Varner+Rd&amp;t=m&amp;z=17&amp;iwloc=A"/>
    <hyperlink ref="H93" r:id="rId74" display="https://maps.google.com/maps?ie=UTF8&amp;q=195+Highland+Springs+Ave.+Beaumont,++92223-3091&amp;hq=&amp;hnear=195+Highland+Springs+Ave,+Beaumont,+California+92223&amp;t=m&amp;z=16&amp;vpsrc=0"/>
    <hyperlink ref="H94" r:id="rId75" display="https://maps.google.com/maps?f=q&amp;source=s_q&amp;hl=en&amp;geocode=&amp;q=27685+Commerce+Center+Dr.+Temecula+92590&amp;aq=&amp;sll=34.070797,-117.267428&amp;sspn=0.006497,0.006706&amp;vpsrc=0&amp;ie=UTF8&amp;hq=&amp;hnear=27685+Commerce+Center+Dr,+Temecula,+California+92590&amp;t=m&amp;z=17"/>
    <hyperlink ref="H95" r:id="rId76" display="https://maps.google.com/maps?f=q&amp;source=s_q&amp;hl=en&amp;geocode=&amp;q=6300+Bristol+Parkway+culver+city&amp;aq=&amp;sll=34.018945,-118.395796&amp;sspn=0.054992,0.053644&amp;vpsrc=0&amp;ie=UTF8&amp;hq=&amp;hnear=6300+Bristol+Pkwy,+Culver+City,+California+90230&amp;t=m&amp;z=17"/>
    <hyperlink ref="H96" r:id="rId77" display="https://maps.google.com/maps?f=q&amp;source=s_q&amp;hl=en&amp;geocode=&amp;q=California+Highway+Patrol&amp;aq=&amp;sll=38.853741,-120.019346&amp;sspn=0.006458,0.006319&amp;vpsrc=6&amp;ie=UTF8&amp;hq=&amp;hnear=Felicity,+Imperial+County,+California&amp;ll=32.747868,-114.75812&amp;spn=0.014023,0.020814&amp;t=m&amp;z=16&amp;iwloc=A&amp;cid=17382512284718033849"/>
    <hyperlink ref="H97" r:id="rId78" display="https://maps.google.com/maps?ie=UTF8&amp;q=437+Vermont+Street+Los+Angeles&amp;hq=&amp;hnear=437+N+Vermont+Ave,+Los+Angeles,+California+90004&amp;ll=34.078567,-118.292445&amp;spn=0.001717,0.002283&amp;t=m&amp;z=19&amp;vpsrc=6"/>
    <hyperlink ref="H98" r:id="rId79" display="https://maps.google.com/maps?ie=UTF8&amp;q=9330+Farnham+Street+San+Diego,+CA&amp;hq=&amp;hnear=9330+Farnham+St,+San+Diego,+California+92123&amp;ll=32.83349,-117.127963&amp;spn=0.001235,0.001161&amp;t=h&amp;z=20&amp;vpsrc=6"/>
  </hyperlinks>
  <printOptions horizontalCentered="1"/>
  <pageMargins left="0" right="0" top="0.25" bottom="0.75" header="0.3" footer="0.3"/>
  <pageSetup paperSize="17" scale="63" fitToHeight="0" orientation="landscape" r:id="rId80"/>
  <headerFooter>
    <oddFooter>&amp;LPrinted on: &amp;D
&amp;Z&amp;F&amp;RPage &amp;P of &amp;N</oddFooter>
  </headerFooter>
  <legacyDrawing r:id="rId8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M310"/>
  <sheetViews>
    <sheetView topLeftCell="A16" workbookViewId="0">
      <selection activeCell="I44" sqref="I44"/>
    </sheetView>
  </sheetViews>
  <sheetFormatPr defaultRowHeight="14.4" x14ac:dyDescent="0.3"/>
  <cols>
    <col min="2" max="2" width="10.6640625" bestFit="1" customWidth="1"/>
    <col min="3" max="3" width="10.44140625" customWidth="1"/>
    <col min="4" max="4" width="12" customWidth="1"/>
    <col min="5" max="5" width="13.88671875" customWidth="1"/>
    <col min="6" max="6" width="17.44140625" customWidth="1"/>
    <col min="13" max="13" width="11.88671875" bestFit="1" customWidth="1"/>
  </cols>
  <sheetData>
    <row r="2" spans="2:13" x14ac:dyDescent="0.3">
      <c r="B2" t="s">
        <v>573</v>
      </c>
    </row>
    <row r="3" spans="2:13" ht="15" thickBot="1" x14ac:dyDescent="0.35">
      <c r="B3" s="276"/>
    </row>
    <row r="4" spans="2:13" x14ac:dyDescent="0.3">
      <c r="B4" s="382" t="s">
        <v>81</v>
      </c>
      <c r="C4" s="384" t="s">
        <v>550</v>
      </c>
      <c r="D4" s="277" t="s">
        <v>551</v>
      </c>
      <c r="E4" s="386" t="s">
        <v>552</v>
      </c>
      <c r="F4" s="388" t="s">
        <v>553</v>
      </c>
      <c r="G4" s="325"/>
      <c r="H4" s="326" t="s">
        <v>575</v>
      </c>
      <c r="I4" s="325"/>
      <c r="J4" s="325"/>
      <c r="K4" s="325"/>
      <c r="L4" s="325"/>
      <c r="M4" s="325"/>
    </row>
    <row r="5" spans="2:13" ht="15" thickBot="1" x14ac:dyDescent="0.35">
      <c r="B5" s="383"/>
      <c r="C5" s="385"/>
      <c r="D5" s="278" t="s">
        <v>554</v>
      </c>
      <c r="E5" s="387"/>
      <c r="F5" s="389"/>
      <c r="G5" s="325" t="s">
        <v>555</v>
      </c>
      <c r="H5" s="325" t="s">
        <v>556</v>
      </c>
      <c r="I5" s="325" t="s">
        <v>557</v>
      </c>
      <c r="J5" s="325" t="s">
        <v>540</v>
      </c>
      <c r="K5" s="325" t="s">
        <v>579</v>
      </c>
      <c r="L5" s="325"/>
      <c r="M5" s="325"/>
    </row>
    <row r="6" spans="2:13" x14ac:dyDescent="0.3">
      <c r="B6" s="390" t="s">
        <v>558</v>
      </c>
      <c r="C6" s="393" t="s">
        <v>559</v>
      </c>
      <c r="D6" s="279" t="s">
        <v>560</v>
      </c>
      <c r="E6" s="280">
        <v>194609</v>
      </c>
      <c r="F6" s="396">
        <v>4580830</v>
      </c>
      <c r="G6" s="327">
        <f>E6/F6</f>
        <v>4.2483349087392458E-2</v>
      </c>
      <c r="H6" s="327">
        <f>E7/F6</f>
        <v>0.21830105024635274</v>
      </c>
      <c r="I6" s="327">
        <f>E8/F6</f>
        <v>0.7392156006662548</v>
      </c>
      <c r="J6" s="328">
        <f>SUM(G6:I6)</f>
        <v>1</v>
      </c>
      <c r="K6" s="328">
        <f>(H6+I6)</f>
        <v>0.95751665091260751</v>
      </c>
      <c r="L6" s="325"/>
      <c r="M6" s="325"/>
    </row>
    <row r="7" spans="2:13" x14ac:dyDescent="0.3">
      <c r="B7" s="391"/>
      <c r="C7" s="394"/>
      <c r="D7" s="282" t="s">
        <v>561</v>
      </c>
      <c r="E7" s="283">
        <v>1000000</v>
      </c>
      <c r="F7" s="397"/>
      <c r="G7" s="325"/>
      <c r="H7" s="325"/>
      <c r="I7" s="325"/>
      <c r="J7" s="325"/>
      <c r="K7" s="325"/>
      <c r="L7" s="325"/>
      <c r="M7" s="325"/>
    </row>
    <row r="8" spans="2:13" ht="15" thickBot="1" x14ac:dyDescent="0.35">
      <c r="B8" s="392"/>
      <c r="C8" s="395"/>
      <c r="D8" s="284" t="s">
        <v>562</v>
      </c>
      <c r="E8" s="285">
        <v>3386221</v>
      </c>
      <c r="F8" s="398"/>
      <c r="G8" s="325"/>
      <c r="H8" s="325"/>
      <c r="I8" s="325"/>
      <c r="J8" s="325"/>
      <c r="K8" s="325"/>
      <c r="L8" s="325"/>
      <c r="M8" s="325"/>
    </row>
    <row r="9" spans="2:13" x14ac:dyDescent="0.3">
      <c r="B9" s="399" t="s">
        <v>563</v>
      </c>
      <c r="C9" s="400" t="s">
        <v>559</v>
      </c>
      <c r="D9" s="282" t="s">
        <v>560</v>
      </c>
      <c r="E9" s="283">
        <v>153200</v>
      </c>
      <c r="F9" s="403">
        <v>1542846</v>
      </c>
      <c r="G9" s="327">
        <f>E9/F9</f>
        <v>9.929701344139337E-2</v>
      </c>
      <c r="H9" s="327">
        <f>E10/F9</f>
        <v>0.12963056585038299</v>
      </c>
      <c r="I9" s="327">
        <f>E11/F9</f>
        <v>0.77107242070822368</v>
      </c>
      <c r="J9" s="328">
        <f>SUM(G9:I9)</f>
        <v>1</v>
      </c>
      <c r="K9" s="328">
        <f>(H9+I9)</f>
        <v>0.9007029865586067</v>
      </c>
      <c r="L9" s="325"/>
      <c r="M9" s="325"/>
    </row>
    <row r="10" spans="2:13" x14ac:dyDescent="0.3">
      <c r="B10" s="391"/>
      <c r="C10" s="401"/>
      <c r="D10" s="282" t="s">
        <v>561</v>
      </c>
      <c r="E10" s="283">
        <v>200000</v>
      </c>
      <c r="F10" s="397"/>
      <c r="G10" s="325"/>
      <c r="H10" s="325"/>
      <c r="I10" s="325"/>
      <c r="J10" s="325"/>
      <c r="K10" s="325"/>
      <c r="L10" s="325"/>
      <c r="M10" s="325"/>
    </row>
    <row r="11" spans="2:13" ht="15" thickBot="1" x14ac:dyDescent="0.35">
      <c r="B11" s="392"/>
      <c r="C11" s="402"/>
      <c r="D11" s="284" t="s">
        <v>562</v>
      </c>
      <c r="E11" s="285">
        <v>1189646</v>
      </c>
      <c r="F11" s="398"/>
      <c r="G11" s="325"/>
      <c r="H11" s="325"/>
      <c r="I11" s="325"/>
      <c r="J11" s="325"/>
      <c r="K11" s="325"/>
      <c r="L11" s="325"/>
      <c r="M11" s="325"/>
    </row>
    <row r="12" spans="2:13" ht="29.25" customHeight="1" x14ac:dyDescent="0.3">
      <c r="B12" s="399" t="s">
        <v>564</v>
      </c>
      <c r="C12" s="400" t="s">
        <v>565</v>
      </c>
      <c r="D12" s="282" t="s">
        <v>560</v>
      </c>
      <c r="E12" s="283">
        <v>43802</v>
      </c>
      <c r="F12" s="404">
        <v>1470221</v>
      </c>
      <c r="G12" s="327">
        <f>E12/F12</f>
        <v>2.9792799857980536E-2</v>
      </c>
      <c r="H12" s="327">
        <v>0</v>
      </c>
      <c r="I12" s="327">
        <f>E13/F12</f>
        <v>0.97020720014201944</v>
      </c>
      <c r="J12" s="328">
        <f>SUM(G12:I12)</f>
        <v>1</v>
      </c>
      <c r="K12" s="328">
        <f>(H12+I12)</f>
        <v>0.97020720014201944</v>
      </c>
      <c r="L12" s="325"/>
      <c r="M12" s="325"/>
    </row>
    <row r="13" spans="2:13" ht="15" thickBot="1" x14ac:dyDescent="0.35">
      <c r="B13" s="392"/>
      <c r="C13" s="402"/>
      <c r="D13" s="284" t="s">
        <v>562</v>
      </c>
      <c r="E13" s="285">
        <v>1426419</v>
      </c>
      <c r="F13" s="405"/>
      <c r="G13" s="325"/>
      <c r="H13" s="325"/>
      <c r="I13" s="325"/>
      <c r="J13" s="325"/>
      <c r="K13" s="325"/>
      <c r="L13" s="325"/>
      <c r="M13" s="325"/>
    </row>
    <row r="14" spans="2:13" x14ac:dyDescent="0.3">
      <c r="B14" s="399" t="s">
        <v>566</v>
      </c>
      <c r="C14" s="400" t="s">
        <v>559</v>
      </c>
      <c r="D14" s="282" t="s">
        <v>560</v>
      </c>
      <c r="E14" s="283">
        <v>345885</v>
      </c>
      <c r="F14" s="404">
        <v>10444761</v>
      </c>
      <c r="G14" s="327">
        <f>E14/F14</f>
        <v>3.3115645250283848E-2</v>
      </c>
      <c r="H14" s="327">
        <v>0</v>
      </c>
      <c r="I14" s="327">
        <f>E15/F14</f>
        <v>0.96692131107643342</v>
      </c>
      <c r="J14" s="328">
        <f>SUM(G14:I14)</f>
        <v>1.0000369563267173</v>
      </c>
      <c r="K14" s="328">
        <f>(H14+I14)</f>
        <v>0.96692131107643342</v>
      </c>
      <c r="L14" s="325"/>
      <c r="M14" s="325"/>
    </row>
    <row r="15" spans="2:13" ht="15" thickBot="1" x14ac:dyDescent="0.35">
      <c r="B15" s="392"/>
      <c r="C15" s="402"/>
      <c r="D15" s="284" t="s">
        <v>562</v>
      </c>
      <c r="E15" s="285">
        <v>10099262</v>
      </c>
      <c r="F15" s="405"/>
      <c r="G15" s="325"/>
      <c r="H15" s="325"/>
      <c r="I15" s="325"/>
      <c r="J15" s="325"/>
      <c r="K15" s="325"/>
      <c r="L15" s="325"/>
      <c r="M15" s="325"/>
    </row>
    <row r="16" spans="2:13" ht="44.25" customHeight="1" x14ac:dyDescent="0.3">
      <c r="B16" s="399" t="s">
        <v>567</v>
      </c>
      <c r="C16" s="406" t="s">
        <v>559</v>
      </c>
      <c r="D16" s="282" t="s">
        <v>560</v>
      </c>
      <c r="E16" s="283">
        <v>135989</v>
      </c>
      <c r="F16" s="403">
        <v>13233758</v>
      </c>
      <c r="G16" s="327">
        <f>E16/F16</f>
        <v>1.0275917090217307E-2</v>
      </c>
      <c r="H16" s="327">
        <f>E17/F16</f>
        <v>0.3778216285955962</v>
      </c>
      <c r="I16" s="327">
        <f>E18/F16</f>
        <v>0.61190245431418644</v>
      </c>
      <c r="J16" s="328">
        <f>SUM(G16:I16)</f>
        <v>1</v>
      </c>
      <c r="K16" s="328">
        <f>(H16+I16)</f>
        <v>0.98972408290978264</v>
      </c>
      <c r="L16" s="325"/>
      <c r="M16" s="325"/>
    </row>
    <row r="17" spans="2:13" x14ac:dyDescent="0.3">
      <c r="B17" s="391"/>
      <c r="C17" s="394"/>
      <c r="D17" s="282" t="s">
        <v>561</v>
      </c>
      <c r="E17" s="283">
        <v>5000000</v>
      </c>
      <c r="F17" s="397"/>
      <c r="G17" s="325"/>
      <c r="H17" s="325"/>
      <c r="I17" s="325"/>
      <c r="J17" s="325"/>
      <c r="K17" s="325"/>
      <c r="L17" s="325"/>
      <c r="M17" s="325"/>
    </row>
    <row r="18" spans="2:13" ht="15" thickBot="1" x14ac:dyDescent="0.35">
      <c r="B18" s="392"/>
      <c r="C18" s="395"/>
      <c r="D18" s="284" t="s">
        <v>562</v>
      </c>
      <c r="E18" s="285">
        <v>8097769</v>
      </c>
      <c r="F18" s="398"/>
      <c r="G18" s="325"/>
      <c r="H18" s="325"/>
      <c r="I18" s="325"/>
      <c r="J18" s="325"/>
      <c r="K18" s="325"/>
      <c r="L18" s="325"/>
      <c r="M18" s="325"/>
    </row>
    <row r="19" spans="2:13" x14ac:dyDescent="0.3">
      <c r="B19" s="399" t="s">
        <v>568</v>
      </c>
      <c r="C19" s="406" t="s">
        <v>559</v>
      </c>
      <c r="D19" s="282" t="s">
        <v>560</v>
      </c>
      <c r="E19" s="283">
        <v>147605</v>
      </c>
      <c r="F19" s="403">
        <v>4149316</v>
      </c>
      <c r="G19" s="327">
        <f>E19/F19</f>
        <v>3.5573333050555801E-2</v>
      </c>
      <c r="H19" s="327">
        <f>E20/F19</f>
        <v>0.26261485025483716</v>
      </c>
      <c r="I19" s="327">
        <f>E21/F19</f>
        <v>0.70181181669460702</v>
      </c>
      <c r="J19" s="328">
        <f>SUM(G19:I19)</f>
        <v>1</v>
      </c>
      <c r="K19" s="328">
        <f>(H19+I19)</f>
        <v>0.96442666694944412</v>
      </c>
      <c r="L19" s="325"/>
      <c r="M19" s="325"/>
    </row>
    <row r="20" spans="2:13" x14ac:dyDescent="0.3">
      <c r="B20" s="391"/>
      <c r="C20" s="394"/>
      <c r="D20" s="282" t="s">
        <v>561</v>
      </c>
      <c r="E20" s="283">
        <v>1089672</v>
      </c>
      <c r="F20" s="397"/>
      <c r="G20" s="325"/>
      <c r="H20" s="325"/>
      <c r="I20" s="325"/>
      <c r="J20" s="325"/>
      <c r="K20" s="325"/>
      <c r="L20" s="325"/>
      <c r="M20" s="325"/>
    </row>
    <row r="21" spans="2:13" ht="15" thickBot="1" x14ac:dyDescent="0.35">
      <c r="B21" s="392"/>
      <c r="C21" s="395"/>
      <c r="D21" s="284" t="s">
        <v>562</v>
      </c>
      <c r="E21" s="285">
        <v>2912039</v>
      </c>
      <c r="F21" s="398"/>
      <c r="G21" s="325"/>
      <c r="H21" s="325"/>
      <c r="I21" s="325"/>
      <c r="J21" s="325"/>
      <c r="K21" s="325"/>
      <c r="L21" s="325"/>
      <c r="M21" s="325"/>
    </row>
    <row r="22" spans="2:13" ht="72" x14ac:dyDescent="0.3">
      <c r="B22" s="286" t="s">
        <v>569</v>
      </c>
      <c r="C22" s="406" t="s">
        <v>559</v>
      </c>
      <c r="D22" s="408" t="s">
        <v>562</v>
      </c>
      <c r="E22" s="410">
        <v>3365945</v>
      </c>
      <c r="F22" s="403">
        <v>3365945</v>
      </c>
      <c r="G22" s="328">
        <v>0</v>
      </c>
      <c r="H22" s="328">
        <v>0</v>
      </c>
      <c r="I22" s="328">
        <v>1</v>
      </c>
      <c r="J22" s="328">
        <f>SUM(G22:I22)</f>
        <v>1</v>
      </c>
      <c r="K22" s="328">
        <f>(H22+I22)</f>
        <v>1</v>
      </c>
      <c r="L22" s="325"/>
      <c r="M22" s="325"/>
    </row>
    <row r="23" spans="2:13" ht="29.4" thickBot="1" x14ac:dyDescent="0.35">
      <c r="B23" s="287" t="s">
        <v>570</v>
      </c>
      <c r="C23" s="407"/>
      <c r="D23" s="409"/>
      <c r="E23" s="411"/>
      <c r="F23" s="412"/>
      <c r="G23" s="325"/>
      <c r="H23" s="325"/>
      <c r="I23" s="325"/>
      <c r="J23" s="325"/>
      <c r="K23" s="325"/>
      <c r="L23" s="325"/>
      <c r="M23" s="325"/>
    </row>
    <row r="24" spans="2:13" x14ac:dyDescent="0.3">
      <c r="B24" s="276"/>
      <c r="F24" s="296">
        <f>SUM(F6:F23)</f>
        <v>38787677</v>
      </c>
      <c r="H24" s="13" t="s">
        <v>571</v>
      </c>
      <c r="I24" s="281">
        <f>AVERAGE(I6:I23)</f>
        <v>0.8230186862288178</v>
      </c>
      <c r="K24" s="281">
        <f>AVERAGE(K6:K23)</f>
        <v>0.96421412836412757</v>
      </c>
    </row>
    <row r="25" spans="2:13" x14ac:dyDescent="0.3">
      <c r="B25" s="288"/>
      <c r="C25" s="288"/>
      <c r="D25" s="288"/>
      <c r="F25" s="55">
        <f>F22/F24</f>
        <v>8.6778720983986743E-2</v>
      </c>
      <c r="H25" s="13" t="s">
        <v>572</v>
      </c>
      <c r="I25" s="55">
        <f>SUMPRODUCT(F6:F23,I6:I23)/SUM(F6:F23)</f>
        <v>0.78574700413226606</v>
      </c>
      <c r="K25" s="55">
        <f>SUMPRODUCT(F6:F23,K6:K23)/SUM(F6:F23)</f>
        <v>0.97368483809948192</v>
      </c>
      <c r="L25" s="268" t="s">
        <v>584</v>
      </c>
    </row>
    <row r="26" spans="2:13" x14ac:dyDescent="0.3">
      <c r="B26" s="288"/>
      <c r="C26" s="288"/>
      <c r="D26" s="288"/>
      <c r="F26">
        <f>39/3</f>
        <v>13</v>
      </c>
      <c r="I26" s="289"/>
      <c r="J26" s="1" t="s">
        <v>585</v>
      </c>
      <c r="K26" s="289">
        <f>K25</f>
        <v>0.97368483809948192</v>
      </c>
    </row>
    <row r="27" spans="2:13" x14ac:dyDescent="0.3">
      <c r="B27" s="288"/>
      <c r="C27" s="288"/>
      <c r="D27" s="288"/>
      <c r="E27" s="325" t="s">
        <v>586</v>
      </c>
      <c r="F27" s="329">
        <f>SUM(E6,E9,E12,E14,E16,E19)</f>
        <v>1021090</v>
      </c>
      <c r="G27" s="327">
        <f>F27/F24</f>
        <v>2.632511351478976E-2</v>
      </c>
    </row>
    <row r="28" spans="2:13" x14ac:dyDescent="0.3">
      <c r="B28" s="288"/>
      <c r="C28" s="288"/>
      <c r="D28" s="288"/>
      <c r="E28" s="325" t="s">
        <v>19</v>
      </c>
      <c r="F28" s="329">
        <f>E8+E11+E13+E15+E18+E21+E22</f>
        <v>30477301</v>
      </c>
      <c r="G28" s="327">
        <f>F28/F24</f>
        <v>0.78574700413226606</v>
      </c>
    </row>
    <row r="29" spans="2:13" x14ac:dyDescent="0.3">
      <c r="B29" s="288"/>
      <c r="C29" s="288"/>
      <c r="D29" s="288"/>
      <c r="E29" s="325" t="s">
        <v>544</v>
      </c>
      <c r="F29" s="329">
        <f>SUM(E7,E10,E17,E20)</f>
        <v>7289672</v>
      </c>
      <c r="G29" s="327">
        <f>F29/F24</f>
        <v>0.18793783396721592</v>
      </c>
    </row>
    <row r="30" spans="2:13" x14ac:dyDescent="0.3">
      <c r="B30" s="288"/>
      <c r="C30" s="288"/>
      <c r="D30" s="288"/>
      <c r="E30" s="330" t="s">
        <v>595</v>
      </c>
      <c r="F30" s="325"/>
      <c r="G30" s="328">
        <f>SUM(G28:G29)</f>
        <v>0.97368483809948203</v>
      </c>
    </row>
    <row r="31" spans="2:13" x14ac:dyDescent="0.3">
      <c r="B31" s="288"/>
      <c r="C31" s="288"/>
      <c r="D31" s="288"/>
    </row>
    <row r="32" spans="2:13" x14ac:dyDescent="0.3">
      <c r="B32" s="288"/>
      <c r="C32" s="288"/>
      <c r="D32" s="288"/>
    </row>
    <row r="33" spans="2:4" x14ac:dyDescent="0.3">
      <c r="B33" s="288"/>
      <c r="C33" s="288"/>
      <c r="D33" s="288"/>
    </row>
    <row r="34" spans="2:4" x14ac:dyDescent="0.3">
      <c r="B34" s="288"/>
      <c r="C34" s="288"/>
      <c r="D34" s="288"/>
    </row>
    <row r="35" spans="2:4" x14ac:dyDescent="0.3">
      <c r="B35" s="288"/>
      <c r="C35" s="288"/>
      <c r="D35" s="288"/>
    </row>
    <row r="36" spans="2:4" x14ac:dyDescent="0.3">
      <c r="B36" s="288"/>
      <c r="C36" s="288"/>
      <c r="D36" s="288"/>
    </row>
    <row r="37" spans="2:4" x14ac:dyDescent="0.3">
      <c r="B37" s="288"/>
      <c r="C37" s="288"/>
      <c r="D37" s="288"/>
    </row>
    <row r="38" spans="2:4" x14ac:dyDescent="0.3">
      <c r="B38" s="288"/>
      <c r="C38" s="288"/>
      <c r="D38" s="288"/>
    </row>
    <row r="39" spans="2:4" x14ac:dyDescent="0.3">
      <c r="B39" s="288"/>
      <c r="C39" s="288"/>
      <c r="D39" s="288"/>
    </row>
    <row r="40" spans="2:4" x14ac:dyDescent="0.3">
      <c r="B40" s="288"/>
      <c r="C40" s="288"/>
      <c r="D40" s="288"/>
    </row>
    <row r="41" spans="2:4" x14ac:dyDescent="0.3">
      <c r="B41" s="288"/>
      <c r="C41" s="288"/>
      <c r="D41" s="288"/>
    </row>
    <row r="42" spans="2:4" x14ac:dyDescent="0.3">
      <c r="B42" s="288"/>
      <c r="C42" s="288"/>
      <c r="D42" s="288"/>
    </row>
    <row r="43" spans="2:4" x14ac:dyDescent="0.3">
      <c r="B43" s="288"/>
      <c r="C43" s="288"/>
      <c r="D43" s="288"/>
    </row>
    <row r="44" spans="2:4" x14ac:dyDescent="0.3">
      <c r="B44" s="288"/>
      <c r="C44" s="288"/>
      <c r="D44" s="288"/>
    </row>
    <row r="45" spans="2:4" x14ac:dyDescent="0.3">
      <c r="B45" s="288"/>
      <c r="C45" s="288"/>
      <c r="D45" s="288"/>
    </row>
    <row r="46" spans="2:4" x14ac:dyDescent="0.3">
      <c r="B46" s="288"/>
      <c r="C46" s="288"/>
      <c r="D46" s="288"/>
    </row>
    <row r="47" spans="2:4" x14ac:dyDescent="0.3">
      <c r="B47" s="288"/>
      <c r="C47" s="288"/>
      <c r="D47" s="288"/>
    </row>
    <row r="48" spans="2:4" x14ac:dyDescent="0.3">
      <c r="B48" s="288"/>
      <c r="C48" s="288"/>
      <c r="D48" s="288"/>
    </row>
    <row r="49" spans="2:4" x14ac:dyDescent="0.3">
      <c r="B49" s="288"/>
      <c r="C49" s="288"/>
      <c r="D49" s="288"/>
    </row>
    <row r="50" spans="2:4" x14ac:dyDescent="0.3">
      <c r="B50" s="288"/>
      <c r="C50" s="288"/>
      <c r="D50" s="288"/>
    </row>
    <row r="51" spans="2:4" x14ac:dyDescent="0.3">
      <c r="B51" s="288"/>
      <c r="C51" s="288"/>
      <c r="D51" s="288"/>
    </row>
    <row r="52" spans="2:4" x14ac:dyDescent="0.3">
      <c r="B52" s="288"/>
      <c r="C52" s="288"/>
      <c r="D52" s="288"/>
    </row>
    <row r="53" spans="2:4" x14ac:dyDescent="0.3">
      <c r="B53" s="288"/>
      <c r="C53" s="288"/>
      <c r="D53" s="288"/>
    </row>
    <row r="54" spans="2:4" x14ac:dyDescent="0.3">
      <c r="B54" s="288"/>
      <c r="C54" s="288"/>
      <c r="D54" s="288"/>
    </row>
    <row r="55" spans="2:4" x14ac:dyDescent="0.3">
      <c r="B55" s="288"/>
      <c r="C55" s="288"/>
      <c r="D55" s="288"/>
    </row>
    <row r="56" spans="2:4" x14ac:dyDescent="0.3">
      <c r="B56" s="288"/>
      <c r="C56" s="288"/>
      <c r="D56" s="288"/>
    </row>
    <row r="57" spans="2:4" x14ac:dyDescent="0.3">
      <c r="B57" s="288"/>
      <c r="C57" s="288"/>
      <c r="D57" s="288"/>
    </row>
    <row r="58" spans="2:4" x14ac:dyDescent="0.3">
      <c r="B58" s="288"/>
      <c r="C58" s="288"/>
      <c r="D58" s="288"/>
    </row>
    <row r="59" spans="2:4" x14ac:dyDescent="0.3">
      <c r="B59" s="288"/>
      <c r="C59" s="288"/>
      <c r="D59" s="288"/>
    </row>
    <row r="60" spans="2:4" x14ac:dyDescent="0.3">
      <c r="B60" s="288"/>
      <c r="C60" s="288"/>
      <c r="D60" s="288"/>
    </row>
    <row r="61" spans="2:4" x14ac:dyDescent="0.3">
      <c r="B61" s="288"/>
      <c r="C61" s="288"/>
      <c r="D61" s="288"/>
    </row>
    <row r="62" spans="2:4" x14ac:dyDescent="0.3">
      <c r="B62" s="288"/>
      <c r="C62" s="288"/>
      <c r="D62" s="288"/>
    </row>
    <row r="63" spans="2:4" x14ac:dyDescent="0.3">
      <c r="B63" s="288"/>
      <c r="C63" s="288"/>
      <c r="D63" s="288"/>
    </row>
    <row r="64" spans="2:4" x14ac:dyDescent="0.3">
      <c r="B64" s="288"/>
      <c r="C64" s="288"/>
      <c r="D64" s="288"/>
    </row>
    <row r="65" spans="2:4" x14ac:dyDescent="0.3">
      <c r="B65" s="288"/>
      <c r="C65" s="288"/>
      <c r="D65" s="288"/>
    </row>
    <row r="66" spans="2:4" x14ac:dyDescent="0.3">
      <c r="B66" s="288"/>
      <c r="C66" s="288"/>
      <c r="D66" s="288"/>
    </row>
    <row r="67" spans="2:4" x14ac:dyDescent="0.3">
      <c r="B67" s="288"/>
      <c r="C67" s="288"/>
      <c r="D67" s="288"/>
    </row>
    <row r="68" spans="2:4" x14ac:dyDescent="0.3">
      <c r="B68" s="288"/>
      <c r="C68" s="288"/>
      <c r="D68" s="288"/>
    </row>
    <row r="69" spans="2:4" x14ac:dyDescent="0.3">
      <c r="B69" s="288"/>
      <c r="C69" s="288"/>
      <c r="D69" s="288"/>
    </row>
    <row r="70" spans="2:4" x14ac:dyDescent="0.3">
      <c r="B70" s="288"/>
      <c r="C70" s="288"/>
      <c r="D70" s="288"/>
    </row>
    <row r="71" spans="2:4" x14ac:dyDescent="0.3">
      <c r="B71" s="288"/>
      <c r="C71" s="288"/>
      <c r="D71" s="288"/>
    </row>
    <row r="72" spans="2:4" x14ac:dyDescent="0.3">
      <c r="B72" s="288"/>
      <c r="C72" s="288"/>
      <c r="D72" s="288"/>
    </row>
    <row r="73" spans="2:4" x14ac:dyDescent="0.3">
      <c r="B73" s="288"/>
      <c r="C73" s="288"/>
      <c r="D73" s="288"/>
    </row>
    <row r="74" spans="2:4" x14ac:dyDescent="0.3">
      <c r="B74" s="288"/>
      <c r="C74" s="288"/>
      <c r="D74" s="288"/>
    </row>
    <row r="75" spans="2:4" x14ac:dyDescent="0.3">
      <c r="B75" s="288"/>
      <c r="C75" s="288"/>
      <c r="D75" s="288"/>
    </row>
    <row r="76" spans="2:4" x14ac:dyDescent="0.3">
      <c r="B76" s="288"/>
      <c r="C76" s="288"/>
      <c r="D76" s="288"/>
    </row>
    <row r="77" spans="2:4" x14ac:dyDescent="0.3">
      <c r="B77" s="288"/>
      <c r="C77" s="288"/>
      <c r="D77" s="288"/>
    </row>
    <row r="78" spans="2:4" x14ac:dyDescent="0.3">
      <c r="B78" s="288"/>
      <c r="C78" s="288"/>
      <c r="D78" s="288"/>
    </row>
    <row r="79" spans="2:4" x14ac:dyDescent="0.3">
      <c r="B79" s="288"/>
      <c r="C79" s="288"/>
      <c r="D79" s="288"/>
    </row>
    <row r="80" spans="2:4" x14ac:dyDescent="0.3">
      <c r="B80" s="288"/>
      <c r="C80" s="288"/>
      <c r="D80" s="288"/>
    </row>
    <row r="81" spans="2:4" x14ac:dyDescent="0.3">
      <c r="B81" s="288"/>
      <c r="C81" s="288"/>
      <c r="D81" s="288"/>
    </row>
    <row r="82" spans="2:4" x14ac:dyDescent="0.3">
      <c r="B82" s="288"/>
      <c r="C82" s="288"/>
      <c r="D82" s="288"/>
    </row>
    <row r="83" spans="2:4" x14ac:dyDescent="0.3">
      <c r="B83" s="288"/>
      <c r="C83" s="288"/>
      <c r="D83" s="288"/>
    </row>
    <row r="84" spans="2:4" x14ac:dyDescent="0.3">
      <c r="B84" s="288"/>
      <c r="C84" s="288"/>
      <c r="D84" s="288"/>
    </row>
    <row r="85" spans="2:4" x14ac:dyDescent="0.3">
      <c r="B85" s="288"/>
      <c r="C85" s="288"/>
      <c r="D85" s="288"/>
    </row>
    <row r="86" spans="2:4" x14ac:dyDescent="0.3">
      <c r="B86" s="288"/>
      <c r="C86" s="288"/>
      <c r="D86" s="288"/>
    </row>
    <row r="87" spans="2:4" x14ac:dyDescent="0.3">
      <c r="B87" s="288"/>
      <c r="C87" s="288"/>
      <c r="D87" s="288"/>
    </row>
    <row r="88" spans="2:4" x14ac:dyDescent="0.3">
      <c r="B88" s="288"/>
      <c r="C88" s="288"/>
      <c r="D88" s="288"/>
    </row>
    <row r="89" spans="2:4" x14ac:dyDescent="0.3">
      <c r="B89" s="288"/>
      <c r="C89" s="288"/>
      <c r="D89" s="288"/>
    </row>
    <row r="90" spans="2:4" x14ac:dyDescent="0.3">
      <c r="B90" s="288"/>
      <c r="C90" s="288"/>
      <c r="D90" s="288"/>
    </row>
    <row r="91" spans="2:4" x14ac:dyDescent="0.3">
      <c r="B91" s="288"/>
      <c r="C91" s="288"/>
      <c r="D91" s="288"/>
    </row>
    <row r="92" spans="2:4" x14ac:dyDescent="0.3">
      <c r="B92" s="288"/>
      <c r="C92" s="288"/>
      <c r="D92" s="288"/>
    </row>
    <row r="93" spans="2:4" x14ac:dyDescent="0.3">
      <c r="B93" s="288"/>
      <c r="C93" s="288"/>
      <c r="D93" s="288"/>
    </row>
    <row r="94" spans="2:4" x14ac:dyDescent="0.3">
      <c r="B94" s="288"/>
      <c r="C94" s="288"/>
      <c r="D94" s="288"/>
    </row>
    <row r="95" spans="2:4" x14ac:dyDescent="0.3">
      <c r="B95" s="288"/>
      <c r="C95" s="288"/>
      <c r="D95" s="288"/>
    </row>
    <row r="96" spans="2:4" x14ac:dyDescent="0.3">
      <c r="B96" s="288"/>
      <c r="C96" s="288"/>
      <c r="D96" s="288"/>
    </row>
    <row r="97" spans="2:4" x14ac:dyDescent="0.3">
      <c r="B97" s="288"/>
      <c r="C97" s="288"/>
      <c r="D97" s="288"/>
    </row>
    <row r="98" spans="2:4" x14ac:dyDescent="0.3">
      <c r="B98" s="288"/>
      <c r="C98" s="288"/>
      <c r="D98" s="288"/>
    </row>
    <row r="99" spans="2:4" x14ac:dyDescent="0.3">
      <c r="B99" s="288"/>
      <c r="C99" s="288"/>
      <c r="D99" s="288"/>
    </row>
    <row r="100" spans="2:4" x14ac:dyDescent="0.3">
      <c r="B100" s="288"/>
      <c r="C100" s="288"/>
      <c r="D100" s="288"/>
    </row>
    <row r="101" spans="2:4" x14ac:dyDescent="0.3">
      <c r="B101" s="288"/>
      <c r="C101" s="288"/>
      <c r="D101" s="288"/>
    </row>
    <row r="102" spans="2:4" x14ac:dyDescent="0.3">
      <c r="B102" s="288"/>
      <c r="C102" s="288"/>
      <c r="D102" s="288"/>
    </row>
    <row r="103" spans="2:4" x14ac:dyDescent="0.3">
      <c r="B103" s="288"/>
      <c r="C103" s="288"/>
      <c r="D103" s="288"/>
    </row>
    <row r="104" spans="2:4" x14ac:dyDescent="0.3">
      <c r="B104" s="288"/>
      <c r="C104" s="288"/>
      <c r="D104" s="288"/>
    </row>
    <row r="105" spans="2:4" x14ac:dyDescent="0.3">
      <c r="B105" s="288"/>
      <c r="C105" s="288"/>
      <c r="D105" s="288"/>
    </row>
    <row r="106" spans="2:4" x14ac:dyDescent="0.3">
      <c r="B106" s="288"/>
      <c r="C106" s="288"/>
      <c r="D106" s="288"/>
    </row>
    <row r="107" spans="2:4" x14ac:dyDescent="0.3">
      <c r="B107" s="288"/>
      <c r="C107" s="288"/>
      <c r="D107" s="288"/>
    </row>
    <row r="108" spans="2:4" x14ac:dyDescent="0.3">
      <c r="B108" s="288"/>
      <c r="C108" s="288"/>
      <c r="D108" s="288"/>
    </row>
    <row r="109" spans="2:4" x14ac:dyDescent="0.3">
      <c r="B109" s="288"/>
      <c r="C109" s="288"/>
      <c r="D109" s="288"/>
    </row>
    <row r="110" spans="2:4" x14ac:dyDescent="0.3">
      <c r="B110" s="288"/>
      <c r="C110" s="288"/>
      <c r="D110" s="288"/>
    </row>
    <row r="111" spans="2:4" x14ac:dyDescent="0.3">
      <c r="B111" s="288"/>
      <c r="C111" s="288"/>
      <c r="D111" s="288"/>
    </row>
    <row r="112" spans="2:4" x14ac:dyDescent="0.3">
      <c r="B112" s="288"/>
      <c r="C112" s="288"/>
      <c r="D112" s="288"/>
    </row>
    <row r="113" spans="2:4" x14ac:dyDescent="0.3">
      <c r="B113" s="288"/>
      <c r="C113" s="288"/>
      <c r="D113" s="288"/>
    </row>
    <row r="114" spans="2:4" x14ac:dyDescent="0.3">
      <c r="B114" s="288"/>
      <c r="C114" s="288"/>
      <c r="D114" s="288"/>
    </row>
    <row r="115" spans="2:4" x14ac:dyDescent="0.3">
      <c r="B115" s="288"/>
      <c r="C115" s="288"/>
      <c r="D115" s="288"/>
    </row>
    <row r="116" spans="2:4" x14ac:dyDescent="0.3">
      <c r="B116" s="288"/>
      <c r="C116" s="288"/>
      <c r="D116" s="288"/>
    </row>
    <row r="117" spans="2:4" x14ac:dyDescent="0.3">
      <c r="B117" s="288"/>
      <c r="C117" s="288"/>
      <c r="D117" s="288"/>
    </row>
    <row r="118" spans="2:4" x14ac:dyDescent="0.3">
      <c r="B118" s="288"/>
      <c r="C118" s="288"/>
      <c r="D118" s="288"/>
    </row>
    <row r="119" spans="2:4" x14ac:dyDescent="0.3">
      <c r="B119" s="288"/>
      <c r="C119" s="288"/>
      <c r="D119" s="288"/>
    </row>
    <row r="120" spans="2:4" x14ac:dyDescent="0.3">
      <c r="B120" s="288"/>
      <c r="C120" s="288"/>
      <c r="D120" s="288"/>
    </row>
    <row r="121" spans="2:4" x14ac:dyDescent="0.3">
      <c r="B121" s="288"/>
      <c r="C121" s="288"/>
      <c r="D121" s="288"/>
    </row>
    <row r="122" spans="2:4" x14ac:dyDescent="0.3">
      <c r="B122" s="288"/>
      <c r="C122" s="288"/>
      <c r="D122" s="288"/>
    </row>
    <row r="123" spans="2:4" x14ac:dyDescent="0.3">
      <c r="B123" s="288"/>
      <c r="C123" s="288"/>
      <c r="D123" s="288"/>
    </row>
    <row r="124" spans="2:4" x14ac:dyDescent="0.3">
      <c r="B124" s="288"/>
      <c r="C124" s="288"/>
      <c r="D124" s="288"/>
    </row>
    <row r="125" spans="2:4" x14ac:dyDescent="0.3">
      <c r="B125" s="288"/>
      <c r="C125" s="288"/>
      <c r="D125" s="288"/>
    </row>
    <row r="126" spans="2:4" x14ac:dyDescent="0.3">
      <c r="B126" s="288"/>
      <c r="C126" s="288"/>
      <c r="D126" s="288"/>
    </row>
    <row r="127" spans="2:4" x14ac:dyDescent="0.3">
      <c r="B127" s="288"/>
      <c r="C127" s="288"/>
      <c r="D127" s="288"/>
    </row>
    <row r="128" spans="2:4" x14ac:dyDescent="0.3">
      <c r="B128" s="288"/>
      <c r="C128" s="288"/>
      <c r="D128" s="288"/>
    </row>
    <row r="129" spans="2:4" x14ac:dyDescent="0.3">
      <c r="B129" s="288"/>
      <c r="C129" s="288"/>
      <c r="D129" s="288"/>
    </row>
    <row r="130" spans="2:4" x14ac:dyDescent="0.3">
      <c r="B130" s="288"/>
      <c r="C130" s="288"/>
      <c r="D130" s="288"/>
    </row>
    <row r="131" spans="2:4" x14ac:dyDescent="0.3">
      <c r="B131" s="288"/>
      <c r="C131" s="288"/>
      <c r="D131" s="288"/>
    </row>
    <row r="132" spans="2:4" x14ac:dyDescent="0.3">
      <c r="B132" s="288"/>
      <c r="C132" s="288"/>
      <c r="D132" s="288"/>
    </row>
    <row r="133" spans="2:4" x14ac:dyDescent="0.3">
      <c r="B133" s="288"/>
      <c r="C133" s="288"/>
      <c r="D133" s="288"/>
    </row>
    <row r="134" spans="2:4" x14ac:dyDescent="0.3">
      <c r="B134" s="288"/>
      <c r="C134" s="288"/>
      <c r="D134" s="288"/>
    </row>
    <row r="135" spans="2:4" x14ac:dyDescent="0.3">
      <c r="B135" s="288"/>
      <c r="C135" s="288"/>
      <c r="D135" s="288"/>
    </row>
    <row r="136" spans="2:4" x14ac:dyDescent="0.3">
      <c r="B136" s="288"/>
      <c r="C136" s="288"/>
      <c r="D136" s="288"/>
    </row>
    <row r="137" spans="2:4" x14ac:dyDescent="0.3">
      <c r="B137" s="288"/>
      <c r="C137" s="288"/>
      <c r="D137" s="288"/>
    </row>
    <row r="138" spans="2:4" x14ac:dyDescent="0.3">
      <c r="B138" s="288"/>
      <c r="C138" s="288"/>
      <c r="D138" s="288"/>
    </row>
    <row r="139" spans="2:4" x14ac:dyDescent="0.3">
      <c r="B139" s="288"/>
      <c r="C139" s="288"/>
      <c r="D139" s="288"/>
    </row>
    <row r="140" spans="2:4" x14ac:dyDescent="0.3">
      <c r="B140" s="288"/>
      <c r="C140" s="288"/>
      <c r="D140" s="288"/>
    </row>
    <row r="141" spans="2:4" x14ac:dyDescent="0.3">
      <c r="B141" s="288"/>
      <c r="C141" s="288"/>
      <c r="D141" s="288"/>
    </row>
    <row r="142" spans="2:4" x14ac:dyDescent="0.3">
      <c r="B142" s="288"/>
      <c r="C142" s="288"/>
      <c r="D142" s="288"/>
    </row>
    <row r="143" spans="2:4" x14ac:dyDescent="0.3">
      <c r="B143" s="288"/>
      <c r="C143" s="288"/>
      <c r="D143" s="288"/>
    </row>
    <row r="144" spans="2:4" x14ac:dyDescent="0.3">
      <c r="B144" s="288"/>
      <c r="C144" s="288"/>
      <c r="D144" s="288"/>
    </row>
    <row r="145" spans="2:4" x14ac:dyDescent="0.3">
      <c r="B145" s="288"/>
      <c r="C145" s="288"/>
      <c r="D145" s="288"/>
    </row>
    <row r="146" spans="2:4" x14ac:dyDescent="0.3">
      <c r="B146" s="288"/>
      <c r="C146" s="288"/>
      <c r="D146" s="288"/>
    </row>
    <row r="147" spans="2:4" x14ac:dyDescent="0.3">
      <c r="B147" s="288"/>
      <c r="C147" s="288"/>
      <c r="D147" s="288"/>
    </row>
    <row r="148" spans="2:4" x14ac:dyDescent="0.3">
      <c r="B148" s="288"/>
      <c r="C148" s="288"/>
      <c r="D148" s="288"/>
    </row>
    <row r="149" spans="2:4" x14ac:dyDescent="0.3">
      <c r="B149" s="288"/>
      <c r="C149" s="288"/>
      <c r="D149" s="288"/>
    </row>
    <row r="150" spans="2:4" x14ac:dyDescent="0.3">
      <c r="B150" s="288"/>
      <c r="C150" s="288"/>
      <c r="D150" s="288"/>
    </row>
    <row r="151" spans="2:4" x14ac:dyDescent="0.3">
      <c r="B151" s="288"/>
      <c r="C151" s="288"/>
      <c r="D151" s="288"/>
    </row>
    <row r="152" spans="2:4" x14ac:dyDescent="0.3">
      <c r="B152" s="288"/>
      <c r="C152" s="288"/>
      <c r="D152" s="288"/>
    </row>
    <row r="153" spans="2:4" x14ac:dyDescent="0.3">
      <c r="B153" s="288"/>
      <c r="C153" s="288"/>
      <c r="D153" s="288"/>
    </row>
    <row r="154" spans="2:4" x14ac:dyDescent="0.3">
      <c r="B154" s="288"/>
      <c r="C154" s="288"/>
      <c r="D154" s="288"/>
    </row>
    <row r="155" spans="2:4" x14ac:dyDescent="0.3">
      <c r="B155" s="288"/>
    </row>
    <row r="156" spans="2:4" x14ac:dyDescent="0.3">
      <c r="B156" s="288"/>
    </row>
    <row r="157" spans="2:4" x14ac:dyDescent="0.3">
      <c r="B157" s="288"/>
    </row>
    <row r="158" spans="2:4" x14ac:dyDescent="0.3">
      <c r="B158" s="288"/>
    </row>
    <row r="159" spans="2:4" x14ac:dyDescent="0.3">
      <c r="B159" s="288"/>
    </row>
    <row r="160" spans="2:4" x14ac:dyDescent="0.3">
      <c r="B160" s="288"/>
    </row>
    <row r="161" spans="2:2" x14ac:dyDescent="0.3">
      <c r="B161" s="288"/>
    </row>
    <row r="162" spans="2:2" x14ac:dyDescent="0.3">
      <c r="B162" s="288"/>
    </row>
    <row r="163" spans="2:2" x14ac:dyDescent="0.3">
      <c r="B163" s="288"/>
    </row>
    <row r="164" spans="2:2" x14ac:dyDescent="0.3">
      <c r="B164" s="288"/>
    </row>
    <row r="165" spans="2:2" x14ac:dyDescent="0.3">
      <c r="B165" s="288"/>
    </row>
    <row r="166" spans="2:2" x14ac:dyDescent="0.3">
      <c r="B166" s="288"/>
    </row>
    <row r="167" spans="2:2" x14ac:dyDescent="0.3">
      <c r="B167" s="288"/>
    </row>
    <row r="168" spans="2:2" x14ac:dyDescent="0.3">
      <c r="B168" s="288"/>
    </row>
    <row r="169" spans="2:2" x14ac:dyDescent="0.3">
      <c r="B169" s="288"/>
    </row>
    <row r="170" spans="2:2" x14ac:dyDescent="0.3">
      <c r="B170" s="288"/>
    </row>
    <row r="171" spans="2:2" x14ac:dyDescent="0.3">
      <c r="B171" s="288"/>
    </row>
    <row r="172" spans="2:2" x14ac:dyDescent="0.3">
      <c r="B172" s="288"/>
    </row>
    <row r="173" spans="2:2" x14ac:dyDescent="0.3">
      <c r="B173" s="288"/>
    </row>
    <row r="174" spans="2:2" x14ac:dyDescent="0.3">
      <c r="B174" s="288"/>
    </row>
    <row r="175" spans="2:2" x14ac:dyDescent="0.3">
      <c r="B175" s="288"/>
    </row>
    <row r="176" spans="2:2" x14ac:dyDescent="0.3">
      <c r="B176" s="288"/>
    </row>
    <row r="177" spans="2:2" x14ac:dyDescent="0.3">
      <c r="B177" s="288"/>
    </row>
    <row r="178" spans="2:2" x14ac:dyDescent="0.3">
      <c r="B178" s="288"/>
    </row>
    <row r="179" spans="2:2" x14ac:dyDescent="0.3">
      <c r="B179" s="288"/>
    </row>
    <row r="180" spans="2:2" x14ac:dyDescent="0.3">
      <c r="B180" s="288"/>
    </row>
    <row r="181" spans="2:2" x14ac:dyDescent="0.3">
      <c r="B181" s="288"/>
    </row>
    <row r="182" spans="2:2" x14ac:dyDescent="0.3">
      <c r="B182" s="288"/>
    </row>
    <row r="183" spans="2:2" x14ac:dyDescent="0.3">
      <c r="B183" s="288"/>
    </row>
    <row r="184" spans="2:2" x14ac:dyDescent="0.3">
      <c r="B184" s="288"/>
    </row>
    <row r="185" spans="2:2" x14ac:dyDescent="0.3">
      <c r="B185" s="288"/>
    </row>
    <row r="186" spans="2:2" x14ac:dyDescent="0.3">
      <c r="B186" s="288"/>
    </row>
    <row r="187" spans="2:2" x14ac:dyDescent="0.3">
      <c r="B187" s="288"/>
    </row>
    <row r="188" spans="2:2" x14ac:dyDescent="0.3">
      <c r="B188" s="288"/>
    </row>
    <row r="189" spans="2:2" x14ac:dyDescent="0.3">
      <c r="B189" s="288"/>
    </row>
    <row r="190" spans="2:2" x14ac:dyDescent="0.3">
      <c r="B190" s="288"/>
    </row>
    <row r="191" spans="2:2" x14ac:dyDescent="0.3">
      <c r="B191" s="288"/>
    </row>
    <row r="192" spans="2:2" x14ac:dyDescent="0.3">
      <c r="B192" s="288"/>
    </row>
    <row r="193" spans="2:2" x14ac:dyDescent="0.3">
      <c r="B193" s="288"/>
    </row>
    <row r="194" spans="2:2" x14ac:dyDescent="0.3">
      <c r="B194" s="288"/>
    </row>
    <row r="195" spans="2:2" x14ac:dyDescent="0.3">
      <c r="B195" s="288"/>
    </row>
    <row r="196" spans="2:2" x14ac:dyDescent="0.3">
      <c r="B196" s="288"/>
    </row>
    <row r="197" spans="2:2" x14ac:dyDescent="0.3">
      <c r="B197" s="288"/>
    </row>
    <row r="198" spans="2:2" x14ac:dyDescent="0.3">
      <c r="B198" s="288"/>
    </row>
    <row r="199" spans="2:2" x14ac:dyDescent="0.3">
      <c r="B199" s="288"/>
    </row>
    <row r="200" spans="2:2" x14ac:dyDescent="0.3">
      <c r="B200" s="288"/>
    </row>
    <row r="201" spans="2:2" x14ac:dyDescent="0.3">
      <c r="B201" s="288"/>
    </row>
    <row r="202" spans="2:2" x14ac:dyDescent="0.3">
      <c r="B202" s="288"/>
    </row>
    <row r="203" spans="2:2" x14ac:dyDescent="0.3">
      <c r="B203" s="288"/>
    </row>
    <row r="204" spans="2:2" x14ac:dyDescent="0.3">
      <c r="B204" s="288"/>
    </row>
    <row r="205" spans="2:2" x14ac:dyDescent="0.3">
      <c r="B205" s="288"/>
    </row>
    <row r="206" spans="2:2" x14ac:dyDescent="0.3">
      <c r="B206" s="288"/>
    </row>
    <row r="207" spans="2:2" x14ac:dyDescent="0.3">
      <c r="B207" s="288"/>
    </row>
    <row r="208" spans="2:2" x14ac:dyDescent="0.3">
      <c r="B208" s="288"/>
    </row>
    <row r="209" spans="2:2" x14ac:dyDescent="0.3">
      <c r="B209" s="288"/>
    </row>
    <row r="210" spans="2:2" x14ac:dyDescent="0.3">
      <c r="B210" s="288"/>
    </row>
    <row r="211" spans="2:2" x14ac:dyDescent="0.3">
      <c r="B211" s="288"/>
    </row>
    <row r="212" spans="2:2" x14ac:dyDescent="0.3">
      <c r="B212" s="288"/>
    </row>
    <row r="213" spans="2:2" x14ac:dyDescent="0.3">
      <c r="B213" s="288"/>
    </row>
    <row r="214" spans="2:2" x14ac:dyDescent="0.3">
      <c r="B214" s="288"/>
    </row>
    <row r="215" spans="2:2" x14ac:dyDescent="0.3">
      <c r="B215" s="288"/>
    </row>
    <row r="216" spans="2:2" x14ac:dyDescent="0.3">
      <c r="B216" s="288"/>
    </row>
    <row r="217" spans="2:2" x14ac:dyDescent="0.3">
      <c r="B217" s="288"/>
    </row>
    <row r="218" spans="2:2" x14ac:dyDescent="0.3">
      <c r="B218" s="288"/>
    </row>
    <row r="219" spans="2:2" x14ac:dyDescent="0.3">
      <c r="B219" s="288"/>
    </row>
    <row r="220" spans="2:2" x14ac:dyDescent="0.3">
      <c r="B220" s="288"/>
    </row>
    <row r="221" spans="2:2" x14ac:dyDescent="0.3">
      <c r="B221" s="288"/>
    </row>
    <row r="222" spans="2:2" x14ac:dyDescent="0.3">
      <c r="B222" s="288"/>
    </row>
    <row r="223" spans="2:2" x14ac:dyDescent="0.3">
      <c r="B223" s="288"/>
    </row>
    <row r="224" spans="2:2" x14ac:dyDescent="0.3">
      <c r="B224" s="288"/>
    </row>
    <row r="225" spans="2:2" x14ac:dyDescent="0.3">
      <c r="B225" s="288"/>
    </row>
    <row r="226" spans="2:2" x14ac:dyDescent="0.3">
      <c r="B226" s="288"/>
    </row>
    <row r="227" spans="2:2" x14ac:dyDescent="0.3">
      <c r="B227" s="288"/>
    </row>
    <row r="228" spans="2:2" x14ac:dyDescent="0.3">
      <c r="B228" s="288"/>
    </row>
    <row r="229" spans="2:2" x14ac:dyDescent="0.3">
      <c r="B229" s="288"/>
    </row>
    <row r="230" spans="2:2" x14ac:dyDescent="0.3">
      <c r="B230" s="288"/>
    </row>
    <row r="231" spans="2:2" x14ac:dyDescent="0.3">
      <c r="B231" s="288"/>
    </row>
    <row r="232" spans="2:2" x14ac:dyDescent="0.3">
      <c r="B232" s="288"/>
    </row>
    <row r="233" spans="2:2" x14ac:dyDescent="0.3">
      <c r="B233" s="288"/>
    </row>
    <row r="234" spans="2:2" x14ac:dyDescent="0.3">
      <c r="B234" s="288"/>
    </row>
    <row r="235" spans="2:2" x14ac:dyDescent="0.3">
      <c r="B235" s="288"/>
    </row>
    <row r="236" spans="2:2" x14ac:dyDescent="0.3">
      <c r="B236" s="288"/>
    </row>
    <row r="237" spans="2:2" x14ac:dyDescent="0.3">
      <c r="B237" s="288"/>
    </row>
    <row r="238" spans="2:2" x14ac:dyDescent="0.3">
      <c r="B238" s="288"/>
    </row>
    <row r="239" spans="2:2" x14ac:dyDescent="0.3">
      <c r="B239" s="288"/>
    </row>
    <row r="240" spans="2:2" x14ac:dyDescent="0.3">
      <c r="B240" s="288"/>
    </row>
    <row r="241" spans="2:2" x14ac:dyDescent="0.3">
      <c r="B241" s="288"/>
    </row>
    <row r="242" spans="2:2" x14ac:dyDescent="0.3">
      <c r="B242" s="288"/>
    </row>
    <row r="243" spans="2:2" x14ac:dyDescent="0.3">
      <c r="B243" s="288"/>
    </row>
    <row r="244" spans="2:2" x14ac:dyDescent="0.3">
      <c r="B244" s="288"/>
    </row>
    <row r="245" spans="2:2" x14ac:dyDescent="0.3">
      <c r="B245" s="288"/>
    </row>
    <row r="246" spans="2:2" x14ac:dyDescent="0.3">
      <c r="B246" s="288"/>
    </row>
    <row r="247" spans="2:2" x14ac:dyDescent="0.3">
      <c r="B247" s="288"/>
    </row>
    <row r="248" spans="2:2" x14ac:dyDescent="0.3">
      <c r="B248" s="288"/>
    </row>
    <row r="249" spans="2:2" x14ac:dyDescent="0.3">
      <c r="B249" s="288"/>
    </row>
    <row r="250" spans="2:2" x14ac:dyDescent="0.3">
      <c r="B250" s="288"/>
    </row>
    <row r="251" spans="2:2" x14ac:dyDescent="0.3">
      <c r="B251" s="288"/>
    </row>
    <row r="252" spans="2:2" x14ac:dyDescent="0.3">
      <c r="B252" s="288"/>
    </row>
    <row r="253" spans="2:2" x14ac:dyDescent="0.3">
      <c r="B253" s="288"/>
    </row>
    <row r="254" spans="2:2" x14ac:dyDescent="0.3">
      <c r="B254" s="288"/>
    </row>
    <row r="255" spans="2:2" x14ac:dyDescent="0.3">
      <c r="B255" s="288"/>
    </row>
    <row r="256" spans="2:2" x14ac:dyDescent="0.3">
      <c r="B256" s="288"/>
    </row>
    <row r="257" spans="2:2" x14ac:dyDescent="0.3">
      <c r="B257" s="288"/>
    </row>
    <row r="258" spans="2:2" x14ac:dyDescent="0.3">
      <c r="B258" s="288"/>
    </row>
    <row r="259" spans="2:2" x14ac:dyDescent="0.3">
      <c r="B259" s="288"/>
    </row>
    <row r="260" spans="2:2" x14ac:dyDescent="0.3">
      <c r="B260" s="288"/>
    </row>
    <row r="261" spans="2:2" x14ac:dyDescent="0.3">
      <c r="B261" s="288"/>
    </row>
    <row r="262" spans="2:2" x14ac:dyDescent="0.3">
      <c r="B262" s="288"/>
    </row>
    <row r="263" spans="2:2" x14ac:dyDescent="0.3">
      <c r="B263" s="288"/>
    </row>
    <row r="264" spans="2:2" x14ac:dyDescent="0.3">
      <c r="B264" s="288"/>
    </row>
    <row r="265" spans="2:2" x14ac:dyDescent="0.3">
      <c r="B265" s="288"/>
    </row>
    <row r="266" spans="2:2" x14ac:dyDescent="0.3">
      <c r="B266" s="288"/>
    </row>
    <row r="267" spans="2:2" x14ac:dyDescent="0.3">
      <c r="B267" s="288"/>
    </row>
    <row r="268" spans="2:2" x14ac:dyDescent="0.3">
      <c r="B268" s="288"/>
    </row>
    <row r="269" spans="2:2" x14ac:dyDescent="0.3">
      <c r="B269" s="288"/>
    </row>
    <row r="270" spans="2:2" x14ac:dyDescent="0.3">
      <c r="B270" s="288"/>
    </row>
    <row r="271" spans="2:2" x14ac:dyDescent="0.3">
      <c r="B271" s="288"/>
    </row>
    <row r="272" spans="2:2" x14ac:dyDescent="0.3">
      <c r="B272" s="288"/>
    </row>
    <row r="273" spans="2:2" x14ac:dyDescent="0.3">
      <c r="B273" s="288"/>
    </row>
    <row r="274" spans="2:2" x14ac:dyDescent="0.3">
      <c r="B274" s="288"/>
    </row>
    <row r="275" spans="2:2" x14ac:dyDescent="0.3">
      <c r="B275" s="288"/>
    </row>
    <row r="276" spans="2:2" x14ac:dyDescent="0.3">
      <c r="B276" s="288"/>
    </row>
    <row r="277" spans="2:2" x14ac:dyDescent="0.3">
      <c r="B277" s="288"/>
    </row>
    <row r="278" spans="2:2" x14ac:dyDescent="0.3">
      <c r="B278" s="288"/>
    </row>
    <row r="279" spans="2:2" x14ac:dyDescent="0.3">
      <c r="B279" s="288"/>
    </row>
    <row r="280" spans="2:2" x14ac:dyDescent="0.3">
      <c r="B280" s="288"/>
    </row>
    <row r="281" spans="2:2" x14ac:dyDescent="0.3">
      <c r="B281" s="288"/>
    </row>
    <row r="282" spans="2:2" x14ac:dyDescent="0.3">
      <c r="B282" s="288"/>
    </row>
    <row r="283" spans="2:2" x14ac:dyDescent="0.3">
      <c r="B283" s="288"/>
    </row>
    <row r="284" spans="2:2" x14ac:dyDescent="0.3">
      <c r="B284" s="288"/>
    </row>
    <row r="285" spans="2:2" x14ac:dyDescent="0.3">
      <c r="B285" s="288"/>
    </row>
    <row r="286" spans="2:2" x14ac:dyDescent="0.3">
      <c r="B286" s="288"/>
    </row>
    <row r="287" spans="2:2" x14ac:dyDescent="0.3">
      <c r="B287" s="288"/>
    </row>
    <row r="288" spans="2:2" x14ac:dyDescent="0.3">
      <c r="B288" s="288"/>
    </row>
    <row r="289" spans="2:2" x14ac:dyDescent="0.3">
      <c r="B289" s="288"/>
    </row>
    <row r="290" spans="2:2" x14ac:dyDescent="0.3">
      <c r="B290" s="288"/>
    </row>
    <row r="291" spans="2:2" x14ac:dyDescent="0.3">
      <c r="B291" s="288"/>
    </row>
    <row r="292" spans="2:2" x14ac:dyDescent="0.3">
      <c r="B292" s="288"/>
    </row>
    <row r="293" spans="2:2" x14ac:dyDescent="0.3">
      <c r="B293" s="288"/>
    </row>
    <row r="294" spans="2:2" x14ac:dyDescent="0.3">
      <c r="B294" s="288"/>
    </row>
    <row r="295" spans="2:2" x14ac:dyDescent="0.3">
      <c r="B295" s="288"/>
    </row>
    <row r="296" spans="2:2" x14ac:dyDescent="0.3">
      <c r="B296" s="288"/>
    </row>
    <row r="297" spans="2:2" x14ac:dyDescent="0.3">
      <c r="B297" s="288"/>
    </row>
    <row r="298" spans="2:2" x14ac:dyDescent="0.3">
      <c r="B298" s="288"/>
    </row>
    <row r="299" spans="2:2" x14ac:dyDescent="0.3">
      <c r="B299" s="288"/>
    </row>
    <row r="300" spans="2:2" x14ac:dyDescent="0.3">
      <c r="B300" s="288"/>
    </row>
    <row r="301" spans="2:2" x14ac:dyDescent="0.3">
      <c r="B301" s="288"/>
    </row>
    <row r="302" spans="2:2" x14ac:dyDescent="0.3">
      <c r="B302" s="288"/>
    </row>
    <row r="303" spans="2:2" x14ac:dyDescent="0.3">
      <c r="B303" s="288"/>
    </row>
    <row r="304" spans="2:2" x14ac:dyDescent="0.3">
      <c r="B304" s="288"/>
    </row>
    <row r="305" spans="2:2" x14ac:dyDescent="0.3">
      <c r="B305" s="288"/>
    </row>
    <row r="306" spans="2:2" x14ac:dyDescent="0.3">
      <c r="B306" s="288"/>
    </row>
    <row r="307" spans="2:2" x14ac:dyDescent="0.3">
      <c r="B307" s="288"/>
    </row>
    <row r="308" spans="2:2" x14ac:dyDescent="0.3">
      <c r="B308" s="288"/>
    </row>
    <row r="309" spans="2:2" x14ac:dyDescent="0.3">
      <c r="B309" s="288"/>
    </row>
    <row r="310" spans="2:2" x14ac:dyDescent="0.3">
      <c r="B310" s="288"/>
    </row>
  </sheetData>
  <mergeCells count="26">
    <mergeCell ref="B19:B21"/>
    <mergeCell ref="C19:C21"/>
    <mergeCell ref="F19:F21"/>
    <mergeCell ref="C22:C23"/>
    <mergeCell ref="D22:D23"/>
    <mergeCell ref="E22:E23"/>
    <mergeCell ref="F22:F23"/>
    <mergeCell ref="B14:B15"/>
    <mergeCell ref="C14:C15"/>
    <mergeCell ref="F14:F15"/>
    <mergeCell ref="B16:B18"/>
    <mergeCell ref="C16:C18"/>
    <mergeCell ref="F16:F18"/>
    <mergeCell ref="B9:B11"/>
    <mergeCell ref="C9:C11"/>
    <mergeCell ref="F9:F11"/>
    <mergeCell ref="B12:B13"/>
    <mergeCell ref="C12:C13"/>
    <mergeCell ref="F12:F13"/>
    <mergeCell ref="B4:B5"/>
    <mergeCell ref="C4:C5"/>
    <mergeCell ref="E4:E5"/>
    <mergeCell ref="F4:F5"/>
    <mergeCell ref="B6:B8"/>
    <mergeCell ref="C6:C8"/>
    <mergeCell ref="F6:F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G36"/>
  <sheetViews>
    <sheetView zoomScaleNormal="100" workbookViewId="0">
      <selection activeCell="D31" sqref="D31"/>
    </sheetView>
  </sheetViews>
  <sheetFormatPr defaultColWidth="8.88671875" defaultRowHeight="14.4" x14ac:dyDescent="0.3"/>
  <cols>
    <col min="1" max="1" width="27.33203125" style="2" bestFit="1" customWidth="1"/>
    <col min="2" max="2" width="22.6640625" style="2" bestFit="1" customWidth="1"/>
    <col min="3" max="3" width="14.33203125" style="2" customWidth="1"/>
    <col min="4" max="4" width="11.33203125" style="2" customWidth="1"/>
    <col min="5" max="16384" width="8.88671875" style="2"/>
  </cols>
  <sheetData>
    <row r="1" spans="1:7" ht="18" x14ac:dyDescent="0.35">
      <c r="A1" s="56" t="s">
        <v>42</v>
      </c>
      <c r="B1" s="8"/>
      <c r="C1" s="8"/>
      <c r="D1" s="8"/>
    </row>
    <row r="2" spans="1:7" ht="18" x14ac:dyDescent="0.35">
      <c r="A2" s="4"/>
      <c r="B2" s="8"/>
      <c r="C2" s="8"/>
      <c r="D2" s="8"/>
    </row>
    <row r="3" spans="1:7" ht="15" thickBot="1" x14ac:dyDescent="0.35">
      <c r="A3" s="17" t="s">
        <v>70</v>
      </c>
      <c r="B3" s="17" t="s">
        <v>15</v>
      </c>
      <c r="C3" s="17" t="s">
        <v>29</v>
      </c>
      <c r="D3" s="17" t="s">
        <v>1</v>
      </c>
    </row>
    <row r="4" spans="1:7" x14ac:dyDescent="0.3">
      <c r="A4" s="57" t="s">
        <v>10</v>
      </c>
      <c r="B4" s="58" t="s">
        <v>9</v>
      </c>
      <c r="C4" s="57" t="s">
        <v>26</v>
      </c>
      <c r="D4" s="58" t="s">
        <v>2</v>
      </c>
      <c r="F4" s="53"/>
    </row>
    <row r="5" spans="1:7" x14ac:dyDescent="0.3">
      <c r="A5" s="57" t="s">
        <v>11</v>
      </c>
      <c r="B5" s="58" t="s">
        <v>9</v>
      </c>
      <c r="C5" s="57" t="s">
        <v>26</v>
      </c>
      <c r="D5" s="58" t="s">
        <v>6</v>
      </c>
      <c r="F5" s="53"/>
    </row>
    <row r="6" spans="1:7" x14ac:dyDescent="0.3">
      <c r="A6" s="57" t="s">
        <v>20</v>
      </c>
      <c r="B6" s="58" t="s">
        <v>9</v>
      </c>
      <c r="C6" s="57" t="s">
        <v>26</v>
      </c>
      <c r="D6" s="58" t="s">
        <v>6</v>
      </c>
      <c r="F6" s="53"/>
    </row>
    <row r="7" spans="1:7" x14ac:dyDescent="0.3">
      <c r="A7" s="57" t="s">
        <v>21</v>
      </c>
      <c r="B7" s="58" t="s">
        <v>9</v>
      </c>
      <c r="C7" s="57" t="s">
        <v>26</v>
      </c>
      <c r="D7" s="57" t="s">
        <v>16</v>
      </c>
      <c r="F7" s="53"/>
      <c r="G7" s="53"/>
    </row>
    <row r="8" spans="1:7" x14ac:dyDescent="0.3">
      <c r="A8" s="57" t="s">
        <v>12</v>
      </c>
      <c r="B8" s="59" t="s">
        <v>7</v>
      </c>
      <c r="C8" s="57" t="s">
        <v>26</v>
      </c>
      <c r="D8" s="57" t="s">
        <v>16</v>
      </c>
      <c r="F8" s="53"/>
      <c r="G8" s="53"/>
    </row>
    <row r="9" spans="1:7" x14ac:dyDescent="0.3">
      <c r="A9" s="59" t="s">
        <v>23</v>
      </c>
      <c r="B9" s="59" t="s">
        <v>7</v>
      </c>
      <c r="C9" s="59" t="s">
        <v>26</v>
      </c>
      <c r="D9" s="59" t="s">
        <v>2</v>
      </c>
      <c r="F9" s="53"/>
      <c r="G9" s="53"/>
    </row>
    <row r="10" spans="1:7" x14ac:dyDescent="0.3">
      <c r="A10" s="57" t="s">
        <v>24</v>
      </c>
      <c r="B10" s="57" t="s">
        <v>7</v>
      </c>
      <c r="C10" s="57" t="s">
        <v>26</v>
      </c>
      <c r="D10" s="57" t="s">
        <v>16</v>
      </c>
      <c r="F10" s="53"/>
      <c r="G10" s="53"/>
    </row>
    <row r="11" spans="1:7" x14ac:dyDescent="0.3">
      <c r="A11" s="57" t="s">
        <v>37</v>
      </c>
      <c r="B11" s="57" t="s">
        <v>7</v>
      </c>
      <c r="C11" s="57" t="s">
        <v>27</v>
      </c>
      <c r="D11" s="57" t="s">
        <v>17</v>
      </c>
      <c r="F11" s="53"/>
      <c r="G11" s="53"/>
    </row>
    <row r="12" spans="1:7" x14ac:dyDescent="0.3">
      <c r="A12" s="57" t="s">
        <v>35</v>
      </c>
      <c r="B12" s="57" t="s">
        <v>7</v>
      </c>
      <c r="C12" s="57" t="s">
        <v>26</v>
      </c>
      <c r="D12" s="57" t="s">
        <v>25</v>
      </c>
      <c r="F12" s="53"/>
      <c r="G12" s="53"/>
    </row>
    <row r="13" spans="1:7" x14ac:dyDescent="0.3">
      <c r="A13" s="57" t="s">
        <v>22</v>
      </c>
      <c r="B13" s="57" t="s">
        <v>7</v>
      </c>
      <c r="C13" s="57" t="s">
        <v>26</v>
      </c>
      <c r="D13" s="57" t="s">
        <v>2</v>
      </c>
      <c r="F13" s="53"/>
      <c r="G13" s="53"/>
    </row>
    <row r="14" spans="1:7" x14ac:dyDescent="0.3">
      <c r="A14" s="57" t="s">
        <v>36</v>
      </c>
      <c r="B14" s="57" t="s">
        <v>7</v>
      </c>
      <c r="C14" s="57" t="s">
        <v>28</v>
      </c>
      <c r="D14" s="57" t="s">
        <v>18</v>
      </c>
      <c r="F14" s="53"/>
      <c r="G14" s="53"/>
    </row>
    <row r="15" spans="1:7" x14ac:dyDescent="0.3">
      <c r="A15" s="57" t="s">
        <v>14</v>
      </c>
      <c r="B15" s="57" t="s">
        <v>7</v>
      </c>
      <c r="C15" s="57" t="s">
        <v>28</v>
      </c>
      <c r="D15" s="57" t="s">
        <v>19</v>
      </c>
      <c r="F15" s="53"/>
      <c r="G15" s="53"/>
    </row>
    <row r="16" spans="1:7" x14ac:dyDescent="0.3">
      <c r="A16" s="57" t="s">
        <v>13</v>
      </c>
      <c r="B16" s="57" t="s">
        <v>599</v>
      </c>
      <c r="C16" s="57" t="s">
        <v>26</v>
      </c>
      <c r="D16" s="57" t="s">
        <v>17</v>
      </c>
      <c r="F16" s="53"/>
      <c r="G16" s="53"/>
    </row>
    <row r="17" spans="1:7" x14ac:dyDescent="0.3">
      <c r="A17" s="57" t="s">
        <v>8</v>
      </c>
      <c r="B17" s="57" t="s">
        <v>599</v>
      </c>
      <c r="C17" s="57" t="s">
        <v>26</v>
      </c>
      <c r="D17" s="57" t="s">
        <v>17</v>
      </c>
      <c r="F17" s="53"/>
      <c r="G17" s="53"/>
    </row>
    <row r="18" spans="1:7" x14ac:dyDescent="0.3">
      <c r="A18" s="57" t="s">
        <v>33</v>
      </c>
      <c r="B18" s="57" t="s">
        <v>599</v>
      </c>
      <c r="C18" s="57" t="s">
        <v>26</v>
      </c>
      <c r="D18" s="57" t="s">
        <v>17</v>
      </c>
      <c r="F18" s="53"/>
      <c r="G18" s="53"/>
    </row>
    <row r="19" spans="1:7" x14ac:dyDescent="0.3">
      <c r="A19" s="57" t="s">
        <v>34</v>
      </c>
      <c r="B19" s="57" t="s">
        <v>599</v>
      </c>
      <c r="C19" s="57" t="s">
        <v>26</v>
      </c>
      <c r="D19" s="57" t="s">
        <v>17</v>
      </c>
      <c r="F19" s="53"/>
      <c r="G19" s="53"/>
    </row>
    <row r="20" spans="1:7" x14ac:dyDescent="0.3">
      <c r="A20" s="57" t="s">
        <v>600</v>
      </c>
      <c r="B20" s="57" t="s">
        <v>599</v>
      </c>
      <c r="C20" s="57" t="s">
        <v>26</v>
      </c>
      <c r="D20" s="57" t="s">
        <v>17</v>
      </c>
    </row>
    <row r="21" spans="1:7" x14ac:dyDescent="0.3">
      <c r="A21" s="57"/>
      <c r="B21" s="57"/>
      <c r="C21" s="57"/>
      <c r="D21" s="57"/>
    </row>
    <row r="22" spans="1:7" x14ac:dyDescent="0.3">
      <c r="A22" s="57"/>
      <c r="B22" s="57"/>
      <c r="C22" s="57"/>
      <c r="D22" s="57"/>
    </row>
    <row r="23" spans="1:7" ht="15" thickBot="1" x14ac:dyDescent="0.35">
      <c r="A23" s="17" t="s">
        <v>67</v>
      </c>
      <c r="B23" s="17" t="s">
        <v>69</v>
      </c>
      <c r="C23" s="17" t="s">
        <v>64</v>
      </c>
      <c r="D23" s="57"/>
    </row>
    <row r="24" spans="1:7" x14ac:dyDescent="0.3">
      <c r="A24" s="60" t="s">
        <v>69</v>
      </c>
      <c r="B24" s="22" t="s">
        <v>60</v>
      </c>
      <c r="C24" s="22" t="s">
        <v>41</v>
      </c>
      <c r="D24" s="57"/>
    </row>
    <row r="25" spans="1:7" x14ac:dyDescent="0.3">
      <c r="A25" s="61" t="s">
        <v>64</v>
      </c>
      <c r="B25" s="22" t="s">
        <v>61</v>
      </c>
      <c r="C25" s="22" t="s">
        <v>65</v>
      </c>
      <c r="D25" s="57"/>
    </row>
    <row r="26" spans="1:7" x14ac:dyDescent="0.3">
      <c r="A26" s="61"/>
      <c r="B26" s="22" t="s">
        <v>62</v>
      </c>
      <c r="C26" s="22" t="s">
        <v>66</v>
      </c>
      <c r="D26" s="57"/>
    </row>
    <row r="27" spans="1:7" x14ac:dyDescent="0.3">
      <c r="A27" s="61"/>
      <c r="B27" s="22" t="s">
        <v>57</v>
      </c>
      <c r="C27" s="22"/>
      <c r="D27" s="57"/>
    </row>
    <row r="28" spans="1:7" x14ac:dyDescent="0.3">
      <c r="A28" s="61"/>
      <c r="B28" s="22" t="s">
        <v>63</v>
      </c>
      <c r="C28" s="22"/>
      <c r="D28" s="57"/>
    </row>
    <row r="29" spans="1:7" x14ac:dyDescent="0.3">
      <c r="A29" s="61"/>
      <c r="B29" s="22" t="s">
        <v>53</v>
      </c>
      <c r="C29" s="22"/>
      <c r="D29" s="57"/>
    </row>
    <row r="30" spans="1:7" x14ac:dyDescent="0.3">
      <c r="A30" s="61"/>
      <c r="B30" s="22" t="s">
        <v>58</v>
      </c>
      <c r="C30" s="22"/>
      <c r="D30" s="57"/>
    </row>
    <row r="31" spans="1:7" x14ac:dyDescent="0.3">
      <c r="A31" s="61"/>
      <c r="B31" s="22" t="s">
        <v>54</v>
      </c>
      <c r="C31" s="22"/>
      <c r="D31" s="57"/>
    </row>
    <row r="32" spans="1:7" x14ac:dyDescent="0.3">
      <c r="A32" s="61"/>
      <c r="B32" s="22" t="s">
        <v>55</v>
      </c>
      <c r="C32" s="22"/>
      <c r="D32" s="57"/>
    </row>
    <row r="33" spans="1:4" x14ac:dyDescent="0.3">
      <c r="A33" s="61"/>
      <c r="B33" s="22" t="s">
        <v>59</v>
      </c>
      <c r="C33" s="22"/>
      <c r="D33" s="57"/>
    </row>
    <row r="34" spans="1:4" x14ac:dyDescent="0.3">
      <c r="A34" s="61"/>
      <c r="B34" s="22" t="s">
        <v>56</v>
      </c>
      <c r="C34" s="22"/>
      <c r="D34" s="57"/>
    </row>
    <row r="35" spans="1:4" x14ac:dyDescent="0.3">
      <c r="A35" s="61"/>
      <c r="B35" s="22" t="s">
        <v>68</v>
      </c>
      <c r="C35" s="22"/>
      <c r="D35" s="57"/>
    </row>
    <row r="36" spans="1:4" x14ac:dyDescent="0.3">
      <c r="A36"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17-IEPR-06</Docket_x0020_Number>
    <TaxCatchAll xmlns="8eef3743-c7b3-4cbe-8837-b6e805be353c">
      <Value>152</Value>
      <Value>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2017-11-08 Business Meeting to Consider Adoption of SB350 EE Savings Doubling Targets</TermName>
          <TermId xmlns="http://schemas.microsoft.com/office/infopath/2007/PartnerControls">74f01be4-107e-42d8-b496-c1d5352d8635</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Z5JXHV6S7NA6-3-113407</_dlc_DocId>
    <_dlc_DocIdUrl xmlns="8eef3743-c7b3-4cbe-8837-b6e805be353c">
      <Url>http://efilingspinternal/_layouts/DocIdRedir.aspx?ID=Z5JXHV6S7NA6-3-113407</Url>
      <Description>Z5JXHV6S7NA6-3-113407</Description>
    </_dlc_DocIdUrl>
  </documentManagement>
</p:properties>
</file>

<file path=customXml/itemProps1.xml><?xml version="1.0" encoding="utf-8"?>
<ds:datastoreItem xmlns:ds="http://schemas.openxmlformats.org/officeDocument/2006/customXml" ds:itemID="{E2B9B5FC-1F7B-4659-8CC5-2D2B2B803B70}"/>
</file>

<file path=customXml/itemProps2.xml><?xml version="1.0" encoding="utf-8"?>
<ds:datastoreItem xmlns:ds="http://schemas.openxmlformats.org/officeDocument/2006/customXml" ds:itemID="{DA4F767A-82D9-4A9F-878C-A002C63C9147}"/>
</file>

<file path=customXml/itemProps3.xml><?xml version="1.0" encoding="utf-8"?>
<ds:datastoreItem xmlns:ds="http://schemas.openxmlformats.org/officeDocument/2006/customXml" ds:itemID="{2647F4A8-E9B1-4299-9FAD-C88A3272E4BE}"/>
</file>

<file path=customXml/itemProps4.xml><?xml version="1.0" encoding="utf-8"?>
<ds:datastoreItem xmlns:ds="http://schemas.openxmlformats.org/officeDocument/2006/customXml" ds:itemID="{7E0A6909-8F62-4CAB-A506-9D11E333113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Worksheets</vt:lpstr>
      </vt:variant>
      <vt:variant>
        <vt:i4>9</vt:i4>
      </vt:variant>
      <vt:variant>
        <vt:lpstr>Charts</vt:lpstr>
      </vt:variant>
      <vt:variant>
        <vt:i4>2</vt:i4>
      </vt:variant>
      <vt:variant>
        <vt:lpstr>Named Ranges</vt:lpstr>
      </vt:variant>
      <vt:variant>
        <vt:i4>8</vt:i4>
      </vt:variant>
    </vt:vector>
  </HeadingPairs>
  <TitlesOfParts>
    <vt:vector size="19" baseType="lpstr">
      <vt:lpstr>Home</vt:lpstr>
      <vt:lpstr>Program Analysis</vt:lpstr>
      <vt:lpstr>SB 350 Potential</vt:lpstr>
      <vt:lpstr>Reference</vt:lpstr>
      <vt:lpstr>Conservative</vt:lpstr>
      <vt:lpstr>Aggressive</vt:lpstr>
      <vt:lpstr>DGS Projects Funded</vt:lpstr>
      <vt:lpstr>IOU vs DGS spending</vt:lpstr>
      <vt:lpstr>Look-up</vt:lpstr>
      <vt:lpstr>Graph (electricity)</vt:lpstr>
      <vt:lpstr>Graph (gas)</vt:lpstr>
      <vt:lpstr>Bldg_Sectors</vt:lpstr>
      <vt:lpstr>Non_Residential</vt:lpstr>
      <vt:lpstr>NR_BldgTypes</vt:lpstr>
      <vt:lpstr>'DGS Projects Funded'!Print_Area</vt:lpstr>
      <vt:lpstr>'DGS Projects Funded'!Print_Titles</vt:lpstr>
      <vt:lpstr>Programs</vt:lpstr>
      <vt:lpstr>RES_BldgTypes</vt:lpstr>
      <vt:lpstr>Residential</vt:lpstr>
    </vt:vector>
  </TitlesOfParts>
  <Company>California Energy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 Workbook - Appendix A10 - DGS Energy Efficiency Retrofit Program</dc:title>
  <dc:creator>CEC</dc:creator>
  <cp:lastModifiedBy>Skye Lei</cp:lastModifiedBy>
  <cp:lastPrinted>2016-12-13T19:21:36Z</cp:lastPrinted>
  <dcterms:created xsi:type="dcterms:W3CDTF">2016-08-03T20:53:52Z</dcterms:created>
  <dcterms:modified xsi:type="dcterms:W3CDTF">2017-08-19T00:43:58Z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0a6c9307-104b-4629-ac4f-c43ef64a344f</vt:lpwstr>
  </property>
  <property fmtid="{D5CDD505-2E9C-101B-9397-08002B2CF9AE}" pid="4" name="Subject_x0020_Areas">
    <vt:lpwstr>152;#IEPR 2017-11-08 Business Meeting to Consider Adoption of SB350 EE Savings Doubling Targets|74f01be4-107e-42d8-b496-c1d5352d8635</vt:lpwstr>
  </property>
  <property fmtid="{D5CDD505-2E9C-101B-9397-08002B2CF9AE}" pid="5" name="_CopySource">
    <vt:lpwstr>http://efilingspinternal/PendingDocuments/17-IEPR-06/20171025T140055_Program_Workbook_A10_DGS_EE_Retrofit.xlsx</vt:lpwstr>
  </property>
  <property fmtid="{D5CDD505-2E9C-101B-9397-08002B2CF9AE}" pid="6" name="Subject Areas">
    <vt:lpwstr>152;#IEPR 2017-11-08 Business Meeting to Consider Adoption of SB350 EE Savings Doubling Targets|74f01be4-107e-42d8-b496-c1d5352d8635</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2492800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