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780" yWindow="90" windowWidth="17655" windowHeight="11100"/>
  </bookViews>
  <sheets>
    <sheet name="Energy Calculations" sheetId="21" r:id="rId1"/>
  </sheets>
  <calcPr calcId="145621"/>
</workbook>
</file>

<file path=xl/calcChain.xml><?xml version="1.0" encoding="utf-8"?>
<calcChain xmlns="http://schemas.openxmlformats.org/spreadsheetml/2006/main">
  <c r="Q68" i="21" l="1"/>
  <c r="Q67" i="21"/>
  <c r="Q66" i="21"/>
  <c r="T16" i="21"/>
  <c r="U16" i="21" s="1"/>
  <c r="R16" i="21"/>
  <c r="T14" i="21"/>
  <c r="U14" i="21" s="1"/>
  <c r="R14" i="21"/>
  <c r="T13" i="21"/>
  <c r="U13" i="21" s="1"/>
  <c r="V13" i="21" s="1"/>
  <c r="R13" i="21"/>
  <c r="S12" i="21"/>
  <c r="R12" i="21"/>
  <c r="S10" i="21"/>
  <c r="Q9" i="21"/>
  <c r="Q8" i="21"/>
  <c r="Q7" i="21"/>
  <c r="W13" i="21" l="1"/>
  <c r="X13" i="21" s="1"/>
  <c r="Y13" i="21" s="1"/>
  <c r="V31" i="21"/>
  <c r="T12" i="21"/>
  <c r="U12" i="21" s="1"/>
  <c r="V12" i="21" l="1"/>
  <c r="W12" i="21" s="1"/>
  <c r="P3" i="21"/>
  <c r="Z13" i="21"/>
  <c r="U9" i="21"/>
  <c r="U7" i="21"/>
  <c r="X7" i="21" s="1"/>
  <c r="U8" i="21"/>
  <c r="X8" i="21" l="1"/>
  <c r="AA8" i="21"/>
  <c r="W8" i="21"/>
  <c r="Z8" i="21"/>
  <c r="V8" i="21"/>
  <c r="Y8" i="21"/>
  <c r="X12" i="21"/>
  <c r="Y9" i="21"/>
  <c r="X9" i="21"/>
  <c r="AA9" i="21"/>
  <c r="W9" i="21"/>
  <c r="Z9" i="21"/>
  <c r="V9" i="21"/>
  <c r="AA7" i="21"/>
  <c r="X67" i="21" s="1"/>
  <c r="Z31" i="21" s="1"/>
  <c r="Z7" i="21"/>
  <c r="Y7" i="21"/>
  <c r="U67" i="21"/>
  <c r="W7" i="21"/>
  <c r="T67" i="21" s="1"/>
  <c r="V7" i="21"/>
  <c r="AA13" i="21"/>
  <c r="U69" i="21" l="1"/>
  <c r="S67" i="21"/>
  <c r="W67" i="21"/>
  <c r="T69" i="21" s="1"/>
  <c r="AE14" i="21" s="1"/>
  <c r="AE15" i="21" s="1"/>
  <c r="Y12" i="21"/>
  <c r="X31" i="21"/>
  <c r="AC37" i="21" s="1"/>
  <c r="Y31" i="21"/>
  <c r="AA31" i="21"/>
  <c r="AB13" i="21"/>
  <c r="V67" i="21"/>
  <c r="V69" i="21" s="1"/>
  <c r="R32" i="21" l="1"/>
  <c r="S32" i="21"/>
  <c r="X38" i="21" s="1"/>
  <c r="U32" i="21"/>
  <c r="Z38" i="21" s="1"/>
  <c r="T32" i="21"/>
  <c r="Y38" i="21" s="1"/>
  <c r="AE16" i="21"/>
  <c r="Y30" i="21"/>
  <c r="Z12" i="21"/>
  <c r="AB31" i="21"/>
  <c r="AC13" i="21"/>
  <c r="AC31" i="21" s="1"/>
  <c r="V14" i="21"/>
  <c r="V32" i="21" s="1"/>
  <c r="V16" i="21"/>
  <c r="S30" i="21"/>
  <c r="X36" i="21" s="1"/>
  <c r="T34" i="21"/>
  <c r="Y40" i="21" s="1"/>
  <c r="U31" i="21"/>
  <c r="Z37" i="21" s="1"/>
  <c r="R34" i="21"/>
  <c r="R28" i="21" s="1"/>
  <c r="S31" i="21"/>
  <c r="X37" i="21" s="1"/>
  <c r="R31" i="21"/>
  <c r="W37" i="21" s="1"/>
  <c r="U34" i="21"/>
  <c r="Z40" i="21" s="1"/>
  <c r="T30" i="21"/>
  <c r="Y36" i="21" s="1"/>
  <c r="S34" i="21"/>
  <c r="X40" i="21" s="1"/>
  <c r="R30" i="21"/>
  <c r="T31" i="21"/>
  <c r="Y37" i="21" s="1"/>
  <c r="U30" i="21"/>
  <c r="Z36" i="21" s="1"/>
  <c r="V30" i="21"/>
  <c r="AA36" i="21" s="1"/>
  <c r="W30" i="21"/>
  <c r="AB36" i="21" s="1"/>
  <c r="X30" i="21"/>
  <c r="AC36" i="21" s="1"/>
  <c r="AA37" i="21"/>
  <c r="W31" i="21"/>
  <c r="AB37" i="21" s="1"/>
  <c r="V36" i="21" l="1"/>
  <c r="R36" i="21"/>
  <c r="U36" i="21"/>
  <c r="W36" i="21"/>
  <c r="S36" i="21"/>
  <c r="T36" i="21"/>
  <c r="V38" i="21"/>
  <c r="R38" i="21"/>
  <c r="U38" i="21"/>
  <c r="T38" i="21"/>
  <c r="W38" i="21"/>
  <c r="S38" i="21"/>
  <c r="AA38" i="21"/>
  <c r="W14" i="21"/>
  <c r="W32" i="21" s="1"/>
  <c r="R24" i="21"/>
  <c r="T37" i="21"/>
  <c r="S37" i="21"/>
  <c r="U37" i="21"/>
  <c r="V37" i="21"/>
  <c r="R37" i="21"/>
  <c r="V34" i="21"/>
  <c r="AA40" i="21" s="1"/>
  <c r="W16" i="21"/>
  <c r="Z30" i="21"/>
  <c r="AA12" i="21"/>
  <c r="R25" i="21"/>
  <c r="V40" i="21"/>
  <c r="R40" i="21"/>
  <c r="U40" i="21"/>
  <c r="T40" i="21"/>
  <c r="W40" i="21"/>
  <c r="S40" i="21"/>
  <c r="S28" i="21" s="1"/>
  <c r="R26" i="21"/>
  <c r="S25" i="21" l="1"/>
  <c r="T28" i="21"/>
  <c r="U28" i="21" s="1"/>
  <c r="V28" i="21" s="1"/>
  <c r="W34" i="21"/>
  <c r="AB40" i="21" s="1"/>
  <c r="X16" i="21"/>
  <c r="T25" i="21"/>
  <c r="U25" i="21" s="1"/>
  <c r="V25" i="21" s="1"/>
  <c r="W25" i="21" s="1"/>
  <c r="X25" i="21" s="1"/>
  <c r="Y25" i="21" s="1"/>
  <c r="Z25" i="21" s="1"/>
  <c r="AA25" i="21" s="1"/>
  <c r="AB25" i="21" s="1"/>
  <c r="AC25" i="21" s="1"/>
  <c r="S26" i="21"/>
  <c r="T26" i="21" s="1"/>
  <c r="U26" i="21" s="1"/>
  <c r="V26" i="21" s="1"/>
  <c r="AA30" i="21"/>
  <c r="AB12" i="21"/>
  <c r="R47" i="21"/>
  <c r="R54" i="21" s="1"/>
  <c r="R61" i="21" s="1"/>
  <c r="R44" i="21"/>
  <c r="R51" i="21" s="1"/>
  <c r="R58" i="21" s="1"/>
  <c r="R45" i="21"/>
  <c r="R52" i="21" s="1"/>
  <c r="R59" i="21" s="1"/>
  <c r="S24" i="21"/>
  <c r="AB38" i="21"/>
  <c r="X14" i="21"/>
  <c r="X32" i="21" s="1"/>
  <c r="X34" i="21" l="1"/>
  <c r="AC40" i="21" s="1"/>
  <c r="Y16" i="21"/>
  <c r="AC38" i="21"/>
  <c r="Y14" i="21"/>
  <c r="Y32" i="21" s="1"/>
  <c r="AB30" i="21"/>
  <c r="AC12" i="21"/>
  <c r="AC30" i="21" s="1"/>
  <c r="S45" i="21"/>
  <c r="S52" i="21" s="1"/>
  <c r="S59" i="21" s="1"/>
  <c r="S47" i="21"/>
  <c r="S54" i="21" s="1"/>
  <c r="S61" i="21" s="1"/>
  <c r="S44" i="21"/>
  <c r="S51" i="21" s="1"/>
  <c r="S58" i="21" s="1"/>
  <c r="T24" i="21"/>
  <c r="W26" i="21"/>
  <c r="W28" i="21"/>
  <c r="X28" i="21" l="1"/>
  <c r="Y34" i="21"/>
  <c r="Y28" i="21" s="1"/>
  <c r="Z16" i="21"/>
  <c r="X26" i="21"/>
  <c r="Z14" i="21"/>
  <c r="Z32" i="21" s="1"/>
  <c r="T45" i="21"/>
  <c r="T52" i="21" s="1"/>
  <c r="T59" i="21" s="1"/>
  <c r="T47" i="21"/>
  <c r="T54" i="21" s="1"/>
  <c r="T61" i="21" s="1"/>
  <c r="T44" i="21"/>
  <c r="T51" i="21" s="1"/>
  <c r="T58" i="21" s="1"/>
  <c r="U24" i="21"/>
  <c r="Z34" i="21" l="1"/>
  <c r="Z28" i="21" s="1"/>
  <c r="AA16" i="21"/>
  <c r="Y26" i="21"/>
  <c r="Z26" i="21" s="1"/>
  <c r="U47" i="21"/>
  <c r="U54" i="21" s="1"/>
  <c r="U61" i="21" s="1"/>
  <c r="U44" i="21"/>
  <c r="U51" i="21" s="1"/>
  <c r="U58" i="21" s="1"/>
  <c r="U45" i="21"/>
  <c r="U52" i="21" s="1"/>
  <c r="U59" i="21" s="1"/>
  <c r="V24" i="21"/>
  <c r="AA14" i="21"/>
  <c r="AA32" i="21" s="1"/>
  <c r="AB16" i="21" l="1"/>
  <c r="AA34" i="21"/>
  <c r="AA28" i="21" s="1"/>
  <c r="AA26" i="21"/>
  <c r="AB14" i="21"/>
  <c r="AB32" i="21" s="1"/>
  <c r="V47" i="21"/>
  <c r="V54" i="21" s="1"/>
  <c r="V61" i="21" s="1"/>
  <c r="V44" i="21"/>
  <c r="V51" i="21" s="1"/>
  <c r="V58" i="21" s="1"/>
  <c r="V45" i="21"/>
  <c r="V52" i="21" s="1"/>
  <c r="V59" i="21" s="1"/>
  <c r="W24" i="21"/>
  <c r="AC16" i="21" l="1"/>
  <c r="AC34" i="21" s="1"/>
  <c r="AB34" i="21"/>
  <c r="AB28" i="21" s="1"/>
  <c r="W45" i="21"/>
  <c r="W52" i="21" s="1"/>
  <c r="W59" i="21" s="1"/>
  <c r="W47" i="21"/>
  <c r="W54" i="21" s="1"/>
  <c r="W61" i="21" s="1"/>
  <c r="W44" i="21"/>
  <c r="W51" i="21" s="1"/>
  <c r="W58" i="21" s="1"/>
  <c r="X24" i="21"/>
  <c r="AB26" i="21"/>
  <c r="AC14" i="21"/>
  <c r="AC32" i="21" s="1"/>
  <c r="AC28" i="21" l="1"/>
  <c r="AC26" i="21"/>
  <c r="X45" i="21"/>
  <c r="X52" i="21" s="1"/>
  <c r="X59" i="21" s="1"/>
  <c r="X47" i="21"/>
  <c r="X54" i="21" s="1"/>
  <c r="X61" i="21" s="1"/>
  <c r="X44" i="21"/>
  <c r="X51" i="21" s="1"/>
  <c r="X58" i="21" s="1"/>
  <c r="Y24" i="21"/>
  <c r="Y47" i="21" l="1"/>
  <c r="Y44" i="21"/>
  <c r="Y51" i="21" s="1"/>
  <c r="Y58" i="21" s="1"/>
  <c r="Y45" i="21"/>
  <c r="Y52" i="21" s="1"/>
  <c r="Y59" i="21" s="1"/>
  <c r="Z24" i="21"/>
  <c r="Z47" i="21" l="1"/>
  <c r="Z44" i="21"/>
  <c r="Z51" i="21" s="1"/>
  <c r="Z58" i="21" s="1"/>
  <c r="Z45" i="21"/>
  <c r="Z52" i="21" s="1"/>
  <c r="Z59" i="21" s="1"/>
  <c r="AA24" i="21"/>
  <c r="Y49" i="21"/>
  <c r="Y54" i="21"/>
  <c r="Y61" i="21" s="1"/>
  <c r="AA45" i="21" l="1"/>
  <c r="AA52" i="21" s="1"/>
  <c r="AA59" i="21" s="1"/>
  <c r="AA47" i="21"/>
  <c r="AA44" i="21"/>
  <c r="AA51" i="21" s="1"/>
  <c r="AA58" i="21" s="1"/>
  <c r="AB24" i="21"/>
  <c r="Z49" i="21"/>
  <c r="Z54" i="21"/>
  <c r="Z61" i="21" s="1"/>
  <c r="AB45" i="21" l="1"/>
  <c r="AB52" i="21" s="1"/>
  <c r="AB59" i="21" s="1"/>
  <c r="AB47" i="21"/>
  <c r="AB44" i="21"/>
  <c r="AB51" i="21" s="1"/>
  <c r="AB58" i="21" s="1"/>
  <c r="AC24" i="21"/>
  <c r="AA49" i="21"/>
  <c r="AA54" i="21"/>
  <c r="AA61" i="21" s="1"/>
  <c r="AC47" i="21" l="1"/>
  <c r="AC44" i="21"/>
  <c r="AC51" i="21" s="1"/>
  <c r="AC58" i="21" s="1"/>
  <c r="AC45" i="21"/>
  <c r="AC52" i="21" s="1"/>
  <c r="AC59" i="21" s="1"/>
  <c r="AD47" i="21"/>
  <c r="AD45" i="21"/>
  <c r="AB54" i="21"/>
  <c r="AB61" i="21" s="1"/>
  <c r="AB49" i="21"/>
  <c r="AE45" i="21" l="1"/>
  <c r="AF55" i="21" s="1"/>
  <c r="AF56" i="21" s="1"/>
  <c r="AF61" i="21" s="1"/>
  <c r="AC49" i="21"/>
  <c r="AC54" i="21"/>
  <c r="AC61" i="21" s="1"/>
  <c r="AG52" i="21"/>
  <c r="AE47" i="21"/>
  <c r="AG55" i="21" s="1"/>
  <c r="AG56" i="21" s="1"/>
  <c r="AF62" i="21" s="1"/>
</calcChain>
</file>

<file path=xl/sharedStrings.xml><?xml version="1.0" encoding="utf-8"?>
<sst xmlns="http://schemas.openxmlformats.org/spreadsheetml/2006/main" count="338" uniqueCount="82">
  <si>
    <t>BASE</t>
  </si>
  <si>
    <t>TYPE</t>
  </si>
  <si>
    <t>kWh/yr</t>
  </si>
  <si>
    <t>FLAT</t>
  </si>
  <si>
    <t>Scenarios</t>
  </si>
  <si>
    <t>D1</t>
  </si>
  <si>
    <t>D2</t>
  </si>
  <si>
    <t>D0</t>
  </si>
  <si>
    <t>SCEN 1</t>
  </si>
  <si>
    <t>SCEN 2</t>
  </si>
  <si>
    <t>#</t>
  </si>
  <si>
    <t xml:space="preserve">D1 </t>
  </si>
  <si>
    <t>stock</t>
  </si>
  <si>
    <t>shipments</t>
  </si>
  <si>
    <t>Scenario</t>
  </si>
  <si>
    <t>$Million savings</t>
  </si>
  <si>
    <t>$M Cumulative savings</t>
  </si>
  <si>
    <t>*note these are not NET, but rather GROSS, cost is not incorporated</t>
  </si>
  <si>
    <t>EFFECTIVE DATES</t>
  </si>
  <si>
    <t>Savings for the year (GWh)</t>
  </si>
  <si>
    <t>ANNUAL ENERGY USE (GWh)</t>
  </si>
  <si>
    <t>Base</t>
  </si>
  <si>
    <t>Base Cagr Begin Date</t>
  </si>
  <si>
    <t>% of spec limit</t>
  </si>
  <si>
    <t>kWh/yr units In</t>
  </si>
  <si>
    <t>kWh/yr units Out</t>
  </si>
  <si>
    <t>Initial Spec margin %</t>
  </si>
  <si>
    <t>Annual Mean Reduction %</t>
  </si>
  <si>
    <t>BASE (measured TEC)</t>
  </si>
  <si>
    <t xml:space="preserve"> </t>
  </si>
  <si>
    <t>SCEN 3</t>
  </si>
  <si>
    <t>ITI assumptions</t>
  </si>
  <si>
    <t>Life-cycle (Years)</t>
  </si>
  <si>
    <t>This number only works with a lower Tier 2 targets</t>
  </si>
  <si>
    <t>Measured TEC for each category</t>
  </si>
  <si>
    <t>Average complaince</t>
  </si>
  <si>
    <t>incremental cost</t>
  </si>
  <si>
    <t>rier 2</t>
  </si>
  <si>
    <t>Tier-1 compliant</t>
  </si>
  <si>
    <t>Ave inc cost over all</t>
  </si>
  <si>
    <t>This is averaged over all systems to account for the ones that already comply. Also multiplied by the percentage of energy savings compared to the original 2nd draft CEC level since the systems will require less improvement for less energy improvements</t>
  </si>
  <si>
    <t>net benefit</t>
  </si>
  <si>
    <t>Identity</t>
  </si>
  <si>
    <t>Matrix</t>
  </si>
  <si>
    <t>Expandability Score (ES)</t>
  </si>
  <si>
    <t>Shipment weightings by system class</t>
  </si>
  <si>
    <t>Average energy use (kWh/yr) by system class before and after standards</t>
  </si>
  <si>
    <t>Compliance margins by year</t>
  </si>
  <si>
    <t>RETIRING SYSTEMS</t>
  </si>
  <si>
    <t>NEWLY PURCHASED SYSTEMS</t>
  </si>
  <si>
    <t>Expandability cutoff 1</t>
  </si>
  <si>
    <t>Expandability cutof 2</t>
  </si>
  <si>
    <t>Expandability cutoff 3</t>
  </si>
  <si>
    <t>Tier 1 D0 base adder</t>
  </si>
  <si>
    <t>Tier 1 D1 base adder</t>
  </si>
  <si>
    <t>Tier 1 D2 base adder</t>
  </si>
  <si>
    <t>Tier 2 D0 base adder</t>
  </si>
  <si>
    <t>Tier 2 D1 base adder</t>
  </si>
  <si>
    <t>Tier 2 D2 base adder</t>
  </si>
  <si>
    <t>CEC March</t>
  </si>
  <si>
    <t>CEC 45 Day Language Tier 2</t>
  </si>
  <si>
    <t>CEC 45 Day Language Combined</t>
  </si>
  <si>
    <t>CEC 45 Day Language Tier 1 Base TEC only</t>
  </si>
  <si>
    <t>GWh in 2026</t>
  </si>
  <si>
    <t>TEC's, measured and altered for compliance</t>
  </si>
  <si>
    <t>Desktop and AIO Computers</t>
  </si>
  <si>
    <t>Tier-2 compliant</t>
  </si>
  <si>
    <t>CEC March 2016 proposal TEC, Tier 1 Graphics</t>
  </si>
  <si>
    <t>CEC March 2016 Proposal TEC</t>
  </si>
  <si>
    <t>CEC March 2016 proposal TEC, Tier 2 Graphics</t>
  </si>
  <si>
    <t>Tier 1 TEC, Tier 2 Graphics</t>
  </si>
  <si>
    <t>CEC 45 Day Tier 1 TEC, Tier 1 Graphics</t>
  </si>
  <si>
    <t>CEC 45 Day Tier 2 TEC, Tier 2 Graphics</t>
  </si>
  <si>
    <t>Energy Svg diff b/w Tier1 &amp; 2</t>
  </si>
  <si>
    <t>Tier 1</t>
  </si>
  <si>
    <t>Tier 2</t>
  </si>
  <si>
    <t>UPDATED: September 9, 2016</t>
  </si>
  <si>
    <t>CEC 45 Day Language Tier-2 TEC</t>
  </si>
  <si>
    <t>Complies (compliance with Tier 1 only=0.6, Compliance with Tier 1 and tier 2=1)</t>
  </si>
  <si>
    <t xml:space="preserve">Graphics Tier-2 </t>
  </si>
  <si>
    <t>CEC 45 Day Tier 1 TEC, Tier 2 Graphics</t>
  </si>
  <si>
    <t>CEC 45 Day Language Tier-1 TEC, Graphics Tier-1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</si>
</sst>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
    <numFmt numFmtId="166" formatCode="_-* #,##0.00_-;\-* #,##0.00_-;_-* &quot;-&quot;??_-;_-@_-"/>
    <numFmt numFmtId="167" formatCode="#,##0.0"/>
    <numFmt numFmtId="168" formatCode="&quot;$&quot;#,##0.0"/>
    <numFmt numFmtId="169" formatCode="0.000"/>
    <numFmt numFmtId="170" formatCode="0.0000"/>
    <numFmt numFmtId="171" formatCode="&quot;$&quot;#,##0.00"/>
  </numFmts>
  <fonts count="25">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12"/>
      <color indexed="8"/>
      <name val="新細明體"/>
      <family val="1"/>
      <charset val="136"/>
    </font>
    <font>
      <u/>
      <sz val="10"/>
      <color indexed="12"/>
      <name val="Arial"/>
      <family val="2"/>
    </font>
    <font>
      <sz val="11"/>
      <color rgb="FF3F3F76"/>
      <name val="Arial"/>
      <family val="2"/>
    </font>
    <font>
      <b/>
      <sz val="10"/>
      <color theme="1"/>
      <name val="Calibri"/>
      <family val="2"/>
      <scheme val="minor"/>
    </font>
  </fonts>
  <fills count="47">
    <fill>
      <patternFill patternType="none"/>
    </fill>
    <fill>
      <patternFill patternType="gray125"/>
    </fill>
    <fill>
      <patternFill patternType="solid">
        <fgColor theme="5" tint="0.59999389629810485"/>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99"/>
        <bgColor indexed="64"/>
      </patternFill>
    </fill>
    <fill>
      <patternFill patternType="solid">
        <fgColor rgb="FFFF6600"/>
        <bgColor indexed="64"/>
      </patternFill>
    </fill>
    <fill>
      <patternFill patternType="solid">
        <fgColor rgb="FF9999FF"/>
        <bgColor indexed="64"/>
      </patternFill>
    </fill>
    <fill>
      <patternFill patternType="solid">
        <fgColor rgb="FF66FFFF"/>
        <bgColor indexed="64"/>
      </patternFill>
    </fill>
    <fill>
      <patternFill patternType="solid">
        <fgColor rgb="FFFFFF99"/>
        <bgColor indexed="64"/>
      </patternFill>
    </fill>
    <fill>
      <patternFill patternType="solid">
        <fgColor theme="4" tint="0.79998168889431442"/>
        <bgColor indexed="64"/>
      </patternFill>
    </fill>
    <fill>
      <patternFill patternType="solid">
        <fgColor theme="5" tint="0.59996337778862885"/>
        <bgColor indexed="64"/>
      </patternFill>
    </fill>
  </fills>
  <borders count="2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2748">
    <xf numFmtId="0" fontId="0" fillId="0" borderId="0"/>
    <xf numFmtId="0" fontId="4" fillId="0" borderId="0" applyNumberFormat="0" applyFill="0" applyBorder="0" applyAlignment="0" applyProtection="0"/>
    <xf numFmtId="0" fontId="5" fillId="0" borderId="6" applyNumberFormat="0" applyFill="0" applyAlignment="0" applyProtection="0"/>
    <xf numFmtId="0" fontId="6" fillId="0" borderId="7" applyNumberFormat="0" applyFill="0" applyAlignment="0" applyProtection="0"/>
    <xf numFmtId="0" fontId="7" fillId="0" borderId="8"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9" applyNumberFormat="0" applyAlignment="0" applyProtection="0"/>
    <xf numFmtId="0" fontId="12" fillId="8" borderId="10" applyNumberFormat="0" applyAlignment="0" applyProtection="0"/>
    <xf numFmtId="0" fontId="13" fillId="8" borderId="9" applyNumberFormat="0" applyAlignment="0" applyProtection="0"/>
    <xf numFmtId="0" fontId="14" fillId="0" borderId="11" applyNumberFormat="0" applyFill="0" applyAlignment="0" applyProtection="0"/>
    <xf numFmtId="0" fontId="15" fillId="9" borderId="12"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 fillId="0" borderId="14" applyNumberFormat="0" applyFill="0" applyAlignment="0" applyProtection="0"/>
    <xf numFmtId="0" fontId="18"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18" fillId="34" borderId="0" applyNumberFormat="0" applyBorder="0" applyAlignment="0" applyProtection="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10" borderId="13" applyNumberFormat="0" applyFont="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10" borderId="13" applyNumberFormat="0" applyFont="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0" fillId="0" borderId="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10" borderId="13" applyNumberFormat="0" applyFont="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0" borderId="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3"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 fillId="0" borderId="0"/>
    <xf numFmtId="0" fontId="21" fillId="0" borderId="0">
      <alignment vertical="center"/>
    </xf>
    <xf numFmtId="0" fontId="22" fillId="0" borderId="0" applyNumberFormat="0" applyFill="0" applyBorder="0" applyAlignment="0" applyProtection="0">
      <alignment vertical="top"/>
      <protection locked="0"/>
    </xf>
    <xf numFmtId="9" fontId="3" fillId="0" borderId="0" applyFont="0" applyFill="0" applyBorder="0" applyAlignment="0" applyProtection="0"/>
    <xf numFmtId="166" fontId="3" fillId="0" borderId="0" applyFont="0" applyFill="0" applyBorder="0" applyAlignment="0" applyProtection="0"/>
    <xf numFmtId="0" fontId="23" fillId="7" borderId="9" applyNumberFormat="0" applyAlignment="0" applyProtection="0"/>
  </cellStyleXfs>
  <cellXfs count="116">
    <xf numFmtId="0" fontId="0" fillId="0" borderId="0" xfId="0"/>
    <xf numFmtId="0" fontId="0" fillId="0" borderId="0" xfId="0" applyBorder="1"/>
    <xf numFmtId="0" fontId="0" fillId="0" borderId="1" xfId="0" applyBorder="1"/>
    <xf numFmtId="0" fontId="0" fillId="3" borderId="0" xfId="0" applyFill="1"/>
    <xf numFmtId="0" fontId="0" fillId="0" borderId="0" xfId="0" applyFill="1" applyBorder="1"/>
    <xf numFmtId="0" fontId="1" fillId="0" borderId="0" xfId="0" applyFont="1"/>
    <xf numFmtId="0" fontId="0" fillId="0" borderId="0" xfId="0" applyAlignment="1">
      <alignment wrapText="1"/>
    </xf>
    <xf numFmtId="0" fontId="0" fillId="0" borderId="0" xfId="0"/>
    <xf numFmtId="0" fontId="0" fillId="0" borderId="0" xfId="0" applyFill="1"/>
    <xf numFmtId="0" fontId="0" fillId="0" borderId="0" xfId="0" applyAlignment="1">
      <alignment horizontal="right"/>
    </xf>
    <xf numFmtId="2" fontId="0" fillId="0" borderId="0" xfId="0" applyNumberFormat="1"/>
    <xf numFmtId="1" fontId="0" fillId="0" borderId="0" xfId="0" applyNumberFormat="1"/>
    <xf numFmtId="0" fontId="0" fillId="0" borderId="15" xfId="0" applyBorder="1"/>
    <xf numFmtId="3" fontId="0" fillId="0" borderId="0" xfId="0" applyNumberFormat="1"/>
    <xf numFmtId="167" fontId="0" fillId="0" borderId="0" xfId="0" applyNumberFormat="1"/>
    <xf numFmtId="168" fontId="0" fillId="0" borderId="0" xfId="0" applyNumberFormat="1"/>
    <xf numFmtId="168" fontId="1" fillId="0" borderId="0" xfId="0" applyNumberFormat="1" applyFont="1"/>
    <xf numFmtId="167" fontId="1" fillId="35" borderId="0" xfId="0" applyNumberFormat="1" applyFont="1" applyFill="1"/>
    <xf numFmtId="0" fontId="0" fillId="0" borderId="0" xfId="0" applyAlignment="1">
      <alignment horizontal="center" vertical="center"/>
    </xf>
    <xf numFmtId="0" fontId="0" fillId="0" borderId="0" xfId="0" applyAlignment="1">
      <alignment horizontal="center" vertical="center" wrapText="1"/>
    </xf>
    <xf numFmtId="165" fontId="0" fillId="0" borderId="0" xfId="0" applyNumberFormat="1"/>
    <xf numFmtId="2" fontId="0" fillId="0" borderId="0" xfId="0" applyNumberFormat="1" applyAlignment="1">
      <alignment horizontal="center"/>
    </xf>
    <xf numFmtId="169" fontId="0" fillId="0" borderId="0" xfId="0" applyNumberFormat="1" applyAlignment="1">
      <alignment horizontal="center" vertical="center"/>
    </xf>
    <xf numFmtId="1" fontId="0" fillId="0" borderId="0" xfId="0" applyNumberFormat="1" applyAlignment="1">
      <alignment horizontal="center" vertical="center"/>
    </xf>
    <xf numFmtId="10" fontId="0" fillId="0" borderId="0" xfId="0" applyNumberFormat="1"/>
    <xf numFmtId="0" fontId="0" fillId="0" borderId="18" xfId="0" applyBorder="1"/>
    <xf numFmtId="0" fontId="0" fillId="0" borderId="22" xfId="0" applyBorder="1"/>
    <xf numFmtId="2" fontId="0" fillId="0" borderId="18" xfId="0" applyNumberFormat="1" applyBorder="1" applyAlignment="1">
      <alignment horizontal="center" vertical="center"/>
    </xf>
    <xf numFmtId="2" fontId="0" fillId="0" borderId="0" xfId="0" applyNumberFormat="1" applyBorder="1" applyAlignment="1">
      <alignment horizontal="center" vertical="center"/>
    </xf>
    <xf numFmtId="3" fontId="0" fillId="0" borderId="0" xfId="0" applyNumberFormat="1" applyAlignment="1">
      <alignment horizontal="center" vertical="center"/>
    </xf>
    <xf numFmtId="4" fontId="0" fillId="0" borderId="18" xfId="0" applyNumberFormat="1" applyBorder="1" applyAlignment="1">
      <alignment horizontal="center"/>
    </xf>
    <xf numFmtId="4" fontId="0" fillId="0" borderId="19" xfId="0" applyNumberFormat="1" applyBorder="1" applyAlignment="1">
      <alignment horizontal="center"/>
    </xf>
    <xf numFmtId="4" fontId="0" fillId="0" borderId="0" xfId="0" applyNumberFormat="1" applyBorder="1" applyAlignment="1">
      <alignment horizontal="center"/>
    </xf>
    <xf numFmtId="4" fontId="0" fillId="0" borderId="20" xfId="0" applyNumberFormat="1" applyBorder="1" applyAlignment="1">
      <alignment horizontal="center"/>
    </xf>
    <xf numFmtId="4" fontId="0" fillId="0" borderId="22" xfId="0" applyNumberFormat="1" applyBorder="1" applyAlignment="1">
      <alignment horizontal="center"/>
    </xf>
    <xf numFmtId="2" fontId="0" fillId="0" borderId="19" xfId="0" applyNumberFormat="1" applyBorder="1" applyAlignment="1">
      <alignment horizontal="center" vertical="center"/>
    </xf>
    <xf numFmtId="2" fontId="0" fillId="0" borderId="20" xfId="0" applyNumberFormat="1" applyBorder="1" applyAlignment="1">
      <alignment horizontal="center" vertical="center"/>
    </xf>
    <xf numFmtId="2" fontId="0" fillId="0" borderId="22" xfId="0" applyNumberFormat="1" applyBorder="1" applyAlignment="1">
      <alignment horizontal="center" vertical="center"/>
    </xf>
    <xf numFmtId="2" fontId="0" fillId="0" borderId="23" xfId="0" applyNumberFormat="1" applyBorder="1" applyAlignment="1">
      <alignment horizontal="center" vertical="center"/>
    </xf>
    <xf numFmtId="1" fontId="0" fillId="35" borderId="0" xfId="0" applyNumberFormat="1" applyFill="1" applyAlignment="1">
      <alignment horizontal="center" vertical="center"/>
    </xf>
    <xf numFmtId="1" fontId="0" fillId="36" borderId="0" xfId="0" applyNumberFormat="1" applyFill="1" applyAlignment="1">
      <alignment horizontal="center" vertical="center"/>
    </xf>
    <xf numFmtId="0" fontId="0" fillId="0" borderId="0" xfId="0" applyFill="1" applyAlignment="1">
      <alignment horizontal="center" vertical="center"/>
    </xf>
    <xf numFmtId="3" fontId="0" fillId="0" borderId="0" xfId="0" applyNumberFormat="1" applyFill="1" applyAlignment="1">
      <alignment horizontal="center" vertical="center"/>
    </xf>
    <xf numFmtId="0" fontId="0" fillId="0" borderId="18" xfId="0" applyBorder="1" applyAlignment="1">
      <alignment horizontal="center" vertical="center"/>
    </xf>
    <xf numFmtId="169" fontId="0" fillId="0" borderId="18" xfId="0" applyNumberFormat="1" applyBorder="1" applyAlignment="1">
      <alignment horizontal="center" vertical="center"/>
    </xf>
    <xf numFmtId="169" fontId="0" fillId="0" borderId="0" xfId="0" applyNumberFormat="1" applyBorder="1" applyAlignment="1">
      <alignment horizontal="center" vertical="center"/>
    </xf>
    <xf numFmtId="169" fontId="0" fillId="0" borderId="20" xfId="0" applyNumberFormat="1" applyBorder="1" applyAlignment="1">
      <alignment horizontal="center" vertical="center"/>
    </xf>
    <xf numFmtId="0" fontId="0" fillId="0" borderId="22" xfId="0" applyBorder="1" applyAlignment="1">
      <alignment horizontal="center" vertical="center"/>
    </xf>
    <xf numFmtId="169" fontId="0" fillId="0" borderId="22" xfId="0" applyNumberFormat="1" applyBorder="1" applyAlignment="1">
      <alignment horizontal="center" vertical="center"/>
    </xf>
    <xf numFmtId="164" fontId="0" fillId="0" borderId="0" xfId="0" applyNumberFormat="1" applyAlignment="1">
      <alignment horizontal="center" vertical="center"/>
    </xf>
    <xf numFmtId="164" fontId="0" fillId="0" borderId="3" xfId="0" applyNumberFormat="1" applyFill="1" applyBorder="1"/>
    <xf numFmtId="0" fontId="0" fillId="0" borderId="17" xfId="0" applyBorder="1" applyAlignment="1">
      <alignment vertical="center" wrapText="1"/>
    </xf>
    <xf numFmtId="0" fontId="0" fillId="0" borderId="1" xfId="0" applyBorder="1" applyAlignment="1">
      <alignment vertical="center" wrapText="1"/>
    </xf>
    <xf numFmtId="0" fontId="0" fillId="0" borderId="21" xfId="0" applyBorder="1"/>
    <xf numFmtId="0" fontId="0" fillId="0" borderId="17" xfId="0" applyBorder="1"/>
    <xf numFmtId="2" fontId="0" fillId="0" borderId="0" xfId="0" applyNumberFormat="1" applyBorder="1"/>
    <xf numFmtId="2" fontId="0" fillId="0" borderId="22" xfId="0" applyNumberFormat="1" applyBorder="1"/>
    <xf numFmtId="167" fontId="1" fillId="0" borderId="0" xfId="0" applyNumberFormat="1" applyFont="1" applyFill="1"/>
    <xf numFmtId="167" fontId="0" fillId="0" borderId="0" xfId="0" applyNumberFormat="1" applyFill="1"/>
    <xf numFmtId="10" fontId="0" fillId="0" borderId="0" xfId="0" applyNumberFormat="1" applyFill="1"/>
    <xf numFmtId="0" fontId="0" fillId="39" borderId="0" xfId="0" applyFill="1"/>
    <xf numFmtId="0" fontId="0" fillId="42" borderId="0" xfId="0" applyFill="1" applyBorder="1"/>
    <xf numFmtId="0" fontId="0" fillId="43" borderId="0" xfId="0" applyFill="1"/>
    <xf numFmtId="0" fontId="0" fillId="0" borderId="0" xfId="0" applyBorder="1" applyAlignment="1">
      <alignment horizontal="center" vertical="center" wrapText="1"/>
    </xf>
    <xf numFmtId="165" fontId="0" fillId="41" borderId="0" xfId="2745" applyNumberFormat="1" applyFont="1" applyFill="1" applyBorder="1" applyAlignment="1">
      <alignment horizontal="center" vertical="center"/>
    </xf>
    <xf numFmtId="2" fontId="0" fillId="0" borderId="16" xfId="0" applyNumberFormat="1" applyBorder="1" applyAlignment="1">
      <alignment horizontal="center" vertical="center"/>
    </xf>
    <xf numFmtId="1" fontId="0" fillId="0" borderId="0" xfId="0" applyNumberFormat="1" applyBorder="1" applyAlignment="1">
      <alignment horizontal="center" vertical="center"/>
    </xf>
    <xf numFmtId="0" fontId="0" fillId="0" borderId="27" xfId="0" applyBorder="1"/>
    <xf numFmtId="2" fontId="0" fillId="0" borderId="4" xfId="0" applyNumberFormat="1" applyBorder="1" applyAlignment="1">
      <alignment horizontal="center" vertical="center"/>
    </xf>
    <xf numFmtId="0" fontId="0" fillId="0" borderId="5" xfId="0" applyBorder="1"/>
    <xf numFmtId="0" fontId="1" fillId="0" borderId="24" xfId="0" applyFont="1" applyBorder="1"/>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0" fillId="0" borderId="0" xfId="0" applyAlignment="1"/>
    <xf numFmtId="0" fontId="0" fillId="35" borderId="0" xfId="0" applyFill="1"/>
    <xf numFmtId="170" fontId="0" fillId="0" borderId="0" xfId="0" applyNumberFormat="1"/>
    <xf numFmtId="169" fontId="0" fillId="38" borderId="18" xfId="0" applyNumberFormat="1" applyFill="1" applyBorder="1" applyAlignment="1">
      <alignment horizontal="center" vertical="center"/>
    </xf>
    <xf numFmtId="169" fontId="0" fillId="38" borderId="19" xfId="0" applyNumberFormat="1" applyFill="1" applyBorder="1" applyAlignment="1">
      <alignment horizontal="center" vertical="center"/>
    </xf>
    <xf numFmtId="10" fontId="0" fillId="2" borderId="0" xfId="2745" applyNumberFormat="1" applyFont="1" applyFill="1" applyBorder="1" applyAlignment="1">
      <alignment horizontal="center" vertical="center"/>
    </xf>
    <xf numFmtId="0" fontId="0" fillId="43" borderId="18" xfId="0" applyFill="1" applyBorder="1"/>
    <xf numFmtId="167" fontId="1" fillId="44" borderId="0" xfId="0" applyNumberFormat="1" applyFont="1" applyFill="1"/>
    <xf numFmtId="0" fontId="0" fillId="44" borderId="0" xfId="0" applyFill="1"/>
    <xf numFmtId="0" fontId="0" fillId="44" borderId="0" xfId="0" applyFill="1" applyAlignment="1">
      <alignment horizontal="center"/>
    </xf>
    <xf numFmtId="165" fontId="0" fillId="0" borderId="0" xfId="2745" applyNumberFormat="1" applyFont="1"/>
    <xf numFmtId="0" fontId="24" fillId="0" borderId="0" xfId="0" applyFont="1" applyAlignment="1">
      <alignment wrapText="1"/>
    </xf>
    <xf numFmtId="164" fontId="0" fillId="45" borderId="0" xfId="0" applyNumberFormat="1" applyFill="1" applyAlignment="1">
      <alignment horizontal="center" vertical="center"/>
    </xf>
    <xf numFmtId="164" fontId="0" fillId="38" borderId="0" xfId="0" applyNumberFormat="1" applyFill="1" applyAlignment="1">
      <alignment horizontal="center" vertical="center"/>
    </xf>
    <xf numFmtId="171" fontId="0" fillId="0" borderId="0" xfId="0" applyNumberFormat="1"/>
    <xf numFmtId="171" fontId="0" fillId="39" borderId="0" xfId="0" applyNumberFormat="1" applyFill="1"/>
    <xf numFmtId="171" fontId="1" fillId="39" borderId="2" xfId="0" applyNumberFormat="1" applyFont="1" applyFill="1" applyBorder="1"/>
    <xf numFmtId="164" fontId="0" fillId="0" borderId="0" xfId="0" applyNumberFormat="1"/>
    <xf numFmtId="164" fontId="0" fillId="45" borderId="3" xfId="0" applyNumberFormat="1" applyFill="1" applyBorder="1"/>
    <xf numFmtId="164" fontId="0" fillId="38" borderId="3" xfId="0" applyNumberFormat="1" applyFill="1" applyBorder="1"/>
    <xf numFmtId="164" fontId="0" fillId="37" borderId="0" xfId="0" applyNumberFormat="1" applyFill="1" applyBorder="1"/>
    <xf numFmtId="164" fontId="0" fillId="45" borderId="0" xfId="0" applyNumberFormat="1" applyFill="1" applyBorder="1"/>
    <xf numFmtId="164" fontId="0" fillId="38" borderId="0" xfId="0" applyNumberFormat="1" applyFill="1" applyBorder="1"/>
    <xf numFmtId="164" fontId="0" fillId="37" borderId="20" xfId="0" applyNumberFormat="1" applyFill="1" applyBorder="1"/>
    <xf numFmtId="164" fontId="0" fillId="37" borderId="22" xfId="0" applyNumberFormat="1" applyFill="1" applyBorder="1"/>
    <xf numFmtId="164" fontId="0" fillId="45" borderId="22" xfId="0" applyNumberFormat="1" applyFill="1" applyBorder="1"/>
    <xf numFmtId="164" fontId="0" fillId="38" borderId="22" xfId="0" applyNumberFormat="1" applyFill="1" applyBorder="1"/>
    <xf numFmtId="164" fontId="0" fillId="37" borderId="23" xfId="0" applyNumberFormat="1" applyFill="1" applyBorder="1"/>
    <xf numFmtId="0" fontId="0" fillId="0" borderId="0" xfId="0" applyBorder="1" applyAlignment="1">
      <alignment horizontal="center" vertical="center"/>
    </xf>
    <xf numFmtId="0" fontId="0" fillId="45" borderId="18" xfId="0" applyFill="1" applyBorder="1" applyAlignment="1">
      <alignment wrapText="1"/>
    </xf>
    <xf numFmtId="0" fontId="0" fillId="0" borderId="18" xfId="0" applyFill="1" applyBorder="1" applyAlignment="1">
      <alignment wrapText="1"/>
    </xf>
    <xf numFmtId="0" fontId="0" fillId="38" borderId="18" xfId="0" applyFill="1" applyBorder="1" applyAlignment="1">
      <alignment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left" vertical="center" wrapText="1"/>
    </xf>
    <xf numFmtId="0" fontId="0" fillId="0" borderId="0" xfId="0" applyFill="1" applyBorder="1" applyAlignment="1">
      <alignment horizontal="left" vertical="center" wrapText="1"/>
    </xf>
    <xf numFmtId="0" fontId="0" fillId="46" borderId="0" xfId="0" applyFill="1"/>
    <xf numFmtId="0" fontId="0" fillId="0" borderId="0"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wrapText="1"/>
    </xf>
    <xf numFmtId="0" fontId="0" fillId="0" borderId="1" xfId="0" applyBorder="1" applyAlignment="1">
      <alignment horizontal="center" vertical="center" wrapText="1"/>
    </xf>
    <xf numFmtId="0" fontId="0" fillId="0" borderId="21" xfId="0" applyBorder="1" applyAlignment="1">
      <alignment horizontal="center" vertical="center" wrapText="1"/>
    </xf>
    <xf numFmtId="165" fontId="0" fillId="40" borderId="16" xfId="2745" applyNumberFormat="1" applyFont="1" applyFill="1" applyBorder="1" applyAlignment="1">
      <alignment horizontal="center" vertical="center" wrapText="1"/>
    </xf>
  </cellXfs>
  <cellStyles count="2748">
    <cellStyle name="20% - Accent1" xfId="18" builtinId="30" customBuiltin="1"/>
    <cellStyle name="20% - Accent1 10" xfId="2082"/>
    <cellStyle name="20% - Accent1 11" xfId="2702"/>
    <cellStyle name="20% - Accent1 12" xfId="2716"/>
    <cellStyle name="20% - Accent1 13" xfId="2730"/>
    <cellStyle name="20% - Accent1 2" xfId="238"/>
    <cellStyle name="20% - Accent1 2 2" xfId="260"/>
    <cellStyle name="20% - Accent1 2 2 2" xfId="461"/>
    <cellStyle name="20% - Accent1 2 2 2 2" xfId="764"/>
    <cellStyle name="20% - Accent1 2 2 2 2 2" xfId="1385"/>
    <cellStyle name="20% - Accent1 2 2 2 2 3" xfId="2005"/>
    <cellStyle name="20% - Accent1 2 2 2 2 4" xfId="2637"/>
    <cellStyle name="20% - Accent1 2 2 2 3" xfId="1082"/>
    <cellStyle name="20% - Accent1 2 2 2 4" xfId="1702"/>
    <cellStyle name="20% - Accent1 2 2 2 5" xfId="2334"/>
    <cellStyle name="20% - Accent1 2 2 3" xfId="361"/>
    <cellStyle name="20% - Accent1 2 2 3 2" xfId="664"/>
    <cellStyle name="20% - Accent1 2 2 3 2 2" xfId="1285"/>
    <cellStyle name="20% - Accent1 2 2 3 2 3" xfId="1905"/>
    <cellStyle name="20% - Accent1 2 2 3 2 4" xfId="2537"/>
    <cellStyle name="20% - Accent1 2 2 3 3" xfId="982"/>
    <cellStyle name="20% - Accent1 2 2 3 4" xfId="1602"/>
    <cellStyle name="20% - Accent1 2 2 3 5" xfId="2234"/>
    <cellStyle name="20% - Accent1 2 2 4" xfId="563"/>
    <cellStyle name="20% - Accent1 2 2 4 2" xfId="1184"/>
    <cellStyle name="20% - Accent1 2 2 4 3" xfId="1804"/>
    <cellStyle name="20% - Accent1 2 2 4 4" xfId="2436"/>
    <cellStyle name="20% - Accent1 2 2 5" xfId="881"/>
    <cellStyle name="20% - Accent1 2 2 6" xfId="1501"/>
    <cellStyle name="20% - Accent1 2 2 7" xfId="2133"/>
    <cellStyle name="20% - Accent1 2 3" xfId="439"/>
    <cellStyle name="20% - Accent1 2 3 2" xfId="742"/>
    <cellStyle name="20% - Accent1 2 3 2 2" xfId="1363"/>
    <cellStyle name="20% - Accent1 2 3 2 3" xfId="1983"/>
    <cellStyle name="20% - Accent1 2 3 2 4" xfId="2615"/>
    <cellStyle name="20% - Accent1 2 3 3" xfId="1060"/>
    <cellStyle name="20% - Accent1 2 3 4" xfId="1680"/>
    <cellStyle name="20% - Accent1 2 3 5" xfId="2312"/>
    <cellStyle name="20% - Accent1 2 4" xfId="339"/>
    <cellStyle name="20% - Accent1 2 4 2" xfId="642"/>
    <cellStyle name="20% - Accent1 2 4 2 2" xfId="1263"/>
    <cellStyle name="20% - Accent1 2 4 2 3" xfId="1883"/>
    <cellStyle name="20% - Accent1 2 4 2 4" xfId="2515"/>
    <cellStyle name="20% - Accent1 2 4 3" xfId="960"/>
    <cellStyle name="20% - Accent1 2 4 4" xfId="1580"/>
    <cellStyle name="20% - Accent1 2 4 5" xfId="2212"/>
    <cellStyle name="20% - Accent1 2 5" xfId="541"/>
    <cellStyle name="20% - Accent1 2 5 2" xfId="1162"/>
    <cellStyle name="20% - Accent1 2 5 3" xfId="1782"/>
    <cellStyle name="20% - Accent1 2 5 4" xfId="2414"/>
    <cellStyle name="20% - Accent1 2 6" xfId="859"/>
    <cellStyle name="20% - Accent1 2 7" xfId="1479"/>
    <cellStyle name="20% - Accent1 2 8" xfId="2111"/>
    <cellStyle name="20% - Accent1 3" xfId="242"/>
    <cellStyle name="20% - Accent1 3 2" xfId="443"/>
    <cellStyle name="20% - Accent1 3 2 2" xfId="746"/>
    <cellStyle name="20% - Accent1 3 2 2 2" xfId="1367"/>
    <cellStyle name="20% - Accent1 3 2 2 3" xfId="1987"/>
    <cellStyle name="20% - Accent1 3 2 2 4" xfId="2619"/>
    <cellStyle name="20% - Accent1 3 2 3" xfId="1064"/>
    <cellStyle name="20% - Accent1 3 2 4" xfId="1684"/>
    <cellStyle name="20% - Accent1 3 2 5" xfId="2316"/>
    <cellStyle name="20% - Accent1 3 3" xfId="343"/>
    <cellStyle name="20% - Accent1 3 3 2" xfId="646"/>
    <cellStyle name="20% - Accent1 3 3 2 2" xfId="1267"/>
    <cellStyle name="20% - Accent1 3 3 2 3" xfId="1887"/>
    <cellStyle name="20% - Accent1 3 3 2 4" xfId="2519"/>
    <cellStyle name="20% - Accent1 3 3 3" xfId="964"/>
    <cellStyle name="20% - Accent1 3 3 4" xfId="1584"/>
    <cellStyle name="20% - Accent1 3 3 5" xfId="2216"/>
    <cellStyle name="20% - Accent1 3 4" xfId="545"/>
    <cellStyle name="20% - Accent1 3 4 2" xfId="1166"/>
    <cellStyle name="20% - Accent1 3 4 3" xfId="1786"/>
    <cellStyle name="20% - Accent1 3 4 4" xfId="2418"/>
    <cellStyle name="20% - Accent1 3 5" xfId="863"/>
    <cellStyle name="20% - Accent1 3 6" xfId="1483"/>
    <cellStyle name="20% - Accent1 3 7" xfId="2115"/>
    <cellStyle name="20% - Accent1 4" xfId="267"/>
    <cellStyle name="20% - Accent1 4 2" xfId="468"/>
    <cellStyle name="20% - Accent1 4 2 2" xfId="771"/>
    <cellStyle name="20% - Accent1 4 2 2 2" xfId="1392"/>
    <cellStyle name="20% - Accent1 4 2 2 3" xfId="2012"/>
    <cellStyle name="20% - Accent1 4 2 2 4" xfId="2644"/>
    <cellStyle name="20% - Accent1 4 2 3" xfId="1089"/>
    <cellStyle name="20% - Accent1 4 2 4" xfId="1709"/>
    <cellStyle name="20% - Accent1 4 2 5" xfId="2341"/>
    <cellStyle name="20% - Accent1 4 3" xfId="368"/>
    <cellStyle name="20% - Accent1 4 3 2" xfId="671"/>
    <cellStyle name="20% - Accent1 4 3 2 2" xfId="1292"/>
    <cellStyle name="20% - Accent1 4 3 2 3" xfId="1912"/>
    <cellStyle name="20% - Accent1 4 3 2 4" xfId="2544"/>
    <cellStyle name="20% - Accent1 4 3 3" xfId="989"/>
    <cellStyle name="20% - Accent1 4 3 4" xfId="1609"/>
    <cellStyle name="20% - Accent1 4 3 5" xfId="2241"/>
    <cellStyle name="20% - Accent1 4 4" xfId="570"/>
    <cellStyle name="20% - Accent1 4 4 2" xfId="1191"/>
    <cellStyle name="20% - Accent1 4 4 3" xfId="1811"/>
    <cellStyle name="20% - Accent1 4 4 4" xfId="2443"/>
    <cellStyle name="20% - Accent1 4 5" xfId="888"/>
    <cellStyle name="20% - Accent1 4 6" xfId="1508"/>
    <cellStyle name="20% - Accent1 4 7" xfId="2140"/>
    <cellStyle name="20% - Accent1 5" xfId="281"/>
    <cellStyle name="20% - Accent1 5 2" xfId="482"/>
    <cellStyle name="20% - Accent1 5 2 2" xfId="785"/>
    <cellStyle name="20% - Accent1 5 2 2 2" xfId="1406"/>
    <cellStyle name="20% - Accent1 5 2 2 3" xfId="2026"/>
    <cellStyle name="20% - Accent1 5 2 2 4" xfId="2658"/>
    <cellStyle name="20% - Accent1 5 2 3" xfId="1103"/>
    <cellStyle name="20% - Accent1 5 2 4" xfId="1723"/>
    <cellStyle name="20% - Accent1 5 2 5" xfId="2355"/>
    <cellStyle name="20% - Accent1 5 3" xfId="382"/>
    <cellStyle name="20% - Accent1 5 3 2" xfId="685"/>
    <cellStyle name="20% - Accent1 5 3 2 2" xfId="1306"/>
    <cellStyle name="20% - Accent1 5 3 2 3" xfId="1926"/>
    <cellStyle name="20% - Accent1 5 3 2 4" xfId="2558"/>
    <cellStyle name="20% - Accent1 5 3 3" xfId="1003"/>
    <cellStyle name="20% - Accent1 5 3 4" xfId="1623"/>
    <cellStyle name="20% - Accent1 5 3 5" xfId="2255"/>
    <cellStyle name="20% - Accent1 5 4" xfId="584"/>
    <cellStyle name="20% - Accent1 5 4 2" xfId="1205"/>
    <cellStyle name="20% - Accent1 5 4 3" xfId="1825"/>
    <cellStyle name="20% - Accent1 5 4 4" xfId="2457"/>
    <cellStyle name="20% - Accent1 5 5" xfId="902"/>
    <cellStyle name="20% - Accent1 5 6" xfId="1522"/>
    <cellStyle name="20% - Accent1 5 7" xfId="2154"/>
    <cellStyle name="20% - Accent1 6" xfId="295"/>
    <cellStyle name="20% - Accent1 6 2" xfId="496"/>
    <cellStyle name="20% - Accent1 6 2 2" xfId="799"/>
    <cellStyle name="20% - Accent1 6 2 2 2" xfId="1420"/>
    <cellStyle name="20% - Accent1 6 2 2 3" xfId="2040"/>
    <cellStyle name="20% - Accent1 6 2 2 4" xfId="2672"/>
    <cellStyle name="20% - Accent1 6 2 3" xfId="1117"/>
    <cellStyle name="20% - Accent1 6 2 4" xfId="1737"/>
    <cellStyle name="20% - Accent1 6 2 5" xfId="2369"/>
    <cellStyle name="20% - Accent1 6 3" xfId="396"/>
    <cellStyle name="20% - Accent1 6 3 2" xfId="699"/>
    <cellStyle name="20% - Accent1 6 3 2 2" xfId="1320"/>
    <cellStyle name="20% - Accent1 6 3 2 3" xfId="1940"/>
    <cellStyle name="20% - Accent1 6 3 2 4" xfId="2572"/>
    <cellStyle name="20% - Accent1 6 3 3" xfId="1017"/>
    <cellStyle name="20% - Accent1 6 3 4" xfId="1637"/>
    <cellStyle name="20% - Accent1 6 3 5" xfId="2269"/>
    <cellStyle name="20% - Accent1 6 4" xfId="598"/>
    <cellStyle name="20% - Accent1 6 4 2" xfId="1219"/>
    <cellStyle name="20% - Accent1 6 4 3" xfId="1839"/>
    <cellStyle name="20% - Accent1 6 4 4" xfId="2471"/>
    <cellStyle name="20% - Accent1 6 5" xfId="916"/>
    <cellStyle name="20% - Accent1 6 6" xfId="1536"/>
    <cellStyle name="20% - Accent1 6 7" xfId="2168"/>
    <cellStyle name="20% - Accent1 7" xfId="309"/>
    <cellStyle name="20% - Accent1 7 2" xfId="510"/>
    <cellStyle name="20% - Accent1 7 2 2" xfId="813"/>
    <cellStyle name="20% - Accent1 7 2 2 2" xfId="1434"/>
    <cellStyle name="20% - Accent1 7 2 2 3" xfId="2054"/>
    <cellStyle name="20% - Accent1 7 2 2 4" xfId="2686"/>
    <cellStyle name="20% - Accent1 7 2 3" xfId="1131"/>
    <cellStyle name="20% - Accent1 7 2 4" xfId="1751"/>
    <cellStyle name="20% - Accent1 7 2 5" xfId="2383"/>
    <cellStyle name="20% - Accent1 7 3" xfId="410"/>
    <cellStyle name="20% - Accent1 7 3 2" xfId="713"/>
    <cellStyle name="20% - Accent1 7 3 2 2" xfId="1334"/>
    <cellStyle name="20% - Accent1 7 3 2 3" xfId="1954"/>
    <cellStyle name="20% - Accent1 7 3 2 4" xfId="2586"/>
    <cellStyle name="20% - Accent1 7 3 3" xfId="1031"/>
    <cellStyle name="20% - Accent1 7 3 4" xfId="1651"/>
    <cellStyle name="20% - Accent1 7 3 5" xfId="2283"/>
    <cellStyle name="20% - Accent1 7 4" xfId="612"/>
    <cellStyle name="20% - Accent1 7 4 2" xfId="1233"/>
    <cellStyle name="20% - Accent1 7 4 3" xfId="1853"/>
    <cellStyle name="20% - Accent1 7 4 4" xfId="2485"/>
    <cellStyle name="20% - Accent1 7 5" xfId="930"/>
    <cellStyle name="20% - Accent1 7 6" xfId="1550"/>
    <cellStyle name="20% - Accent1 7 7" xfId="2182"/>
    <cellStyle name="20% - Accent1 8" xfId="523"/>
    <cellStyle name="20% - Accent1 8 2" xfId="1144"/>
    <cellStyle name="20% - Accent1 8 3" xfId="1764"/>
    <cellStyle name="20% - Accent1 8 4" xfId="2396"/>
    <cellStyle name="20% - Accent1 9" xfId="841"/>
    <cellStyle name="20% - Accent2" xfId="22" builtinId="34" customBuiltin="1"/>
    <cellStyle name="20% - Accent2 10" xfId="830"/>
    <cellStyle name="20% - Accent2 10 2" xfId="1451"/>
    <cellStyle name="20% - Accent2 11" xfId="843"/>
    <cellStyle name="20% - Accent2 12" xfId="1467"/>
    <cellStyle name="20% - Accent2 13" xfId="2071"/>
    <cellStyle name="20% - Accent2 14" xfId="2084"/>
    <cellStyle name="20% - Accent2 15" xfId="2099"/>
    <cellStyle name="20% - Accent2 16" xfId="2704"/>
    <cellStyle name="20% - Accent2 17" xfId="2718"/>
    <cellStyle name="20% - Accent2 18" xfId="2732"/>
    <cellStyle name="20% - Accent2 2" xfId="248"/>
    <cellStyle name="20% - Accent2 2 2" xfId="449"/>
    <cellStyle name="20% - Accent2 2 2 2" xfId="752"/>
    <cellStyle name="20% - Accent2 2 2 2 2" xfId="1373"/>
    <cellStyle name="20% - Accent2 2 2 2 3" xfId="1993"/>
    <cellStyle name="20% - Accent2 2 2 2 4" xfId="2625"/>
    <cellStyle name="20% - Accent2 2 2 3" xfId="1070"/>
    <cellStyle name="20% - Accent2 2 2 4" xfId="1690"/>
    <cellStyle name="20% - Accent2 2 2 5" xfId="2322"/>
    <cellStyle name="20% - Accent2 2 3" xfId="349"/>
    <cellStyle name="20% - Accent2 2 3 2" xfId="652"/>
    <cellStyle name="20% - Accent2 2 3 2 2" xfId="1273"/>
    <cellStyle name="20% - Accent2 2 3 2 3" xfId="1893"/>
    <cellStyle name="20% - Accent2 2 3 2 4" xfId="2525"/>
    <cellStyle name="20% - Accent2 2 3 3" xfId="970"/>
    <cellStyle name="20% - Accent2 2 3 4" xfId="1590"/>
    <cellStyle name="20% - Accent2 2 3 5" xfId="2222"/>
    <cellStyle name="20% - Accent2 2 4" xfId="551"/>
    <cellStyle name="20% - Accent2 2 4 2" xfId="1172"/>
    <cellStyle name="20% - Accent2 2 4 3" xfId="1792"/>
    <cellStyle name="20% - Accent2 2 4 4" xfId="2424"/>
    <cellStyle name="20% - Accent2 2 5" xfId="869"/>
    <cellStyle name="20% - Accent2 2 6" xfId="1489"/>
    <cellStyle name="20% - Accent2 2 7" xfId="2121"/>
    <cellStyle name="20% - Accent2 3" xfId="269"/>
    <cellStyle name="20% - Accent2 3 2" xfId="470"/>
    <cellStyle name="20% - Accent2 3 2 2" xfId="773"/>
    <cellStyle name="20% - Accent2 3 2 2 2" xfId="1394"/>
    <cellStyle name="20% - Accent2 3 2 2 3" xfId="2014"/>
    <cellStyle name="20% - Accent2 3 2 2 4" xfId="2646"/>
    <cellStyle name="20% - Accent2 3 2 3" xfId="1091"/>
    <cellStyle name="20% - Accent2 3 2 4" xfId="1711"/>
    <cellStyle name="20% - Accent2 3 2 5" xfId="2343"/>
    <cellStyle name="20% - Accent2 3 3" xfId="370"/>
    <cellStyle name="20% - Accent2 3 3 2" xfId="673"/>
    <cellStyle name="20% - Accent2 3 3 2 2" xfId="1294"/>
    <cellStyle name="20% - Accent2 3 3 2 3" xfId="1914"/>
    <cellStyle name="20% - Accent2 3 3 2 4" xfId="2546"/>
    <cellStyle name="20% - Accent2 3 3 3" xfId="991"/>
    <cellStyle name="20% - Accent2 3 3 4" xfId="1611"/>
    <cellStyle name="20% - Accent2 3 3 5" xfId="2243"/>
    <cellStyle name="20% - Accent2 3 4" xfId="572"/>
    <cellStyle name="20% - Accent2 3 4 2" xfId="1193"/>
    <cellStyle name="20% - Accent2 3 4 3" xfId="1813"/>
    <cellStyle name="20% - Accent2 3 4 4" xfId="2445"/>
    <cellStyle name="20% - Accent2 3 5" xfId="890"/>
    <cellStyle name="20% - Accent2 3 6" xfId="1510"/>
    <cellStyle name="20% - Accent2 3 7" xfId="2142"/>
    <cellStyle name="20% - Accent2 4" xfId="283"/>
    <cellStyle name="20% - Accent2 4 2" xfId="484"/>
    <cellStyle name="20% - Accent2 4 2 2" xfId="787"/>
    <cellStyle name="20% - Accent2 4 2 2 2" xfId="1408"/>
    <cellStyle name="20% - Accent2 4 2 2 3" xfId="2028"/>
    <cellStyle name="20% - Accent2 4 2 2 4" xfId="2660"/>
    <cellStyle name="20% - Accent2 4 2 3" xfId="1105"/>
    <cellStyle name="20% - Accent2 4 2 4" xfId="1725"/>
    <cellStyle name="20% - Accent2 4 2 5" xfId="2357"/>
    <cellStyle name="20% - Accent2 4 3" xfId="384"/>
    <cellStyle name="20% - Accent2 4 3 2" xfId="687"/>
    <cellStyle name="20% - Accent2 4 3 2 2" xfId="1308"/>
    <cellStyle name="20% - Accent2 4 3 2 3" xfId="1928"/>
    <cellStyle name="20% - Accent2 4 3 2 4" xfId="2560"/>
    <cellStyle name="20% - Accent2 4 3 3" xfId="1005"/>
    <cellStyle name="20% - Accent2 4 3 4" xfId="1625"/>
    <cellStyle name="20% - Accent2 4 3 5" xfId="2257"/>
    <cellStyle name="20% - Accent2 4 4" xfId="586"/>
    <cellStyle name="20% - Accent2 4 4 2" xfId="1207"/>
    <cellStyle name="20% - Accent2 4 4 3" xfId="1827"/>
    <cellStyle name="20% - Accent2 4 4 4" xfId="2459"/>
    <cellStyle name="20% - Accent2 4 5" xfId="904"/>
    <cellStyle name="20% - Accent2 4 6" xfId="1524"/>
    <cellStyle name="20% - Accent2 4 7" xfId="2156"/>
    <cellStyle name="20% - Accent2 5" xfId="297"/>
    <cellStyle name="20% - Accent2 5 2" xfId="498"/>
    <cellStyle name="20% - Accent2 5 2 2" xfId="801"/>
    <cellStyle name="20% - Accent2 5 2 2 2" xfId="1422"/>
    <cellStyle name="20% - Accent2 5 2 2 3" xfId="2042"/>
    <cellStyle name="20% - Accent2 5 2 2 4" xfId="2674"/>
    <cellStyle name="20% - Accent2 5 2 3" xfId="1119"/>
    <cellStyle name="20% - Accent2 5 2 4" xfId="1739"/>
    <cellStyle name="20% - Accent2 5 2 5" xfId="2371"/>
    <cellStyle name="20% - Accent2 5 3" xfId="398"/>
    <cellStyle name="20% - Accent2 5 3 2" xfId="701"/>
    <cellStyle name="20% - Accent2 5 3 2 2" xfId="1322"/>
    <cellStyle name="20% - Accent2 5 3 2 3" xfId="1942"/>
    <cellStyle name="20% - Accent2 5 3 2 4" xfId="2574"/>
    <cellStyle name="20% - Accent2 5 3 3" xfId="1019"/>
    <cellStyle name="20% - Accent2 5 3 4" xfId="1639"/>
    <cellStyle name="20% - Accent2 5 3 5" xfId="2271"/>
    <cellStyle name="20% - Accent2 5 4" xfId="600"/>
    <cellStyle name="20% - Accent2 5 4 2" xfId="1221"/>
    <cellStyle name="20% - Accent2 5 4 3" xfId="1841"/>
    <cellStyle name="20% - Accent2 5 4 4" xfId="2473"/>
    <cellStyle name="20% - Accent2 5 5" xfId="918"/>
    <cellStyle name="20% - Accent2 5 6" xfId="1538"/>
    <cellStyle name="20% - Accent2 5 7" xfId="2170"/>
    <cellStyle name="20% - Accent2 6" xfId="311"/>
    <cellStyle name="20% - Accent2 6 2" xfId="512"/>
    <cellStyle name="20% - Accent2 6 2 2" xfId="815"/>
    <cellStyle name="20% - Accent2 6 2 2 2" xfId="1436"/>
    <cellStyle name="20% - Accent2 6 2 2 3" xfId="2056"/>
    <cellStyle name="20% - Accent2 6 2 2 4" xfId="2688"/>
    <cellStyle name="20% - Accent2 6 2 3" xfId="1133"/>
    <cellStyle name="20% - Accent2 6 2 4" xfId="1753"/>
    <cellStyle name="20% - Accent2 6 2 5" xfId="2385"/>
    <cellStyle name="20% - Accent2 6 3" xfId="412"/>
    <cellStyle name="20% - Accent2 6 3 2" xfId="715"/>
    <cellStyle name="20% - Accent2 6 3 2 2" xfId="1336"/>
    <cellStyle name="20% - Accent2 6 3 2 3" xfId="1956"/>
    <cellStyle name="20% - Accent2 6 3 2 4" xfId="2588"/>
    <cellStyle name="20% - Accent2 6 3 3" xfId="1033"/>
    <cellStyle name="20% - Accent2 6 3 4" xfId="1653"/>
    <cellStyle name="20% - Accent2 6 3 5" xfId="2285"/>
    <cellStyle name="20% - Accent2 6 4" xfId="614"/>
    <cellStyle name="20% - Accent2 6 4 2" xfId="1235"/>
    <cellStyle name="20% - Accent2 6 4 3" xfId="1855"/>
    <cellStyle name="20% - Accent2 6 4 4" xfId="2487"/>
    <cellStyle name="20% - Accent2 6 5" xfId="932"/>
    <cellStyle name="20% - Accent2 6 6" xfId="1552"/>
    <cellStyle name="20% - Accent2 6 7" xfId="2184"/>
    <cellStyle name="20% - Accent2 7" xfId="427"/>
    <cellStyle name="20% - Accent2 7 2" xfId="730"/>
    <cellStyle name="20% - Accent2 7 2 2" xfId="1351"/>
    <cellStyle name="20% - Accent2 7 2 3" xfId="1971"/>
    <cellStyle name="20% - Accent2 7 2 4" xfId="2603"/>
    <cellStyle name="20% - Accent2 7 3" xfId="1048"/>
    <cellStyle name="20% - Accent2 7 4" xfId="1668"/>
    <cellStyle name="20% - Accent2 7 5" xfId="2300"/>
    <cellStyle name="20% - Accent2 8" xfId="323"/>
    <cellStyle name="20% - Accent2 8 2" xfId="626"/>
    <cellStyle name="20% - Accent2 8 2 2" xfId="1247"/>
    <cellStyle name="20% - Accent2 8 2 3" xfId="1867"/>
    <cellStyle name="20% - Accent2 8 2 4" xfId="2499"/>
    <cellStyle name="20% - Accent2 8 3" xfId="944"/>
    <cellStyle name="20% - Accent2 8 4" xfId="1564"/>
    <cellStyle name="20% - Accent2 8 5" xfId="2196"/>
    <cellStyle name="20% - Accent2 9" xfId="529"/>
    <cellStyle name="20% - Accent2 9 2" xfId="1150"/>
    <cellStyle name="20% - Accent2 9 3" xfId="1770"/>
    <cellStyle name="20% - Accent2 9 4" xfId="2402"/>
    <cellStyle name="20% - Accent3" xfId="26" builtinId="38" customBuiltin="1"/>
    <cellStyle name="20% - Accent3 10" xfId="832"/>
    <cellStyle name="20% - Accent3 10 2" xfId="1453"/>
    <cellStyle name="20% - Accent3 11" xfId="845"/>
    <cellStyle name="20% - Accent3 12" xfId="1469"/>
    <cellStyle name="20% - Accent3 13" xfId="2073"/>
    <cellStyle name="20% - Accent3 14" xfId="2086"/>
    <cellStyle name="20% - Accent3 15" xfId="2101"/>
    <cellStyle name="20% - Accent3 16" xfId="2706"/>
    <cellStyle name="20% - Accent3 17" xfId="2720"/>
    <cellStyle name="20% - Accent3 18" xfId="2734"/>
    <cellStyle name="20% - Accent3 2" xfId="250"/>
    <cellStyle name="20% - Accent3 2 2" xfId="451"/>
    <cellStyle name="20% - Accent3 2 2 2" xfId="754"/>
    <cellStyle name="20% - Accent3 2 2 2 2" xfId="1375"/>
    <cellStyle name="20% - Accent3 2 2 2 3" xfId="1995"/>
    <cellStyle name="20% - Accent3 2 2 2 4" xfId="2627"/>
    <cellStyle name="20% - Accent3 2 2 3" xfId="1072"/>
    <cellStyle name="20% - Accent3 2 2 4" xfId="1692"/>
    <cellStyle name="20% - Accent3 2 2 5" xfId="2324"/>
    <cellStyle name="20% - Accent3 2 3" xfId="351"/>
    <cellStyle name="20% - Accent3 2 3 2" xfId="654"/>
    <cellStyle name="20% - Accent3 2 3 2 2" xfId="1275"/>
    <cellStyle name="20% - Accent3 2 3 2 3" xfId="1895"/>
    <cellStyle name="20% - Accent3 2 3 2 4" xfId="2527"/>
    <cellStyle name="20% - Accent3 2 3 3" xfId="972"/>
    <cellStyle name="20% - Accent3 2 3 4" xfId="1592"/>
    <cellStyle name="20% - Accent3 2 3 5" xfId="2224"/>
    <cellStyle name="20% - Accent3 2 4" xfId="553"/>
    <cellStyle name="20% - Accent3 2 4 2" xfId="1174"/>
    <cellStyle name="20% - Accent3 2 4 3" xfId="1794"/>
    <cellStyle name="20% - Accent3 2 4 4" xfId="2426"/>
    <cellStyle name="20% - Accent3 2 5" xfId="871"/>
    <cellStyle name="20% - Accent3 2 6" xfId="1491"/>
    <cellStyle name="20% - Accent3 2 7" xfId="2123"/>
    <cellStyle name="20% - Accent3 3" xfId="271"/>
    <cellStyle name="20% - Accent3 3 2" xfId="472"/>
    <cellStyle name="20% - Accent3 3 2 2" xfId="775"/>
    <cellStyle name="20% - Accent3 3 2 2 2" xfId="1396"/>
    <cellStyle name="20% - Accent3 3 2 2 3" xfId="2016"/>
    <cellStyle name="20% - Accent3 3 2 2 4" xfId="2648"/>
    <cellStyle name="20% - Accent3 3 2 3" xfId="1093"/>
    <cellStyle name="20% - Accent3 3 2 4" xfId="1713"/>
    <cellStyle name="20% - Accent3 3 2 5" xfId="2345"/>
    <cellStyle name="20% - Accent3 3 3" xfId="372"/>
    <cellStyle name="20% - Accent3 3 3 2" xfId="675"/>
    <cellStyle name="20% - Accent3 3 3 2 2" xfId="1296"/>
    <cellStyle name="20% - Accent3 3 3 2 3" xfId="1916"/>
    <cellStyle name="20% - Accent3 3 3 2 4" xfId="2548"/>
    <cellStyle name="20% - Accent3 3 3 3" xfId="993"/>
    <cellStyle name="20% - Accent3 3 3 4" xfId="1613"/>
    <cellStyle name="20% - Accent3 3 3 5" xfId="2245"/>
    <cellStyle name="20% - Accent3 3 4" xfId="574"/>
    <cellStyle name="20% - Accent3 3 4 2" xfId="1195"/>
    <cellStyle name="20% - Accent3 3 4 3" xfId="1815"/>
    <cellStyle name="20% - Accent3 3 4 4" xfId="2447"/>
    <cellStyle name="20% - Accent3 3 5" xfId="892"/>
    <cellStyle name="20% - Accent3 3 6" xfId="1512"/>
    <cellStyle name="20% - Accent3 3 7" xfId="2144"/>
    <cellStyle name="20% - Accent3 4" xfId="285"/>
    <cellStyle name="20% - Accent3 4 2" xfId="486"/>
    <cellStyle name="20% - Accent3 4 2 2" xfId="789"/>
    <cellStyle name="20% - Accent3 4 2 2 2" xfId="1410"/>
    <cellStyle name="20% - Accent3 4 2 2 3" xfId="2030"/>
    <cellStyle name="20% - Accent3 4 2 2 4" xfId="2662"/>
    <cellStyle name="20% - Accent3 4 2 3" xfId="1107"/>
    <cellStyle name="20% - Accent3 4 2 4" xfId="1727"/>
    <cellStyle name="20% - Accent3 4 2 5" xfId="2359"/>
    <cellStyle name="20% - Accent3 4 3" xfId="386"/>
    <cellStyle name="20% - Accent3 4 3 2" xfId="689"/>
    <cellStyle name="20% - Accent3 4 3 2 2" xfId="1310"/>
    <cellStyle name="20% - Accent3 4 3 2 3" xfId="1930"/>
    <cellStyle name="20% - Accent3 4 3 2 4" xfId="2562"/>
    <cellStyle name="20% - Accent3 4 3 3" xfId="1007"/>
    <cellStyle name="20% - Accent3 4 3 4" xfId="1627"/>
    <cellStyle name="20% - Accent3 4 3 5" xfId="2259"/>
    <cellStyle name="20% - Accent3 4 4" xfId="588"/>
    <cellStyle name="20% - Accent3 4 4 2" xfId="1209"/>
    <cellStyle name="20% - Accent3 4 4 3" xfId="1829"/>
    <cellStyle name="20% - Accent3 4 4 4" xfId="2461"/>
    <cellStyle name="20% - Accent3 4 5" xfId="906"/>
    <cellStyle name="20% - Accent3 4 6" xfId="1526"/>
    <cellStyle name="20% - Accent3 4 7" xfId="2158"/>
    <cellStyle name="20% - Accent3 5" xfId="299"/>
    <cellStyle name="20% - Accent3 5 2" xfId="500"/>
    <cellStyle name="20% - Accent3 5 2 2" xfId="803"/>
    <cellStyle name="20% - Accent3 5 2 2 2" xfId="1424"/>
    <cellStyle name="20% - Accent3 5 2 2 3" xfId="2044"/>
    <cellStyle name="20% - Accent3 5 2 2 4" xfId="2676"/>
    <cellStyle name="20% - Accent3 5 2 3" xfId="1121"/>
    <cellStyle name="20% - Accent3 5 2 4" xfId="1741"/>
    <cellStyle name="20% - Accent3 5 2 5" xfId="2373"/>
    <cellStyle name="20% - Accent3 5 3" xfId="400"/>
    <cellStyle name="20% - Accent3 5 3 2" xfId="703"/>
    <cellStyle name="20% - Accent3 5 3 2 2" xfId="1324"/>
    <cellStyle name="20% - Accent3 5 3 2 3" xfId="1944"/>
    <cellStyle name="20% - Accent3 5 3 2 4" xfId="2576"/>
    <cellStyle name="20% - Accent3 5 3 3" xfId="1021"/>
    <cellStyle name="20% - Accent3 5 3 4" xfId="1641"/>
    <cellStyle name="20% - Accent3 5 3 5" xfId="2273"/>
    <cellStyle name="20% - Accent3 5 4" xfId="602"/>
    <cellStyle name="20% - Accent3 5 4 2" xfId="1223"/>
    <cellStyle name="20% - Accent3 5 4 3" xfId="1843"/>
    <cellStyle name="20% - Accent3 5 4 4" xfId="2475"/>
    <cellStyle name="20% - Accent3 5 5" xfId="920"/>
    <cellStyle name="20% - Accent3 5 6" xfId="1540"/>
    <cellStyle name="20% - Accent3 5 7" xfId="2172"/>
    <cellStyle name="20% - Accent3 6" xfId="313"/>
    <cellStyle name="20% - Accent3 6 2" xfId="514"/>
    <cellStyle name="20% - Accent3 6 2 2" xfId="817"/>
    <cellStyle name="20% - Accent3 6 2 2 2" xfId="1438"/>
    <cellStyle name="20% - Accent3 6 2 2 3" xfId="2058"/>
    <cellStyle name="20% - Accent3 6 2 2 4" xfId="2690"/>
    <cellStyle name="20% - Accent3 6 2 3" xfId="1135"/>
    <cellStyle name="20% - Accent3 6 2 4" xfId="1755"/>
    <cellStyle name="20% - Accent3 6 2 5" xfId="2387"/>
    <cellStyle name="20% - Accent3 6 3" xfId="414"/>
    <cellStyle name="20% - Accent3 6 3 2" xfId="717"/>
    <cellStyle name="20% - Accent3 6 3 2 2" xfId="1338"/>
    <cellStyle name="20% - Accent3 6 3 2 3" xfId="1958"/>
    <cellStyle name="20% - Accent3 6 3 2 4" xfId="2590"/>
    <cellStyle name="20% - Accent3 6 3 3" xfId="1035"/>
    <cellStyle name="20% - Accent3 6 3 4" xfId="1655"/>
    <cellStyle name="20% - Accent3 6 3 5" xfId="2287"/>
    <cellStyle name="20% - Accent3 6 4" xfId="616"/>
    <cellStyle name="20% - Accent3 6 4 2" xfId="1237"/>
    <cellStyle name="20% - Accent3 6 4 3" xfId="1857"/>
    <cellStyle name="20% - Accent3 6 4 4" xfId="2489"/>
    <cellStyle name="20% - Accent3 6 5" xfId="934"/>
    <cellStyle name="20% - Accent3 6 6" xfId="1554"/>
    <cellStyle name="20% - Accent3 6 7" xfId="2186"/>
    <cellStyle name="20% - Accent3 7" xfId="429"/>
    <cellStyle name="20% - Accent3 7 2" xfId="732"/>
    <cellStyle name="20% - Accent3 7 2 2" xfId="1353"/>
    <cellStyle name="20% - Accent3 7 2 3" xfId="1973"/>
    <cellStyle name="20% - Accent3 7 2 4" xfId="2605"/>
    <cellStyle name="20% - Accent3 7 3" xfId="1050"/>
    <cellStyle name="20% - Accent3 7 4" xfId="1670"/>
    <cellStyle name="20% - Accent3 7 5" xfId="2302"/>
    <cellStyle name="20% - Accent3 8" xfId="325"/>
    <cellStyle name="20% - Accent3 8 2" xfId="628"/>
    <cellStyle name="20% - Accent3 8 2 2" xfId="1249"/>
    <cellStyle name="20% - Accent3 8 2 3" xfId="1869"/>
    <cellStyle name="20% - Accent3 8 2 4" xfId="2501"/>
    <cellStyle name="20% - Accent3 8 3" xfId="946"/>
    <cellStyle name="20% - Accent3 8 4" xfId="1566"/>
    <cellStyle name="20% - Accent3 8 5" xfId="2198"/>
    <cellStyle name="20% - Accent3 9" xfId="531"/>
    <cellStyle name="20% - Accent3 9 2" xfId="1152"/>
    <cellStyle name="20% - Accent3 9 3" xfId="1772"/>
    <cellStyle name="20% - Accent3 9 4" xfId="2404"/>
    <cellStyle name="20% - Accent4" xfId="30" builtinId="42" customBuiltin="1"/>
    <cellStyle name="20% - Accent4 10" xfId="834"/>
    <cellStyle name="20% - Accent4 10 2" xfId="1455"/>
    <cellStyle name="20% - Accent4 11" xfId="847"/>
    <cellStyle name="20% - Accent4 12" xfId="1471"/>
    <cellStyle name="20% - Accent4 13" xfId="2075"/>
    <cellStyle name="20% - Accent4 14" xfId="2088"/>
    <cellStyle name="20% - Accent4 15" xfId="2103"/>
    <cellStyle name="20% - Accent4 16" xfId="2708"/>
    <cellStyle name="20% - Accent4 17" xfId="2722"/>
    <cellStyle name="20% - Accent4 18" xfId="2736"/>
    <cellStyle name="20% - Accent4 2" xfId="252"/>
    <cellStyle name="20% - Accent4 2 2" xfId="453"/>
    <cellStyle name="20% - Accent4 2 2 2" xfId="756"/>
    <cellStyle name="20% - Accent4 2 2 2 2" xfId="1377"/>
    <cellStyle name="20% - Accent4 2 2 2 3" xfId="1997"/>
    <cellStyle name="20% - Accent4 2 2 2 4" xfId="2629"/>
    <cellStyle name="20% - Accent4 2 2 3" xfId="1074"/>
    <cellStyle name="20% - Accent4 2 2 4" xfId="1694"/>
    <cellStyle name="20% - Accent4 2 2 5" xfId="2326"/>
    <cellStyle name="20% - Accent4 2 3" xfId="353"/>
    <cellStyle name="20% - Accent4 2 3 2" xfId="656"/>
    <cellStyle name="20% - Accent4 2 3 2 2" xfId="1277"/>
    <cellStyle name="20% - Accent4 2 3 2 3" xfId="1897"/>
    <cellStyle name="20% - Accent4 2 3 2 4" xfId="2529"/>
    <cellStyle name="20% - Accent4 2 3 3" xfId="974"/>
    <cellStyle name="20% - Accent4 2 3 4" xfId="1594"/>
    <cellStyle name="20% - Accent4 2 3 5" xfId="2226"/>
    <cellStyle name="20% - Accent4 2 4" xfId="555"/>
    <cellStyle name="20% - Accent4 2 4 2" xfId="1176"/>
    <cellStyle name="20% - Accent4 2 4 3" xfId="1796"/>
    <cellStyle name="20% - Accent4 2 4 4" xfId="2428"/>
    <cellStyle name="20% - Accent4 2 5" xfId="873"/>
    <cellStyle name="20% - Accent4 2 6" xfId="1493"/>
    <cellStyle name="20% - Accent4 2 7" xfId="2125"/>
    <cellStyle name="20% - Accent4 3" xfId="273"/>
    <cellStyle name="20% - Accent4 3 2" xfId="474"/>
    <cellStyle name="20% - Accent4 3 2 2" xfId="777"/>
    <cellStyle name="20% - Accent4 3 2 2 2" xfId="1398"/>
    <cellStyle name="20% - Accent4 3 2 2 3" xfId="2018"/>
    <cellStyle name="20% - Accent4 3 2 2 4" xfId="2650"/>
    <cellStyle name="20% - Accent4 3 2 3" xfId="1095"/>
    <cellStyle name="20% - Accent4 3 2 4" xfId="1715"/>
    <cellStyle name="20% - Accent4 3 2 5" xfId="2347"/>
    <cellStyle name="20% - Accent4 3 3" xfId="374"/>
    <cellStyle name="20% - Accent4 3 3 2" xfId="677"/>
    <cellStyle name="20% - Accent4 3 3 2 2" xfId="1298"/>
    <cellStyle name="20% - Accent4 3 3 2 3" xfId="1918"/>
    <cellStyle name="20% - Accent4 3 3 2 4" xfId="2550"/>
    <cellStyle name="20% - Accent4 3 3 3" xfId="995"/>
    <cellStyle name="20% - Accent4 3 3 4" xfId="1615"/>
    <cellStyle name="20% - Accent4 3 3 5" xfId="2247"/>
    <cellStyle name="20% - Accent4 3 4" xfId="576"/>
    <cellStyle name="20% - Accent4 3 4 2" xfId="1197"/>
    <cellStyle name="20% - Accent4 3 4 3" xfId="1817"/>
    <cellStyle name="20% - Accent4 3 4 4" xfId="2449"/>
    <cellStyle name="20% - Accent4 3 5" xfId="894"/>
    <cellStyle name="20% - Accent4 3 6" xfId="1514"/>
    <cellStyle name="20% - Accent4 3 7" xfId="2146"/>
    <cellStyle name="20% - Accent4 4" xfId="287"/>
    <cellStyle name="20% - Accent4 4 2" xfId="488"/>
    <cellStyle name="20% - Accent4 4 2 2" xfId="791"/>
    <cellStyle name="20% - Accent4 4 2 2 2" xfId="1412"/>
    <cellStyle name="20% - Accent4 4 2 2 3" xfId="2032"/>
    <cellStyle name="20% - Accent4 4 2 2 4" xfId="2664"/>
    <cellStyle name="20% - Accent4 4 2 3" xfId="1109"/>
    <cellStyle name="20% - Accent4 4 2 4" xfId="1729"/>
    <cellStyle name="20% - Accent4 4 2 5" xfId="2361"/>
    <cellStyle name="20% - Accent4 4 3" xfId="388"/>
    <cellStyle name="20% - Accent4 4 3 2" xfId="691"/>
    <cellStyle name="20% - Accent4 4 3 2 2" xfId="1312"/>
    <cellStyle name="20% - Accent4 4 3 2 3" xfId="1932"/>
    <cellStyle name="20% - Accent4 4 3 2 4" xfId="2564"/>
    <cellStyle name="20% - Accent4 4 3 3" xfId="1009"/>
    <cellStyle name="20% - Accent4 4 3 4" xfId="1629"/>
    <cellStyle name="20% - Accent4 4 3 5" xfId="2261"/>
    <cellStyle name="20% - Accent4 4 4" xfId="590"/>
    <cellStyle name="20% - Accent4 4 4 2" xfId="1211"/>
    <cellStyle name="20% - Accent4 4 4 3" xfId="1831"/>
    <cellStyle name="20% - Accent4 4 4 4" xfId="2463"/>
    <cellStyle name="20% - Accent4 4 5" xfId="908"/>
    <cellStyle name="20% - Accent4 4 6" xfId="1528"/>
    <cellStyle name="20% - Accent4 4 7" xfId="2160"/>
    <cellStyle name="20% - Accent4 5" xfId="301"/>
    <cellStyle name="20% - Accent4 5 2" xfId="502"/>
    <cellStyle name="20% - Accent4 5 2 2" xfId="805"/>
    <cellStyle name="20% - Accent4 5 2 2 2" xfId="1426"/>
    <cellStyle name="20% - Accent4 5 2 2 3" xfId="2046"/>
    <cellStyle name="20% - Accent4 5 2 2 4" xfId="2678"/>
    <cellStyle name="20% - Accent4 5 2 3" xfId="1123"/>
    <cellStyle name="20% - Accent4 5 2 4" xfId="1743"/>
    <cellStyle name="20% - Accent4 5 2 5" xfId="2375"/>
    <cellStyle name="20% - Accent4 5 3" xfId="402"/>
    <cellStyle name="20% - Accent4 5 3 2" xfId="705"/>
    <cellStyle name="20% - Accent4 5 3 2 2" xfId="1326"/>
    <cellStyle name="20% - Accent4 5 3 2 3" xfId="1946"/>
    <cellStyle name="20% - Accent4 5 3 2 4" xfId="2578"/>
    <cellStyle name="20% - Accent4 5 3 3" xfId="1023"/>
    <cellStyle name="20% - Accent4 5 3 4" xfId="1643"/>
    <cellStyle name="20% - Accent4 5 3 5" xfId="2275"/>
    <cellStyle name="20% - Accent4 5 4" xfId="604"/>
    <cellStyle name="20% - Accent4 5 4 2" xfId="1225"/>
    <cellStyle name="20% - Accent4 5 4 3" xfId="1845"/>
    <cellStyle name="20% - Accent4 5 4 4" xfId="2477"/>
    <cellStyle name="20% - Accent4 5 5" xfId="922"/>
    <cellStyle name="20% - Accent4 5 6" xfId="1542"/>
    <cellStyle name="20% - Accent4 5 7" xfId="2174"/>
    <cellStyle name="20% - Accent4 6" xfId="315"/>
    <cellStyle name="20% - Accent4 6 2" xfId="516"/>
    <cellStyle name="20% - Accent4 6 2 2" xfId="819"/>
    <cellStyle name="20% - Accent4 6 2 2 2" xfId="1440"/>
    <cellStyle name="20% - Accent4 6 2 2 3" xfId="2060"/>
    <cellStyle name="20% - Accent4 6 2 2 4" xfId="2692"/>
    <cellStyle name="20% - Accent4 6 2 3" xfId="1137"/>
    <cellStyle name="20% - Accent4 6 2 4" xfId="1757"/>
    <cellStyle name="20% - Accent4 6 2 5" xfId="2389"/>
    <cellStyle name="20% - Accent4 6 3" xfId="416"/>
    <cellStyle name="20% - Accent4 6 3 2" xfId="719"/>
    <cellStyle name="20% - Accent4 6 3 2 2" xfId="1340"/>
    <cellStyle name="20% - Accent4 6 3 2 3" xfId="1960"/>
    <cellStyle name="20% - Accent4 6 3 2 4" xfId="2592"/>
    <cellStyle name="20% - Accent4 6 3 3" xfId="1037"/>
    <cellStyle name="20% - Accent4 6 3 4" xfId="1657"/>
    <cellStyle name="20% - Accent4 6 3 5" xfId="2289"/>
    <cellStyle name="20% - Accent4 6 4" xfId="618"/>
    <cellStyle name="20% - Accent4 6 4 2" xfId="1239"/>
    <cellStyle name="20% - Accent4 6 4 3" xfId="1859"/>
    <cellStyle name="20% - Accent4 6 4 4" xfId="2491"/>
    <cellStyle name="20% - Accent4 6 5" xfId="936"/>
    <cellStyle name="20% - Accent4 6 6" xfId="1556"/>
    <cellStyle name="20% - Accent4 6 7" xfId="2188"/>
    <cellStyle name="20% - Accent4 7" xfId="431"/>
    <cellStyle name="20% - Accent4 7 2" xfId="734"/>
    <cellStyle name="20% - Accent4 7 2 2" xfId="1355"/>
    <cellStyle name="20% - Accent4 7 2 3" xfId="1975"/>
    <cellStyle name="20% - Accent4 7 2 4" xfId="2607"/>
    <cellStyle name="20% - Accent4 7 3" xfId="1052"/>
    <cellStyle name="20% - Accent4 7 4" xfId="1672"/>
    <cellStyle name="20% - Accent4 7 5" xfId="2304"/>
    <cellStyle name="20% - Accent4 8" xfId="327"/>
    <cellStyle name="20% - Accent4 8 2" xfId="630"/>
    <cellStyle name="20% - Accent4 8 2 2" xfId="1251"/>
    <cellStyle name="20% - Accent4 8 2 3" xfId="1871"/>
    <cellStyle name="20% - Accent4 8 2 4" xfId="2503"/>
    <cellStyle name="20% - Accent4 8 3" xfId="948"/>
    <cellStyle name="20% - Accent4 8 4" xfId="1568"/>
    <cellStyle name="20% - Accent4 8 5" xfId="2200"/>
    <cellStyle name="20% - Accent4 9" xfId="533"/>
    <cellStyle name="20% - Accent4 9 2" xfId="1154"/>
    <cellStyle name="20% - Accent4 9 3" xfId="1774"/>
    <cellStyle name="20% - Accent4 9 4" xfId="2406"/>
    <cellStyle name="20% - Accent5" xfId="34" builtinId="46" customBuiltin="1"/>
    <cellStyle name="20% - Accent5 10" xfId="836"/>
    <cellStyle name="20% - Accent5 10 2" xfId="1457"/>
    <cellStyle name="20% - Accent5 11" xfId="849"/>
    <cellStyle name="20% - Accent5 12" xfId="1473"/>
    <cellStyle name="20% - Accent5 13" xfId="2077"/>
    <cellStyle name="20% - Accent5 14" xfId="2090"/>
    <cellStyle name="20% - Accent5 15" xfId="2105"/>
    <cellStyle name="20% - Accent5 16" xfId="2710"/>
    <cellStyle name="20% - Accent5 17" xfId="2724"/>
    <cellStyle name="20% - Accent5 18" xfId="2738"/>
    <cellStyle name="20% - Accent5 2" xfId="254"/>
    <cellStyle name="20% - Accent5 2 2" xfId="455"/>
    <cellStyle name="20% - Accent5 2 2 2" xfId="758"/>
    <cellStyle name="20% - Accent5 2 2 2 2" xfId="1379"/>
    <cellStyle name="20% - Accent5 2 2 2 3" xfId="1999"/>
    <cellStyle name="20% - Accent5 2 2 2 4" xfId="2631"/>
    <cellStyle name="20% - Accent5 2 2 3" xfId="1076"/>
    <cellStyle name="20% - Accent5 2 2 4" xfId="1696"/>
    <cellStyle name="20% - Accent5 2 2 5" xfId="2328"/>
    <cellStyle name="20% - Accent5 2 3" xfId="355"/>
    <cellStyle name="20% - Accent5 2 3 2" xfId="658"/>
    <cellStyle name="20% - Accent5 2 3 2 2" xfId="1279"/>
    <cellStyle name="20% - Accent5 2 3 2 3" xfId="1899"/>
    <cellStyle name="20% - Accent5 2 3 2 4" xfId="2531"/>
    <cellStyle name="20% - Accent5 2 3 3" xfId="976"/>
    <cellStyle name="20% - Accent5 2 3 4" xfId="1596"/>
    <cellStyle name="20% - Accent5 2 3 5" xfId="2228"/>
    <cellStyle name="20% - Accent5 2 4" xfId="557"/>
    <cellStyle name="20% - Accent5 2 4 2" xfId="1178"/>
    <cellStyle name="20% - Accent5 2 4 3" xfId="1798"/>
    <cellStyle name="20% - Accent5 2 4 4" xfId="2430"/>
    <cellStyle name="20% - Accent5 2 5" xfId="875"/>
    <cellStyle name="20% - Accent5 2 6" xfId="1495"/>
    <cellStyle name="20% - Accent5 2 7" xfId="2127"/>
    <cellStyle name="20% - Accent5 3" xfId="275"/>
    <cellStyle name="20% - Accent5 3 2" xfId="476"/>
    <cellStyle name="20% - Accent5 3 2 2" xfId="779"/>
    <cellStyle name="20% - Accent5 3 2 2 2" xfId="1400"/>
    <cellStyle name="20% - Accent5 3 2 2 3" xfId="2020"/>
    <cellStyle name="20% - Accent5 3 2 2 4" xfId="2652"/>
    <cellStyle name="20% - Accent5 3 2 3" xfId="1097"/>
    <cellStyle name="20% - Accent5 3 2 4" xfId="1717"/>
    <cellStyle name="20% - Accent5 3 2 5" xfId="2349"/>
    <cellStyle name="20% - Accent5 3 3" xfId="376"/>
    <cellStyle name="20% - Accent5 3 3 2" xfId="679"/>
    <cellStyle name="20% - Accent5 3 3 2 2" xfId="1300"/>
    <cellStyle name="20% - Accent5 3 3 2 3" xfId="1920"/>
    <cellStyle name="20% - Accent5 3 3 2 4" xfId="2552"/>
    <cellStyle name="20% - Accent5 3 3 3" xfId="997"/>
    <cellStyle name="20% - Accent5 3 3 4" xfId="1617"/>
    <cellStyle name="20% - Accent5 3 3 5" xfId="2249"/>
    <cellStyle name="20% - Accent5 3 4" xfId="578"/>
    <cellStyle name="20% - Accent5 3 4 2" xfId="1199"/>
    <cellStyle name="20% - Accent5 3 4 3" xfId="1819"/>
    <cellStyle name="20% - Accent5 3 4 4" xfId="2451"/>
    <cellStyle name="20% - Accent5 3 5" xfId="896"/>
    <cellStyle name="20% - Accent5 3 6" xfId="1516"/>
    <cellStyle name="20% - Accent5 3 7" xfId="2148"/>
    <cellStyle name="20% - Accent5 4" xfId="289"/>
    <cellStyle name="20% - Accent5 4 2" xfId="490"/>
    <cellStyle name="20% - Accent5 4 2 2" xfId="793"/>
    <cellStyle name="20% - Accent5 4 2 2 2" xfId="1414"/>
    <cellStyle name="20% - Accent5 4 2 2 3" xfId="2034"/>
    <cellStyle name="20% - Accent5 4 2 2 4" xfId="2666"/>
    <cellStyle name="20% - Accent5 4 2 3" xfId="1111"/>
    <cellStyle name="20% - Accent5 4 2 4" xfId="1731"/>
    <cellStyle name="20% - Accent5 4 2 5" xfId="2363"/>
    <cellStyle name="20% - Accent5 4 3" xfId="390"/>
    <cellStyle name="20% - Accent5 4 3 2" xfId="693"/>
    <cellStyle name="20% - Accent5 4 3 2 2" xfId="1314"/>
    <cellStyle name="20% - Accent5 4 3 2 3" xfId="1934"/>
    <cellStyle name="20% - Accent5 4 3 2 4" xfId="2566"/>
    <cellStyle name="20% - Accent5 4 3 3" xfId="1011"/>
    <cellStyle name="20% - Accent5 4 3 4" xfId="1631"/>
    <cellStyle name="20% - Accent5 4 3 5" xfId="2263"/>
    <cellStyle name="20% - Accent5 4 4" xfId="592"/>
    <cellStyle name="20% - Accent5 4 4 2" xfId="1213"/>
    <cellStyle name="20% - Accent5 4 4 3" xfId="1833"/>
    <cellStyle name="20% - Accent5 4 4 4" xfId="2465"/>
    <cellStyle name="20% - Accent5 4 5" xfId="910"/>
    <cellStyle name="20% - Accent5 4 6" xfId="1530"/>
    <cellStyle name="20% - Accent5 4 7" xfId="2162"/>
    <cellStyle name="20% - Accent5 5" xfId="303"/>
    <cellStyle name="20% - Accent5 5 2" xfId="504"/>
    <cellStyle name="20% - Accent5 5 2 2" xfId="807"/>
    <cellStyle name="20% - Accent5 5 2 2 2" xfId="1428"/>
    <cellStyle name="20% - Accent5 5 2 2 3" xfId="2048"/>
    <cellStyle name="20% - Accent5 5 2 2 4" xfId="2680"/>
    <cellStyle name="20% - Accent5 5 2 3" xfId="1125"/>
    <cellStyle name="20% - Accent5 5 2 4" xfId="1745"/>
    <cellStyle name="20% - Accent5 5 2 5" xfId="2377"/>
    <cellStyle name="20% - Accent5 5 3" xfId="404"/>
    <cellStyle name="20% - Accent5 5 3 2" xfId="707"/>
    <cellStyle name="20% - Accent5 5 3 2 2" xfId="1328"/>
    <cellStyle name="20% - Accent5 5 3 2 3" xfId="1948"/>
    <cellStyle name="20% - Accent5 5 3 2 4" xfId="2580"/>
    <cellStyle name="20% - Accent5 5 3 3" xfId="1025"/>
    <cellStyle name="20% - Accent5 5 3 4" xfId="1645"/>
    <cellStyle name="20% - Accent5 5 3 5" xfId="2277"/>
    <cellStyle name="20% - Accent5 5 4" xfId="606"/>
    <cellStyle name="20% - Accent5 5 4 2" xfId="1227"/>
    <cellStyle name="20% - Accent5 5 4 3" xfId="1847"/>
    <cellStyle name="20% - Accent5 5 4 4" xfId="2479"/>
    <cellStyle name="20% - Accent5 5 5" xfId="924"/>
    <cellStyle name="20% - Accent5 5 6" xfId="1544"/>
    <cellStyle name="20% - Accent5 5 7" xfId="2176"/>
    <cellStyle name="20% - Accent5 6" xfId="317"/>
    <cellStyle name="20% - Accent5 6 2" xfId="518"/>
    <cellStyle name="20% - Accent5 6 2 2" xfId="821"/>
    <cellStyle name="20% - Accent5 6 2 2 2" xfId="1442"/>
    <cellStyle name="20% - Accent5 6 2 2 3" xfId="2062"/>
    <cellStyle name="20% - Accent5 6 2 2 4" xfId="2694"/>
    <cellStyle name="20% - Accent5 6 2 3" xfId="1139"/>
    <cellStyle name="20% - Accent5 6 2 4" xfId="1759"/>
    <cellStyle name="20% - Accent5 6 2 5" xfId="2391"/>
    <cellStyle name="20% - Accent5 6 3" xfId="418"/>
    <cellStyle name="20% - Accent5 6 3 2" xfId="721"/>
    <cellStyle name="20% - Accent5 6 3 2 2" xfId="1342"/>
    <cellStyle name="20% - Accent5 6 3 2 3" xfId="1962"/>
    <cellStyle name="20% - Accent5 6 3 2 4" xfId="2594"/>
    <cellStyle name="20% - Accent5 6 3 3" xfId="1039"/>
    <cellStyle name="20% - Accent5 6 3 4" xfId="1659"/>
    <cellStyle name="20% - Accent5 6 3 5" xfId="2291"/>
    <cellStyle name="20% - Accent5 6 4" xfId="620"/>
    <cellStyle name="20% - Accent5 6 4 2" xfId="1241"/>
    <cellStyle name="20% - Accent5 6 4 3" xfId="1861"/>
    <cellStyle name="20% - Accent5 6 4 4" xfId="2493"/>
    <cellStyle name="20% - Accent5 6 5" xfId="938"/>
    <cellStyle name="20% - Accent5 6 6" xfId="1558"/>
    <cellStyle name="20% - Accent5 6 7" xfId="2190"/>
    <cellStyle name="20% - Accent5 7" xfId="433"/>
    <cellStyle name="20% - Accent5 7 2" xfId="736"/>
    <cellStyle name="20% - Accent5 7 2 2" xfId="1357"/>
    <cellStyle name="20% - Accent5 7 2 3" xfId="1977"/>
    <cellStyle name="20% - Accent5 7 2 4" xfId="2609"/>
    <cellStyle name="20% - Accent5 7 3" xfId="1054"/>
    <cellStyle name="20% - Accent5 7 4" xfId="1674"/>
    <cellStyle name="20% - Accent5 7 5" xfId="2306"/>
    <cellStyle name="20% - Accent5 8" xfId="329"/>
    <cellStyle name="20% - Accent5 8 2" xfId="632"/>
    <cellStyle name="20% - Accent5 8 2 2" xfId="1253"/>
    <cellStyle name="20% - Accent5 8 2 3" xfId="1873"/>
    <cellStyle name="20% - Accent5 8 2 4" xfId="2505"/>
    <cellStyle name="20% - Accent5 8 3" xfId="950"/>
    <cellStyle name="20% - Accent5 8 4" xfId="1570"/>
    <cellStyle name="20% - Accent5 8 5" xfId="2202"/>
    <cellStyle name="20% - Accent5 9" xfId="535"/>
    <cellStyle name="20% - Accent5 9 2" xfId="1156"/>
    <cellStyle name="20% - Accent5 9 3" xfId="1776"/>
    <cellStyle name="20% - Accent5 9 4" xfId="2408"/>
    <cellStyle name="20% - Accent6" xfId="38" builtinId="50" customBuiltin="1"/>
    <cellStyle name="20% - Accent6 10" xfId="838"/>
    <cellStyle name="20% - Accent6 10 2" xfId="1459"/>
    <cellStyle name="20% - Accent6 11" xfId="851"/>
    <cellStyle name="20% - Accent6 12" xfId="1475"/>
    <cellStyle name="20% - Accent6 13" xfId="2079"/>
    <cellStyle name="20% - Accent6 14" xfId="2092"/>
    <cellStyle name="20% - Accent6 15" xfId="2107"/>
    <cellStyle name="20% - Accent6 16" xfId="2712"/>
    <cellStyle name="20% - Accent6 17" xfId="2726"/>
    <cellStyle name="20% - Accent6 18" xfId="2740"/>
    <cellStyle name="20% - Accent6 2" xfId="256"/>
    <cellStyle name="20% - Accent6 2 2" xfId="457"/>
    <cellStyle name="20% - Accent6 2 2 2" xfId="760"/>
    <cellStyle name="20% - Accent6 2 2 2 2" xfId="1381"/>
    <cellStyle name="20% - Accent6 2 2 2 3" xfId="2001"/>
    <cellStyle name="20% - Accent6 2 2 2 4" xfId="2633"/>
    <cellStyle name="20% - Accent6 2 2 3" xfId="1078"/>
    <cellStyle name="20% - Accent6 2 2 4" xfId="1698"/>
    <cellStyle name="20% - Accent6 2 2 5" xfId="2330"/>
    <cellStyle name="20% - Accent6 2 3" xfId="357"/>
    <cellStyle name="20% - Accent6 2 3 2" xfId="660"/>
    <cellStyle name="20% - Accent6 2 3 2 2" xfId="1281"/>
    <cellStyle name="20% - Accent6 2 3 2 3" xfId="1901"/>
    <cellStyle name="20% - Accent6 2 3 2 4" xfId="2533"/>
    <cellStyle name="20% - Accent6 2 3 3" xfId="978"/>
    <cellStyle name="20% - Accent6 2 3 4" xfId="1598"/>
    <cellStyle name="20% - Accent6 2 3 5" xfId="2230"/>
    <cellStyle name="20% - Accent6 2 4" xfId="559"/>
    <cellStyle name="20% - Accent6 2 4 2" xfId="1180"/>
    <cellStyle name="20% - Accent6 2 4 3" xfId="1800"/>
    <cellStyle name="20% - Accent6 2 4 4" xfId="2432"/>
    <cellStyle name="20% - Accent6 2 5" xfId="877"/>
    <cellStyle name="20% - Accent6 2 6" xfId="1497"/>
    <cellStyle name="20% - Accent6 2 7" xfId="2129"/>
    <cellStyle name="20% - Accent6 3" xfId="277"/>
    <cellStyle name="20% - Accent6 3 2" xfId="478"/>
    <cellStyle name="20% - Accent6 3 2 2" xfId="781"/>
    <cellStyle name="20% - Accent6 3 2 2 2" xfId="1402"/>
    <cellStyle name="20% - Accent6 3 2 2 3" xfId="2022"/>
    <cellStyle name="20% - Accent6 3 2 2 4" xfId="2654"/>
    <cellStyle name="20% - Accent6 3 2 3" xfId="1099"/>
    <cellStyle name="20% - Accent6 3 2 4" xfId="1719"/>
    <cellStyle name="20% - Accent6 3 2 5" xfId="2351"/>
    <cellStyle name="20% - Accent6 3 3" xfId="378"/>
    <cellStyle name="20% - Accent6 3 3 2" xfId="681"/>
    <cellStyle name="20% - Accent6 3 3 2 2" xfId="1302"/>
    <cellStyle name="20% - Accent6 3 3 2 3" xfId="1922"/>
    <cellStyle name="20% - Accent6 3 3 2 4" xfId="2554"/>
    <cellStyle name="20% - Accent6 3 3 3" xfId="999"/>
    <cellStyle name="20% - Accent6 3 3 4" xfId="1619"/>
    <cellStyle name="20% - Accent6 3 3 5" xfId="2251"/>
    <cellStyle name="20% - Accent6 3 4" xfId="580"/>
    <cellStyle name="20% - Accent6 3 4 2" xfId="1201"/>
    <cellStyle name="20% - Accent6 3 4 3" xfId="1821"/>
    <cellStyle name="20% - Accent6 3 4 4" xfId="2453"/>
    <cellStyle name="20% - Accent6 3 5" xfId="898"/>
    <cellStyle name="20% - Accent6 3 6" xfId="1518"/>
    <cellStyle name="20% - Accent6 3 7" xfId="2150"/>
    <cellStyle name="20% - Accent6 4" xfId="291"/>
    <cellStyle name="20% - Accent6 4 2" xfId="492"/>
    <cellStyle name="20% - Accent6 4 2 2" xfId="795"/>
    <cellStyle name="20% - Accent6 4 2 2 2" xfId="1416"/>
    <cellStyle name="20% - Accent6 4 2 2 3" xfId="2036"/>
    <cellStyle name="20% - Accent6 4 2 2 4" xfId="2668"/>
    <cellStyle name="20% - Accent6 4 2 3" xfId="1113"/>
    <cellStyle name="20% - Accent6 4 2 4" xfId="1733"/>
    <cellStyle name="20% - Accent6 4 2 5" xfId="2365"/>
    <cellStyle name="20% - Accent6 4 3" xfId="392"/>
    <cellStyle name="20% - Accent6 4 3 2" xfId="695"/>
    <cellStyle name="20% - Accent6 4 3 2 2" xfId="1316"/>
    <cellStyle name="20% - Accent6 4 3 2 3" xfId="1936"/>
    <cellStyle name="20% - Accent6 4 3 2 4" xfId="2568"/>
    <cellStyle name="20% - Accent6 4 3 3" xfId="1013"/>
    <cellStyle name="20% - Accent6 4 3 4" xfId="1633"/>
    <cellStyle name="20% - Accent6 4 3 5" xfId="2265"/>
    <cellStyle name="20% - Accent6 4 4" xfId="594"/>
    <cellStyle name="20% - Accent6 4 4 2" xfId="1215"/>
    <cellStyle name="20% - Accent6 4 4 3" xfId="1835"/>
    <cellStyle name="20% - Accent6 4 4 4" xfId="2467"/>
    <cellStyle name="20% - Accent6 4 5" xfId="912"/>
    <cellStyle name="20% - Accent6 4 6" xfId="1532"/>
    <cellStyle name="20% - Accent6 4 7" xfId="2164"/>
    <cellStyle name="20% - Accent6 5" xfId="305"/>
    <cellStyle name="20% - Accent6 5 2" xfId="506"/>
    <cellStyle name="20% - Accent6 5 2 2" xfId="809"/>
    <cellStyle name="20% - Accent6 5 2 2 2" xfId="1430"/>
    <cellStyle name="20% - Accent6 5 2 2 3" xfId="2050"/>
    <cellStyle name="20% - Accent6 5 2 2 4" xfId="2682"/>
    <cellStyle name="20% - Accent6 5 2 3" xfId="1127"/>
    <cellStyle name="20% - Accent6 5 2 4" xfId="1747"/>
    <cellStyle name="20% - Accent6 5 2 5" xfId="2379"/>
    <cellStyle name="20% - Accent6 5 3" xfId="406"/>
    <cellStyle name="20% - Accent6 5 3 2" xfId="709"/>
    <cellStyle name="20% - Accent6 5 3 2 2" xfId="1330"/>
    <cellStyle name="20% - Accent6 5 3 2 3" xfId="1950"/>
    <cellStyle name="20% - Accent6 5 3 2 4" xfId="2582"/>
    <cellStyle name="20% - Accent6 5 3 3" xfId="1027"/>
    <cellStyle name="20% - Accent6 5 3 4" xfId="1647"/>
    <cellStyle name="20% - Accent6 5 3 5" xfId="2279"/>
    <cellStyle name="20% - Accent6 5 4" xfId="608"/>
    <cellStyle name="20% - Accent6 5 4 2" xfId="1229"/>
    <cellStyle name="20% - Accent6 5 4 3" xfId="1849"/>
    <cellStyle name="20% - Accent6 5 4 4" xfId="2481"/>
    <cellStyle name="20% - Accent6 5 5" xfId="926"/>
    <cellStyle name="20% - Accent6 5 6" xfId="1546"/>
    <cellStyle name="20% - Accent6 5 7" xfId="2178"/>
    <cellStyle name="20% - Accent6 6" xfId="319"/>
    <cellStyle name="20% - Accent6 6 2" xfId="520"/>
    <cellStyle name="20% - Accent6 6 2 2" xfId="823"/>
    <cellStyle name="20% - Accent6 6 2 2 2" xfId="1444"/>
    <cellStyle name="20% - Accent6 6 2 2 3" xfId="2064"/>
    <cellStyle name="20% - Accent6 6 2 2 4" xfId="2696"/>
    <cellStyle name="20% - Accent6 6 2 3" xfId="1141"/>
    <cellStyle name="20% - Accent6 6 2 4" xfId="1761"/>
    <cellStyle name="20% - Accent6 6 2 5" xfId="2393"/>
    <cellStyle name="20% - Accent6 6 3" xfId="420"/>
    <cellStyle name="20% - Accent6 6 3 2" xfId="723"/>
    <cellStyle name="20% - Accent6 6 3 2 2" xfId="1344"/>
    <cellStyle name="20% - Accent6 6 3 2 3" xfId="1964"/>
    <cellStyle name="20% - Accent6 6 3 2 4" xfId="2596"/>
    <cellStyle name="20% - Accent6 6 3 3" xfId="1041"/>
    <cellStyle name="20% - Accent6 6 3 4" xfId="1661"/>
    <cellStyle name="20% - Accent6 6 3 5" xfId="2293"/>
    <cellStyle name="20% - Accent6 6 4" xfId="622"/>
    <cellStyle name="20% - Accent6 6 4 2" xfId="1243"/>
    <cellStyle name="20% - Accent6 6 4 3" xfId="1863"/>
    <cellStyle name="20% - Accent6 6 4 4" xfId="2495"/>
    <cellStyle name="20% - Accent6 6 5" xfId="940"/>
    <cellStyle name="20% - Accent6 6 6" xfId="1560"/>
    <cellStyle name="20% - Accent6 6 7" xfId="2192"/>
    <cellStyle name="20% - Accent6 7" xfId="435"/>
    <cellStyle name="20% - Accent6 7 2" xfId="738"/>
    <cellStyle name="20% - Accent6 7 2 2" xfId="1359"/>
    <cellStyle name="20% - Accent6 7 2 3" xfId="1979"/>
    <cellStyle name="20% - Accent6 7 2 4" xfId="2611"/>
    <cellStyle name="20% - Accent6 7 3" xfId="1056"/>
    <cellStyle name="20% - Accent6 7 4" xfId="1676"/>
    <cellStyle name="20% - Accent6 7 5" xfId="2308"/>
    <cellStyle name="20% - Accent6 8" xfId="331"/>
    <cellStyle name="20% - Accent6 8 2" xfId="634"/>
    <cellStyle name="20% - Accent6 8 2 2" xfId="1255"/>
    <cellStyle name="20% - Accent6 8 2 3" xfId="1875"/>
    <cellStyle name="20% - Accent6 8 2 4" xfId="2507"/>
    <cellStyle name="20% - Accent6 8 3" xfId="952"/>
    <cellStyle name="20% - Accent6 8 4" xfId="1572"/>
    <cellStyle name="20% - Accent6 8 5" xfId="2204"/>
    <cellStyle name="20% - Accent6 9" xfId="537"/>
    <cellStyle name="20% - Accent6 9 2" xfId="1158"/>
    <cellStyle name="20% - Accent6 9 3" xfId="1778"/>
    <cellStyle name="20% - Accent6 9 4" xfId="2410"/>
    <cellStyle name="40% - Accent1" xfId="19" builtinId="31" customBuiltin="1"/>
    <cellStyle name="40% - Accent1 10" xfId="829"/>
    <cellStyle name="40% - Accent1 10 2" xfId="1450"/>
    <cellStyle name="40% - Accent1 11" xfId="842"/>
    <cellStyle name="40% - Accent1 12" xfId="1466"/>
    <cellStyle name="40% - Accent1 13" xfId="2070"/>
    <cellStyle name="40% - Accent1 14" xfId="2083"/>
    <cellStyle name="40% - Accent1 15" xfId="2098"/>
    <cellStyle name="40% - Accent1 16" xfId="2703"/>
    <cellStyle name="40% - Accent1 17" xfId="2717"/>
    <cellStyle name="40% - Accent1 18" xfId="2731"/>
    <cellStyle name="40% - Accent1 2" xfId="247"/>
    <cellStyle name="40% - Accent1 2 2" xfId="448"/>
    <cellStyle name="40% - Accent1 2 2 2" xfId="751"/>
    <cellStyle name="40% - Accent1 2 2 2 2" xfId="1372"/>
    <cellStyle name="40% - Accent1 2 2 2 3" xfId="1992"/>
    <cellStyle name="40% - Accent1 2 2 2 4" xfId="2624"/>
    <cellStyle name="40% - Accent1 2 2 3" xfId="1069"/>
    <cellStyle name="40% - Accent1 2 2 4" xfId="1689"/>
    <cellStyle name="40% - Accent1 2 2 5" xfId="2321"/>
    <cellStyle name="40% - Accent1 2 3" xfId="348"/>
    <cellStyle name="40% - Accent1 2 3 2" xfId="651"/>
    <cellStyle name="40% - Accent1 2 3 2 2" xfId="1272"/>
    <cellStyle name="40% - Accent1 2 3 2 3" xfId="1892"/>
    <cellStyle name="40% - Accent1 2 3 2 4" xfId="2524"/>
    <cellStyle name="40% - Accent1 2 3 3" xfId="969"/>
    <cellStyle name="40% - Accent1 2 3 4" xfId="1589"/>
    <cellStyle name="40% - Accent1 2 3 5" xfId="2221"/>
    <cellStyle name="40% - Accent1 2 4" xfId="550"/>
    <cellStyle name="40% - Accent1 2 4 2" xfId="1171"/>
    <cellStyle name="40% - Accent1 2 4 3" xfId="1791"/>
    <cellStyle name="40% - Accent1 2 4 4" xfId="2423"/>
    <cellStyle name="40% - Accent1 2 5" xfId="868"/>
    <cellStyle name="40% - Accent1 2 6" xfId="1488"/>
    <cellStyle name="40% - Accent1 2 7" xfId="2120"/>
    <cellStyle name="40% - Accent1 3" xfId="268"/>
    <cellStyle name="40% - Accent1 3 2" xfId="469"/>
    <cellStyle name="40% - Accent1 3 2 2" xfId="772"/>
    <cellStyle name="40% - Accent1 3 2 2 2" xfId="1393"/>
    <cellStyle name="40% - Accent1 3 2 2 3" xfId="2013"/>
    <cellStyle name="40% - Accent1 3 2 2 4" xfId="2645"/>
    <cellStyle name="40% - Accent1 3 2 3" xfId="1090"/>
    <cellStyle name="40% - Accent1 3 2 4" xfId="1710"/>
    <cellStyle name="40% - Accent1 3 2 5" xfId="2342"/>
    <cellStyle name="40% - Accent1 3 3" xfId="369"/>
    <cellStyle name="40% - Accent1 3 3 2" xfId="672"/>
    <cellStyle name="40% - Accent1 3 3 2 2" xfId="1293"/>
    <cellStyle name="40% - Accent1 3 3 2 3" xfId="1913"/>
    <cellStyle name="40% - Accent1 3 3 2 4" xfId="2545"/>
    <cellStyle name="40% - Accent1 3 3 3" xfId="990"/>
    <cellStyle name="40% - Accent1 3 3 4" xfId="1610"/>
    <cellStyle name="40% - Accent1 3 3 5" xfId="2242"/>
    <cellStyle name="40% - Accent1 3 4" xfId="571"/>
    <cellStyle name="40% - Accent1 3 4 2" xfId="1192"/>
    <cellStyle name="40% - Accent1 3 4 3" xfId="1812"/>
    <cellStyle name="40% - Accent1 3 4 4" xfId="2444"/>
    <cellStyle name="40% - Accent1 3 5" xfId="889"/>
    <cellStyle name="40% - Accent1 3 6" xfId="1509"/>
    <cellStyle name="40% - Accent1 3 7" xfId="2141"/>
    <cellStyle name="40% - Accent1 4" xfId="282"/>
    <cellStyle name="40% - Accent1 4 2" xfId="483"/>
    <cellStyle name="40% - Accent1 4 2 2" xfId="786"/>
    <cellStyle name="40% - Accent1 4 2 2 2" xfId="1407"/>
    <cellStyle name="40% - Accent1 4 2 2 3" xfId="2027"/>
    <cellStyle name="40% - Accent1 4 2 2 4" xfId="2659"/>
    <cellStyle name="40% - Accent1 4 2 3" xfId="1104"/>
    <cellStyle name="40% - Accent1 4 2 4" xfId="1724"/>
    <cellStyle name="40% - Accent1 4 2 5" xfId="2356"/>
    <cellStyle name="40% - Accent1 4 3" xfId="383"/>
    <cellStyle name="40% - Accent1 4 3 2" xfId="686"/>
    <cellStyle name="40% - Accent1 4 3 2 2" xfId="1307"/>
    <cellStyle name="40% - Accent1 4 3 2 3" xfId="1927"/>
    <cellStyle name="40% - Accent1 4 3 2 4" xfId="2559"/>
    <cellStyle name="40% - Accent1 4 3 3" xfId="1004"/>
    <cellStyle name="40% - Accent1 4 3 4" xfId="1624"/>
    <cellStyle name="40% - Accent1 4 3 5" xfId="2256"/>
    <cellStyle name="40% - Accent1 4 4" xfId="585"/>
    <cellStyle name="40% - Accent1 4 4 2" xfId="1206"/>
    <cellStyle name="40% - Accent1 4 4 3" xfId="1826"/>
    <cellStyle name="40% - Accent1 4 4 4" xfId="2458"/>
    <cellStyle name="40% - Accent1 4 5" xfId="903"/>
    <cellStyle name="40% - Accent1 4 6" xfId="1523"/>
    <cellStyle name="40% - Accent1 4 7" xfId="2155"/>
    <cellStyle name="40% - Accent1 5" xfId="296"/>
    <cellStyle name="40% - Accent1 5 2" xfId="497"/>
    <cellStyle name="40% - Accent1 5 2 2" xfId="800"/>
    <cellStyle name="40% - Accent1 5 2 2 2" xfId="1421"/>
    <cellStyle name="40% - Accent1 5 2 2 3" xfId="2041"/>
    <cellStyle name="40% - Accent1 5 2 2 4" xfId="2673"/>
    <cellStyle name="40% - Accent1 5 2 3" xfId="1118"/>
    <cellStyle name="40% - Accent1 5 2 4" xfId="1738"/>
    <cellStyle name="40% - Accent1 5 2 5" xfId="2370"/>
    <cellStyle name="40% - Accent1 5 3" xfId="397"/>
    <cellStyle name="40% - Accent1 5 3 2" xfId="700"/>
    <cellStyle name="40% - Accent1 5 3 2 2" xfId="1321"/>
    <cellStyle name="40% - Accent1 5 3 2 3" xfId="1941"/>
    <cellStyle name="40% - Accent1 5 3 2 4" xfId="2573"/>
    <cellStyle name="40% - Accent1 5 3 3" xfId="1018"/>
    <cellStyle name="40% - Accent1 5 3 4" xfId="1638"/>
    <cellStyle name="40% - Accent1 5 3 5" xfId="2270"/>
    <cellStyle name="40% - Accent1 5 4" xfId="599"/>
    <cellStyle name="40% - Accent1 5 4 2" xfId="1220"/>
    <cellStyle name="40% - Accent1 5 4 3" xfId="1840"/>
    <cellStyle name="40% - Accent1 5 4 4" xfId="2472"/>
    <cellStyle name="40% - Accent1 5 5" xfId="917"/>
    <cellStyle name="40% - Accent1 5 6" xfId="1537"/>
    <cellStyle name="40% - Accent1 5 7" xfId="2169"/>
    <cellStyle name="40% - Accent1 6" xfId="310"/>
    <cellStyle name="40% - Accent1 6 2" xfId="511"/>
    <cellStyle name="40% - Accent1 6 2 2" xfId="814"/>
    <cellStyle name="40% - Accent1 6 2 2 2" xfId="1435"/>
    <cellStyle name="40% - Accent1 6 2 2 3" xfId="2055"/>
    <cellStyle name="40% - Accent1 6 2 2 4" xfId="2687"/>
    <cellStyle name="40% - Accent1 6 2 3" xfId="1132"/>
    <cellStyle name="40% - Accent1 6 2 4" xfId="1752"/>
    <cellStyle name="40% - Accent1 6 2 5" xfId="2384"/>
    <cellStyle name="40% - Accent1 6 3" xfId="411"/>
    <cellStyle name="40% - Accent1 6 3 2" xfId="714"/>
    <cellStyle name="40% - Accent1 6 3 2 2" xfId="1335"/>
    <cellStyle name="40% - Accent1 6 3 2 3" xfId="1955"/>
    <cellStyle name="40% - Accent1 6 3 2 4" xfId="2587"/>
    <cellStyle name="40% - Accent1 6 3 3" xfId="1032"/>
    <cellStyle name="40% - Accent1 6 3 4" xfId="1652"/>
    <cellStyle name="40% - Accent1 6 3 5" xfId="2284"/>
    <cellStyle name="40% - Accent1 6 4" xfId="613"/>
    <cellStyle name="40% - Accent1 6 4 2" xfId="1234"/>
    <cellStyle name="40% - Accent1 6 4 3" xfId="1854"/>
    <cellStyle name="40% - Accent1 6 4 4" xfId="2486"/>
    <cellStyle name="40% - Accent1 6 5" xfId="931"/>
    <cellStyle name="40% - Accent1 6 6" xfId="1551"/>
    <cellStyle name="40% - Accent1 6 7" xfId="2183"/>
    <cellStyle name="40% - Accent1 7" xfId="426"/>
    <cellStyle name="40% - Accent1 7 2" xfId="729"/>
    <cellStyle name="40% - Accent1 7 2 2" xfId="1350"/>
    <cellStyle name="40% - Accent1 7 2 3" xfId="1970"/>
    <cellStyle name="40% - Accent1 7 2 4" xfId="2602"/>
    <cellStyle name="40% - Accent1 7 3" xfId="1047"/>
    <cellStyle name="40% - Accent1 7 4" xfId="1667"/>
    <cellStyle name="40% - Accent1 7 5" xfId="2299"/>
    <cellStyle name="40% - Accent1 8" xfId="322"/>
    <cellStyle name="40% - Accent1 8 2" xfId="625"/>
    <cellStyle name="40% - Accent1 8 2 2" xfId="1246"/>
    <cellStyle name="40% - Accent1 8 2 3" xfId="1866"/>
    <cellStyle name="40% - Accent1 8 2 4" xfId="2498"/>
    <cellStyle name="40% - Accent1 8 3" xfId="943"/>
    <cellStyle name="40% - Accent1 8 4" xfId="1563"/>
    <cellStyle name="40% - Accent1 8 5" xfId="2195"/>
    <cellStyle name="40% - Accent1 9" xfId="528"/>
    <cellStyle name="40% - Accent1 9 2" xfId="1149"/>
    <cellStyle name="40% - Accent1 9 3" xfId="1769"/>
    <cellStyle name="40% - Accent1 9 4" xfId="2401"/>
    <cellStyle name="40% - Accent2" xfId="23" builtinId="35" customBuiltin="1"/>
    <cellStyle name="40% - Accent2 10" xfId="831"/>
    <cellStyle name="40% - Accent2 10 2" xfId="1452"/>
    <cellStyle name="40% - Accent2 11" xfId="844"/>
    <cellStyle name="40% - Accent2 12" xfId="1468"/>
    <cellStyle name="40% - Accent2 13" xfId="2072"/>
    <cellStyle name="40% - Accent2 14" xfId="2085"/>
    <cellStyle name="40% - Accent2 15" xfId="2100"/>
    <cellStyle name="40% - Accent2 16" xfId="2705"/>
    <cellStyle name="40% - Accent2 17" xfId="2719"/>
    <cellStyle name="40% - Accent2 18" xfId="2733"/>
    <cellStyle name="40% - Accent2 2" xfId="249"/>
    <cellStyle name="40% - Accent2 2 2" xfId="450"/>
    <cellStyle name="40% - Accent2 2 2 2" xfId="753"/>
    <cellStyle name="40% - Accent2 2 2 2 2" xfId="1374"/>
    <cellStyle name="40% - Accent2 2 2 2 3" xfId="1994"/>
    <cellStyle name="40% - Accent2 2 2 2 4" xfId="2626"/>
    <cellStyle name="40% - Accent2 2 2 3" xfId="1071"/>
    <cellStyle name="40% - Accent2 2 2 4" xfId="1691"/>
    <cellStyle name="40% - Accent2 2 2 5" xfId="2323"/>
    <cellStyle name="40% - Accent2 2 3" xfId="350"/>
    <cellStyle name="40% - Accent2 2 3 2" xfId="653"/>
    <cellStyle name="40% - Accent2 2 3 2 2" xfId="1274"/>
    <cellStyle name="40% - Accent2 2 3 2 3" xfId="1894"/>
    <cellStyle name="40% - Accent2 2 3 2 4" xfId="2526"/>
    <cellStyle name="40% - Accent2 2 3 3" xfId="971"/>
    <cellStyle name="40% - Accent2 2 3 4" xfId="1591"/>
    <cellStyle name="40% - Accent2 2 3 5" xfId="2223"/>
    <cellStyle name="40% - Accent2 2 4" xfId="552"/>
    <cellStyle name="40% - Accent2 2 4 2" xfId="1173"/>
    <cellStyle name="40% - Accent2 2 4 3" xfId="1793"/>
    <cellStyle name="40% - Accent2 2 4 4" xfId="2425"/>
    <cellStyle name="40% - Accent2 2 5" xfId="870"/>
    <cellStyle name="40% - Accent2 2 6" xfId="1490"/>
    <cellStyle name="40% - Accent2 2 7" xfId="2122"/>
    <cellStyle name="40% - Accent2 3" xfId="270"/>
    <cellStyle name="40% - Accent2 3 2" xfId="471"/>
    <cellStyle name="40% - Accent2 3 2 2" xfId="774"/>
    <cellStyle name="40% - Accent2 3 2 2 2" xfId="1395"/>
    <cellStyle name="40% - Accent2 3 2 2 3" xfId="2015"/>
    <cellStyle name="40% - Accent2 3 2 2 4" xfId="2647"/>
    <cellStyle name="40% - Accent2 3 2 3" xfId="1092"/>
    <cellStyle name="40% - Accent2 3 2 4" xfId="1712"/>
    <cellStyle name="40% - Accent2 3 2 5" xfId="2344"/>
    <cellStyle name="40% - Accent2 3 3" xfId="371"/>
    <cellStyle name="40% - Accent2 3 3 2" xfId="674"/>
    <cellStyle name="40% - Accent2 3 3 2 2" xfId="1295"/>
    <cellStyle name="40% - Accent2 3 3 2 3" xfId="1915"/>
    <cellStyle name="40% - Accent2 3 3 2 4" xfId="2547"/>
    <cellStyle name="40% - Accent2 3 3 3" xfId="992"/>
    <cellStyle name="40% - Accent2 3 3 4" xfId="1612"/>
    <cellStyle name="40% - Accent2 3 3 5" xfId="2244"/>
    <cellStyle name="40% - Accent2 3 4" xfId="573"/>
    <cellStyle name="40% - Accent2 3 4 2" xfId="1194"/>
    <cellStyle name="40% - Accent2 3 4 3" xfId="1814"/>
    <cellStyle name="40% - Accent2 3 4 4" xfId="2446"/>
    <cellStyle name="40% - Accent2 3 5" xfId="891"/>
    <cellStyle name="40% - Accent2 3 6" xfId="1511"/>
    <cellStyle name="40% - Accent2 3 7" xfId="2143"/>
    <cellStyle name="40% - Accent2 4" xfId="284"/>
    <cellStyle name="40% - Accent2 4 2" xfId="485"/>
    <cellStyle name="40% - Accent2 4 2 2" xfId="788"/>
    <cellStyle name="40% - Accent2 4 2 2 2" xfId="1409"/>
    <cellStyle name="40% - Accent2 4 2 2 3" xfId="2029"/>
    <cellStyle name="40% - Accent2 4 2 2 4" xfId="2661"/>
    <cellStyle name="40% - Accent2 4 2 3" xfId="1106"/>
    <cellStyle name="40% - Accent2 4 2 4" xfId="1726"/>
    <cellStyle name="40% - Accent2 4 2 5" xfId="2358"/>
    <cellStyle name="40% - Accent2 4 3" xfId="385"/>
    <cellStyle name="40% - Accent2 4 3 2" xfId="688"/>
    <cellStyle name="40% - Accent2 4 3 2 2" xfId="1309"/>
    <cellStyle name="40% - Accent2 4 3 2 3" xfId="1929"/>
    <cellStyle name="40% - Accent2 4 3 2 4" xfId="2561"/>
    <cellStyle name="40% - Accent2 4 3 3" xfId="1006"/>
    <cellStyle name="40% - Accent2 4 3 4" xfId="1626"/>
    <cellStyle name="40% - Accent2 4 3 5" xfId="2258"/>
    <cellStyle name="40% - Accent2 4 4" xfId="587"/>
    <cellStyle name="40% - Accent2 4 4 2" xfId="1208"/>
    <cellStyle name="40% - Accent2 4 4 3" xfId="1828"/>
    <cellStyle name="40% - Accent2 4 4 4" xfId="2460"/>
    <cellStyle name="40% - Accent2 4 5" xfId="905"/>
    <cellStyle name="40% - Accent2 4 6" xfId="1525"/>
    <cellStyle name="40% - Accent2 4 7" xfId="2157"/>
    <cellStyle name="40% - Accent2 5" xfId="298"/>
    <cellStyle name="40% - Accent2 5 2" xfId="499"/>
    <cellStyle name="40% - Accent2 5 2 2" xfId="802"/>
    <cellStyle name="40% - Accent2 5 2 2 2" xfId="1423"/>
    <cellStyle name="40% - Accent2 5 2 2 3" xfId="2043"/>
    <cellStyle name="40% - Accent2 5 2 2 4" xfId="2675"/>
    <cellStyle name="40% - Accent2 5 2 3" xfId="1120"/>
    <cellStyle name="40% - Accent2 5 2 4" xfId="1740"/>
    <cellStyle name="40% - Accent2 5 2 5" xfId="2372"/>
    <cellStyle name="40% - Accent2 5 3" xfId="399"/>
    <cellStyle name="40% - Accent2 5 3 2" xfId="702"/>
    <cellStyle name="40% - Accent2 5 3 2 2" xfId="1323"/>
    <cellStyle name="40% - Accent2 5 3 2 3" xfId="1943"/>
    <cellStyle name="40% - Accent2 5 3 2 4" xfId="2575"/>
    <cellStyle name="40% - Accent2 5 3 3" xfId="1020"/>
    <cellStyle name="40% - Accent2 5 3 4" xfId="1640"/>
    <cellStyle name="40% - Accent2 5 3 5" xfId="2272"/>
    <cellStyle name="40% - Accent2 5 4" xfId="601"/>
    <cellStyle name="40% - Accent2 5 4 2" xfId="1222"/>
    <cellStyle name="40% - Accent2 5 4 3" xfId="1842"/>
    <cellStyle name="40% - Accent2 5 4 4" xfId="2474"/>
    <cellStyle name="40% - Accent2 5 5" xfId="919"/>
    <cellStyle name="40% - Accent2 5 6" xfId="1539"/>
    <cellStyle name="40% - Accent2 5 7" xfId="2171"/>
    <cellStyle name="40% - Accent2 6" xfId="312"/>
    <cellStyle name="40% - Accent2 6 2" xfId="513"/>
    <cellStyle name="40% - Accent2 6 2 2" xfId="816"/>
    <cellStyle name="40% - Accent2 6 2 2 2" xfId="1437"/>
    <cellStyle name="40% - Accent2 6 2 2 3" xfId="2057"/>
    <cellStyle name="40% - Accent2 6 2 2 4" xfId="2689"/>
    <cellStyle name="40% - Accent2 6 2 3" xfId="1134"/>
    <cellStyle name="40% - Accent2 6 2 4" xfId="1754"/>
    <cellStyle name="40% - Accent2 6 2 5" xfId="2386"/>
    <cellStyle name="40% - Accent2 6 3" xfId="413"/>
    <cellStyle name="40% - Accent2 6 3 2" xfId="716"/>
    <cellStyle name="40% - Accent2 6 3 2 2" xfId="1337"/>
    <cellStyle name="40% - Accent2 6 3 2 3" xfId="1957"/>
    <cellStyle name="40% - Accent2 6 3 2 4" xfId="2589"/>
    <cellStyle name="40% - Accent2 6 3 3" xfId="1034"/>
    <cellStyle name="40% - Accent2 6 3 4" xfId="1654"/>
    <cellStyle name="40% - Accent2 6 3 5" xfId="2286"/>
    <cellStyle name="40% - Accent2 6 4" xfId="615"/>
    <cellStyle name="40% - Accent2 6 4 2" xfId="1236"/>
    <cellStyle name="40% - Accent2 6 4 3" xfId="1856"/>
    <cellStyle name="40% - Accent2 6 4 4" xfId="2488"/>
    <cellStyle name="40% - Accent2 6 5" xfId="933"/>
    <cellStyle name="40% - Accent2 6 6" xfId="1553"/>
    <cellStyle name="40% - Accent2 6 7" xfId="2185"/>
    <cellStyle name="40% - Accent2 7" xfId="428"/>
    <cellStyle name="40% - Accent2 7 2" xfId="731"/>
    <cellStyle name="40% - Accent2 7 2 2" xfId="1352"/>
    <cellStyle name="40% - Accent2 7 2 3" xfId="1972"/>
    <cellStyle name="40% - Accent2 7 2 4" xfId="2604"/>
    <cellStyle name="40% - Accent2 7 3" xfId="1049"/>
    <cellStyle name="40% - Accent2 7 4" xfId="1669"/>
    <cellStyle name="40% - Accent2 7 5" xfId="2301"/>
    <cellStyle name="40% - Accent2 8" xfId="324"/>
    <cellStyle name="40% - Accent2 8 2" xfId="627"/>
    <cellStyle name="40% - Accent2 8 2 2" xfId="1248"/>
    <cellStyle name="40% - Accent2 8 2 3" xfId="1868"/>
    <cellStyle name="40% - Accent2 8 2 4" xfId="2500"/>
    <cellStyle name="40% - Accent2 8 3" xfId="945"/>
    <cellStyle name="40% - Accent2 8 4" xfId="1565"/>
    <cellStyle name="40% - Accent2 8 5" xfId="2197"/>
    <cellStyle name="40% - Accent2 9" xfId="530"/>
    <cellStyle name="40% - Accent2 9 2" xfId="1151"/>
    <cellStyle name="40% - Accent2 9 3" xfId="1771"/>
    <cellStyle name="40% - Accent2 9 4" xfId="2403"/>
    <cellStyle name="40% - Accent3" xfId="27" builtinId="39" customBuiltin="1"/>
    <cellStyle name="40% - Accent3 10" xfId="833"/>
    <cellStyle name="40% - Accent3 10 2" xfId="1454"/>
    <cellStyle name="40% - Accent3 11" xfId="846"/>
    <cellStyle name="40% - Accent3 12" xfId="1470"/>
    <cellStyle name="40% - Accent3 13" xfId="2074"/>
    <cellStyle name="40% - Accent3 14" xfId="2087"/>
    <cellStyle name="40% - Accent3 15" xfId="2102"/>
    <cellStyle name="40% - Accent3 16" xfId="2707"/>
    <cellStyle name="40% - Accent3 17" xfId="2721"/>
    <cellStyle name="40% - Accent3 18" xfId="2735"/>
    <cellStyle name="40% - Accent3 2" xfId="251"/>
    <cellStyle name="40% - Accent3 2 2" xfId="452"/>
    <cellStyle name="40% - Accent3 2 2 2" xfId="755"/>
    <cellStyle name="40% - Accent3 2 2 2 2" xfId="1376"/>
    <cellStyle name="40% - Accent3 2 2 2 3" xfId="1996"/>
    <cellStyle name="40% - Accent3 2 2 2 4" xfId="2628"/>
    <cellStyle name="40% - Accent3 2 2 3" xfId="1073"/>
    <cellStyle name="40% - Accent3 2 2 4" xfId="1693"/>
    <cellStyle name="40% - Accent3 2 2 5" xfId="2325"/>
    <cellStyle name="40% - Accent3 2 3" xfId="352"/>
    <cellStyle name="40% - Accent3 2 3 2" xfId="655"/>
    <cellStyle name="40% - Accent3 2 3 2 2" xfId="1276"/>
    <cellStyle name="40% - Accent3 2 3 2 3" xfId="1896"/>
    <cellStyle name="40% - Accent3 2 3 2 4" xfId="2528"/>
    <cellStyle name="40% - Accent3 2 3 3" xfId="973"/>
    <cellStyle name="40% - Accent3 2 3 4" xfId="1593"/>
    <cellStyle name="40% - Accent3 2 3 5" xfId="2225"/>
    <cellStyle name="40% - Accent3 2 4" xfId="554"/>
    <cellStyle name="40% - Accent3 2 4 2" xfId="1175"/>
    <cellStyle name="40% - Accent3 2 4 3" xfId="1795"/>
    <cellStyle name="40% - Accent3 2 4 4" xfId="2427"/>
    <cellStyle name="40% - Accent3 2 5" xfId="872"/>
    <cellStyle name="40% - Accent3 2 6" xfId="1492"/>
    <cellStyle name="40% - Accent3 2 7" xfId="2124"/>
    <cellStyle name="40% - Accent3 3" xfId="272"/>
    <cellStyle name="40% - Accent3 3 2" xfId="473"/>
    <cellStyle name="40% - Accent3 3 2 2" xfId="776"/>
    <cellStyle name="40% - Accent3 3 2 2 2" xfId="1397"/>
    <cellStyle name="40% - Accent3 3 2 2 3" xfId="2017"/>
    <cellStyle name="40% - Accent3 3 2 2 4" xfId="2649"/>
    <cellStyle name="40% - Accent3 3 2 3" xfId="1094"/>
    <cellStyle name="40% - Accent3 3 2 4" xfId="1714"/>
    <cellStyle name="40% - Accent3 3 2 5" xfId="2346"/>
    <cellStyle name="40% - Accent3 3 3" xfId="373"/>
    <cellStyle name="40% - Accent3 3 3 2" xfId="676"/>
    <cellStyle name="40% - Accent3 3 3 2 2" xfId="1297"/>
    <cellStyle name="40% - Accent3 3 3 2 3" xfId="1917"/>
    <cellStyle name="40% - Accent3 3 3 2 4" xfId="2549"/>
    <cellStyle name="40% - Accent3 3 3 3" xfId="994"/>
    <cellStyle name="40% - Accent3 3 3 4" xfId="1614"/>
    <cellStyle name="40% - Accent3 3 3 5" xfId="2246"/>
    <cellStyle name="40% - Accent3 3 4" xfId="575"/>
    <cellStyle name="40% - Accent3 3 4 2" xfId="1196"/>
    <cellStyle name="40% - Accent3 3 4 3" xfId="1816"/>
    <cellStyle name="40% - Accent3 3 4 4" xfId="2448"/>
    <cellStyle name="40% - Accent3 3 5" xfId="893"/>
    <cellStyle name="40% - Accent3 3 6" xfId="1513"/>
    <cellStyle name="40% - Accent3 3 7" xfId="2145"/>
    <cellStyle name="40% - Accent3 4" xfId="286"/>
    <cellStyle name="40% - Accent3 4 2" xfId="487"/>
    <cellStyle name="40% - Accent3 4 2 2" xfId="790"/>
    <cellStyle name="40% - Accent3 4 2 2 2" xfId="1411"/>
    <cellStyle name="40% - Accent3 4 2 2 3" xfId="2031"/>
    <cellStyle name="40% - Accent3 4 2 2 4" xfId="2663"/>
    <cellStyle name="40% - Accent3 4 2 3" xfId="1108"/>
    <cellStyle name="40% - Accent3 4 2 4" xfId="1728"/>
    <cellStyle name="40% - Accent3 4 2 5" xfId="2360"/>
    <cellStyle name="40% - Accent3 4 3" xfId="387"/>
    <cellStyle name="40% - Accent3 4 3 2" xfId="690"/>
    <cellStyle name="40% - Accent3 4 3 2 2" xfId="1311"/>
    <cellStyle name="40% - Accent3 4 3 2 3" xfId="1931"/>
    <cellStyle name="40% - Accent3 4 3 2 4" xfId="2563"/>
    <cellStyle name="40% - Accent3 4 3 3" xfId="1008"/>
    <cellStyle name="40% - Accent3 4 3 4" xfId="1628"/>
    <cellStyle name="40% - Accent3 4 3 5" xfId="2260"/>
    <cellStyle name="40% - Accent3 4 4" xfId="589"/>
    <cellStyle name="40% - Accent3 4 4 2" xfId="1210"/>
    <cellStyle name="40% - Accent3 4 4 3" xfId="1830"/>
    <cellStyle name="40% - Accent3 4 4 4" xfId="2462"/>
    <cellStyle name="40% - Accent3 4 5" xfId="907"/>
    <cellStyle name="40% - Accent3 4 6" xfId="1527"/>
    <cellStyle name="40% - Accent3 4 7" xfId="2159"/>
    <cellStyle name="40% - Accent3 5" xfId="300"/>
    <cellStyle name="40% - Accent3 5 2" xfId="501"/>
    <cellStyle name="40% - Accent3 5 2 2" xfId="804"/>
    <cellStyle name="40% - Accent3 5 2 2 2" xfId="1425"/>
    <cellStyle name="40% - Accent3 5 2 2 3" xfId="2045"/>
    <cellStyle name="40% - Accent3 5 2 2 4" xfId="2677"/>
    <cellStyle name="40% - Accent3 5 2 3" xfId="1122"/>
    <cellStyle name="40% - Accent3 5 2 4" xfId="1742"/>
    <cellStyle name="40% - Accent3 5 2 5" xfId="2374"/>
    <cellStyle name="40% - Accent3 5 3" xfId="401"/>
    <cellStyle name="40% - Accent3 5 3 2" xfId="704"/>
    <cellStyle name="40% - Accent3 5 3 2 2" xfId="1325"/>
    <cellStyle name="40% - Accent3 5 3 2 3" xfId="1945"/>
    <cellStyle name="40% - Accent3 5 3 2 4" xfId="2577"/>
    <cellStyle name="40% - Accent3 5 3 3" xfId="1022"/>
    <cellStyle name="40% - Accent3 5 3 4" xfId="1642"/>
    <cellStyle name="40% - Accent3 5 3 5" xfId="2274"/>
    <cellStyle name="40% - Accent3 5 4" xfId="603"/>
    <cellStyle name="40% - Accent3 5 4 2" xfId="1224"/>
    <cellStyle name="40% - Accent3 5 4 3" xfId="1844"/>
    <cellStyle name="40% - Accent3 5 4 4" xfId="2476"/>
    <cellStyle name="40% - Accent3 5 5" xfId="921"/>
    <cellStyle name="40% - Accent3 5 6" xfId="1541"/>
    <cellStyle name="40% - Accent3 5 7" xfId="2173"/>
    <cellStyle name="40% - Accent3 6" xfId="314"/>
    <cellStyle name="40% - Accent3 6 2" xfId="515"/>
    <cellStyle name="40% - Accent3 6 2 2" xfId="818"/>
    <cellStyle name="40% - Accent3 6 2 2 2" xfId="1439"/>
    <cellStyle name="40% - Accent3 6 2 2 3" xfId="2059"/>
    <cellStyle name="40% - Accent3 6 2 2 4" xfId="2691"/>
    <cellStyle name="40% - Accent3 6 2 3" xfId="1136"/>
    <cellStyle name="40% - Accent3 6 2 4" xfId="1756"/>
    <cellStyle name="40% - Accent3 6 2 5" xfId="2388"/>
    <cellStyle name="40% - Accent3 6 3" xfId="415"/>
    <cellStyle name="40% - Accent3 6 3 2" xfId="718"/>
    <cellStyle name="40% - Accent3 6 3 2 2" xfId="1339"/>
    <cellStyle name="40% - Accent3 6 3 2 3" xfId="1959"/>
    <cellStyle name="40% - Accent3 6 3 2 4" xfId="2591"/>
    <cellStyle name="40% - Accent3 6 3 3" xfId="1036"/>
    <cellStyle name="40% - Accent3 6 3 4" xfId="1656"/>
    <cellStyle name="40% - Accent3 6 3 5" xfId="2288"/>
    <cellStyle name="40% - Accent3 6 4" xfId="617"/>
    <cellStyle name="40% - Accent3 6 4 2" xfId="1238"/>
    <cellStyle name="40% - Accent3 6 4 3" xfId="1858"/>
    <cellStyle name="40% - Accent3 6 4 4" xfId="2490"/>
    <cellStyle name="40% - Accent3 6 5" xfId="935"/>
    <cellStyle name="40% - Accent3 6 6" xfId="1555"/>
    <cellStyle name="40% - Accent3 6 7" xfId="2187"/>
    <cellStyle name="40% - Accent3 7" xfId="430"/>
    <cellStyle name="40% - Accent3 7 2" xfId="733"/>
    <cellStyle name="40% - Accent3 7 2 2" xfId="1354"/>
    <cellStyle name="40% - Accent3 7 2 3" xfId="1974"/>
    <cellStyle name="40% - Accent3 7 2 4" xfId="2606"/>
    <cellStyle name="40% - Accent3 7 3" xfId="1051"/>
    <cellStyle name="40% - Accent3 7 4" xfId="1671"/>
    <cellStyle name="40% - Accent3 7 5" xfId="2303"/>
    <cellStyle name="40% - Accent3 8" xfId="326"/>
    <cellStyle name="40% - Accent3 8 2" xfId="629"/>
    <cellStyle name="40% - Accent3 8 2 2" xfId="1250"/>
    <cellStyle name="40% - Accent3 8 2 3" xfId="1870"/>
    <cellStyle name="40% - Accent3 8 2 4" xfId="2502"/>
    <cellStyle name="40% - Accent3 8 3" xfId="947"/>
    <cellStyle name="40% - Accent3 8 4" xfId="1567"/>
    <cellStyle name="40% - Accent3 8 5" xfId="2199"/>
    <cellStyle name="40% - Accent3 9" xfId="532"/>
    <cellStyle name="40% - Accent3 9 2" xfId="1153"/>
    <cellStyle name="40% - Accent3 9 3" xfId="1773"/>
    <cellStyle name="40% - Accent3 9 4" xfId="2405"/>
    <cellStyle name="40% - Accent4" xfId="31" builtinId="43" customBuiltin="1"/>
    <cellStyle name="40% - Accent4 10" xfId="835"/>
    <cellStyle name="40% - Accent4 10 2" xfId="1456"/>
    <cellStyle name="40% - Accent4 11" xfId="848"/>
    <cellStyle name="40% - Accent4 12" xfId="1472"/>
    <cellStyle name="40% - Accent4 13" xfId="2076"/>
    <cellStyle name="40% - Accent4 14" xfId="2089"/>
    <cellStyle name="40% - Accent4 15" xfId="2104"/>
    <cellStyle name="40% - Accent4 16" xfId="2709"/>
    <cellStyle name="40% - Accent4 17" xfId="2723"/>
    <cellStyle name="40% - Accent4 18" xfId="2737"/>
    <cellStyle name="40% - Accent4 2" xfId="253"/>
    <cellStyle name="40% - Accent4 2 2" xfId="454"/>
    <cellStyle name="40% - Accent4 2 2 2" xfId="757"/>
    <cellStyle name="40% - Accent4 2 2 2 2" xfId="1378"/>
    <cellStyle name="40% - Accent4 2 2 2 3" xfId="1998"/>
    <cellStyle name="40% - Accent4 2 2 2 4" xfId="2630"/>
    <cellStyle name="40% - Accent4 2 2 3" xfId="1075"/>
    <cellStyle name="40% - Accent4 2 2 4" xfId="1695"/>
    <cellStyle name="40% - Accent4 2 2 5" xfId="2327"/>
    <cellStyle name="40% - Accent4 2 3" xfId="354"/>
    <cellStyle name="40% - Accent4 2 3 2" xfId="657"/>
    <cellStyle name="40% - Accent4 2 3 2 2" xfId="1278"/>
    <cellStyle name="40% - Accent4 2 3 2 3" xfId="1898"/>
    <cellStyle name="40% - Accent4 2 3 2 4" xfId="2530"/>
    <cellStyle name="40% - Accent4 2 3 3" xfId="975"/>
    <cellStyle name="40% - Accent4 2 3 4" xfId="1595"/>
    <cellStyle name="40% - Accent4 2 3 5" xfId="2227"/>
    <cellStyle name="40% - Accent4 2 4" xfId="556"/>
    <cellStyle name="40% - Accent4 2 4 2" xfId="1177"/>
    <cellStyle name="40% - Accent4 2 4 3" xfId="1797"/>
    <cellStyle name="40% - Accent4 2 4 4" xfId="2429"/>
    <cellStyle name="40% - Accent4 2 5" xfId="874"/>
    <cellStyle name="40% - Accent4 2 6" xfId="1494"/>
    <cellStyle name="40% - Accent4 2 7" xfId="2126"/>
    <cellStyle name="40% - Accent4 3" xfId="274"/>
    <cellStyle name="40% - Accent4 3 2" xfId="475"/>
    <cellStyle name="40% - Accent4 3 2 2" xfId="778"/>
    <cellStyle name="40% - Accent4 3 2 2 2" xfId="1399"/>
    <cellStyle name="40% - Accent4 3 2 2 3" xfId="2019"/>
    <cellStyle name="40% - Accent4 3 2 2 4" xfId="2651"/>
    <cellStyle name="40% - Accent4 3 2 3" xfId="1096"/>
    <cellStyle name="40% - Accent4 3 2 4" xfId="1716"/>
    <cellStyle name="40% - Accent4 3 2 5" xfId="2348"/>
    <cellStyle name="40% - Accent4 3 3" xfId="375"/>
    <cellStyle name="40% - Accent4 3 3 2" xfId="678"/>
    <cellStyle name="40% - Accent4 3 3 2 2" xfId="1299"/>
    <cellStyle name="40% - Accent4 3 3 2 3" xfId="1919"/>
    <cellStyle name="40% - Accent4 3 3 2 4" xfId="2551"/>
    <cellStyle name="40% - Accent4 3 3 3" xfId="996"/>
    <cellStyle name="40% - Accent4 3 3 4" xfId="1616"/>
    <cellStyle name="40% - Accent4 3 3 5" xfId="2248"/>
    <cellStyle name="40% - Accent4 3 4" xfId="577"/>
    <cellStyle name="40% - Accent4 3 4 2" xfId="1198"/>
    <cellStyle name="40% - Accent4 3 4 3" xfId="1818"/>
    <cellStyle name="40% - Accent4 3 4 4" xfId="2450"/>
    <cellStyle name="40% - Accent4 3 5" xfId="895"/>
    <cellStyle name="40% - Accent4 3 6" xfId="1515"/>
    <cellStyle name="40% - Accent4 3 7" xfId="2147"/>
    <cellStyle name="40% - Accent4 4" xfId="288"/>
    <cellStyle name="40% - Accent4 4 2" xfId="489"/>
    <cellStyle name="40% - Accent4 4 2 2" xfId="792"/>
    <cellStyle name="40% - Accent4 4 2 2 2" xfId="1413"/>
    <cellStyle name="40% - Accent4 4 2 2 3" xfId="2033"/>
    <cellStyle name="40% - Accent4 4 2 2 4" xfId="2665"/>
    <cellStyle name="40% - Accent4 4 2 3" xfId="1110"/>
    <cellStyle name="40% - Accent4 4 2 4" xfId="1730"/>
    <cellStyle name="40% - Accent4 4 2 5" xfId="2362"/>
    <cellStyle name="40% - Accent4 4 3" xfId="389"/>
    <cellStyle name="40% - Accent4 4 3 2" xfId="692"/>
    <cellStyle name="40% - Accent4 4 3 2 2" xfId="1313"/>
    <cellStyle name="40% - Accent4 4 3 2 3" xfId="1933"/>
    <cellStyle name="40% - Accent4 4 3 2 4" xfId="2565"/>
    <cellStyle name="40% - Accent4 4 3 3" xfId="1010"/>
    <cellStyle name="40% - Accent4 4 3 4" xfId="1630"/>
    <cellStyle name="40% - Accent4 4 3 5" xfId="2262"/>
    <cellStyle name="40% - Accent4 4 4" xfId="591"/>
    <cellStyle name="40% - Accent4 4 4 2" xfId="1212"/>
    <cellStyle name="40% - Accent4 4 4 3" xfId="1832"/>
    <cellStyle name="40% - Accent4 4 4 4" xfId="2464"/>
    <cellStyle name="40% - Accent4 4 5" xfId="909"/>
    <cellStyle name="40% - Accent4 4 6" xfId="1529"/>
    <cellStyle name="40% - Accent4 4 7" xfId="2161"/>
    <cellStyle name="40% - Accent4 5" xfId="302"/>
    <cellStyle name="40% - Accent4 5 2" xfId="503"/>
    <cellStyle name="40% - Accent4 5 2 2" xfId="806"/>
    <cellStyle name="40% - Accent4 5 2 2 2" xfId="1427"/>
    <cellStyle name="40% - Accent4 5 2 2 3" xfId="2047"/>
    <cellStyle name="40% - Accent4 5 2 2 4" xfId="2679"/>
    <cellStyle name="40% - Accent4 5 2 3" xfId="1124"/>
    <cellStyle name="40% - Accent4 5 2 4" xfId="1744"/>
    <cellStyle name="40% - Accent4 5 2 5" xfId="2376"/>
    <cellStyle name="40% - Accent4 5 3" xfId="403"/>
    <cellStyle name="40% - Accent4 5 3 2" xfId="706"/>
    <cellStyle name="40% - Accent4 5 3 2 2" xfId="1327"/>
    <cellStyle name="40% - Accent4 5 3 2 3" xfId="1947"/>
    <cellStyle name="40% - Accent4 5 3 2 4" xfId="2579"/>
    <cellStyle name="40% - Accent4 5 3 3" xfId="1024"/>
    <cellStyle name="40% - Accent4 5 3 4" xfId="1644"/>
    <cellStyle name="40% - Accent4 5 3 5" xfId="2276"/>
    <cellStyle name="40% - Accent4 5 4" xfId="605"/>
    <cellStyle name="40% - Accent4 5 4 2" xfId="1226"/>
    <cellStyle name="40% - Accent4 5 4 3" xfId="1846"/>
    <cellStyle name="40% - Accent4 5 4 4" xfId="2478"/>
    <cellStyle name="40% - Accent4 5 5" xfId="923"/>
    <cellStyle name="40% - Accent4 5 6" xfId="1543"/>
    <cellStyle name="40% - Accent4 5 7" xfId="2175"/>
    <cellStyle name="40% - Accent4 6" xfId="316"/>
    <cellStyle name="40% - Accent4 6 2" xfId="517"/>
    <cellStyle name="40% - Accent4 6 2 2" xfId="820"/>
    <cellStyle name="40% - Accent4 6 2 2 2" xfId="1441"/>
    <cellStyle name="40% - Accent4 6 2 2 3" xfId="2061"/>
    <cellStyle name="40% - Accent4 6 2 2 4" xfId="2693"/>
    <cellStyle name="40% - Accent4 6 2 3" xfId="1138"/>
    <cellStyle name="40% - Accent4 6 2 4" xfId="1758"/>
    <cellStyle name="40% - Accent4 6 2 5" xfId="2390"/>
    <cellStyle name="40% - Accent4 6 3" xfId="417"/>
    <cellStyle name="40% - Accent4 6 3 2" xfId="720"/>
    <cellStyle name="40% - Accent4 6 3 2 2" xfId="1341"/>
    <cellStyle name="40% - Accent4 6 3 2 3" xfId="1961"/>
    <cellStyle name="40% - Accent4 6 3 2 4" xfId="2593"/>
    <cellStyle name="40% - Accent4 6 3 3" xfId="1038"/>
    <cellStyle name="40% - Accent4 6 3 4" xfId="1658"/>
    <cellStyle name="40% - Accent4 6 3 5" xfId="2290"/>
    <cellStyle name="40% - Accent4 6 4" xfId="619"/>
    <cellStyle name="40% - Accent4 6 4 2" xfId="1240"/>
    <cellStyle name="40% - Accent4 6 4 3" xfId="1860"/>
    <cellStyle name="40% - Accent4 6 4 4" xfId="2492"/>
    <cellStyle name="40% - Accent4 6 5" xfId="937"/>
    <cellStyle name="40% - Accent4 6 6" xfId="1557"/>
    <cellStyle name="40% - Accent4 6 7" xfId="2189"/>
    <cellStyle name="40% - Accent4 7" xfId="432"/>
    <cellStyle name="40% - Accent4 7 2" xfId="735"/>
    <cellStyle name="40% - Accent4 7 2 2" xfId="1356"/>
    <cellStyle name="40% - Accent4 7 2 3" xfId="1976"/>
    <cellStyle name="40% - Accent4 7 2 4" xfId="2608"/>
    <cellStyle name="40% - Accent4 7 3" xfId="1053"/>
    <cellStyle name="40% - Accent4 7 4" xfId="1673"/>
    <cellStyle name="40% - Accent4 7 5" xfId="2305"/>
    <cellStyle name="40% - Accent4 8" xfId="328"/>
    <cellStyle name="40% - Accent4 8 2" xfId="631"/>
    <cellStyle name="40% - Accent4 8 2 2" xfId="1252"/>
    <cellStyle name="40% - Accent4 8 2 3" xfId="1872"/>
    <cellStyle name="40% - Accent4 8 2 4" xfId="2504"/>
    <cellStyle name="40% - Accent4 8 3" xfId="949"/>
    <cellStyle name="40% - Accent4 8 4" xfId="1569"/>
    <cellStyle name="40% - Accent4 8 5" xfId="2201"/>
    <cellStyle name="40% - Accent4 9" xfId="534"/>
    <cellStyle name="40% - Accent4 9 2" xfId="1155"/>
    <cellStyle name="40% - Accent4 9 3" xfId="1775"/>
    <cellStyle name="40% - Accent4 9 4" xfId="2407"/>
    <cellStyle name="40% - Accent5" xfId="35" builtinId="47" customBuiltin="1"/>
    <cellStyle name="40% - Accent5 10" xfId="837"/>
    <cellStyle name="40% - Accent5 10 2" xfId="1458"/>
    <cellStyle name="40% - Accent5 11" xfId="850"/>
    <cellStyle name="40% - Accent5 12" xfId="1474"/>
    <cellStyle name="40% - Accent5 13" xfId="2078"/>
    <cellStyle name="40% - Accent5 14" xfId="2091"/>
    <cellStyle name="40% - Accent5 15" xfId="2106"/>
    <cellStyle name="40% - Accent5 16" xfId="2711"/>
    <cellStyle name="40% - Accent5 17" xfId="2725"/>
    <cellStyle name="40% - Accent5 18" xfId="2739"/>
    <cellStyle name="40% - Accent5 2" xfId="255"/>
    <cellStyle name="40% - Accent5 2 2" xfId="456"/>
    <cellStyle name="40% - Accent5 2 2 2" xfId="759"/>
    <cellStyle name="40% - Accent5 2 2 2 2" xfId="1380"/>
    <cellStyle name="40% - Accent5 2 2 2 3" xfId="2000"/>
    <cellStyle name="40% - Accent5 2 2 2 4" xfId="2632"/>
    <cellStyle name="40% - Accent5 2 2 3" xfId="1077"/>
    <cellStyle name="40% - Accent5 2 2 4" xfId="1697"/>
    <cellStyle name="40% - Accent5 2 2 5" xfId="2329"/>
    <cellStyle name="40% - Accent5 2 3" xfId="356"/>
    <cellStyle name="40% - Accent5 2 3 2" xfId="659"/>
    <cellStyle name="40% - Accent5 2 3 2 2" xfId="1280"/>
    <cellStyle name="40% - Accent5 2 3 2 3" xfId="1900"/>
    <cellStyle name="40% - Accent5 2 3 2 4" xfId="2532"/>
    <cellStyle name="40% - Accent5 2 3 3" xfId="977"/>
    <cellStyle name="40% - Accent5 2 3 4" xfId="1597"/>
    <cellStyle name="40% - Accent5 2 3 5" xfId="2229"/>
    <cellStyle name="40% - Accent5 2 4" xfId="558"/>
    <cellStyle name="40% - Accent5 2 4 2" xfId="1179"/>
    <cellStyle name="40% - Accent5 2 4 3" xfId="1799"/>
    <cellStyle name="40% - Accent5 2 4 4" xfId="2431"/>
    <cellStyle name="40% - Accent5 2 5" xfId="876"/>
    <cellStyle name="40% - Accent5 2 6" xfId="1496"/>
    <cellStyle name="40% - Accent5 2 7" xfId="2128"/>
    <cellStyle name="40% - Accent5 3" xfId="276"/>
    <cellStyle name="40% - Accent5 3 2" xfId="477"/>
    <cellStyle name="40% - Accent5 3 2 2" xfId="780"/>
    <cellStyle name="40% - Accent5 3 2 2 2" xfId="1401"/>
    <cellStyle name="40% - Accent5 3 2 2 3" xfId="2021"/>
    <cellStyle name="40% - Accent5 3 2 2 4" xfId="2653"/>
    <cellStyle name="40% - Accent5 3 2 3" xfId="1098"/>
    <cellStyle name="40% - Accent5 3 2 4" xfId="1718"/>
    <cellStyle name="40% - Accent5 3 2 5" xfId="2350"/>
    <cellStyle name="40% - Accent5 3 3" xfId="377"/>
    <cellStyle name="40% - Accent5 3 3 2" xfId="680"/>
    <cellStyle name="40% - Accent5 3 3 2 2" xfId="1301"/>
    <cellStyle name="40% - Accent5 3 3 2 3" xfId="1921"/>
    <cellStyle name="40% - Accent5 3 3 2 4" xfId="2553"/>
    <cellStyle name="40% - Accent5 3 3 3" xfId="998"/>
    <cellStyle name="40% - Accent5 3 3 4" xfId="1618"/>
    <cellStyle name="40% - Accent5 3 3 5" xfId="2250"/>
    <cellStyle name="40% - Accent5 3 4" xfId="579"/>
    <cellStyle name="40% - Accent5 3 4 2" xfId="1200"/>
    <cellStyle name="40% - Accent5 3 4 3" xfId="1820"/>
    <cellStyle name="40% - Accent5 3 4 4" xfId="2452"/>
    <cellStyle name="40% - Accent5 3 5" xfId="897"/>
    <cellStyle name="40% - Accent5 3 6" xfId="1517"/>
    <cellStyle name="40% - Accent5 3 7" xfId="2149"/>
    <cellStyle name="40% - Accent5 4" xfId="290"/>
    <cellStyle name="40% - Accent5 4 2" xfId="491"/>
    <cellStyle name="40% - Accent5 4 2 2" xfId="794"/>
    <cellStyle name="40% - Accent5 4 2 2 2" xfId="1415"/>
    <cellStyle name="40% - Accent5 4 2 2 3" xfId="2035"/>
    <cellStyle name="40% - Accent5 4 2 2 4" xfId="2667"/>
    <cellStyle name="40% - Accent5 4 2 3" xfId="1112"/>
    <cellStyle name="40% - Accent5 4 2 4" xfId="1732"/>
    <cellStyle name="40% - Accent5 4 2 5" xfId="2364"/>
    <cellStyle name="40% - Accent5 4 3" xfId="391"/>
    <cellStyle name="40% - Accent5 4 3 2" xfId="694"/>
    <cellStyle name="40% - Accent5 4 3 2 2" xfId="1315"/>
    <cellStyle name="40% - Accent5 4 3 2 3" xfId="1935"/>
    <cellStyle name="40% - Accent5 4 3 2 4" xfId="2567"/>
    <cellStyle name="40% - Accent5 4 3 3" xfId="1012"/>
    <cellStyle name="40% - Accent5 4 3 4" xfId="1632"/>
    <cellStyle name="40% - Accent5 4 3 5" xfId="2264"/>
    <cellStyle name="40% - Accent5 4 4" xfId="593"/>
    <cellStyle name="40% - Accent5 4 4 2" xfId="1214"/>
    <cellStyle name="40% - Accent5 4 4 3" xfId="1834"/>
    <cellStyle name="40% - Accent5 4 4 4" xfId="2466"/>
    <cellStyle name="40% - Accent5 4 5" xfId="911"/>
    <cellStyle name="40% - Accent5 4 6" xfId="1531"/>
    <cellStyle name="40% - Accent5 4 7" xfId="2163"/>
    <cellStyle name="40% - Accent5 5" xfId="304"/>
    <cellStyle name="40% - Accent5 5 2" xfId="505"/>
    <cellStyle name="40% - Accent5 5 2 2" xfId="808"/>
    <cellStyle name="40% - Accent5 5 2 2 2" xfId="1429"/>
    <cellStyle name="40% - Accent5 5 2 2 3" xfId="2049"/>
    <cellStyle name="40% - Accent5 5 2 2 4" xfId="2681"/>
    <cellStyle name="40% - Accent5 5 2 3" xfId="1126"/>
    <cellStyle name="40% - Accent5 5 2 4" xfId="1746"/>
    <cellStyle name="40% - Accent5 5 2 5" xfId="2378"/>
    <cellStyle name="40% - Accent5 5 3" xfId="405"/>
    <cellStyle name="40% - Accent5 5 3 2" xfId="708"/>
    <cellStyle name="40% - Accent5 5 3 2 2" xfId="1329"/>
    <cellStyle name="40% - Accent5 5 3 2 3" xfId="1949"/>
    <cellStyle name="40% - Accent5 5 3 2 4" xfId="2581"/>
    <cellStyle name="40% - Accent5 5 3 3" xfId="1026"/>
    <cellStyle name="40% - Accent5 5 3 4" xfId="1646"/>
    <cellStyle name="40% - Accent5 5 3 5" xfId="2278"/>
    <cellStyle name="40% - Accent5 5 4" xfId="607"/>
    <cellStyle name="40% - Accent5 5 4 2" xfId="1228"/>
    <cellStyle name="40% - Accent5 5 4 3" xfId="1848"/>
    <cellStyle name="40% - Accent5 5 4 4" xfId="2480"/>
    <cellStyle name="40% - Accent5 5 5" xfId="925"/>
    <cellStyle name="40% - Accent5 5 6" xfId="1545"/>
    <cellStyle name="40% - Accent5 5 7" xfId="2177"/>
    <cellStyle name="40% - Accent5 6" xfId="318"/>
    <cellStyle name="40% - Accent5 6 2" xfId="519"/>
    <cellStyle name="40% - Accent5 6 2 2" xfId="822"/>
    <cellStyle name="40% - Accent5 6 2 2 2" xfId="1443"/>
    <cellStyle name="40% - Accent5 6 2 2 3" xfId="2063"/>
    <cellStyle name="40% - Accent5 6 2 2 4" xfId="2695"/>
    <cellStyle name="40% - Accent5 6 2 3" xfId="1140"/>
    <cellStyle name="40% - Accent5 6 2 4" xfId="1760"/>
    <cellStyle name="40% - Accent5 6 2 5" xfId="2392"/>
    <cellStyle name="40% - Accent5 6 3" xfId="419"/>
    <cellStyle name="40% - Accent5 6 3 2" xfId="722"/>
    <cellStyle name="40% - Accent5 6 3 2 2" xfId="1343"/>
    <cellStyle name="40% - Accent5 6 3 2 3" xfId="1963"/>
    <cellStyle name="40% - Accent5 6 3 2 4" xfId="2595"/>
    <cellStyle name="40% - Accent5 6 3 3" xfId="1040"/>
    <cellStyle name="40% - Accent5 6 3 4" xfId="1660"/>
    <cellStyle name="40% - Accent5 6 3 5" xfId="2292"/>
    <cellStyle name="40% - Accent5 6 4" xfId="621"/>
    <cellStyle name="40% - Accent5 6 4 2" xfId="1242"/>
    <cellStyle name="40% - Accent5 6 4 3" xfId="1862"/>
    <cellStyle name="40% - Accent5 6 4 4" xfId="2494"/>
    <cellStyle name="40% - Accent5 6 5" xfId="939"/>
    <cellStyle name="40% - Accent5 6 6" xfId="1559"/>
    <cellStyle name="40% - Accent5 6 7" xfId="2191"/>
    <cellStyle name="40% - Accent5 7" xfId="434"/>
    <cellStyle name="40% - Accent5 7 2" xfId="737"/>
    <cellStyle name="40% - Accent5 7 2 2" xfId="1358"/>
    <cellStyle name="40% - Accent5 7 2 3" xfId="1978"/>
    <cellStyle name="40% - Accent5 7 2 4" xfId="2610"/>
    <cellStyle name="40% - Accent5 7 3" xfId="1055"/>
    <cellStyle name="40% - Accent5 7 4" xfId="1675"/>
    <cellStyle name="40% - Accent5 7 5" xfId="2307"/>
    <cellStyle name="40% - Accent5 8" xfId="330"/>
    <cellStyle name="40% - Accent5 8 2" xfId="633"/>
    <cellStyle name="40% - Accent5 8 2 2" xfId="1254"/>
    <cellStyle name="40% - Accent5 8 2 3" xfId="1874"/>
    <cellStyle name="40% - Accent5 8 2 4" xfId="2506"/>
    <cellStyle name="40% - Accent5 8 3" xfId="951"/>
    <cellStyle name="40% - Accent5 8 4" xfId="1571"/>
    <cellStyle name="40% - Accent5 8 5" xfId="2203"/>
    <cellStyle name="40% - Accent5 9" xfId="536"/>
    <cellStyle name="40% - Accent5 9 2" xfId="1157"/>
    <cellStyle name="40% - Accent5 9 3" xfId="1777"/>
    <cellStyle name="40% - Accent5 9 4" xfId="2409"/>
    <cellStyle name="40% - Accent6" xfId="39" builtinId="51" customBuiltin="1"/>
    <cellStyle name="40% - Accent6 10" xfId="839"/>
    <cellStyle name="40% - Accent6 10 2" xfId="1460"/>
    <cellStyle name="40% - Accent6 11" xfId="852"/>
    <cellStyle name="40% - Accent6 12" xfId="1476"/>
    <cellStyle name="40% - Accent6 13" xfId="2080"/>
    <cellStyle name="40% - Accent6 14" xfId="2093"/>
    <cellStyle name="40% - Accent6 15" xfId="2108"/>
    <cellStyle name="40% - Accent6 16" xfId="2713"/>
    <cellStyle name="40% - Accent6 17" xfId="2727"/>
    <cellStyle name="40% - Accent6 18" xfId="2741"/>
    <cellStyle name="40% - Accent6 2" xfId="257"/>
    <cellStyle name="40% - Accent6 2 2" xfId="458"/>
    <cellStyle name="40% - Accent6 2 2 2" xfId="761"/>
    <cellStyle name="40% - Accent6 2 2 2 2" xfId="1382"/>
    <cellStyle name="40% - Accent6 2 2 2 3" xfId="2002"/>
    <cellStyle name="40% - Accent6 2 2 2 4" xfId="2634"/>
    <cellStyle name="40% - Accent6 2 2 3" xfId="1079"/>
    <cellStyle name="40% - Accent6 2 2 4" xfId="1699"/>
    <cellStyle name="40% - Accent6 2 2 5" xfId="2331"/>
    <cellStyle name="40% - Accent6 2 3" xfId="358"/>
    <cellStyle name="40% - Accent6 2 3 2" xfId="661"/>
    <cellStyle name="40% - Accent6 2 3 2 2" xfId="1282"/>
    <cellStyle name="40% - Accent6 2 3 2 3" xfId="1902"/>
    <cellStyle name="40% - Accent6 2 3 2 4" xfId="2534"/>
    <cellStyle name="40% - Accent6 2 3 3" xfId="979"/>
    <cellStyle name="40% - Accent6 2 3 4" xfId="1599"/>
    <cellStyle name="40% - Accent6 2 3 5" xfId="2231"/>
    <cellStyle name="40% - Accent6 2 4" xfId="560"/>
    <cellStyle name="40% - Accent6 2 4 2" xfId="1181"/>
    <cellStyle name="40% - Accent6 2 4 3" xfId="1801"/>
    <cellStyle name="40% - Accent6 2 4 4" xfId="2433"/>
    <cellStyle name="40% - Accent6 2 5" xfId="878"/>
    <cellStyle name="40% - Accent6 2 6" xfId="1498"/>
    <cellStyle name="40% - Accent6 2 7" xfId="2130"/>
    <cellStyle name="40% - Accent6 3" xfId="278"/>
    <cellStyle name="40% - Accent6 3 2" xfId="479"/>
    <cellStyle name="40% - Accent6 3 2 2" xfId="782"/>
    <cellStyle name="40% - Accent6 3 2 2 2" xfId="1403"/>
    <cellStyle name="40% - Accent6 3 2 2 3" xfId="2023"/>
    <cellStyle name="40% - Accent6 3 2 2 4" xfId="2655"/>
    <cellStyle name="40% - Accent6 3 2 3" xfId="1100"/>
    <cellStyle name="40% - Accent6 3 2 4" xfId="1720"/>
    <cellStyle name="40% - Accent6 3 2 5" xfId="2352"/>
    <cellStyle name="40% - Accent6 3 3" xfId="379"/>
    <cellStyle name="40% - Accent6 3 3 2" xfId="682"/>
    <cellStyle name="40% - Accent6 3 3 2 2" xfId="1303"/>
    <cellStyle name="40% - Accent6 3 3 2 3" xfId="1923"/>
    <cellStyle name="40% - Accent6 3 3 2 4" xfId="2555"/>
    <cellStyle name="40% - Accent6 3 3 3" xfId="1000"/>
    <cellStyle name="40% - Accent6 3 3 4" xfId="1620"/>
    <cellStyle name="40% - Accent6 3 3 5" xfId="2252"/>
    <cellStyle name="40% - Accent6 3 4" xfId="581"/>
    <cellStyle name="40% - Accent6 3 4 2" xfId="1202"/>
    <cellStyle name="40% - Accent6 3 4 3" xfId="1822"/>
    <cellStyle name="40% - Accent6 3 4 4" xfId="2454"/>
    <cellStyle name="40% - Accent6 3 5" xfId="899"/>
    <cellStyle name="40% - Accent6 3 6" xfId="1519"/>
    <cellStyle name="40% - Accent6 3 7" xfId="2151"/>
    <cellStyle name="40% - Accent6 4" xfId="292"/>
    <cellStyle name="40% - Accent6 4 2" xfId="493"/>
    <cellStyle name="40% - Accent6 4 2 2" xfId="796"/>
    <cellStyle name="40% - Accent6 4 2 2 2" xfId="1417"/>
    <cellStyle name="40% - Accent6 4 2 2 3" xfId="2037"/>
    <cellStyle name="40% - Accent6 4 2 2 4" xfId="2669"/>
    <cellStyle name="40% - Accent6 4 2 3" xfId="1114"/>
    <cellStyle name="40% - Accent6 4 2 4" xfId="1734"/>
    <cellStyle name="40% - Accent6 4 2 5" xfId="2366"/>
    <cellStyle name="40% - Accent6 4 3" xfId="393"/>
    <cellStyle name="40% - Accent6 4 3 2" xfId="696"/>
    <cellStyle name="40% - Accent6 4 3 2 2" xfId="1317"/>
    <cellStyle name="40% - Accent6 4 3 2 3" xfId="1937"/>
    <cellStyle name="40% - Accent6 4 3 2 4" xfId="2569"/>
    <cellStyle name="40% - Accent6 4 3 3" xfId="1014"/>
    <cellStyle name="40% - Accent6 4 3 4" xfId="1634"/>
    <cellStyle name="40% - Accent6 4 3 5" xfId="2266"/>
    <cellStyle name="40% - Accent6 4 4" xfId="595"/>
    <cellStyle name="40% - Accent6 4 4 2" xfId="1216"/>
    <cellStyle name="40% - Accent6 4 4 3" xfId="1836"/>
    <cellStyle name="40% - Accent6 4 4 4" xfId="2468"/>
    <cellStyle name="40% - Accent6 4 5" xfId="913"/>
    <cellStyle name="40% - Accent6 4 6" xfId="1533"/>
    <cellStyle name="40% - Accent6 4 7" xfId="2165"/>
    <cellStyle name="40% - Accent6 5" xfId="306"/>
    <cellStyle name="40% - Accent6 5 2" xfId="507"/>
    <cellStyle name="40% - Accent6 5 2 2" xfId="810"/>
    <cellStyle name="40% - Accent6 5 2 2 2" xfId="1431"/>
    <cellStyle name="40% - Accent6 5 2 2 3" xfId="2051"/>
    <cellStyle name="40% - Accent6 5 2 2 4" xfId="2683"/>
    <cellStyle name="40% - Accent6 5 2 3" xfId="1128"/>
    <cellStyle name="40% - Accent6 5 2 4" xfId="1748"/>
    <cellStyle name="40% - Accent6 5 2 5" xfId="2380"/>
    <cellStyle name="40% - Accent6 5 3" xfId="407"/>
    <cellStyle name="40% - Accent6 5 3 2" xfId="710"/>
    <cellStyle name="40% - Accent6 5 3 2 2" xfId="1331"/>
    <cellStyle name="40% - Accent6 5 3 2 3" xfId="1951"/>
    <cellStyle name="40% - Accent6 5 3 2 4" xfId="2583"/>
    <cellStyle name="40% - Accent6 5 3 3" xfId="1028"/>
    <cellStyle name="40% - Accent6 5 3 4" xfId="1648"/>
    <cellStyle name="40% - Accent6 5 3 5" xfId="2280"/>
    <cellStyle name="40% - Accent6 5 4" xfId="609"/>
    <cellStyle name="40% - Accent6 5 4 2" xfId="1230"/>
    <cellStyle name="40% - Accent6 5 4 3" xfId="1850"/>
    <cellStyle name="40% - Accent6 5 4 4" xfId="2482"/>
    <cellStyle name="40% - Accent6 5 5" xfId="927"/>
    <cellStyle name="40% - Accent6 5 6" xfId="1547"/>
    <cellStyle name="40% - Accent6 5 7" xfId="2179"/>
    <cellStyle name="40% - Accent6 6" xfId="320"/>
    <cellStyle name="40% - Accent6 6 2" xfId="521"/>
    <cellStyle name="40% - Accent6 6 2 2" xfId="824"/>
    <cellStyle name="40% - Accent6 6 2 2 2" xfId="1445"/>
    <cellStyle name="40% - Accent6 6 2 2 3" xfId="2065"/>
    <cellStyle name="40% - Accent6 6 2 2 4" xfId="2697"/>
    <cellStyle name="40% - Accent6 6 2 3" xfId="1142"/>
    <cellStyle name="40% - Accent6 6 2 4" xfId="1762"/>
    <cellStyle name="40% - Accent6 6 2 5" xfId="2394"/>
    <cellStyle name="40% - Accent6 6 3" xfId="421"/>
    <cellStyle name="40% - Accent6 6 3 2" xfId="724"/>
    <cellStyle name="40% - Accent6 6 3 2 2" xfId="1345"/>
    <cellStyle name="40% - Accent6 6 3 2 3" xfId="1965"/>
    <cellStyle name="40% - Accent6 6 3 2 4" xfId="2597"/>
    <cellStyle name="40% - Accent6 6 3 3" xfId="1042"/>
    <cellStyle name="40% - Accent6 6 3 4" xfId="1662"/>
    <cellStyle name="40% - Accent6 6 3 5" xfId="2294"/>
    <cellStyle name="40% - Accent6 6 4" xfId="623"/>
    <cellStyle name="40% - Accent6 6 4 2" xfId="1244"/>
    <cellStyle name="40% - Accent6 6 4 3" xfId="1864"/>
    <cellStyle name="40% - Accent6 6 4 4" xfId="2496"/>
    <cellStyle name="40% - Accent6 6 5" xfId="941"/>
    <cellStyle name="40% - Accent6 6 6" xfId="1561"/>
    <cellStyle name="40% - Accent6 6 7" xfId="2193"/>
    <cellStyle name="40% - Accent6 7" xfId="436"/>
    <cellStyle name="40% - Accent6 7 2" xfId="739"/>
    <cellStyle name="40% - Accent6 7 2 2" xfId="1360"/>
    <cellStyle name="40% - Accent6 7 2 3" xfId="1980"/>
    <cellStyle name="40% - Accent6 7 2 4" xfId="2612"/>
    <cellStyle name="40% - Accent6 7 3" xfId="1057"/>
    <cellStyle name="40% - Accent6 7 4" xfId="1677"/>
    <cellStyle name="40% - Accent6 7 5" xfId="2309"/>
    <cellStyle name="40% - Accent6 8" xfId="332"/>
    <cellStyle name="40% - Accent6 8 2" xfId="635"/>
    <cellStyle name="40% - Accent6 8 2 2" xfId="1256"/>
    <cellStyle name="40% - Accent6 8 2 3" xfId="1876"/>
    <cellStyle name="40% - Accent6 8 2 4" xfId="2508"/>
    <cellStyle name="40% - Accent6 8 3" xfId="953"/>
    <cellStyle name="40% - Accent6 8 4" xfId="1573"/>
    <cellStyle name="40% - Accent6 8 5" xfId="2205"/>
    <cellStyle name="40% - Accent6 9" xfId="538"/>
    <cellStyle name="40% - Accent6 9 2" xfId="1159"/>
    <cellStyle name="40% - Accent6 9 3" xfId="1779"/>
    <cellStyle name="40% - Accent6 9 4" xfId="241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2" xfId="2746"/>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2" xfId="2744"/>
    <cellStyle name="Input" xfId="9" builtinId="20" customBuiltin="1"/>
    <cellStyle name="Input 2" xfId="2747"/>
    <cellStyle name="Linked Cell" xfId="12" builtinId="24" customBuiltin="1"/>
    <cellStyle name="Neutral" xfId="8" builtinId="28" customBuiltin="1"/>
    <cellStyle name="Normal" xfId="0" builtinId="0"/>
    <cellStyle name="Normal 10" xfId="42"/>
    <cellStyle name="Normal 10 2" xfId="136"/>
    <cellStyle name="Normal 100" xfId="293"/>
    <cellStyle name="Normal 100 2" xfId="494"/>
    <cellStyle name="Normal 100 2 2" xfId="797"/>
    <cellStyle name="Normal 100 2 2 2" xfId="1418"/>
    <cellStyle name="Normal 100 2 2 3" xfId="2038"/>
    <cellStyle name="Normal 100 2 2 4" xfId="2670"/>
    <cellStyle name="Normal 100 2 3" xfId="1115"/>
    <cellStyle name="Normal 100 2 4" xfId="1735"/>
    <cellStyle name="Normal 100 2 5" xfId="2367"/>
    <cellStyle name="Normal 100 3" xfId="394"/>
    <cellStyle name="Normal 100 3 2" xfId="697"/>
    <cellStyle name="Normal 100 3 2 2" xfId="1318"/>
    <cellStyle name="Normal 100 3 2 3" xfId="1938"/>
    <cellStyle name="Normal 100 3 2 4" xfId="2570"/>
    <cellStyle name="Normal 100 3 3" xfId="1015"/>
    <cellStyle name="Normal 100 3 4" xfId="1635"/>
    <cellStyle name="Normal 100 3 5" xfId="2267"/>
    <cellStyle name="Normal 100 4" xfId="596"/>
    <cellStyle name="Normal 100 4 2" xfId="1217"/>
    <cellStyle name="Normal 100 4 3" xfId="1837"/>
    <cellStyle name="Normal 100 4 4" xfId="2469"/>
    <cellStyle name="Normal 100 5" xfId="914"/>
    <cellStyle name="Normal 100 6" xfId="1534"/>
    <cellStyle name="Normal 100 7" xfId="2166"/>
    <cellStyle name="Normal 101" xfId="307"/>
    <cellStyle name="Normal 101 2" xfId="508"/>
    <cellStyle name="Normal 101 2 2" xfId="811"/>
    <cellStyle name="Normal 101 2 2 2" xfId="1432"/>
    <cellStyle name="Normal 101 2 2 3" xfId="2052"/>
    <cellStyle name="Normal 101 2 2 4" xfId="2684"/>
    <cellStyle name="Normal 101 2 3" xfId="1129"/>
    <cellStyle name="Normal 101 2 4" xfId="1749"/>
    <cellStyle name="Normal 101 2 5" xfId="2381"/>
    <cellStyle name="Normal 101 3" xfId="408"/>
    <cellStyle name="Normal 101 3 2" xfId="711"/>
    <cellStyle name="Normal 101 3 2 2" xfId="1332"/>
    <cellStyle name="Normal 101 3 2 3" xfId="1952"/>
    <cellStyle name="Normal 101 3 2 4" xfId="2584"/>
    <cellStyle name="Normal 101 3 3" xfId="1029"/>
    <cellStyle name="Normal 101 3 4" xfId="1649"/>
    <cellStyle name="Normal 101 3 5" xfId="2281"/>
    <cellStyle name="Normal 101 4" xfId="610"/>
    <cellStyle name="Normal 101 4 2" xfId="1231"/>
    <cellStyle name="Normal 101 4 3" xfId="1851"/>
    <cellStyle name="Normal 101 4 4" xfId="2483"/>
    <cellStyle name="Normal 101 5" xfId="928"/>
    <cellStyle name="Normal 101 6" xfId="1548"/>
    <cellStyle name="Normal 101 7" xfId="2180"/>
    <cellStyle name="Normal 102" xfId="522"/>
    <cellStyle name="Normal 102 2" xfId="825"/>
    <cellStyle name="Normal 102 2 2" xfId="1446"/>
    <cellStyle name="Normal 102 2 3" xfId="2066"/>
    <cellStyle name="Normal 102 2 4" xfId="2698"/>
    <cellStyle name="Normal 102 3" xfId="1143"/>
    <cellStyle name="Normal 102 4" xfId="1763"/>
    <cellStyle name="Normal 102 5" xfId="2395"/>
    <cellStyle name="Normal 103" xfId="826"/>
    <cellStyle name="Normal 103 2" xfId="1447"/>
    <cellStyle name="Normal 103 3" xfId="2067"/>
    <cellStyle name="Normal 103 4" xfId="2699"/>
    <cellStyle name="Normal 104" xfId="827"/>
    <cellStyle name="Normal 104 2" xfId="1448"/>
    <cellStyle name="Normal 105" xfId="41"/>
    <cellStyle name="Normal 105 2" xfId="2068"/>
    <cellStyle name="Normal 105 3" xfId="2742"/>
    <cellStyle name="Normal 106" xfId="840"/>
    <cellStyle name="Normal 107" xfId="2700"/>
    <cellStyle name="Normal 108" xfId="2714"/>
    <cellStyle name="Normal 109" xfId="2728"/>
    <cellStyle name="Normal 11" xfId="43"/>
    <cellStyle name="Normal 11 2" xfId="137"/>
    <cellStyle name="Normal 110" xfId="1461"/>
    <cellStyle name="Normal 12" xfId="44"/>
    <cellStyle name="Normal 12 2" xfId="138"/>
    <cellStyle name="Normal 13" xfId="45"/>
    <cellStyle name="Normal 13 2" xfId="139"/>
    <cellStyle name="Normal 14" xfId="46"/>
    <cellStyle name="Normal 14 2" xfId="140"/>
    <cellStyle name="Normal 15" xfId="47"/>
    <cellStyle name="Normal 15 2" xfId="141"/>
    <cellStyle name="Normal 16" xfId="48"/>
    <cellStyle name="Normal 16 2" xfId="142"/>
    <cellStyle name="Normal 17" xfId="49"/>
    <cellStyle name="Normal 17 2" xfId="143"/>
    <cellStyle name="Normal 18" xfId="50"/>
    <cellStyle name="Normal 18 2" xfId="144"/>
    <cellStyle name="Normal 19" xfId="51"/>
    <cellStyle name="Normal 19 2" xfId="145"/>
    <cellStyle name="Normal 2" xfId="135"/>
    <cellStyle name="Normal 2 2" xfId="52"/>
    <cellStyle name="Normal 2 2 2" xfId="146"/>
    <cellStyle name="Normal 2 3" xfId="53"/>
    <cellStyle name="Normal 2 3 2" xfId="147"/>
    <cellStyle name="Normal 20" xfId="54"/>
    <cellStyle name="Normal 20 2" xfId="148"/>
    <cellStyle name="Normal 21" xfId="55"/>
    <cellStyle name="Normal 21 2" xfId="149"/>
    <cellStyle name="Normal 22" xfId="56"/>
    <cellStyle name="Normal 22 2" xfId="150"/>
    <cellStyle name="Normal 23" xfId="57"/>
    <cellStyle name="Normal 23 2" xfId="151"/>
    <cellStyle name="Normal 24" xfId="58"/>
    <cellStyle name="Normal 24 2" xfId="152"/>
    <cellStyle name="Normal 25" xfId="59"/>
    <cellStyle name="Normal 25 2" xfId="153"/>
    <cellStyle name="Normal 26" xfId="60"/>
    <cellStyle name="Normal 26 2" xfId="154"/>
    <cellStyle name="Normal 27" xfId="61"/>
    <cellStyle name="Normal 27 2" xfId="155"/>
    <cellStyle name="Normal 28" xfId="62"/>
    <cellStyle name="Normal 28 2" xfId="156"/>
    <cellStyle name="Normal 29" xfId="63"/>
    <cellStyle name="Normal 29 2" xfId="157"/>
    <cellStyle name="Normal 3" xfId="64"/>
    <cellStyle name="Normal 3 2" xfId="158"/>
    <cellStyle name="Normal 30" xfId="65"/>
    <cellStyle name="Normal 30 2" xfId="159"/>
    <cellStyle name="Normal 31" xfId="66"/>
    <cellStyle name="Normal 31 2" xfId="160"/>
    <cellStyle name="Normal 32" xfId="67"/>
    <cellStyle name="Normal 32 2" xfId="161"/>
    <cellStyle name="Normal 33" xfId="68"/>
    <cellStyle name="Normal 33 2" xfId="162"/>
    <cellStyle name="Normal 34" xfId="69"/>
    <cellStyle name="Normal 34 2" xfId="163"/>
    <cellStyle name="Normal 35" xfId="70"/>
    <cellStyle name="Normal 35 2" xfId="164"/>
    <cellStyle name="Normal 36" xfId="71"/>
    <cellStyle name="Normal 36 2" xfId="165"/>
    <cellStyle name="Normal 37" xfId="72"/>
    <cellStyle name="Normal 37 2" xfId="166"/>
    <cellStyle name="Normal 38" xfId="73"/>
    <cellStyle name="Normal 38 2" xfId="167"/>
    <cellStyle name="Normal 39" xfId="74"/>
    <cellStyle name="Normal 39 2" xfId="168"/>
    <cellStyle name="Normal 4" xfId="75"/>
    <cellStyle name="Normal 4 2" xfId="169"/>
    <cellStyle name="Normal 40" xfId="76"/>
    <cellStyle name="Normal 40 2" xfId="170"/>
    <cellStyle name="Normal 41" xfId="77"/>
    <cellStyle name="Normal 41 2" xfId="171"/>
    <cellStyle name="Normal 42" xfId="78"/>
    <cellStyle name="Normal 42 2" xfId="172"/>
    <cellStyle name="Normal 43" xfId="79"/>
    <cellStyle name="Normal 43 2" xfId="173"/>
    <cellStyle name="Normal 44" xfId="80"/>
    <cellStyle name="Normal 44 2" xfId="174"/>
    <cellStyle name="Normal 45" xfId="81"/>
    <cellStyle name="Normal 45 2" xfId="175"/>
    <cellStyle name="Normal 46" xfId="82"/>
    <cellStyle name="Normal 46 2" xfId="176"/>
    <cellStyle name="Normal 47" xfId="83"/>
    <cellStyle name="Normal 47 2" xfId="177"/>
    <cellStyle name="Normal 48" xfId="84"/>
    <cellStyle name="Normal 48 2" xfId="178"/>
    <cellStyle name="Normal 49" xfId="85"/>
    <cellStyle name="Normal 49 2" xfId="179"/>
    <cellStyle name="Normal 5" xfId="86"/>
    <cellStyle name="Normal 5 2" xfId="180"/>
    <cellStyle name="Normal 50" xfId="87"/>
    <cellStyle name="Normal 50 2" xfId="181"/>
    <cellStyle name="Normal 51" xfId="88"/>
    <cellStyle name="Normal 51 2" xfId="182"/>
    <cellStyle name="Normal 52" xfId="89"/>
    <cellStyle name="Normal 52 2" xfId="183"/>
    <cellStyle name="Normal 53" xfId="90"/>
    <cellStyle name="Normal 53 2" xfId="184"/>
    <cellStyle name="Normal 54" xfId="91"/>
    <cellStyle name="Normal 54 2" xfId="185"/>
    <cellStyle name="Normal 55" xfId="92"/>
    <cellStyle name="Normal 55 2" xfId="186"/>
    <cellStyle name="Normal 56" xfId="93"/>
    <cellStyle name="Normal 56 2" xfId="187"/>
    <cellStyle name="Normal 57" xfId="94"/>
    <cellStyle name="Normal 57 2" xfId="188"/>
    <cellStyle name="Normal 58" xfId="95"/>
    <cellStyle name="Normal 58 2" xfId="189"/>
    <cellStyle name="Normal 59" xfId="96"/>
    <cellStyle name="Normal 59 2" xfId="190"/>
    <cellStyle name="Normal 6" xfId="97"/>
    <cellStyle name="Normal 6 2" xfId="191"/>
    <cellStyle name="Normal 60" xfId="98"/>
    <cellStyle name="Normal 60 2" xfId="192"/>
    <cellStyle name="Normal 61" xfId="99"/>
    <cellStyle name="Normal 61 2" xfId="193"/>
    <cellStyle name="Normal 62" xfId="100"/>
    <cellStyle name="Normal 62 2" xfId="194"/>
    <cellStyle name="Normal 63" xfId="101"/>
    <cellStyle name="Normal 63 2" xfId="195"/>
    <cellStyle name="Normal 64" xfId="102"/>
    <cellStyle name="Normal 64 2" xfId="196"/>
    <cellStyle name="Normal 65" xfId="103"/>
    <cellStyle name="Normal 65 2" xfId="197"/>
    <cellStyle name="Normal 66" xfId="104"/>
    <cellStyle name="Normal 66 2" xfId="198"/>
    <cellStyle name="Normal 67" xfId="105"/>
    <cellStyle name="Normal 67 2" xfId="199"/>
    <cellStyle name="Normal 68" xfId="106"/>
    <cellStyle name="Normal 68 2" xfId="200"/>
    <cellStyle name="Normal 69" xfId="107"/>
    <cellStyle name="Normal 69 2" xfId="201"/>
    <cellStyle name="Normal 7" xfId="108"/>
    <cellStyle name="Normal 7 2" xfId="202"/>
    <cellStyle name="Normal 70" xfId="109"/>
    <cellStyle name="Normal 70 2" xfId="203"/>
    <cellStyle name="Normal 71" xfId="110"/>
    <cellStyle name="Normal 71 2" xfId="204"/>
    <cellStyle name="Normal 72" xfId="111"/>
    <cellStyle name="Normal 72 2" xfId="205"/>
    <cellStyle name="Normal 73" xfId="112"/>
    <cellStyle name="Normal 73 2" xfId="206"/>
    <cellStyle name="Normal 74" xfId="113"/>
    <cellStyle name="Normal 74 2" xfId="207"/>
    <cellStyle name="Normal 75" xfId="114"/>
    <cellStyle name="Normal 75 2" xfId="208"/>
    <cellStyle name="Normal 76" xfId="229"/>
    <cellStyle name="Normal 77" xfId="115"/>
    <cellStyle name="Normal 77 2" xfId="209"/>
    <cellStyle name="Normal 78" xfId="116"/>
    <cellStyle name="Normal 78 2" xfId="210"/>
    <cellStyle name="Normal 79" xfId="117"/>
    <cellStyle name="Normal 79 2" xfId="211"/>
    <cellStyle name="Normal 8" xfId="118"/>
    <cellStyle name="Normal 8 2" xfId="212"/>
    <cellStyle name="Normal 80" xfId="119"/>
    <cellStyle name="Normal 80 2" xfId="213"/>
    <cellStyle name="Normal 81" xfId="228"/>
    <cellStyle name="Normal 81 10" xfId="422"/>
    <cellStyle name="Normal 81 10 2" xfId="725"/>
    <cellStyle name="Normal 81 10 2 2" xfId="1346"/>
    <cellStyle name="Normal 81 10 2 3" xfId="1966"/>
    <cellStyle name="Normal 81 10 2 4" xfId="2598"/>
    <cellStyle name="Normal 81 10 3" xfId="1043"/>
    <cellStyle name="Normal 81 10 4" xfId="1663"/>
    <cellStyle name="Normal 81 10 5" xfId="2295"/>
    <cellStyle name="Normal 81 11" xfId="321"/>
    <cellStyle name="Normal 81 11 2" xfId="624"/>
    <cellStyle name="Normal 81 11 2 2" xfId="1245"/>
    <cellStyle name="Normal 81 11 2 3" xfId="1865"/>
    <cellStyle name="Normal 81 11 2 4" xfId="2497"/>
    <cellStyle name="Normal 81 11 3" xfId="942"/>
    <cellStyle name="Normal 81 11 4" xfId="1562"/>
    <cellStyle name="Normal 81 11 5" xfId="2194"/>
    <cellStyle name="Normal 81 12" xfId="524"/>
    <cellStyle name="Normal 81 12 2" xfId="1145"/>
    <cellStyle name="Normal 81 12 3" xfId="1765"/>
    <cellStyle name="Normal 81 12 4" xfId="2397"/>
    <cellStyle name="Normal 81 13" xfId="853"/>
    <cellStyle name="Normal 81 14" xfId="1462"/>
    <cellStyle name="Normal 81 15" xfId="2094"/>
    <cellStyle name="Normal 81 2" xfId="233"/>
    <cellStyle name="Normal 81 2 2" xfId="244"/>
    <cellStyle name="Normal 81 2 2 2" xfId="445"/>
    <cellStyle name="Normal 81 2 2 2 2" xfId="748"/>
    <cellStyle name="Normal 81 2 2 2 2 2" xfId="1369"/>
    <cellStyle name="Normal 81 2 2 2 2 3" xfId="1989"/>
    <cellStyle name="Normal 81 2 2 2 2 4" xfId="2621"/>
    <cellStyle name="Normal 81 2 2 2 3" xfId="1066"/>
    <cellStyle name="Normal 81 2 2 2 4" xfId="1686"/>
    <cellStyle name="Normal 81 2 2 2 5" xfId="2318"/>
    <cellStyle name="Normal 81 2 2 3" xfId="345"/>
    <cellStyle name="Normal 81 2 2 3 2" xfId="648"/>
    <cellStyle name="Normal 81 2 2 3 2 2" xfId="1269"/>
    <cellStyle name="Normal 81 2 2 3 2 3" xfId="1889"/>
    <cellStyle name="Normal 81 2 2 3 2 4" xfId="2521"/>
    <cellStyle name="Normal 81 2 2 3 3" xfId="966"/>
    <cellStyle name="Normal 81 2 2 3 4" xfId="1586"/>
    <cellStyle name="Normal 81 2 2 3 5" xfId="2218"/>
    <cellStyle name="Normal 81 2 2 4" xfId="547"/>
    <cellStyle name="Normal 81 2 2 4 2" xfId="1168"/>
    <cellStyle name="Normal 81 2 2 4 3" xfId="1788"/>
    <cellStyle name="Normal 81 2 2 4 4" xfId="2420"/>
    <cellStyle name="Normal 81 2 2 5" xfId="865"/>
    <cellStyle name="Normal 81 2 2 6" xfId="1485"/>
    <cellStyle name="Normal 81 2 2 7" xfId="2117"/>
    <cellStyle name="Normal 81 2 3" xfId="423"/>
    <cellStyle name="Normal 81 2 3 2" xfId="726"/>
    <cellStyle name="Normal 81 2 3 2 2" xfId="1347"/>
    <cellStyle name="Normal 81 2 3 2 3" xfId="1967"/>
    <cellStyle name="Normal 81 2 3 2 4" xfId="2599"/>
    <cellStyle name="Normal 81 2 3 3" xfId="1044"/>
    <cellStyle name="Normal 81 2 3 4" xfId="1664"/>
    <cellStyle name="Normal 81 2 3 5" xfId="2296"/>
    <cellStyle name="Normal 81 2 4" xfId="334"/>
    <cellStyle name="Normal 81 2 4 2" xfId="637"/>
    <cellStyle name="Normal 81 2 4 2 2" xfId="1258"/>
    <cellStyle name="Normal 81 2 4 2 3" xfId="1878"/>
    <cellStyle name="Normal 81 2 4 2 4" xfId="2510"/>
    <cellStyle name="Normal 81 2 4 3" xfId="955"/>
    <cellStyle name="Normal 81 2 4 4" xfId="1575"/>
    <cellStyle name="Normal 81 2 4 5" xfId="2207"/>
    <cellStyle name="Normal 81 2 5" xfId="525"/>
    <cellStyle name="Normal 81 2 5 2" xfId="1146"/>
    <cellStyle name="Normal 81 2 5 3" xfId="1766"/>
    <cellStyle name="Normal 81 2 5 4" xfId="2398"/>
    <cellStyle name="Normal 81 2 6" xfId="854"/>
    <cellStyle name="Normal 81 2 7" xfId="1463"/>
    <cellStyle name="Normal 81 2 8" xfId="2095"/>
    <cellStyle name="Normal 81 3" xfId="234"/>
    <cellStyle name="Normal 81 3 2" xfId="245"/>
    <cellStyle name="Normal 81 3 2 2" xfId="446"/>
    <cellStyle name="Normal 81 3 2 2 2" xfId="749"/>
    <cellStyle name="Normal 81 3 2 2 2 2" xfId="1370"/>
    <cellStyle name="Normal 81 3 2 2 2 3" xfId="1990"/>
    <cellStyle name="Normal 81 3 2 2 2 4" xfId="2622"/>
    <cellStyle name="Normal 81 3 2 2 3" xfId="1067"/>
    <cellStyle name="Normal 81 3 2 2 4" xfId="1687"/>
    <cellStyle name="Normal 81 3 2 2 5" xfId="2319"/>
    <cellStyle name="Normal 81 3 2 3" xfId="346"/>
    <cellStyle name="Normal 81 3 2 3 2" xfId="649"/>
    <cellStyle name="Normal 81 3 2 3 2 2" xfId="1270"/>
    <cellStyle name="Normal 81 3 2 3 2 3" xfId="1890"/>
    <cellStyle name="Normal 81 3 2 3 2 4" xfId="2522"/>
    <cellStyle name="Normal 81 3 2 3 3" xfId="967"/>
    <cellStyle name="Normal 81 3 2 3 4" xfId="1587"/>
    <cellStyle name="Normal 81 3 2 3 5" xfId="2219"/>
    <cellStyle name="Normal 81 3 2 4" xfId="548"/>
    <cellStyle name="Normal 81 3 2 4 2" xfId="1169"/>
    <cellStyle name="Normal 81 3 2 4 3" xfId="1789"/>
    <cellStyle name="Normal 81 3 2 4 4" xfId="2421"/>
    <cellStyle name="Normal 81 3 2 5" xfId="866"/>
    <cellStyle name="Normal 81 3 2 6" xfId="1486"/>
    <cellStyle name="Normal 81 3 2 7" xfId="2118"/>
    <cellStyle name="Normal 81 3 3" xfId="424"/>
    <cellStyle name="Normal 81 3 3 2" xfId="727"/>
    <cellStyle name="Normal 81 3 3 2 2" xfId="1348"/>
    <cellStyle name="Normal 81 3 3 2 3" xfId="1968"/>
    <cellStyle name="Normal 81 3 3 2 4" xfId="2600"/>
    <cellStyle name="Normal 81 3 3 3" xfId="1045"/>
    <cellStyle name="Normal 81 3 3 4" xfId="1665"/>
    <cellStyle name="Normal 81 3 3 5" xfId="2297"/>
    <cellStyle name="Normal 81 3 4" xfId="335"/>
    <cellStyle name="Normal 81 3 4 2" xfId="638"/>
    <cellStyle name="Normal 81 3 4 2 2" xfId="1259"/>
    <cellStyle name="Normal 81 3 4 2 3" xfId="1879"/>
    <cellStyle name="Normal 81 3 4 2 4" xfId="2511"/>
    <cellStyle name="Normal 81 3 4 3" xfId="956"/>
    <cellStyle name="Normal 81 3 4 4" xfId="1576"/>
    <cellStyle name="Normal 81 3 4 5" xfId="2208"/>
    <cellStyle name="Normal 81 3 5" xfId="526"/>
    <cellStyle name="Normal 81 3 5 2" xfId="1147"/>
    <cellStyle name="Normal 81 3 5 3" xfId="1767"/>
    <cellStyle name="Normal 81 3 5 4" xfId="2399"/>
    <cellStyle name="Normal 81 3 6" xfId="855"/>
    <cellStyle name="Normal 81 3 7" xfId="1464"/>
    <cellStyle name="Normal 81 3 8" xfId="2096"/>
    <cellStyle name="Normal 81 4" xfId="235"/>
    <cellStyle name="Normal 81 4 2" xfId="246"/>
    <cellStyle name="Normal 81 4 2 2" xfId="447"/>
    <cellStyle name="Normal 81 4 2 2 2" xfId="750"/>
    <cellStyle name="Normal 81 4 2 2 2 2" xfId="1371"/>
    <cellStyle name="Normal 81 4 2 2 2 3" xfId="1991"/>
    <cellStyle name="Normal 81 4 2 2 2 4" xfId="2623"/>
    <cellStyle name="Normal 81 4 2 2 3" xfId="1068"/>
    <cellStyle name="Normal 81 4 2 2 4" xfId="1688"/>
    <cellStyle name="Normal 81 4 2 2 5" xfId="2320"/>
    <cellStyle name="Normal 81 4 2 3" xfId="347"/>
    <cellStyle name="Normal 81 4 2 3 2" xfId="650"/>
    <cellStyle name="Normal 81 4 2 3 2 2" xfId="1271"/>
    <cellStyle name="Normal 81 4 2 3 2 3" xfId="1891"/>
    <cellStyle name="Normal 81 4 2 3 2 4" xfId="2523"/>
    <cellStyle name="Normal 81 4 2 3 3" xfId="968"/>
    <cellStyle name="Normal 81 4 2 3 4" xfId="1588"/>
    <cellStyle name="Normal 81 4 2 3 5" xfId="2220"/>
    <cellStyle name="Normal 81 4 2 4" xfId="549"/>
    <cellStyle name="Normal 81 4 2 4 2" xfId="1170"/>
    <cellStyle name="Normal 81 4 2 4 3" xfId="1790"/>
    <cellStyle name="Normal 81 4 2 4 4" xfId="2422"/>
    <cellStyle name="Normal 81 4 2 5" xfId="867"/>
    <cellStyle name="Normal 81 4 2 6" xfId="1487"/>
    <cellStyle name="Normal 81 4 2 7" xfId="2119"/>
    <cellStyle name="Normal 81 4 3" xfId="425"/>
    <cellStyle name="Normal 81 4 3 2" xfId="728"/>
    <cellStyle name="Normal 81 4 3 2 2" xfId="1349"/>
    <cellStyle name="Normal 81 4 3 2 3" xfId="1969"/>
    <cellStyle name="Normal 81 4 3 2 4" xfId="2601"/>
    <cellStyle name="Normal 81 4 3 3" xfId="1046"/>
    <cellStyle name="Normal 81 4 3 4" xfId="1666"/>
    <cellStyle name="Normal 81 4 3 5" xfId="2298"/>
    <cellStyle name="Normal 81 4 4" xfId="336"/>
    <cellStyle name="Normal 81 4 4 2" xfId="639"/>
    <cellStyle name="Normal 81 4 4 2 2" xfId="1260"/>
    <cellStyle name="Normal 81 4 4 2 3" xfId="1880"/>
    <cellStyle name="Normal 81 4 4 2 4" xfId="2512"/>
    <cellStyle name="Normal 81 4 4 3" xfId="957"/>
    <cellStyle name="Normal 81 4 4 4" xfId="1577"/>
    <cellStyle name="Normal 81 4 4 5" xfId="2209"/>
    <cellStyle name="Normal 81 4 5" xfId="527"/>
    <cellStyle name="Normal 81 4 5 2" xfId="1148"/>
    <cellStyle name="Normal 81 4 5 3" xfId="1768"/>
    <cellStyle name="Normal 81 4 5 4" xfId="2400"/>
    <cellStyle name="Normal 81 4 6" xfId="856"/>
    <cellStyle name="Normal 81 4 7" xfId="1465"/>
    <cellStyle name="Normal 81 4 8" xfId="2097"/>
    <cellStyle name="Normal 81 5" xfId="239"/>
    <cellStyle name="Normal 81 5 2" xfId="261"/>
    <cellStyle name="Normal 81 5 2 2" xfId="462"/>
    <cellStyle name="Normal 81 5 2 2 2" xfId="765"/>
    <cellStyle name="Normal 81 5 2 2 2 2" xfId="1386"/>
    <cellStyle name="Normal 81 5 2 2 2 3" xfId="2006"/>
    <cellStyle name="Normal 81 5 2 2 2 4" xfId="2638"/>
    <cellStyle name="Normal 81 5 2 2 3" xfId="1083"/>
    <cellStyle name="Normal 81 5 2 2 4" xfId="1703"/>
    <cellStyle name="Normal 81 5 2 2 5" xfId="2335"/>
    <cellStyle name="Normal 81 5 2 3" xfId="362"/>
    <cellStyle name="Normal 81 5 2 3 2" xfId="665"/>
    <cellStyle name="Normal 81 5 2 3 2 2" xfId="1286"/>
    <cellStyle name="Normal 81 5 2 3 2 3" xfId="1906"/>
    <cellStyle name="Normal 81 5 2 3 2 4" xfId="2538"/>
    <cellStyle name="Normal 81 5 2 3 3" xfId="983"/>
    <cellStyle name="Normal 81 5 2 3 4" xfId="1603"/>
    <cellStyle name="Normal 81 5 2 3 5" xfId="2235"/>
    <cellStyle name="Normal 81 5 2 4" xfId="564"/>
    <cellStyle name="Normal 81 5 2 4 2" xfId="1185"/>
    <cellStyle name="Normal 81 5 2 4 3" xfId="1805"/>
    <cellStyle name="Normal 81 5 2 4 4" xfId="2437"/>
    <cellStyle name="Normal 81 5 2 5" xfId="882"/>
    <cellStyle name="Normal 81 5 2 6" xfId="1502"/>
    <cellStyle name="Normal 81 5 2 7" xfId="2134"/>
    <cellStyle name="Normal 81 5 3" xfId="440"/>
    <cellStyle name="Normal 81 5 3 2" xfId="743"/>
    <cellStyle name="Normal 81 5 3 2 2" xfId="1364"/>
    <cellStyle name="Normal 81 5 3 2 3" xfId="1984"/>
    <cellStyle name="Normal 81 5 3 2 4" xfId="2616"/>
    <cellStyle name="Normal 81 5 3 3" xfId="1061"/>
    <cellStyle name="Normal 81 5 3 4" xfId="1681"/>
    <cellStyle name="Normal 81 5 3 5" xfId="2313"/>
    <cellStyle name="Normal 81 5 4" xfId="340"/>
    <cellStyle name="Normal 81 5 4 2" xfId="643"/>
    <cellStyle name="Normal 81 5 4 2 2" xfId="1264"/>
    <cellStyle name="Normal 81 5 4 2 3" xfId="1884"/>
    <cellStyle name="Normal 81 5 4 2 4" xfId="2516"/>
    <cellStyle name="Normal 81 5 4 3" xfId="961"/>
    <cellStyle name="Normal 81 5 4 4" xfId="1581"/>
    <cellStyle name="Normal 81 5 4 5" xfId="2213"/>
    <cellStyle name="Normal 81 5 5" xfId="542"/>
    <cellStyle name="Normal 81 5 5 2" xfId="1163"/>
    <cellStyle name="Normal 81 5 5 3" xfId="1783"/>
    <cellStyle name="Normal 81 5 5 4" xfId="2415"/>
    <cellStyle name="Normal 81 5 6" xfId="860"/>
    <cellStyle name="Normal 81 5 7" xfId="1480"/>
    <cellStyle name="Normal 81 5 8" xfId="2112"/>
    <cellStyle name="Normal 81 6" xfId="240"/>
    <cellStyle name="Normal 81 6 2" xfId="262"/>
    <cellStyle name="Normal 81 6 2 2" xfId="463"/>
    <cellStyle name="Normal 81 6 2 2 2" xfId="766"/>
    <cellStyle name="Normal 81 6 2 2 2 2" xfId="1387"/>
    <cellStyle name="Normal 81 6 2 2 2 3" xfId="2007"/>
    <cellStyle name="Normal 81 6 2 2 2 4" xfId="2639"/>
    <cellStyle name="Normal 81 6 2 2 3" xfId="1084"/>
    <cellStyle name="Normal 81 6 2 2 4" xfId="1704"/>
    <cellStyle name="Normal 81 6 2 2 5" xfId="2336"/>
    <cellStyle name="Normal 81 6 2 3" xfId="363"/>
    <cellStyle name="Normal 81 6 2 3 2" xfId="666"/>
    <cellStyle name="Normal 81 6 2 3 2 2" xfId="1287"/>
    <cellStyle name="Normal 81 6 2 3 2 3" xfId="1907"/>
    <cellStyle name="Normal 81 6 2 3 2 4" xfId="2539"/>
    <cellStyle name="Normal 81 6 2 3 3" xfId="984"/>
    <cellStyle name="Normal 81 6 2 3 4" xfId="1604"/>
    <cellStyle name="Normal 81 6 2 3 5" xfId="2236"/>
    <cellStyle name="Normal 81 6 2 4" xfId="565"/>
    <cellStyle name="Normal 81 6 2 4 2" xfId="1186"/>
    <cellStyle name="Normal 81 6 2 4 3" xfId="1806"/>
    <cellStyle name="Normal 81 6 2 4 4" xfId="2438"/>
    <cellStyle name="Normal 81 6 2 5" xfId="883"/>
    <cellStyle name="Normal 81 6 2 6" xfId="1503"/>
    <cellStyle name="Normal 81 6 2 7" xfId="2135"/>
    <cellStyle name="Normal 81 6 3" xfId="441"/>
    <cellStyle name="Normal 81 6 3 2" xfId="744"/>
    <cellStyle name="Normal 81 6 3 2 2" xfId="1365"/>
    <cellStyle name="Normal 81 6 3 2 3" xfId="1985"/>
    <cellStyle name="Normal 81 6 3 2 4" xfId="2617"/>
    <cellStyle name="Normal 81 6 3 3" xfId="1062"/>
    <cellStyle name="Normal 81 6 3 4" xfId="1682"/>
    <cellStyle name="Normal 81 6 3 5" xfId="2314"/>
    <cellStyle name="Normal 81 6 4" xfId="341"/>
    <cellStyle name="Normal 81 6 4 2" xfId="644"/>
    <cellStyle name="Normal 81 6 4 2 2" xfId="1265"/>
    <cellStyle name="Normal 81 6 4 2 3" xfId="1885"/>
    <cellStyle name="Normal 81 6 4 2 4" xfId="2517"/>
    <cellStyle name="Normal 81 6 4 3" xfId="962"/>
    <cellStyle name="Normal 81 6 4 4" xfId="1582"/>
    <cellStyle name="Normal 81 6 4 5" xfId="2214"/>
    <cellStyle name="Normal 81 6 5" xfId="543"/>
    <cellStyle name="Normal 81 6 5 2" xfId="1164"/>
    <cellStyle name="Normal 81 6 5 3" xfId="1784"/>
    <cellStyle name="Normal 81 6 5 4" xfId="2416"/>
    <cellStyle name="Normal 81 6 6" xfId="861"/>
    <cellStyle name="Normal 81 6 7" xfId="1481"/>
    <cellStyle name="Normal 81 6 8" xfId="2113"/>
    <cellStyle name="Normal 81 7" xfId="243"/>
    <cellStyle name="Normal 81 7 2" xfId="444"/>
    <cellStyle name="Normal 81 7 2 2" xfId="747"/>
    <cellStyle name="Normal 81 7 2 2 2" xfId="1368"/>
    <cellStyle name="Normal 81 7 2 2 3" xfId="1988"/>
    <cellStyle name="Normal 81 7 2 2 4" xfId="2620"/>
    <cellStyle name="Normal 81 7 2 3" xfId="1065"/>
    <cellStyle name="Normal 81 7 2 4" xfId="1685"/>
    <cellStyle name="Normal 81 7 2 5" xfId="2317"/>
    <cellStyle name="Normal 81 7 3" xfId="344"/>
    <cellStyle name="Normal 81 7 3 2" xfId="647"/>
    <cellStyle name="Normal 81 7 3 2 2" xfId="1268"/>
    <cellStyle name="Normal 81 7 3 2 3" xfId="1888"/>
    <cellStyle name="Normal 81 7 3 2 4" xfId="2520"/>
    <cellStyle name="Normal 81 7 3 3" xfId="965"/>
    <cellStyle name="Normal 81 7 3 4" xfId="1585"/>
    <cellStyle name="Normal 81 7 3 5" xfId="2217"/>
    <cellStyle name="Normal 81 7 4" xfId="546"/>
    <cellStyle name="Normal 81 7 4 2" xfId="1167"/>
    <cellStyle name="Normal 81 7 4 3" xfId="1787"/>
    <cellStyle name="Normal 81 7 4 4" xfId="2419"/>
    <cellStyle name="Normal 81 7 5" xfId="864"/>
    <cellStyle name="Normal 81 7 6" xfId="1484"/>
    <cellStyle name="Normal 81 7 7" xfId="2116"/>
    <cellStyle name="Normal 81 8" xfId="264"/>
    <cellStyle name="Normal 81 8 2" xfId="465"/>
    <cellStyle name="Normal 81 8 2 2" xfId="768"/>
    <cellStyle name="Normal 81 8 2 2 2" xfId="1389"/>
    <cellStyle name="Normal 81 8 2 2 3" xfId="2009"/>
    <cellStyle name="Normal 81 8 2 2 4" xfId="2641"/>
    <cellStyle name="Normal 81 8 2 3" xfId="1086"/>
    <cellStyle name="Normal 81 8 2 4" xfId="1706"/>
    <cellStyle name="Normal 81 8 2 5" xfId="2338"/>
    <cellStyle name="Normal 81 8 3" xfId="365"/>
    <cellStyle name="Normal 81 8 3 2" xfId="668"/>
    <cellStyle name="Normal 81 8 3 2 2" xfId="1289"/>
    <cellStyle name="Normal 81 8 3 2 3" xfId="1909"/>
    <cellStyle name="Normal 81 8 3 2 4" xfId="2541"/>
    <cellStyle name="Normal 81 8 3 3" xfId="986"/>
    <cellStyle name="Normal 81 8 3 4" xfId="1606"/>
    <cellStyle name="Normal 81 8 3 5" xfId="2238"/>
    <cellStyle name="Normal 81 8 4" xfId="567"/>
    <cellStyle name="Normal 81 8 4 2" xfId="1188"/>
    <cellStyle name="Normal 81 8 4 3" xfId="1808"/>
    <cellStyle name="Normal 81 8 4 4" xfId="2440"/>
    <cellStyle name="Normal 81 8 5" xfId="885"/>
    <cellStyle name="Normal 81 8 6" xfId="1505"/>
    <cellStyle name="Normal 81 8 7" xfId="2137"/>
    <cellStyle name="Normal 81 9" xfId="333"/>
    <cellStyle name="Normal 81 9 2" xfId="636"/>
    <cellStyle name="Normal 81 9 2 2" xfId="1257"/>
    <cellStyle name="Normal 81 9 2 3" xfId="1877"/>
    <cellStyle name="Normal 81 9 2 4" xfId="2509"/>
    <cellStyle name="Normal 81 9 3" xfId="954"/>
    <cellStyle name="Normal 81 9 4" xfId="1574"/>
    <cellStyle name="Normal 81 9 5" xfId="2206"/>
    <cellStyle name="Normal 82" xfId="120"/>
    <cellStyle name="Normal 82 2" xfId="214"/>
    <cellStyle name="Normal 83" xfId="232"/>
    <cellStyle name="Normal 84" xfId="121"/>
    <cellStyle name="Normal 84 2" xfId="215"/>
    <cellStyle name="Normal 85" xfId="122"/>
    <cellStyle name="Normal 85 2" xfId="216"/>
    <cellStyle name="Normal 86" xfId="123"/>
    <cellStyle name="Normal 86 2" xfId="217"/>
    <cellStyle name="Normal 87" xfId="124"/>
    <cellStyle name="Normal 87 2" xfId="218"/>
    <cellStyle name="Normal 88" xfId="125"/>
    <cellStyle name="Normal 88 2" xfId="219"/>
    <cellStyle name="Normal 89" xfId="126"/>
    <cellStyle name="Normal 89 2" xfId="220"/>
    <cellStyle name="Normal 9" xfId="127"/>
    <cellStyle name="Normal 9 2" xfId="221"/>
    <cellStyle name="Normal 90" xfId="128"/>
    <cellStyle name="Normal 90 2" xfId="222"/>
    <cellStyle name="Normal 91" xfId="129"/>
    <cellStyle name="Normal 91 2" xfId="223"/>
    <cellStyle name="Normal 92" xfId="130"/>
    <cellStyle name="Normal 92 2" xfId="224"/>
    <cellStyle name="Normal 93" xfId="131"/>
    <cellStyle name="Normal 93 2" xfId="225"/>
    <cellStyle name="Normal 94" xfId="132"/>
    <cellStyle name="Normal 94 2" xfId="226"/>
    <cellStyle name="Normal 95" xfId="133"/>
    <cellStyle name="Normal 95 2" xfId="227"/>
    <cellStyle name="Normal 96" xfId="236"/>
    <cellStyle name="Normal 96 2" xfId="258"/>
    <cellStyle name="Normal 96 2 2" xfId="459"/>
    <cellStyle name="Normal 96 2 2 2" xfId="762"/>
    <cellStyle name="Normal 96 2 2 2 2" xfId="1383"/>
    <cellStyle name="Normal 96 2 2 2 3" xfId="2003"/>
    <cellStyle name="Normal 96 2 2 2 4" xfId="2635"/>
    <cellStyle name="Normal 96 2 2 3" xfId="1080"/>
    <cellStyle name="Normal 96 2 2 4" xfId="1700"/>
    <cellStyle name="Normal 96 2 2 5" xfId="2332"/>
    <cellStyle name="Normal 96 2 3" xfId="359"/>
    <cellStyle name="Normal 96 2 3 2" xfId="662"/>
    <cellStyle name="Normal 96 2 3 2 2" xfId="1283"/>
    <cellStyle name="Normal 96 2 3 2 3" xfId="1903"/>
    <cellStyle name="Normal 96 2 3 2 4" xfId="2535"/>
    <cellStyle name="Normal 96 2 3 3" xfId="980"/>
    <cellStyle name="Normal 96 2 3 4" xfId="1600"/>
    <cellStyle name="Normal 96 2 3 5" xfId="2232"/>
    <cellStyle name="Normal 96 2 4" xfId="561"/>
    <cellStyle name="Normal 96 2 4 2" xfId="1182"/>
    <cellStyle name="Normal 96 2 4 3" xfId="1802"/>
    <cellStyle name="Normal 96 2 4 4" xfId="2434"/>
    <cellStyle name="Normal 96 2 5" xfId="879"/>
    <cellStyle name="Normal 96 2 6" xfId="1499"/>
    <cellStyle name="Normal 96 2 7" xfId="2131"/>
    <cellStyle name="Normal 96 3" xfId="437"/>
    <cellStyle name="Normal 96 3 2" xfId="740"/>
    <cellStyle name="Normal 96 3 2 2" xfId="1361"/>
    <cellStyle name="Normal 96 3 2 3" xfId="1981"/>
    <cellStyle name="Normal 96 3 2 4" xfId="2613"/>
    <cellStyle name="Normal 96 3 3" xfId="1058"/>
    <cellStyle name="Normal 96 3 4" xfId="1678"/>
    <cellStyle name="Normal 96 3 5" xfId="2310"/>
    <cellStyle name="Normal 96 4" xfId="337"/>
    <cellStyle name="Normal 96 4 2" xfId="640"/>
    <cellStyle name="Normal 96 4 2 2" xfId="1261"/>
    <cellStyle name="Normal 96 4 2 3" xfId="1881"/>
    <cellStyle name="Normal 96 4 2 4" xfId="2513"/>
    <cellStyle name="Normal 96 4 3" xfId="958"/>
    <cellStyle name="Normal 96 4 4" xfId="1578"/>
    <cellStyle name="Normal 96 4 5" xfId="2210"/>
    <cellStyle name="Normal 96 5" xfId="539"/>
    <cellStyle name="Normal 96 5 2" xfId="1160"/>
    <cellStyle name="Normal 96 5 3" xfId="1780"/>
    <cellStyle name="Normal 96 5 4" xfId="2412"/>
    <cellStyle name="Normal 96 6" xfId="857"/>
    <cellStyle name="Normal 96 7" xfId="1477"/>
    <cellStyle name="Normal 96 8" xfId="2109"/>
    <cellStyle name="Normal 97" xfId="241"/>
    <cellStyle name="Normal 97 2" xfId="263"/>
    <cellStyle name="Normal 97 2 2" xfId="464"/>
    <cellStyle name="Normal 97 2 2 2" xfId="767"/>
    <cellStyle name="Normal 97 2 2 2 2" xfId="1388"/>
    <cellStyle name="Normal 97 2 2 2 3" xfId="2008"/>
    <cellStyle name="Normal 97 2 2 2 4" xfId="2640"/>
    <cellStyle name="Normal 97 2 2 3" xfId="1085"/>
    <cellStyle name="Normal 97 2 2 4" xfId="1705"/>
    <cellStyle name="Normal 97 2 2 5" xfId="2337"/>
    <cellStyle name="Normal 97 2 3" xfId="364"/>
    <cellStyle name="Normal 97 2 3 2" xfId="667"/>
    <cellStyle name="Normal 97 2 3 2 2" xfId="1288"/>
    <cellStyle name="Normal 97 2 3 2 3" xfId="1908"/>
    <cellStyle name="Normal 97 2 3 2 4" xfId="2540"/>
    <cellStyle name="Normal 97 2 3 3" xfId="985"/>
    <cellStyle name="Normal 97 2 3 4" xfId="1605"/>
    <cellStyle name="Normal 97 2 3 5" xfId="2237"/>
    <cellStyle name="Normal 97 2 4" xfId="566"/>
    <cellStyle name="Normal 97 2 4 2" xfId="1187"/>
    <cellStyle name="Normal 97 2 4 3" xfId="1807"/>
    <cellStyle name="Normal 97 2 4 4" xfId="2439"/>
    <cellStyle name="Normal 97 2 5" xfId="884"/>
    <cellStyle name="Normal 97 2 6" xfId="1504"/>
    <cellStyle name="Normal 97 2 7" xfId="2136"/>
    <cellStyle name="Normal 97 3" xfId="442"/>
    <cellStyle name="Normal 97 3 2" xfId="745"/>
    <cellStyle name="Normal 97 3 2 2" xfId="1366"/>
    <cellStyle name="Normal 97 3 2 3" xfId="1986"/>
    <cellStyle name="Normal 97 3 2 4" xfId="2618"/>
    <cellStyle name="Normal 97 3 3" xfId="1063"/>
    <cellStyle name="Normal 97 3 4" xfId="1683"/>
    <cellStyle name="Normal 97 3 5" xfId="2315"/>
    <cellStyle name="Normal 97 4" xfId="342"/>
    <cellStyle name="Normal 97 4 2" xfId="645"/>
    <cellStyle name="Normal 97 4 2 2" xfId="1266"/>
    <cellStyle name="Normal 97 4 2 3" xfId="1886"/>
    <cellStyle name="Normal 97 4 2 4" xfId="2518"/>
    <cellStyle name="Normal 97 4 3" xfId="963"/>
    <cellStyle name="Normal 97 4 4" xfId="1583"/>
    <cellStyle name="Normal 97 4 5" xfId="2215"/>
    <cellStyle name="Normal 97 5" xfId="544"/>
    <cellStyle name="Normal 97 5 2" xfId="1165"/>
    <cellStyle name="Normal 97 5 3" xfId="1785"/>
    <cellStyle name="Normal 97 5 4" xfId="2417"/>
    <cellStyle name="Normal 97 6" xfId="862"/>
    <cellStyle name="Normal 97 7" xfId="1482"/>
    <cellStyle name="Normal 97 8" xfId="2114"/>
    <cellStyle name="Normal 98" xfId="265"/>
    <cellStyle name="Normal 98 2" xfId="466"/>
    <cellStyle name="Normal 98 2 2" xfId="769"/>
    <cellStyle name="Normal 98 2 2 2" xfId="1390"/>
    <cellStyle name="Normal 98 2 2 3" xfId="2010"/>
    <cellStyle name="Normal 98 2 2 4" xfId="2642"/>
    <cellStyle name="Normal 98 2 3" xfId="1087"/>
    <cellStyle name="Normal 98 2 4" xfId="1707"/>
    <cellStyle name="Normal 98 2 5" xfId="2339"/>
    <cellStyle name="Normal 98 3" xfId="366"/>
    <cellStyle name="Normal 98 3 2" xfId="669"/>
    <cellStyle name="Normal 98 3 2 2" xfId="1290"/>
    <cellStyle name="Normal 98 3 2 3" xfId="1910"/>
    <cellStyle name="Normal 98 3 2 4" xfId="2542"/>
    <cellStyle name="Normal 98 3 3" xfId="987"/>
    <cellStyle name="Normal 98 3 4" xfId="1607"/>
    <cellStyle name="Normal 98 3 5" xfId="2239"/>
    <cellStyle name="Normal 98 4" xfId="568"/>
    <cellStyle name="Normal 98 4 2" xfId="1189"/>
    <cellStyle name="Normal 98 4 3" xfId="1809"/>
    <cellStyle name="Normal 98 4 4" xfId="2441"/>
    <cellStyle name="Normal 98 5" xfId="886"/>
    <cellStyle name="Normal 98 6" xfId="1506"/>
    <cellStyle name="Normal 98 7" xfId="2138"/>
    <cellStyle name="Normal 99" xfId="279"/>
    <cellStyle name="Normal 99 2" xfId="480"/>
    <cellStyle name="Normal 99 2 2" xfId="783"/>
    <cellStyle name="Normal 99 2 2 2" xfId="1404"/>
    <cellStyle name="Normal 99 2 2 3" xfId="2024"/>
    <cellStyle name="Normal 99 2 2 4" xfId="2656"/>
    <cellStyle name="Normal 99 2 3" xfId="1101"/>
    <cellStyle name="Normal 99 2 4" xfId="1721"/>
    <cellStyle name="Normal 99 2 5" xfId="2353"/>
    <cellStyle name="Normal 99 3" xfId="380"/>
    <cellStyle name="Normal 99 3 2" xfId="683"/>
    <cellStyle name="Normal 99 3 2 2" xfId="1304"/>
    <cellStyle name="Normal 99 3 2 3" xfId="1924"/>
    <cellStyle name="Normal 99 3 2 4" xfId="2556"/>
    <cellStyle name="Normal 99 3 3" xfId="1001"/>
    <cellStyle name="Normal 99 3 4" xfId="1621"/>
    <cellStyle name="Normal 99 3 5" xfId="2253"/>
    <cellStyle name="Normal 99 4" xfId="582"/>
    <cellStyle name="Normal 99 4 2" xfId="1203"/>
    <cellStyle name="Normal 99 4 3" xfId="1823"/>
    <cellStyle name="Normal 99 4 4" xfId="2455"/>
    <cellStyle name="Normal 99 5" xfId="900"/>
    <cellStyle name="Normal 99 6" xfId="1520"/>
    <cellStyle name="Normal 99 7" xfId="2152"/>
    <cellStyle name="Note 10" xfId="2701"/>
    <cellStyle name="Note 11" xfId="2715"/>
    <cellStyle name="Note 12" xfId="2729"/>
    <cellStyle name="Note 2" xfId="237"/>
    <cellStyle name="Note 2 2" xfId="259"/>
    <cellStyle name="Note 2 2 2" xfId="460"/>
    <cellStyle name="Note 2 2 2 2" xfId="763"/>
    <cellStyle name="Note 2 2 2 2 2" xfId="1384"/>
    <cellStyle name="Note 2 2 2 2 3" xfId="2004"/>
    <cellStyle name="Note 2 2 2 2 4" xfId="2636"/>
    <cellStyle name="Note 2 2 2 3" xfId="1081"/>
    <cellStyle name="Note 2 2 2 4" xfId="1701"/>
    <cellStyle name="Note 2 2 2 5" xfId="2333"/>
    <cellStyle name="Note 2 2 3" xfId="360"/>
    <cellStyle name="Note 2 2 3 2" xfId="663"/>
    <cellStyle name="Note 2 2 3 2 2" xfId="1284"/>
    <cellStyle name="Note 2 2 3 2 3" xfId="1904"/>
    <cellStyle name="Note 2 2 3 2 4" xfId="2536"/>
    <cellStyle name="Note 2 2 3 3" xfId="981"/>
    <cellStyle name="Note 2 2 3 4" xfId="1601"/>
    <cellStyle name="Note 2 2 3 5" xfId="2233"/>
    <cellStyle name="Note 2 2 4" xfId="562"/>
    <cellStyle name="Note 2 2 4 2" xfId="1183"/>
    <cellStyle name="Note 2 2 4 3" xfId="1803"/>
    <cellStyle name="Note 2 2 4 4" xfId="2435"/>
    <cellStyle name="Note 2 2 5" xfId="880"/>
    <cellStyle name="Note 2 2 6" xfId="1500"/>
    <cellStyle name="Note 2 2 7" xfId="2132"/>
    <cellStyle name="Note 2 3" xfId="438"/>
    <cellStyle name="Note 2 3 2" xfId="741"/>
    <cellStyle name="Note 2 3 2 2" xfId="1362"/>
    <cellStyle name="Note 2 3 2 3" xfId="1982"/>
    <cellStyle name="Note 2 3 2 4" xfId="2614"/>
    <cellStyle name="Note 2 3 3" xfId="1059"/>
    <cellStyle name="Note 2 3 4" xfId="1679"/>
    <cellStyle name="Note 2 3 5" xfId="2311"/>
    <cellStyle name="Note 2 4" xfId="338"/>
    <cellStyle name="Note 2 4 2" xfId="641"/>
    <cellStyle name="Note 2 4 2 2" xfId="1262"/>
    <cellStyle name="Note 2 4 2 3" xfId="1882"/>
    <cellStyle name="Note 2 4 2 4" xfId="2514"/>
    <cellStyle name="Note 2 4 3" xfId="959"/>
    <cellStyle name="Note 2 4 4" xfId="1579"/>
    <cellStyle name="Note 2 4 5" xfId="2211"/>
    <cellStyle name="Note 2 5" xfId="540"/>
    <cellStyle name="Note 2 5 2" xfId="1161"/>
    <cellStyle name="Note 2 5 3" xfId="1781"/>
    <cellStyle name="Note 2 5 4" xfId="2413"/>
    <cellStyle name="Note 2 6" xfId="858"/>
    <cellStyle name="Note 2 7" xfId="1478"/>
    <cellStyle name="Note 2 8" xfId="2110"/>
    <cellStyle name="Note 3" xfId="266"/>
    <cellStyle name="Note 3 2" xfId="467"/>
    <cellStyle name="Note 3 2 2" xfId="770"/>
    <cellStyle name="Note 3 2 2 2" xfId="1391"/>
    <cellStyle name="Note 3 2 2 3" xfId="2011"/>
    <cellStyle name="Note 3 2 2 4" xfId="2643"/>
    <cellStyle name="Note 3 2 3" xfId="1088"/>
    <cellStyle name="Note 3 2 4" xfId="1708"/>
    <cellStyle name="Note 3 2 5" xfId="2340"/>
    <cellStyle name="Note 3 3" xfId="367"/>
    <cellStyle name="Note 3 3 2" xfId="670"/>
    <cellStyle name="Note 3 3 2 2" xfId="1291"/>
    <cellStyle name="Note 3 3 2 3" xfId="1911"/>
    <cellStyle name="Note 3 3 2 4" xfId="2543"/>
    <cellStyle name="Note 3 3 3" xfId="988"/>
    <cellStyle name="Note 3 3 4" xfId="1608"/>
    <cellStyle name="Note 3 3 5" xfId="2240"/>
    <cellStyle name="Note 3 4" xfId="569"/>
    <cellStyle name="Note 3 4 2" xfId="1190"/>
    <cellStyle name="Note 3 4 3" xfId="1810"/>
    <cellStyle name="Note 3 4 4" xfId="2442"/>
    <cellStyle name="Note 3 5" xfId="887"/>
    <cellStyle name="Note 3 6" xfId="1507"/>
    <cellStyle name="Note 3 7" xfId="2139"/>
    <cellStyle name="Note 4" xfId="280"/>
    <cellStyle name="Note 4 2" xfId="481"/>
    <cellStyle name="Note 4 2 2" xfId="784"/>
    <cellStyle name="Note 4 2 2 2" xfId="1405"/>
    <cellStyle name="Note 4 2 2 3" xfId="2025"/>
    <cellStyle name="Note 4 2 2 4" xfId="2657"/>
    <cellStyle name="Note 4 2 3" xfId="1102"/>
    <cellStyle name="Note 4 2 4" xfId="1722"/>
    <cellStyle name="Note 4 2 5" xfId="2354"/>
    <cellStyle name="Note 4 3" xfId="381"/>
    <cellStyle name="Note 4 3 2" xfId="684"/>
    <cellStyle name="Note 4 3 2 2" xfId="1305"/>
    <cellStyle name="Note 4 3 2 3" xfId="1925"/>
    <cellStyle name="Note 4 3 2 4" xfId="2557"/>
    <cellStyle name="Note 4 3 3" xfId="1002"/>
    <cellStyle name="Note 4 3 4" xfId="1622"/>
    <cellStyle name="Note 4 3 5" xfId="2254"/>
    <cellStyle name="Note 4 4" xfId="583"/>
    <cellStyle name="Note 4 4 2" xfId="1204"/>
    <cellStyle name="Note 4 4 3" xfId="1824"/>
    <cellStyle name="Note 4 4 4" xfId="2456"/>
    <cellStyle name="Note 4 5" xfId="901"/>
    <cellStyle name="Note 4 6" xfId="1521"/>
    <cellStyle name="Note 4 7" xfId="2153"/>
    <cellStyle name="Note 5" xfId="294"/>
    <cellStyle name="Note 5 2" xfId="495"/>
    <cellStyle name="Note 5 2 2" xfId="798"/>
    <cellStyle name="Note 5 2 2 2" xfId="1419"/>
    <cellStyle name="Note 5 2 2 3" xfId="2039"/>
    <cellStyle name="Note 5 2 2 4" xfId="2671"/>
    <cellStyle name="Note 5 2 3" xfId="1116"/>
    <cellStyle name="Note 5 2 4" xfId="1736"/>
    <cellStyle name="Note 5 2 5" xfId="2368"/>
    <cellStyle name="Note 5 3" xfId="395"/>
    <cellStyle name="Note 5 3 2" xfId="698"/>
    <cellStyle name="Note 5 3 2 2" xfId="1319"/>
    <cellStyle name="Note 5 3 2 3" xfId="1939"/>
    <cellStyle name="Note 5 3 2 4" xfId="2571"/>
    <cellStyle name="Note 5 3 3" xfId="1016"/>
    <cellStyle name="Note 5 3 4" xfId="1636"/>
    <cellStyle name="Note 5 3 5" xfId="2268"/>
    <cellStyle name="Note 5 4" xfId="597"/>
    <cellStyle name="Note 5 4 2" xfId="1218"/>
    <cellStyle name="Note 5 4 3" xfId="1838"/>
    <cellStyle name="Note 5 4 4" xfId="2470"/>
    <cellStyle name="Note 5 5" xfId="915"/>
    <cellStyle name="Note 5 6" xfId="1535"/>
    <cellStyle name="Note 5 7" xfId="2167"/>
    <cellStyle name="Note 6" xfId="308"/>
    <cellStyle name="Note 6 2" xfId="509"/>
    <cellStyle name="Note 6 2 2" xfId="812"/>
    <cellStyle name="Note 6 2 2 2" xfId="1433"/>
    <cellStyle name="Note 6 2 2 3" xfId="2053"/>
    <cellStyle name="Note 6 2 2 4" xfId="2685"/>
    <cellStyle name="Note 6 2 3" xfId="1130"/>
    <cellStyle name="Note 6 2 4" xfId="1750"/>
    <cellStyle name="Note 6 2 5" xfId="2382"/>
    <cellStyle name="Note 6 3" xfId="409"/>
    <cellStyle name="Note 6 3 2" xfId="712"/>
    <cellStyle name="Note 6 3 2 2" xfId="1333"/>
    <cellStyle name="Note 6 3 2 3" xfId="1953"/>
    <cellStyle name="Note 6 3 2 4" xfId="2585"/>
    <cellStyle name="Note 6 3 3" xfId="1030"/>
    <cellStyle name="Note 6 3 4" xfId="1650"/>
    <cellStyle name="Note 6 3 5" xfId="2282"/>
    <cellStyle name="Note 6 4" xfId="611"/>
    <cellStyle name="Note 6 4 2" xfId="1232"/>
    <cellStyle name="Note 6 4 3" xfId="1852"/>
    <cellStyle name="Note 6 4 4" xfId="2484"/>
    <cellStyle name="Note 6 5" xfId="929"/>
    <cellStyle name="Note 6 6" xfId="1549"/>
    <cellStyle name="Note 6 7" xfId="2181"/>
    <cellStyle name="Note 7" xfId="828"/>
    <cellStyle name="Note 7 2" xfId="1449"/>
    <cellStyle name="Note 8" xfId="2069"/>
    <cellStyle name="Note 9" xfId="2081"/>
    <cellStyle name="Output" xfId="10" builtinId="21" customBuiltin="1"/>
    <cellStyle name="Percent" xfId="2745" builtinId="5"/>
    <cellStyle name="Percent 2" xfId="230"/>
    <cellStyle name="Percent 3" xfId="231"/>
    <cellStyle name="Percent 4" xfId="134"/>
    <cellStyle name="Title" xfId="1" builtinId="15" customBuiltin="1"/>
    <cellStyle name="Total" xfId="16" builtinId="25" customBuiltin="1"/>
    <cellStyle name="Warning Text" xfId="14" builtinId="11" customBuiltin="1"/>
    <cellStyle name="一般 2" xfId="2743"/>
  </cellStyles>
  <dxfs count="5">
    <dxf>
      <fill>
        <patternFill>
          <bgColor theme="4" tint="0.79998168889431442"/>
        </patternFill>
      </fill>
    </dxf>
    <dxf>
      <fill>
        <patternFill>
          <bgColor theme="9" tint="0.79998168889431442"/>
        </patternFill>
      </fill>
    </dxf>
    <dxf>
      <font>
        <color auto="1"/>
      </font>
      <fill>
        <patternFill>
          <fgColor auto="1"/>
          <bgColor theme="9" tint="0.79998168889431442"/>
        </patternFill>
      </fill>
    </dxf>
    <dxf>
      <fill>
        <patternFill>
          <bgColor theme="4" tint="0.79998168889431442"/>
        </patternFill>
      </fill>
    </dxf>
    <dxf>
      <fill>
        <patternFill>
          <bgColor theme="9" tint="0.79998168889431442"/>
        </patternFill>
      </fill>
    </dxf>
  </dxfs>
  <tableStyles count="0" defaultTableStyle="TableStyleMedium2" defaultPivotStyle="PivotStyleLight16"/>
  <colors>
    <mruColors>
      <color rgb="FFFF99FF"/>
      <color rgb="FFFFFF99"/>
      <color rgb="FF66FFFF"/>
      <color rgb="FF9999FF"/>
      <color rgb="FFCC99FF"/>
      <color rgb="FF9933FF"/>
      <color rgb="FFFF6600"/>
      <color rgb="FF66FF99"/>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R217"/>
  <sheetViews>
    <sheetView tabSelected="1" zoomScale="80" zoomScaleNormal="80" workbookViewId="0"/>
  </sheetViews>
  <sheetFormatPr defaultColWidth="9.140625" defaultRowHeight="15"/>
  <cols>
    <col min="1" max="1" width="3.140625" style="7" customWidth="1"/>
    <col min="2" max="2" width="3.28515625" style="7" customWidth="1"/>
    <col min="3" max="3" width="3" style="7" customWidth="1"/>
    <col min="4" max="4" width="2.5703125" style="7" customWidth="1"/>
    <col min="5" max="5" width="13.28515625" style="7" customWidth="1"/>
    <col min="6" max="6" width="5" style="7" customWidth="1"/>
    <col min="7" max="7" width="9.42578125" style="7" customWidth="1"/>
    <col min="8" max="8" width="11" style="7" customWidth="1"/>
    <col min="9" max="9" width="13.140625" style="7" customWidth="1"/>
    <col min="10" max="10" width="11.7109375" style="7" customWidth="1"/>
    <col min="11" max="12" width="14.42578125" style="7" customWidth="1"/>
    <col min="13" max="13" width="16.7109375" style="7" customWidth="1"/>
    <col min="14" max="14" width="11.140625" style="7" customWidth="1"/>
    <col min="15" max="15" width="11" style="7" customWidth="1"/>
    <col min="16" max="16" width="9.140625" style="7"/>
    <col min="17" max="17" width="42" style="7" customWidth="1"/>
    <col min="18" max="18" width="11.85546875" style="7" bestFit="1" customWidth="1"/>
    <col min="19" max="19" width="21.28515625" style="7" customWidth="1"/>
    <col min="20" max="25" width="12.140625" style="7" customWidth="1"/>
    <col min="26" max="26" width="31.28515625" style="7" customWidth="1"/>
    <col min="27" max="27" width="14.5703125" style="7" customWidth="1"/>
    <col min="28" max="28" width="14.42578125" style="7" customWidth="1"/>
    <col min="29" max="29" width="13.7109375" style="7" bestFit="1" customWidth="1"/>
    <col min="30" max="30" width="36.7109375" style="7" customWidth="1"/>
    <col min="31" max="31" width="22.140625" style="7" bestFit="1" customWidth="1"/>
    <col min="32" max="32" width="13.7109375" style="7" bestFit="1" customWidth="1"/>
    <col min="33" max="34" width="13.5703125" style="7" bestFit="1" customWidth="1"/>
    <col min="35" max="35" width="9.140625" style="7"/>
    <col min="36" max="36" width="15.28515625" style="7" customWidth="1"/>
    <col min="37" max="37" width="13.5703125" style="7" bestFit="1" customWidth="1"/>
    <col min="38" max="16384" width="9.140625" style="7"/>
  </cols>
  <sheetData>
    <row r="1" spans="1:44">
      <c r="H1" s="5" t="s">
        <v>65</v>
      </c>
      <c r="P1" s="74" t="s">
        <v>76</v>
      </c>
      <c r="Q1" s="74"/>
      <c r="Z1"/>
      <c r="AA1"/>
      <c r="AB1"/>
    </row>
    <row r="2" spans="1:44">
      <c r="H2" s="7" t="s">
        <v>64</v>
      </c>
      <c r="R2" s="7" t="s">
        <v>4</v>
      </c>
      <c r="V2"/>
      <c r="W2"/>
      <c r="X2"/>
      <c r="Z2"/>
      <c r="AA2"/>
      <c r="AB2"/>
    </row>
    <row r="3" spans="1:44">
      <c r="A3" s="7" t="s">
        <v>42</v>
      </c>
      <c r="H3" s="7" t="s">
        <v>2</v>
      </c>
      <c r="N3" s="7" t="s">
        <v>35</v>
      </c>
      <c r="P3" s="20">
        <f>AVERAGE(M7:M217)</f>
        <v>0.21800947867298578</v>
      </c>
      <c r="S3" s="75"/>
      <c r="U3" s="75"/>
      <c r="V3" s="75"/>
      <c r="W3" s="75"/>
      <c r="X3" s="75"/>
      <c r="Y3" s="75"/>
      <c r="Z3" s="75"/>
      <c r="AA3" s="75"/>
      <c r="AB3" s="75"/>
    </row>
    <row r="4" spans="1:44">
      <c r="A4" s="7" t="s">
        <v>43</v>
      </c>
      <c r="Q4" s="7" t="s">
        <v>45</v>
      </c>
      <c r="W4" s="7" t="s">
        <v>46</v>
      </c>
    </row>
    <row r="5" spans="1:44" ht="60">
      <c r="P5" s="54"/>
      <c r="Q5" s="25" t="s">
        <v>3</v>
      </c>
      <c r="R5" s="25" t="s">
        <v>8</v>
      </c>
      <c r="S5" s="25" t="s">
        <v>9</v>
      </c>
      <c r="T5" s="79" t="s">
        <v>30</v>
      </c>
      <c r="U5" s="54" t="s">
        <v>10</v>
      </c>
      <c r="V5" s="25" t="s">
        <v>0</v>
      </c>
      <c r="W5" s="102" t="s">
        <v>71</v>
      </c>
      <c r="X5" s="103" t="s">
        <v>80</v>
      </c>
      <c r="Y5" s="104" t="s">
        <v>72</v>
      </c>
      <c r="Z5" s="105" t="s">
        <v>67</v>
      </c>
      <c r="AA5" s="106" t="s">
        <v>69</v>
      </c>
      <c r="AE5"/>
      <c r="AF5"/>
      <c r="AG5"/>
      <c r="AH5"/>
      <c r="AI5"/>
      <c r="AJ5"/>
      <c r="AK5"/>
    </row>
    <row r="6" spans="1:44" ht="76.5" customHeight="1">
      <c r="A6" s="7" t="s">
        <v>7</v>
      </c>
      <c r="B6" s="7" t="s">
        <v>11</v>
      </c>
      <c r="C6" s="7" t="s">
        <v>6</v>
      </c>
      <c r="E6" s="6" t="s">
        <v>44</v>
      </c>
      <c r="F6" s="7" t="s">
        <v>1</v>
      </c>
      <c r="G6" s="84" t="s">
        <v>28</v>
      </c>
      <c r="H6" s="6" t="s">
        <v>71</v>
      </c>
      <c r="I6" s="6" t="s">
        <v>80</v>
      </c>
      <c r="J6" s="6" t="s">
        <v>72</v>
      </c>
      <c r="K6" s="6" t="s">
        <v>67</v>
      </c>
      <c r="L6" s="6" t="s">
        <v>69</v>
      </c>
      <c r="M6" s="6" t="s">
        <v>78</v>
      </c>
      <c r="N6" s="6" t="s">
        <v>38</v>
      </c>
      <c r="O6" s="6" t="s">
        <v>66</v>
      </c>
      <c r="P6" s="2"/>
      <c r="Q6" s="1"/>
      <c r="R6" s="1"/>
      <c r="S6" s="1"/>
      <c r="T6" s="1"/>
      <c r="U6" s="2"/>
      <c r="V6" s="110" t="s">
        <v>34</v>
      </c>
      <c r="W6" s="110"/>
      <c r="X6" s="110"/>
      <c r="Y6" s="110"/>
      <c r="Z6" s="110"/>
      <c r="AA6" s="111"/>
      <c r="AE6"/>
      <c r="AF6"/>
      <c r="AG6"/>
      <c r="AH6"/>
      <c r="AI6"/>
      <c r="AJ6"/>
      <c r="AK6"/>
    </row>
    <row r="7" spans="1:44">
      <c r="A7" s="7">
        <v>0</v>
      </c>
      <c r="B7" s="7">
        <v>0</v>
      </c>
      <c r="C7" s="7">
        <v>1</v>
      </c>
      <c r="E7" s="7">
        <v>495</v>
      </c>
      <c r="F7" s="7" t="s">
        <v>6</v>
      </c>
      <c r="G7" s="90">
        <v>516.60304200000007</v>
      </c>
      <c r="H7" s="91">
        <v>190.32204461285687</v>
      </c>
      <c r="I7" s="50">
        <v>153.53777031746711</v>
      </c>
      <c r="J7" s="92">
        <v>128.53777031746711</v>
      </c>
      <c r="K7" s="90">
        <v>155.07204461285687</v>
      </c>
      <c r="L7" s="90">
        <v>118.28777031746712</v>
      </c>
      <c r="M7" s="7">
        <v>0</v>
      </c>
      <c r="N7" s="7">
        <v>0</v>
      </c>
      <c r="O7" s="7">
        <v>0</v>
      </c>
      <c r="P7" s="2" t="s">
        <v>7</v>
      </c>
      <c r="Q7" s="55">
        <f>1/3</f>
        <v>0.33333333333333331</v>
      </c>
      <c r="R7" s="55">
        <v>0.3</v>
      </c>
      <c r="S7" s="55">
        <v>0.4</v>
      </c>
      <c r="T7" s="1">
        <v>0.23</v>
      </c>
      <c r="U7" s="2">
        <f>SUM(A7:A217)</f>
        <v>60</v>
      </c>
      <c r="V7" s="93">
        <f>SUMPRODUCT(G7:G217,A7:A217)/$U$7</f>
        <v>100.0760716186667</v>
      </c>
      <c r="W7" s="94">
        <f>SUMPRODUCT(H7:H217,A7:A217)/U7</f>
        <v>79.718687091718422</v>
      </c>
      <c r="X7" s="93">
        <f>SUMPRODUCT(I7:I217,A7:A217)/U7</f>
        <v>78.608284399121814</v>
      </c>
      <c r="Y7" s="95">
        <f>SUMPRODUCT(J7:J217,A7:A217)/U7</f>
        <v>78.608284399121814</v>
      </c>
      <c r="Z7" s="93">
        <f>SUMPRODUCT(K7:K217,A7:A217)/U7</f>
        <v>79.718687091718408</v>
      </c>
      <c r="AA7" s="96">
        <f>SUMPRODUCT(L7:L217,A7:A217)/U7</f>
        <v>78.6082843991218</v>
      </c>
      <c r="AE7"/>
      <c r="AF7"/>
      <c r="AG7"/>
      <c r="AH7"/>
      <c r="AI7"/>
      <c r="AJ7"/>
      <c r="AK7"/>
    </row>
    <row r="8" spans="1:44">
      <c r="A8" s="7">
        <v>0</v>
      </c>
      <c r="B8" s="7">
        <v>0</v>
      </c>
      <c r="C8" s="7">
        <v>1</v>
      </c>
      <c r="E8" s="7">
        <v>470</v>
      </c>
      <c r="F8" s="7" t="s">
        <v>6</v>
      </c>
      <c r="G8" s="90">
        <v>363.25321366000003</v>
      </c>
      <c r="H8" s="91">
        <v>276.4293780703689</v>
      </c>
      <c r="I8" s="50">
        <v>245.68163619884041</v>
      </c>
      <c r="J8" s="92">
        <v>220.68163619884041</v>
      </c>
      <c r="K8" s="90">
        <v>239.92937807036887</v>
      </c>
      <c r="L8" s="90">
        <v>209.18163619884041</v>
      </c>
      <c r="M8" s="7">
        <v>0</v>
      </c>
      <c r="N8" s="7">
        <v>0</v>
      </c>
      <c r="O8" s="7">
        <v>0</v>
      </c>
      <c r="P8" s="2" t="s">
        <v>5</v>
      </c>
      <c r="Q8" s="55">
        <f>1/3</f>
        <v>0.33333333333333331</v>
      </c>
      <c r="R8" s="55">
        <v>0.55000000000000004</v>
      </c>
      <c r="S8" s="55">
        <v>0.5</v>
      </c>
      <c r="T8" s="1">
        <v>0.65</v>
      </c>
      <c r="U8" s="2">
        <f>SUM(B7:B217)</f>
        <v>95</v>
      </c>
      <c r="V8" s="93">
        <f>SUMPRODUCT(G7:G217,B7:B217)/U8</f>
        <v>137.48227361410525</v>
      </c>
      <c r="W8" s="94">
        <f>SUMPRODUCT(H7:H217,B7:B217)/U8</f>
        <v>106.0266450997392</v>
      </c>
      <c r="X8" s="93">
        <f>SUMPRODUCT(I7:I217,B7:B217)/U8</f>
        <v>102.84261227701528</v>
      </c>
      <c r="Y8" s="95">
        <f>SUMPRODUCT(J7:J217,B7:B217)/U8</f>
        <v>83.52965068763308</v>
      </c>
      <c r="Z8" s="93">
        <f>SUMPRODUCT(K7:K217,B7:B217)/U8</f>
        <v>83.875560877845615</v>
      </c>
      <c r="AA8" s="96">
        <f>SUMPRODUCT(L7:L217,B7:B217)/U8</f>
        <v>80.421755950790967</v>
      </c>
      <c r="AE8"/>
      <c r="AF8"/>
      <c r="AG8"/>
      <c r="AH8"/>
      <c r="AI8"/>
      <c r="AJ8"/>
      <c r="AK8"/>
    </row>
    <row r="9" spans="1:44">
      <c r="A9" s="7">
        <v>1</v>
      </c>
      <c r="B9" s="7">
        <v>0</v>
      </c>
      <c r="C9" s="7">
        <v>0</v>
      </c>
      <c r="E9" s="7">
        <v>150</v>
      </c>
      <c r="F9" s="7" t="s">
        <v>7</v>
      </c>
      <c r="G9" s="90">
        <v>346.25301599999995</v>
      </c>
      <c r="H9" s="91">
        <v>184.24709239766949</v>
      </c>
      <c r="I9" s="50">
        <v>174.23619378820754</v>
      </c>
      <c r="J9" s="92">
        <v>174.23619378820754</v>
      </c>
      <c r="K9" s="90">
        <v>184.24709239766946</v>
      </c>
      <c r="L9" s="90">
        <v>174.23619378820754</v>
      </c>
      <c r="M9" s="7">
        <v>0</v>
      </c>
      <c r="N9" s="7">
        <v>0</v>
      </c>
      <c r="O9" s="7">
        <v>0</v>
      </c>
      <c r="P9" s="53" t="s">
        <v>6</v>
      </c>
      <c r="Q9" s="56">
        <f>1/3</f>
        <v>0.33333333333333331</v>
      </c>
      <c r="R9" s="56">
        <v>0.15</v>
      </c>
      <c r="S9" s="56">
        <v>0.1</v>
      </c>
      <c r="T9" s="26">
        <v>0.12</v>
      </c>
      <c r="U9" s="53">
        <f>SUM(C7:C217)</f>
        <v>56</v>
      </c>
      <c r="V9" s="97">
        <f>SUMPRODUCT(G7:G217,C7:C217)/U9</f>
        <v>178.00275602964285</v>
      </c>
      <c r="W9" s="98">
        <f>SUMPRODUCT(H7:H217,C7:C217)/U9</f>
        <v>133.58940448803938</v>
      </c>
      <c r="X9" s="97">
        <f>SUMPRODUCT(I7:I217,C7:C217)/U9</f>
        <v>126.16152237268027</v>
      </c>
      <c r="Y9" s="99">
        <f>SUMPRODUCT(J7:J217,C7:C217)/U9</f>
        <v>101.49959319410881</v>
      </c>
      <c r="Z9" s="97">
        <f>SUMPRODUCT(K7:K217,C7:C217)/U9</f>
        <v>99.153000550301471</v>
      </c>
      <c r="AA9" s="100">
        <f>SUMPRODUCT(L7:L217,C7:C217)/U9</f>
        <v>91.325486051251659</v>
      </c>
      <c r="AE9"/>
      <c r="AF9"/>
      <c r="AG9"/>
      <c r="AH9"/>
      <c r="AI9"/>
      <c r="AJ9"/>
      <c r="AK9"/>
    </row>
    <row r="10" spans="1:44" ht="15.75" thickBot="1">
      <c r="A10" s="7">
        <v>0</v>
      </c>
      <c r="B10" s="7">
        <v>0</v>
      </c>
      <c r="C10" s="7">
        <v>1</v>
      </c>
      <c r="E10" s="7">
        <v>605</v>
      </c>
      <c r="F10" s="7" t="s">
        <v>6</v>
      </c>
      <c r="G10" s="90">
        <v>290.70147599999996</v>
      </c>
      <c r="H10" s="91">
        <v>186.8208665832538</v>
      </c>
      <c r="I10" s="50">
        <v>178.76217496101049</v>
      </c>
      <c r="J10" s="92">
        <v>153.76217496101049</v>
      </c>
      <c r="K10" s="90">
        <v>157.07086658325377</v>
      </c>
      <c r="L10" s="90">
        <v>149.01217496101049</v>
      </c>
      <c r="M10" s="7">
        <v>0</v>
      </c>
      <c r="N10" s="7">
        <v>0</v>
      </c>
      <c r="O10" s="7">
        <v>0</v>
      </c>
      <c r="R10" s="11"/>
      <c r="S10" s="22">
        <f>IF(S$11&lt;=$AA$69,S7,IF(S$11&lt;=$AA$70,HLOOKUP($AA$69,$R$11:$AB$14,2,0)-(S$11-$AA$69)*$AE$14,HLOOKUP($AA$70,$R$11:$AB$14,4,0)-(S$11-$AA$70)*$AE$13))</f>
        <v>0.4</v>
      </c>
      <c r="W10" s="7" t="s">
        <v>47</v>
      </c>
      <c r="AE10"/>
      <c r="AF10"/>
      <c r="AG10"/>
      <c r="AH10"/>
      <c r="AI10"/>
      <c r="AJ10"/>
      <c r="AK10"/>
    </row>
    <row r="11" spans="1:44" ht="30">
      <c r="A11" s="7">
        <v>0</v>
      </c>
      <c r="B11" s="7">
        <v>0</v>
      </c>
      <c r="C11" s="7">
        <v>1</v>
      </c>
      <c r="E11" s="7">
        <v>605</v>
      </c>
      <c r="F11" s="7" t="s">
        <v>6</v>
      </c>
      <c r="G11" s="90">
        <v>286.867662</v>
      </c>
      <c r="H11" s="91">
        <v>186.8208665832538</v>
      </c>
      <c r="I11" s="50">
        <v>178.76217496101049</v>
      </c>
      <c r="J11" s="92">
        <v>153.76217496101049</v>
      </c>
      <c r="K11" s="90">
        <v>157.07086658325377</v>
      </c>
      <c r="L11" s="90">
        <v>149.01217496101049</v>
      </c>
      <c r="M11" s="7">
        <v>0</v>
      </c>
      <c r="N11" s="7">
        <v>0</v>
      </c>
      <c r="O11" s="7">
        <v>0</v>
      </c>
      <c r="R11" s="23">
        <v>2015</v>
      </c>
      <c r="S11" s="23">
        <v>2016</v>
      </c>
      <c r="T11" s="23">
        <v>2017</v>
      </c>
      <c r="U11" s="23">
        <v>2018</v>
      </c>
      <c r="V11" s="39">
        <v>2019</v>
      </c>
      <c r="W11" s="23">
        <v>2020</v>
      </c>
      <c r="X11" s="40">
        <v>2021</v>
      </c>
      <c r="Y11" s="23">
        <v>2022</v>
      </c>
      <c r="Z11" s="23">
        <v>2023</v>
      </c>
      <c r="AA11" s="23">
        <v>2024</v>
      </c>
      <c r="AB11" s="23">
        <v>2025</v>
      </c>
      <c r="AC11" s="23">
        <v>2026</v>
      </c>
      <c r="AD11" s="70" t="s">
        <v>31</v>
      </c>
      <c r="AE11" s="71" t="s">
        <v>26</v>
      </c>
      <c r="AF11" s="72" t="s">
        <v>27</v>
      </c>
      <c r="AG11" s="18"/>
      <c r="AI11" s="19"/>
      <c r="AJ11" s="18"/>
      <c r="AK11" s="19"/>
      <c r="AL11" s="18"/>
      <c r="AM11" s="19"/>
      <c r="AN11" s="18"/>
      <c r="AO11" s="19"/>
      <c r="AP11" s="18"/>
      <c r="AQ11" s="19"/>
      <c r="AR11" s="18"/>
    </row>
    <row r="12" spans="1:44" ht="15" customHeight="1">
      <c r="A12" s="7">
        <v>0</v>
      </c>
      <c r="B12" s="7">
        <v>1</v>
      </c>
      <c r="C12" s="7">
        <v>0</v>
      </c>
      <c r="E12" s="7">
        <v>325</v>
      </c>
      <c r="F12" s="7" t="s">
        <v>5</v>
      </c>
      <c r="G12" s="90">
        <v>258.14843999999994</v>
      </c>
      <c r="H12" s="91">
        <v>159.09234523025276</v>
      </c>
      <c r="I12" s="50">
        <v>137.49423955161694</v>
      </c>
      <c r="J12" s="92">
        <v>117.49423955161693</v>
      </c>
      <c r="K12" s="90">
        <v>135.34234523025276</v>
      </c>
      <c r="L12" s="90">
        <v>113.74423955161691</v>
      </c>
      <c r="M12" s="7">
        <v>0</v>
      </c>
      <c r="N12" s="7">
        <v>0</v>
      </c>
      <c r="O12" s="7">
        <v>0</v>
      </c>
      <c r="P12" s="112" t="s">
        <v>23</v>
      </c>
      <c r="Q12" s="25" t="s">
        <v>0</v>
      </c>
      <c r="R12" s="43">
        <f>IF(R$11&lt;=$AA$65,1,1-(R$11-$AA$65)*$AF$12)</f>
        <v>1</v>
      </c>
      <c r="S12" s="44">
        <f>IF(S$11&lt;=$AA$65,1,1-(S$11-$AA$65)*$AF$12)</f>
        <v>1</v>
      </c>
      <c r="T12" s="76">
        <f t="shared" ref="T12:AB12" si="0">IF(T$11&lt;=$AA$65,1,(1-$AF$12)*HLOOKUP(S11,$R$11:$AB$16,2,0))</f>
        <v>1</v>
      </c>
      <c r="U12" s="76">
        <f t="shared" si="0"/>
        <v>1</v>
      </c>
      <c r="V12" s="76">
        <f t="shared" si="0"/>
        <v>1</v>
      </c>
      <c r="W12" s="76">
        <f>IF(W$11&lt;=$AA$65,1,(1-$AF$12)*HLOOKUP(V11,$R$11:$AB$16,2,0))</f>
        <v>1</v>
      </c>
      <c r="X12" s="76">
        <f t="shared" si="0"/>
        <v>1</v>
      </c>
      <c r="Y12" s="76">
        <f t="shared" si="0"/>
        <v>1</v>
      </c>
      <c r="Z12" s="76">
        <f t="shared" si="0"/>
        <v>1</v>
      </c>
      <c r="AA12" s="76">
        <f t="shared" si="0"/>
        <v>1</v>
      </c>
      <c r="AB12" s="77">
        <f t="shared" si="0"/>
        <v>1</v>
      </c>
      <c r="AC12" s="77">
        <f>IF(AC$11&lt;=$AA$65,1,(1-$AF$12)*HLOOKUP(AB11,$R$11:$AC$16,2,0))</f>
        <v>1</v>
      </c>
      <c r="AD12" s="12" t="s">
        <v>21</v>
      </c>
      <c r="AE12" s="63"/>
      <c r="AF12" s="115">
        <v>0</v>
      </c>
      <c r="AG12" s="18"/>
      <c r="AH12" s="21"/>
      <c r="AI12" s="21"/>
      <c r="AJ12" s="21"/>
      <c r="AK12" s="21"/>
      <c r="AL12" s="21"/>
      <c r="AM12" s="21"/>
      <c r="AN12" s="21"/>
      <c r="AO12" s="21"/>
      <c r="AP12" s="21"/>
      <c r="AQ12" s="21"/>
      <c r="AR12" s="21"/>
    </row>
    <row r="13" spans="1:44">
      <c r="A13" s="7">
        <v>0</v>
      </c>
      <c r="B13" s="7">
        <v>0</v>
      </c>
      <c r="C13" s="7">
        <v>1</v>
      </c>
      <c r="E13" s="7">
        <v>495</v>
      </c>
      <c r="F13" s="7" t="s">
        <v>6</v>
      </c>
      <c r="G13" s="90">
        <v>246.97374599999998</v>
      </c>
      <c r="H13" s="91">
        <v>168.89234523025274</v>
      </c>
      <c r="I13" s="50">
        <v>147.29423955161693</v>
      </c>
      <c r="J13" s="92">
        <v>122.29423955161693</v>
      </c>
      <c r="K13" s="90">
        <v>133.64234523025274</v>
      </c>
      <c r="L13" s="90">
        <v>112.04423955161693</v>
      </c>
      <c r="M13" s="7">
        <v>0</v>
      </c>
      <c r="N13" s="7">
        <v>0</v>
      </c>
      <c r="O13" s="7">
        <v>0</v>
      </c>
      <c r="P13" s="113"/>
      <c r="Q13" s="1" t="s">
        <v>59</v>
      </c>
      <c r="R13" s="101">
        <f>IF(R$11&lt;=$AA$66,1,1-(R$11-$AA$66)*$AE$13)</f>
        <v>-99.75</v>
      </c>
      <c r="S13" s="45">
        <v>1</v>
      </c>
      <c r="T13" s="45">
        <f>IF(AND(T$11&lt;&gt;$AA$69,T$11&lt;&gt;$AA$71),HLOOKUP(T$11-1,$R$11:$AB$16,3,0)*(1-$AF$12),IF(T$11=$AA$69,(1-$AE$13),IF(T$11=W71,HLOOKUP(T$11-1,$R$11:$AB$16,3,0)*(1-($AF$12/2)),(1-#REF!))))</f>
        <v>1</v>
      </c>
      <c r="U13" s="45">
        <f>IF(AND(U$11&lt;&gt;$AA$69,U$11&lt;&gt;$AA$71),HLOOKUP(U$11-1,$R$11:$AB$16,3,0)*(1-$AF$12),IF(U$11=$AA$69,(1-$AE$13),IF(U$11=X71,HLOOKUP(U$11-1,$R$11:$AB$16,3,0)*(1-($AF$12/2)),(1-#REF!))))</f>
        <v>1</v>
      </c>
      <c r="V13" s="45">
        <f>IF(AND(V$11&lt;&gt;$AA$69,V$11&lt;&gt;$AA$71),HLOOKUP(V$11-1,$R$11:$AB$16,3,0)*(1-$AF$12),IF(V$11=$AA$69,(1-$AE$13),IF(V$11=Y71,HLOOKUP(V$11-1,$R$11:$AB$16,3,0)*(1-($AF$12/2)),(1-#REF!))))</f>
        <v>0.95</v>
      </c>
      <c r="W13" s="45">
        <f>IF(AND(W$11&lt;&gt;$AA$69,W$11&lt;&gt;$AA$71),HLOOKUP(W$11-1,$R$11:$AB$16,3,0)*(1-$AF$12),IF(W$11=$AA$69,(1-$AE$13),IF(W$11=Z71,HLOOKUP(W$11-1,$R$11:$AB$16,3,0)*(1-($AF$12/2)),(1-#REF!))))</f>
        <v>0.95</v>
      </c>
      <c r="X13" s="45">
        <f>IF(AND(X$11&lt;&gt;$AA$69,X$11&lt;&gt;$AA$71),HLOOKUP(X$11-1,$R$11:$AB$16,3,0)*(1-$AF$12),IF(X$11=$AA$69,(1-$AE$13),IF(X$11=AA71,HLOOKUP(X$11-1,$R$11:$AB$16,3,0)*(1-($AF$12/2)),(1-#REF!))))</f>
        <v>0.95</v>
      </c>
      <c r="Y13" s="45">
        <f>IF(AND(Y$11&lt;&gt;$AA$69,Y$11&lt;&gt;$AA$71),HLOOKUP(Y$11-1,$R$11:$AB$16,3,0)*(1-$AF$12),IF(Y$11=$AA$69,(1-$AE$13),IF(Y$11=AB71,HLOOKUP(Y$11-1,$R$11:$AB$16,3,0)*(1-($AF$12/2)),(1-#REF!))))</f>
        <v>0.95</v>
      </c>
      <c r="Z13" s="45">
        <f>IF(AND(Z$11&lt;&gt;$AA$69,Z$11&lt;&gt;$AA$71),HLOOKUP(Z$11-1,$R$11:$AB$16,3,0)*(1-$AF$12),IF(Z$11=$AA$69,(1-$AE$13),IF(Z$11=AC71,HLOOKUP(Z$11-1,$R$11:$AB$16,3,0)*(1-($AF$12/2)),(1-#REF!))))</f>
        <v>0.95</v>
      </c>
      <c r="AA13" s="45">
        <f>IF(AND(AA$11&lt;&gt;$AA$69,AA$11&lt;&gt;$AA$71),HLOOKUP(AA$11-1,$R$11:$AB$16,3,0)*(1-$AF$12),IF(AA$11=$AA$69,(1-$AE$13),IF(AA$11=AD71,HLOOKUP(AA$11-1,$R$11:$AB$16,3,0)*(1-($AF$12/2)),(1-#REF!))))</f>
        <v>0.95</v>
      </c>
      <c r="AB13" s="45">
        <f>IF(AND(AB$11&lt;&gt;$AA$69,AB$11&lt;&gt;$AA$71),HLOOKUP(AB$11-1,$R$11:$AB$16,3,0)*(1-$AF$12),IF(AB$11=$AA$69,(1-$AE$13),IF(AB$11=AE71,HLOOKUP(AB$11-1,$R$11:$AB$16,3,0)*(1-($AF$12/2)),(1-#REF!))))</f>
        <v>0.95</v>
      </c>
      <c r="AC13" s="45">
        <f>IF(AND(AC$11&lt;&gt;$AA$69,AC$11&lt;&gt;$AA$71),HLOOKUP(AC$11-1,$R$11:$AC$16,3,0)*(1-$AF$12),IF(AC$11=$AA$69,(1-$AE$13),IF(AC$11=AF71,HLOOKUP(AC$11-1,$R$11:$AB$16,3,0)*(1-($AF$12/2)),(1-#REF!))))</f>
        <v>0.95</v>
      </c>
      <c r="AD13" s="12" t="s">
        <v>68</v>
      </c>
      <c r="AE13" s="64">
        <v>0.05</v>
      </c>
      <c r="AF13" s="115"/>
      <c r="AG13" s="18"/>
      <c r="AH13" s="21"/>
      <c r="AI13" s="21"/>
      <c r="AJ13" s="21"/>
      <c r="AK13" s="21"/>
      <c r="AL13" s="21"/>
      <c r="AM13" s="21"/>
      <c r="AN13" s="21"/>
      <c r="AO13" s="21"/>
      <c r="AP13" s="21"/>
      <c r="AQ13" s="21"/>
      <c r="AR13" s="21"/>
    </row>
    <row r="14" spans="1:44">
      <c r="A14" s="7">
        <v>0</v>
      </c>
      <c r="B14" s="7">
        <v>1</v>
      </c>
      <c r="C14" s="7">
        <v>0</v>
      </c>
      <c r="E14" s="7">
        <v>300</v>
      </c>
      <c r="F14" s="7" t="s">
        <v>5</v>
      </c>
      <c r="G14" s="90">
        <v>241.60481937999995</v>
      </c>
      <c r="H14" s="91">
        <v>192.90512411445934</v>
      </c>
      <c r="I14" s="50">
        <v>184.00633627499644</v>
      </c>
      <c r="J14" s="92">
        <v>164.00633627499644</v>
      </c>
      <c r="K14" s="90">
        <v>167.90512411445934</v>
      </c>
      <c r="L14" s="90">
        <v>159.00633627499644</v>
      </c>
      <c r="M14" s="7">
        <v>0</v>
      </c>
      <c r="N14" s="7">
        <v>0</v>
      </c>
      <c r="O14" s="7">
        <v>0</v>
      </c>
      <c r="P14" s="113"/>
      <c r="Q14" s="7" t="s">
        <v>62</v>
      </c>
      <c r="R14" s="101">
        <f>IF(R$11&lt;=$AA$67,1,1-(R$11-$AA$67)*$AE$14)</f>
        <v>-121.77824984744524</v>
      </c>
      <c r="S14" s="45">
        <v>1</v>
      </c>
      <c r="T14" s="45">
        <f t="shared" ref="T14:AB14" si="1">IF(AND(T$11&lt;&gt;$AA$69,T$11&lt;&gt;$AA$71),HLOOKUP(T$11-1,$R$11:$AB$16,4,0)*(1-$AF$12),IF(T$11=$AA$69,(1-$AE$14),IF(T$11=$AA$71,HLOOKUP(T$11-1,$R$11:$AB$16,4,0)*(1-($AF$12/2)),(1-$AE$14))))</f>
        <v>1</v>
      </c>
      <c r="U14" s="45">
        <f t="shared" si="1"/>
        <v>1</v>
      </c>
      <c r="V14" s="45">
        <f t="shared" si="1"/>
        <v>0.93906786608067239</v>
      </c>
      <c r="W14" s="45">
        <f t="shared" si="1"/>
        <v>0.93906786608067239</v>
      </c>
      <c r="X14" s="45">
        <f t="shared" si="1"/>
        <v>0.93906786608067239</v>
      </c>
      <c r="Y14" s="45">
        <f t="shared" si="1"/>
        <v>0.93906786608067239</v>
      </c>
      <c r="Z14" s="45">
        <f t="shared" si="1"/>
        <v>0.93906786608067239</v>
      </c>
      <c r="AA14" s="45">
        <f t="shared" si="1"/>
        <v>0.93906786608067239</v>
      </c>
      <c r="AB14" s="45">
        <f t="shared" si="1"/>
        <v>0.93906786608067239</v>
      </c>
      <c r="AC14" s="45">
        <f>IF(AND(AC$11&lt;&gt;$AA$69,AC$11&lt;&gt;$AA$71),HLOOKUP(AC$11-1,$R$11:$AC$16,4,0)*(1-$AF$12),IF(AC$11=$AA$69,(1-$AE$14),IF(AC$11=$AA$71,HLOOKUP(AC$11-1,$R$11:$AB$16,4,0)*(1-($AF$12/2)),(1-$AE$14))))</f>
        <v>0.93906786608067239</v>
      </c>
      <c r="AD14" s="12" t="s">
        <v>71</v>
      </c>
      <c r="AE14" s="78">
        <f>AE13*T69</f>
        <v>6.0932133919327662E-2</v>
      </c>
      <c r="AF14" s="115"/>
      <c r="AG14" s="18"/>
      <c r="AH14" s="21"/>
      <c r="AI14" s="21"/>
      <c r="AJ14" s="21"/>
      <c r="AK14" s="21"/>
      <c r="AL14" s="21"/>
      <c r="AM14" s="21"/>
      <c r="AN14" s="21"/>
      <c r="AO14" s="21"/>
      <c r="AP14" s="21"/>
      <c r="AQ14" s="21"/>
      <c r="AR14" s="21"/>
    </row>
    <row r="15" spans="1:44">
      <c r="A15" s="7">
        <v>0</v>
      </c>
      <c r="B15" s="7">
        <v>0</v>
      </c>
      <c r="C15" s="7">
        <v>1</v>
      </c>
      <c r="E15" s="7">
        <v>495</v>
      </c>
      <c r="F15" s="7" t="s">
        <v>6</v>
      </c>
      <c r="G15" s="90">
        <v>236.83229399999996</v>
      </c>
      <c r="H15" s="91">
        <v>168.89234523025274</v>
      </c>
      <c r="I15" s="50">
        <v>147.29423955161693</v>
      </c>
      <c r="J15" s="92">
        <v>122.29423955161693</v>
      </c>
      <c r="K15" s="90">
        <v>133.64234523025274</v>
      </c>
      <c r="L15" s="90">
        <v>112.04423955161693</v>
      </c>
      <c r="M15" s="7">
        <v>0</v>
      </c>
      <c r="N15" s="7">
        <v>0</v>
      </c>
      <c r="O15" s="7">
        <v>0</v>
      </c>
      <c r="P15" s="113"/>
      <c r="Q15"/>
      <c r="R15" s="101"/>
      <c r="S15" s="45"/>
      <c r="T15" s="45"/>
      <c r="U15" s="45"/>
      <c r="V15" s="45"/>
      <c r="W15" s="45"/>
      <c r="X15" s="45"/>
      <c r="Y15" s="45"/>
      <c r="Z15" s="45"/>
      <c r="AA15" s="45"/>
      <c r="AB15" s="46"/>
      <c r="AC15" s="46"/>
      <c r="AD15" s="12" t="s">
        <v>70</v>
      </c>
      <c r="AE15" s="78">
        <f>AE14</f>
        <v>6.0932133919327662E-2</v>
      </c>
      <c r="AF15" s="115"/>
      <c r="AH15" s="21"/>
      <c r="AI15" s="21"/>
      <c r="AJ15" s="21"/>
      <c r="AK15" s="21"/>
      <c r="AL15" s="21"/>
      <c r="AM15" s="21"/>
      <c r="AN15" s="21"/>
      <c r="AO15" s="21"/>
      <c r="AP15" s="21"/>
      <c r="AQ15" s="21"/>
      <c r="AR15" s="21"/>
    </row>
    <row r="16" spans="1:44">
      <c r="A16" s="7">
        <v>0</v>
      </c>
      <c r="B16" s="7">
        <v>1</v>
      </c>
      <c r="C16" s="7">
        <v>0</v>
      </c>
      <c r="E16" s="7">
        <v>325</v>
      </c>
      <c r="F16" s="7" t="s">
        <v>5</v>
      </c>
      <c r="G16" s="90">
        <v>227.23002</v>
      </c>
      <c r="H16" s="91">
        <v>96.3</v>
      </c>
      <c r="I16" s="50">
        <v>96.3</v>
      </c>
      <c r="J16" s="92">
        <v>76.3</v>
      </c>
      <c r="K16" s="90">
        <v>72.55</v>
      </c>
      <c r="L16" s="90">
        <v>72.55</v>
      </c>
      <c r="M16" s="7">
        <v>0</v>
      </c>
      <c r="N16" s="7">
        <v>0</v>
      </c>
      <c r="O16" s="7">
        <v>0</v>
      </c>
      <c r="P16" s="114"/>
      <c r="Q16" s="61" t="s">
        <v>60</v>
      </c>
      <c r="R16" s="47">
        <f>IF(R$11&lt;=$AA$67,1,1-(R$11-$AA$67)*$AE$14)</f>
        <v>-121.77824984744524</v>
      </c>
      <c r="S16" s="48">
        <v>1</v>
      </c>
      <c r="T16" s="48">
        <f t="shared" ref="T16:AB16" si="2">IF(AND(T$11&lt;&gt;$AA$69,T$11&lt;&gt;$AA$72),HLOOKUP(T$11-1,$R$11:$AB$16,6,0)*(1-$AF$12),IF(T$11=$AA$69,(1-$AE$15),(1-$AE$16)))</f>
        <v>1</v>
      </c>
      <c r="U16" s="48">
        <f t="shared" si="2"/>
        <v>1</v>
      </c>
      <c r="V16" s="48">
        <f t="shared" si="2"/>
        <v>0.93906786608067239</v>
      </c>
      <c r="W16" s="48">
        <f t="shared" si="2"/>
        <v>0.93906786608067239</v>
      </c>
      <c r="X16" s="48">
        <f t="shared" si="2"/>
        <v>0.93906786608067239</v>
      </c>
      <c r="Y16" s="48">
        <f t="shared" si="2"/>
        <v>0.94800707128828332</v>
      </c>
      <c r="Z16" s="48">
        <f t="shared" si="2"/>
        <v>0.94800707128828332</v>
      </c>
      <c r="AA16" s="48">
        <f t="shared" si="2"/>
        <v>0.94800707128828332</v>
      </c>
      <c r="AB16" s="48">
        <f t="shared" si="2"/>
        <v>0.94800707128828332</v>
      </c>
      <c r="AC16" s="48">
        <f>IF(AND(AC$11&lt;&gt;$AA$69,AC$11&lt;&gt;$AA$72),HLOOKUP(AC$11-1,$R$11:$AC$16,6,0)*(1-$AF$12),IF(AC$11=$AA$69,(1-$AE$15),(1-$AE$16)))</f>
        <v>0.94800707128828332</v>
      </c>
      <c r="AD16" s="12" t="s">
        <v>72</v>
      </c>
      <c r="AE16" s="78">
        <f>AE13*V69</f>
        <v>5.1992928711716728E-2</v>
      </c>
      <c r="AF16" s="115"/>
    </row>
    <row r="17" spans="1:40" ht="15" customHeight="1">
      <c r="A17" s="7">
        <v>0</v>
      </c>
      <c r="B17" s="7">
        <v>0</v>
      </c>
      <c r="C17" s="7">
        <v>1</v>
      </c>
      <c r="E17" s="7">
        <v>495</v>
      </c>
      <c r="F17" s="7" t="s">
        <v>6</v>
      </c>
      <c r="G17" s="90">
        <v>225.67030199999999</v>
      </c>
      <c r="H17" s="91">
        <v>180.62071877990962</v>
      </c>
      <c r="I17" s="50">
        <v>149.9085649860526</v>
      </c>
      <c r="J17" s="92">
        <v>124.9085649860526</v>
      </c>
      <c r="K17" s="90">
        <v>145.37071877990962</v>
      </c>
      <c r="L17" s="90">
        <v>114.6585649860526</v>
      </c>
      <c r="M17" s="7">
        <v>0</v>
      </c>
      <c r="N17" s="7">
        <v>0</v>
      </c>
      <c r="O17" s="7">
        <v>0</v>
      </c>
      <c r="S17" s="41"/>
      <c r="T17" s="41"/>
      <c r="U17" s="41"/>
      <c r="V17" s="41"/>
      <c r="W17" s="41"/>
      <c r="X17" s="41"/>
      <c r="Y17" s="41"/>
      <c r="Z17" s="41"/>
      <c r="AA17" s="41"/>
      <c r="AB17" s="41"/>
      <c r="AD17" s="12" t="s">
        <v>32</v>
      </c>
      <c r="AE17" s="66">
        <v>5</v>
      </c>
      <c r="AF17" s="65"/>
    </row>
    <row r="18" spans="1:40" ht="15.75" thickBot="1">
      <c r="A18" s="7">
        <v>0</v>
      </c>
      <c r="B18" s="7">
        <v>0</v>
      </c>
      <c r="C18" s="7">
        <v>1</v>
      </c>
      <c r="E18" s="7">
        <v>630</v>
      </c>
      <c r="F18" s="7" t="s">
        <v>6</v>
      </c>
      <c r="G18" s="90">
        <v>219.69729599999999</v>
      </c>
      <c r="H18" s="91">
        <v>168.89234523025274</v>
      </c>
      <c r="I18" s="50">
        <v>147.29423955161693</v>
      </c>
      <c r="J18" s="92">
        <v>122.29423955161693</v>
      </c>
      <c r="K18" s="90">
        <v>140.39234523025274</v>
      </c>
      <c r="L18" s="90">
        <v>118.79423955161693</v>
      </c>
      <c r="M18" s="7">
        <v>0</v>
      </c>
      <c r="N18" s="7">
        <v>0</v>
      </c>
      <c r="O18" s="7">
        <v>0</v>
      </c>
      <c r="AD18" s="67"/>
      <c r="AE18" s="68"/>
      <c r="AF18" s="69"/>
    </row>
    <row r="19" spans="1:40">
      <c r="A19" s="7">
        <v>0</v>
      </c>
      <c r="B19" s="7">
        <v>0</v>
      </c>
      <c r="C19" s="7">
        <v>1</v>
      </c>
      <c r="E19" s="7">
        <v>495</v>
      </c>
      <c r="F19" s="7" t="s">
        <v>6</v>
      </c>
      <c r="G19" s="90">
        <v>213.754074</v>
      </c>
      <c r="H19" s="91">
        <v>181.31971441412185</v>
      </c>
      <c r="I19" s="50">
        <v>150.05491972463977</v>
      </c>
      <c r="J19" s="92">
        <v>125.05491972463976</v>
      </c>
      <c r="K19" s="90">
        <v>146.06971441412185</v>
      </c>
      <c r="L19" s="90">
        <v>114.80491972463976</v>
      </c>
      <c r="M19" s="7">
        <v>0</v>
      </c>
      <c r="N19" s="7">
        <v>0</v>
      </c>
      <c r="O19" s="7">
        <v>0</v>
      </c>
      <c r="R19" s="7">
        <v>2015</v>
      </c>
      <c r="S19" s="7">
        <v>2016</v>
      </c>
      <c r="T19" s="7">
        <v>2017</v>
      </c>
      <c r="U19" s="7">
        <v>2018</v>
      </c>
      <c r="V19" s="7">
        <v>2019</v>
      </c>
      <c r="W19" s="7">
        <v>2020</v>
      </c>
      <c r="X19" s="7">
        <v>2021</v>
      </c>
      <c r="Y19" s="7">
        <v>2022</v>
      </c>
      <c r="Z19" s="7">
        <v>2023</v>
      </c>
      <c r="AA19" s="7">
        <v>2024</v>
      </c>
      <c r="AB19" s="7">
        <v>2025</v>
      </c>
      <c r="AC19" s="7">
        <v>2026</v>
      </c>
    </row>
    <row r="20" spans="1:40">
      <c r="A20" s="7">
        <v>0</v>
      </c>
      <c r="B20" s="7">
        <v>0</v>
      </c>
      <c r="C20" s="7">
        <v>1</v>
      </c>
      <c r="E20" s="7">
        <v>495</v>
      </c>
      <c r="F20" s="7" t="s">
        <v>6</v>
      </c>
      <c r="G20" s="90">
        <v>210.92152799999997</v>
      </c>
      <c r="H20" s="91">
        <v>172.18578521766017</v>
      </c>
      <c r="I20" s="50">
        <v>148.11679690678486</v>
      </c>
      <c r="J20" s="92">
        <v>123.11679690678486</v>
      </c>
      <c r="K20" s="90">
        <v>136.93578521766017</v>
      </c>
      <c r="L20" s="90">
        <v>112.86679690678486</v>
      </c>
      <c r="M20" s="7">
        <v>0</v>
      </c>
      <c r="N20" s="7">
        <v>0</v>
      </c>
      <c r="O20" s="7">
        <v>0</v>
      </c>
      <c r="Q20" s="7" t="s">
        <v>12</v>
      </c>
      <c r="R20" s="13">
        <v>22750000</v>
      </c>
      <c r="S20" s="13">
        <v>22590000</v>
      </c>
      <c r="T20" s="13">
        <v>22440000</v>
      </c>
      <c r="U20" s="13">
        <v>22280000</v>
      </c>
      <c r="V20" s="13">
        <v>22120000</v>
      </c>
      <c r="W20" s="13">
        <v>21970000</v>
      </c>
      <c r="X20" s="13">
        <v>21820000</v>
      </c>
      <c r="Y20" s="13">
        <v>21660000</v>
      </c>
      <c r="Z20" s="13">
        <v>21510000</v>
      </c>
      <c r="AA20" s="13">
        <v>21360000</v>
      </c>
      <c r="AB20" s="13">
        <v>21210000</v>
      </c>
      <c r="AC20" s="13">
        <v>21060000</v>
      </c>
    </row>
    <row r="21" spans="1:40">
      <c r="A21" s="7">
        <v>0</v>
      </c>
      <c r="B21" s="7">
        <v>0</v>
      </c>
      <c r="C21" s="7">
        <v>1</v>
      </c>
      <c r="E21" s="7">
        <v>495</v>
      </c>
      <c r="F21" s="7" t="s">
        <v>6</v>
      </c>
      <c r="G21" s="90">
        <v>210.82823399999998</v>
      </c>
      <c r="H21" s="91">
        <v>161.96440945046476</v>
      </c>
      <c r="I21" s="50">
        <v>145.12334324995393</v>
      </c>
      <c r="J21" s="92">
        <v>120.12334324995393</v>
      </c>
      <c r="K21" s="90">
        <v>126.71440945046476</v>
      </c>
      <c r="L21" s="90">
        <v>109.87334324995393</v>
      </c>
      <c r="M21" s="7">
        <v>0</v>
      </c>
      <c r="N21" s="7">
        <v>0</v>
      </c>
      <c r="O21" s="7">
        <v>0</v>
      </c>
      <c r="Q21" s="7" t="s">
        <v>13</v>
      </c>
      <c r="R21" s="13">
        <v>4490000</v>
      </c>
      <c r="S21" s="13">
        <v>4460000</v>
      </c>
      <c r="T21" s="13">
        <v>4420000</v>
      </c>
      <c r="U21" s="13">
        <v>4390000</v>
      </c>
      <c r="V21" s="13">
        <v>4360000</v>
      </c>
      <c r="W21" s="13">
        <v>4330000</v>
      </c>
      <c r="X21" s="13">
        <v>4300000</v>
      </c>
      <c r="Y21" s="13">
        <v>4270000</v>
      </c>
      <c r="Z21" s="13">
        <v>4240000</v>
      </c>
      <c r="AA21" s="13">
        <v>4210000</v>
      </c>
      <c r="AB21" s="13">
        <v>4180000</v>
      </c>
      <c r="AC21" s="13">
        <v>4150000</v>
      </c>
    </row>
    <row r="22" spans="1:40">
      <c r="A22" s="7">
        <v>0</v>
      </c>
      <c r="B22" s="7">
        <v>0</v>
      </c>
      <c r="C22" s="7">
        <v>1</v>
      </c>
      <c r="E22" s="7">
        <v>495</v>
      </c>
      <c r="F22" s="7" t="s">
        <v>6</v>
      </c>
      <c r="G22" s="90">
        <v>210.62237399999998</v>
      </c>
      <c r="H22" s="91">
        <v>161.96440945046476</v>
      </c>
      <c r="I22" s="50">
        <v>145.12334324995393</v>
      </c>
      <c r="J22" s="92">
        <v>120.12334324995393</v>
      </c>
      <c r="K22" s="90">
        <v>126.71440945046476</v>
      </c>
      <c r="L22" s="90">
        <v>109.87334324995393</v>
      </c>
      <c r="M22" s="7">
        <v>0</v>
      </c>
      <c r="N22" s="7">
        <v>0</v>
      </c>
      <c r="O22" s="7">
        <v>0</v>
      </c>
      <c r="R22" s="14"/>
      <c r="S22" s="14"/>
      <c r="T22" s="14"/>
      <c r="U22" s="14"/>
      <c r="V22" s="14"/>
      <c r="W22" s="14"/>
      <c r="X22" s="14"/>
      <c r="Y22" s="14"/>
      <c r="Z22" s="14"/>
      <c r="AA22" s="14"/>
      <c r="AB22" s="14"/>
    </row>
    <row r="23" spans="1:40">
      <c r="A23" s="7">
        <v>0</v>
      </c>
      <c r="B23" s="7">
        <v>0</v>
      </c>
      <c r="C23" s="7">
        <v>1</v>
      </c>
      <c r="E23" s="7">
        <v>495</v>
      </c>
      <c r="F23" s="7" t="s">
        <v>6</v>
      </c>
      <c r="G23" s="90">
        <v>207.40044599999996</v>
      </c>
      <c r="H23" s="91">
        <v>149.3965248054333</v>
      </c>
      <c r="I23" s="50">
        <v>138.91738026221753</v>
      </c>
      <c r="J23" s="92">
        <v>113.91738026221753</v>
      </c>
      <c r="K23" s="90">
        <v>114.1465248054333</v>
      </c>
      <c r="L23" s="90">
        <v>103.66738026221753</v>
      </c>
      <c r="M23" s="7">
        <v>0</v>
      </c>
      <c r="N23" s="7">
        <v>0</v>
      </c>
      <c r="O23" s="7">
        <v>0</v>
      </c>
      <c r="Q23" s="7" t="s">
        <v>20</v>
      </c>
      <c r="R23" s="14"/>
      <c r="S23" s="14"/>
      <c r="T23" s="14"/>
      <c r="U23" s="14"/>
      <c r="V23" s="14"/>
      <c r="W23" s="14"/>
      <c r="X23" s="14"/>
      <c r="Y23" s="14"/>
      <c r="Z23" s="14"/>
      <c r="AA23" s="14"/>
      <c r="AB23" s="14"/>
      <c r="AD23"/>
    </row>
    <row r="24" spans="1:40">
      <c r="A24" s="7">
        <v>0</v>
      </c>
      <c r="B24" s="7">
        <v>0</v>
      </c>
      <c r="C24" s="7">
        <v>1</v>
      </c>
      <c r="E24" s="7">
        <v>495</v>
      </c>
      <c r="F24" s="7" t="s">
        <v>6</v>
      </c>
      <c r="G24" s="90">
        <v>205.24066799999997</v>
      </c>
      <c r="H24" s="91">
        <v>163.02596596153018</v>
      </c>
      <c r="I24" s="50">
        <v>145.50275508358143</v>
      </c>
      <c r="J24" s="92">
        <v>120.50275508358143</v>
      </c>
      <c r="K24" s="90">
        <v>127.77596596153018</v>
      </c>
      <c r="L24" s="90">
        <v>110.25275508358143</v>
      </c>
      <c r="M24" s="7">
        <v>0</v>
      </c>
      <c r="N24" s="7">
        <v>0</v>
      </c>
      <c r="O24" s="7">
        <v>0</v>
      </c>
      <c r="Q24" s="7" t="s">
        <v>0</v>
      </c>
      <c r="R24" s="29">
        <f>(R$20*$S$67-R$21*R30+R$21*R30)/1000000</f>
        <v>3042.6146897741805</v>
      </c>
      <c r="S24" s="29">
        <f t="shared" ref="S24:AC28" si="3">R24+(S$21*S30-S$21*S36)/1000000</f>
        <v>3042.6146897741805</v>
      </c>
      <c r="T24" s="29">
        <f t="shared" si="3"/>
        <v>3042.6146897741805</v>
      </c>
      <c r="U24" s="29">
        <f t="shared" si="3"/>
        <v>3042.6146897741805</v>
      </c>
      <c r="V24" s="29">
        <f t="shared" si="3"/>
        <v>3042.6146897741805</v>
      </c>
      <c r="W24" s="29">
        <f t="shared" si="3"/>
        <v>3042.6146897741805</v>
      </c>
      <c r="X24" s="29">
        <f t="shared" si="3"/>
        <v>3042.6146897741805</v>
      </c>
      <c r="Y24" s="29">
        <f t="shared" si="3"/>
        <v>3042.6146897741805</v>
      </c>
      <c r="Z24" s="29">
        <f t="shared" si="3"/>
        <v>3042.6146897741805</v>
      </c>
      <c r="AA24" s="29">
        <f t="shared" si="3"/>
        <v>3042.6146897741805</v>
      </c>
      <c r="AB24" s="29">
        <f t="shared" si="3"/>
        <v>3042.6146897741805</v>
      </c>
      <c r="AC24" s="29">
        <f t="shared" si="3"/>
        <v>3042.6146897741805</v>
      </c>
      <c r="AD24"/>
      <c r="AE24" s="29"/>
    </row>
    <row r="25" spans="1:40">
      <c r="A25" s="7">
        <v>0</v>
      </c>
      <c r="B25" s="7">
        <v>1</v>
      </c>
      <c r="C25" s="7">
        <v>0</v>
      </c>
      <c r="E25" s="7">
        <v>355</v>
      </c>
      <c r="F25" s="7" t="s">
        <v>5</v>
      </c>
      <c r="G25" s="90">
        <v>201.29696856000001</v>
      </c>
      <c r="H25" s="91">
        <v>171.56440945046475</v>
      </c>
      <c r="I25" s="50">
        <v>154.72334324995393</v>
      </c>
      <c r="J25" s="92">
        <v>134.72334324995393</v>
      </c>
      <c r="K25" s="90">
        <v>149.31440945046475</v>
      </c>
      <c r="L25" s="90">
        <v>132.47334324995393</v>
      </c>
      <c r="M25" s="7">
        <v>0</v>
      </c>
      <c r="N25" s="7">
        <v>0</v>
      </c>
      <c r="O25" s="7">
        <v>0</v>
      </c>
      <c r="Q25" s="7" t="s">
        <v>59</v>
      </c>
      <c r="R25" s="29">
        <f>(R$20*$S$67-R$21*R31+R$21*R31)/1000000</f>
        <v>3042.6146897741805</v>
      </c>
      <c r="S25" s="29">
        <f t="shared" si="3"/>
        <v>3042.6146897741805</v>
      </c>
      <c r="T25" s="29">
        <f t="shared" si="3"/>
        <v>3042.6146897741805</v>
      </c>
      <c r="U25" s="29">
        <f t="shared" si="3"/>
        <v>3042.6146897741805</v>
      </c>
      <c r="V25" s="29">
        <f t="shared" si="3"/>
        <v>2810.54858416764</v>
      </c>
      <c r="W25" s="29">
        <f t="shared" si="3"/>
        <v>2580.0792636914198</v>
      </c>
      <c r="X25" s="29">
        <f t="shared" si="3"/>
        <v>2337.1556863556943</v>
      </c>
      <c r="Y25" s="29">
        <f>X25+(Y$21*Y31-Y$21*Y37)/1000000</f>
        <v>2095.9269246757999</v>
      </c>
      <c r="Z25" s="29">
        <f t="shared" si="3"/>
        <v>1856.392978651736</v>
      </c>
      <c r="AA25" s="29">
        <f t="shared" si="3"/>
        <v>1842.6360282384419</v>
      </c>
      <c r="AB25" s="29">
        <f t="shared" si="3"/>
        <v>1828.9771083506582</v>
      </c>
      <c r="AC25" s="29">
        <f t="shared" si="3"/>
        <v>1828.9771083506582</v>
      </c>
      <c r="AD25"/>
      <c r="AE25" s="29"/>
      <c r="AF25" s="13"/>
      <c r="AG25" s="13"/>
      <c r="AH25" s="13"/>
      <c r="AI25" s="13"/>
      <c r="AJ25" s="13"/>
      <c r="AK25" s="13"/>
      <c r="AL25" s="13"/>
      <c r="AM25" s="13"/>
      <c r="AN25" s="13"/>
    </row>
    <row r="26" spans="1:40">
      <c r="A26" s="7">
        <v>0</v>
      </c>
      <c r="B26" s="7">
        <v>1</v>
      </c>
      <c r="C26" s="7">
        <v>0</v>
      </c>
      <c r="E26" s="7">
        <v>390</v>
      </c>
      <c r="F26" s="7" t="s">
        <v>5</v>
      </c>
      <c r="G26" s="90">
        <v>200.07839999999999</v>
      </c>
      <c r="H26" s="91">
        <v>167.58924337491254</v>
      </c>
      <c r="I26" s="50">
        <v>159.25723653924456</v>
      </c>
      <c r="J26" s="92">
        <v>139.25723653924456</v>
      </c>
      <c r="K26" s="90">
        <v>147.08924337491254</v>
      </c>
      <c r="L26" s="90">
        <v>138.75723653924456</v>
      </c>
      <c r="M26" s="7">
        <v>0</v>
      </c>
      <c r="N26" s="7">
        <v>0</v>
      </c>
      <c r="O26" s="7">
        <v>0</v>
      </c>
      <c r="Q26" s="7" t="s">
        <v>62</v>
      </c>
      <c r="R26" s="29">
        <f>(R$20*$S$67-R$21*R32+R$21*R32)/1000000</f>
        <v>3042.6146897741805</v>
      </c>
      <c r="S26" s="29">
        <f t="shared" si="3"/>
        <v>3042.6146897741805</v>
      </c>
      <c r="T26" s="29">
        <f t="shared" si="3"/>
        <v>3042.6146897741805</v>
      </c>
      <c r="U26" s="29">
        <f t="shared" si="3"/>
        <v>3042.6146897741805</v>
      </c>
      <c r="V26" s="29">
        <f t="shared" si="3"/>
        <v>2882.3793103032913</v>
      </c>
      <c r="W26" s="29">
        <f t="shared" si="3"/>
        <v>2723.2464678471097</v>
      </c>
      <c r="X26" s="29">
        <f t="shared" si="3"/>
        <v>2552.2285277977776</v>
      </c>
      <c r="Y26" s="29">
        <f t="shared" si="3"/>
        <v>2382.4037361673941</v>
      </c>
      <c r="Z26" s="29">
        <f t="shared" si="3"/>
        <v>2213.7720929559596</v>
      </c>
      <c r="AA26" s="29">
        <f t="shared" si="3"/>
        <v>2201.0562925608233</v>
      </c>
      <c r="AB26" s="29">
        <f t="shared" si="3"/>
        <v>2188.4311035699279</v>
      </c>
      <c r="AC26" s="29">
        <f t="shared" si="3"/>
        <v>2188.4311035699279</v>
      </c>
      <c r="AD26"/>
      <c r="AE26" s="29"/>
    </row>
    <row r="27" spans="1:40">
      <c r="A27" s="7">
        <v>0</v>
      </c>
      <c r="B27" s="7">
        <v>1</v>
      </c>
      <c r="C27" s="7">
        <v>0</v>
      </c>
      <c r="E27" s="7">
        <v>325</v>
      </c>
      <c r="F27" s="7" t="s">
        <v>5</v>
      </c>
      <c r="G27" s="90">
        <v>199.59221999999997</v>
      </c>
      <c r="H27" s="91">
        <v>96.3</v>
      </c>
      <c r="I27" s="50">
        <v>96.3</v>
      </c>
      <c r="J27" s="92">
        <v>76.3</v>
      </c>
      <c r="K27" s="90">
        <v>72.55</v>
      </c>
      <c r="L27" s="90">
        <v>72.55</v>
      </c>
      <c r="M27" s="7">
        <v>0</v>
      </c>
      <c r="N27" s="7">
        <v>0</v>
      </c>
      <c r="O27" s="7">
        <v>0</v>
      </c>
      <c r="Q27"/>
      <c r="R27" s="29"/>
      <c r="S27" s="29"/>
      <c r="T27" s="29"/>
      <c r="U27" s="42"/>
      <c r="V27" s="29"/>
      <c r="W27" s="29"/>
      <c r="X27" s="29"/>
      <c r="Y27" s="29"/>
      <c r="Z27" s="29"/>
      <c r="AA27" s="29"/>
      <c r="AB27" s="29"/>
      <c r="AD27"/>
      <c r="AE27" s="29"/>
    </row>
    <row r="28" spans="1:40" ht="15" customHeight="1">
      <c r="A28" s="7">
        <v>0</v>
      </c>
      <c r="B28" s="7">
        <v>0</v>
      </c>
      <c r="C28" s="7">
        <v>1</v>
      </c>
      <c r="E28" s="7">
        <v>495</v>
      </c>
      <c r="F28" s="7" t="s">
        <v>6</v>
      </c>
      <c r="G28" s="90">
        <v>199.34168399999999</v>
      </c>
      <c r="H28" s="91">
        <v>140.85534039332995</v>
      </c>
      <c r="I28" s="50">
        <v>132.5189790746285</v>
      </c>
      <c r="J28" s="92">
        <v>107.5189790746285</v>
      </c>
      <c r="K28" s="90">
        <v>105.60534039332995</v>
      </c>
      <c r="L28" s="90">
        <v>97.268979074628504</v>
      </c>
      <c r="M28" s="7">
        <v>0</v>
      </c>
      <c r="N28" s="7">
        <v>0</v>
      </c>
      <c r="O28" s="7">
        <v>0</v>
      </c>
      <c r="Q28" s="61" t="s">
        <v>61</v>
      </c>
      <c r="R28" s="29">
        <f>(R$20*$S$67-R$21*R34+R$21*R34)/1000000</f>
        <v>3042.6146897741805</v>
      </c>
      <c r="S28" s="29">
        <f t="shared" si="3"/>
        <v>3042.6146897741805</v>
      </c>
      <c r="T28" s="29">
        <f t="shared" si="3"/>
        <v>3042.6146897741805</v>
      </c>
      <c r="U28" s="42">
        <f t="shared" si="3"/>
        <v>3042.6146897741805</v>
      </c>
      <c r="V28" s="29">
        <f t="shared" si="3"/>
        <v>2882.3793103032913</v>
      </c>
      <c r="W28" s="29">
        <f t="shared" si="3"/>
        <v>2723.2464678471097</v>
      </c>
      <c r="X28" s="29">
        <f t="shared" si="3"/>
        <v>2565.2161624056362</v>
      </c>
      <c r="Y28" s="29">
        <f t="shared" si="3"/>
        <v>2336.4150771457435</v>
      </c>
      <c r="Z28" s="29">
        <f t="shared" si="3"/>
        <v>2109.2214936558266</v>
      </c>
      <c r="AA28" s="29">
        <f t="shared" si="3"/>
        <v>2038.3581063332354</v>
      </c>
      <c r="AB28" s="29">
        <f>AA28+(AB$21*AB34-AB$21*AB40)/1000000</f>
        <v>1967.9996837659119</v>
      </c>
      <c r="AC28" s="29">
        <f>AB28+(AC$21*AC34-AC$21*AC40)/1000000</f>
        <v>1898.1462259538562</v>
      </c>
      <c r="AD28"/>
    </row>
    <row r="29" spans="1:40">
      <c r="A29" s="7">
        <v>0</v>
      </c>
      <c r="B29" s="7">
        <v>1</v>
      </c>
      <c r="C29" s="7">
        <v>0</v>
      </c>
      <c r="E29" s="7">
        <v>380</v>
      </c>
      <c r="F29" s="7" t="s">
        <v>5</v>
      </c>
      <c r="G29" s="90">
        <v>196.72726199999997</v>
      </c>
      <c r="H29" s="91">
        <v>138.42086658325377</v>
      </c>
      <c r="I29" s="50">
        <v>130.36217496101048</v>
      </c>
      <c r="J29" s="92">
        <v>110.36217496101048</v>
      </c>
      <c r="K29" s="90">
        <v>117.42086658325378</v>
      </c>
      <c r="L29" s="90">
        <v>109.36217496101048</v>
      </c>
      <c r="M29" s="7">
        <v>0</v>
      </c>
      <c r="N29" s="7">
        <v>0</v>
      </c>
      <c r="O29" s="7">
        <v>0</v>
      </c>
      <c r="V29" s="7" t="s">
        <v>49</v>
      </c>
      <c r="AD29"/>
    </row>
    <row r="30" spans="1:40" ht="30">
      <c r="A30" s="7">
        <v>0</v>
      </c>
      <c r="B30" s="7">
        <v>0</v>
      </c>
      <c r="C30" s="7">
        <v>1</v>
      </c>
      <c r="E30" s="7">
        <v>440</v>
      </c>
      <c r="F30" s="7" t="s">
        <v>6</v>
      </c>
      <c r="G30" s="90">
        <v>196.04441999999997</v>
      </c>
      <c r="H30" s="91">
        <v>104.3</v>
      </c>
      <c r="I30" s="50">
        <v>104.3</v>
      </c>
      <c r="J30" s="92">
        <v>79.3</v>
      </c>
      <c r="K30" s="90">
        <v>66.3</v>
      </c>
      <c r="L30" s="90">
        <v>66.3</v>
      </c>
      <c r="M30" s="7">
        <v>0</v>
      </c>
      <c r="N30" s="7">
        <v>0</v>
      </c>
      <c r="O30" s="7">
        <v>0</v>
      </c>
      <c r="P30" s="51" t="s">
        <v>24</v>
      </c>
      <c r="Q30" s="25" t="s">
        <v>0</v>
      </c>
      <c r="R30" s="30">
        <f>R$12*$S$67</f>
        <v>133.74130504501892</v>
      </c>
      <c r="S30" s="30">
        <f t="shared" ref="S30:AA30" si="4">S$12*$S$67</f>
        <v>133.74130504501892</v>
      </c>
      <c r="T30" s="30">
        <f t="shared" si="4"/>
        <v>133.74130504501892</v>
      </c>
      <c r="U30" s="30">
        <f t="shared" si="4"/>
        <v>133.74130504501892</v>
      </c>
      <c r="V30" s="30">
        <f t="shared" si="4"/>
        <v>133.74130504501892</v>
      </c>
      <c r="W30" s="30">
        <f t="shared" si="4"/>
        <v>133.74130504501892</v>
      </c>
      <c r="X30" s="30">
        <f t="shared" si="4"/>
        <v>133.74130504501892</v>
      </c>
      <c r="Y30" s="30">
        <f t="shared" si="4"/>
        <v>133.74130504501892</v>
      </c>
      <c r="Z30" s="30">
        <f>Z$12*$S$67</f>
        <v>133.74130504501892</v>
      </c>
      <c r="AA30" s="30">
        <f t="shared" si="4"/>
        <v>133.74130504501892</v>
      </c>
      <c r="AB30" s="31">
        <f>AB$12*$S$67</f>
        <v>133.74130504501892</v>
      </c>
      <c r="AC30" s="31">
        <f>AC$12*$S$67</f>
        <v>133.74130504501892</v>
      </c>
      <c r="AD30"/>
    </row>
    <row r="31" spans="1:40">
      <c r="A31" s="7">
        <v>0</v>
      </c>
      <c r="B31" s="7">
        <v>1</v>
      </c>
      <c r="C31" s="7">
        <v>0</v>
      </c>
      <c r="E31" s="7">
        <v>260</v>
      </c>
      <c r="F31" s="7" t="s">
        <v>5</v>
      </c>
      <c r="G31" s="90">
        <v>193.94639999999998</v>
      </c>
      <c r="H31" s="91">
        <v>173.17761328244686</v>
      </c>
      <c r="I31" s="50">
        <v>147.8796556852227</v>
      </c>
      <c r="J31" s="92">
        <v>127.8796556852227</v>
      </c>
      <c r="K31" s="90">
        <v>146.17761328244686</v>
      </c>
      <c r="L31" s="90">
        <v>120.8796556852227</v>
      </c>
      <c r="M31" s="7">
        <v>0</v>
      </c>
      <c r="N31" s="7">
        <v>0</v>
      </c>
      <c r="O31" s="7">
        <v>0</v>
      </c>
      <c r="P31" s="52"/>
      <c r="Q31" s="1" t="s">
        <v>59</v>
      </c>
      <c r="R31" s="32">
        <f>IF(R$19&lt;$AA$69,R$12*$S$67,IF(R$19&lt;$AA$70,R$13*$W$67,R$13*$X$67))</f>
        <v>133.74130504501892</v>
      </c>
      <c r="S31" s="32">
        <f>IF(S$19&lt;$AA$69,S$12*$S$67,IF(S$19&lt;$AA$71,S$13*$W$67,S$13*$X$67))</f>
        <v>133.74130504501892</v>
      </c>
      <c r="T31" s="32">
        <f t="shared" ref="T31:AA31" si="5">IF(T$19&lt;$AA$69,T$12*$S$67,IF(T$19&lt;$AA$71,T$13*$W$67,T$13*$X$67))</f>
        <v>133.74130504501892</v>
      </c>
      <c r="U31" s="32">
        <f t="shared" si="5"/>
        <v>133.74130504501892</v>
      </c>
      <c r="V31" s="32">
        <f t="shared" si="5"/>
        <v>80.515134034344513</v>
      </c>
      <c r="W31" s="32">
        <f>IF(W$19&lt;$AA$69,W$12*$S$67,IF(W$19&lt;$AA$71,W$13*$W$67,W$13*$X$67))</f>
        <v>80.515134034344513</v>
      </c>
      <c r="X31" s="32">
        <f t="shared" si="5"/>
        <v>77.247449850664211</v>
      </c>
      <c r="Y31" s="32">
        <f t="shared" si="5"/>
        <v>77.247449850664211</v>
      </c>
      <c r="Z31" s="32">
        <f>IF(Z$19&lt;$AA$69,Z$12*$S$67,IF(Z$19&lt;$AA$71,Z$13*$W$67,Z$13*$X$67))</f>
        <v>77.247449850664211</v>
      </c>
      <c r="AA31" s="32">
        <f t="shared" si="5"/>
        <v>77.247449850664211</v>
      </c>
      <c r="AB31" s="32">
        <f>IF(AB$19&lt;$AA$69,AB$12*$S$67,IF(AB$19&lt;$AA$71,AB$13*$W$67,AB$13*$X$67))</f>
        <v>77.247449850664211</v>
      </c>
      <c r="AC31" s="32">
        <f>IF(AC$19&lt;$AA$69,AC$12*$S$67,IF(AC$19&lt;$AA$71,AC$13*$W$67,AC$13*$X$67))</f>
        <v>77.247449850664211</v>
      </c>
      <c r="AD31"/>
    </row>
    <row r="32" spans="1:40">
      <c r="A32" s="7">
        <v>0</v>
      </c>
      <c r="B32" s="7">
        <v>0</v>
      </c>
      <c r="C32" s="7">
        <v>1</v>
      </c>
      <c r="E32" s="7">
        <v>495</v>
      </c>
      <c r="F32" s="7" t="s">
        <v>6</v>
      </c>
      <c r="G32" s="90">
        <v>193.00119599999999</v>
      </c>
      <c r="H32" s="91">
        <v>176.44653234019182</v>
      </c>
      <c r="I32" s="50">
        <v>149.05192763144979</v>
      </c>
      <c r="J32" s="92">
        <v>124.05192763144979</v>
      </c>
      <c r="K32" s="90">
        <v>141.19653234019182</v>
      </c>
      <c r="L32" s="90">
        <v>113.80192763144979</v>
      </c>
      <c r="M32" s="7">
        <v>0</v>
      </c>
      <c r="N32" s="7">
        <v>0</v>
      </c>
      <c r="O32" s="7">
        <v>0</v>
      </c>
      <c r="P32" s="52"/>
      <c r="Q32" s="7" t="s">
        <v>62</v>
      </c>
      <c r="R32" s="32">
        <f>IF(R$19&lt;$AA$69,R$12*$S$67,IF(R$19&lt;$AA$70,R$14*$T$67,R$14*$U$67))</f>
        <v>133.74130504501892</v>
      </c>
      <c r="S32" s="32">
        <f>IF(S$19&lt;$AA$69,S$12*$S$67,IF(S$19&lt;$AA$71,S$14*$T$67,S$14*$U$67))</f>
        <v>133.74130504501892</v>
      </c>
      <c r="T32" s="32">
        <f t="shared" ref="T32:AB32" si="6">IF(T$19&lt;$AA$69,T$12*$S$67,IF(T$19&lt;$AA$71,T$14*$T$67,T$14*$U$67))</f>
        <v>133.74130504501892</v>
      </c>
      <c r="U32" s="32">
        <f t="shared" si="6"/>
        <v>133.74130504501892</v>
      </c>
      <c r="V32" s="32">
        <f t="shared" si="6"/>
        <v>96.990071221420436</v>
      </c>
      <c r="W32" s="32">
        <f t="shared" si="6"/>
        <v>96.990071221420436</v>
      </c>
      <c r="X32" s="32">
        <f t="shared" si="6"/>
        <v>93.969691080057942</v>
      </c>
      <c r="Y32" s="32">
        <f t="shared" si="6"/>
        <v>93.969691080057942</v>
      </c>
      <c r="Z32" s="32">
        <f t="shared" si="6"/>
        <v>93.969691080057942</v>
      </c>
      <c r="AA32" s="32">
        <f t="shared" si="6"/>
        <v>93.969691080057942</v>
      </c>
      <c r="AB32" s="32">
        <f t="shared" si="6"/>
        <v>93.969691080057942</v>
      </c>
      <c r="AC32" s="32">
        <f>IF(AC$19&lt;$AA$69,AC$12*$S$67,IF(AC$19&lt;$AA$71,AC$14*$T$67,AC$14*$U$67))</f>
        <v>93.969691080057942</v>
      </c>
    </row>
    <row r="33" spans="1:34" ht="15" customHeight="1">
      <c r="A33" s="7">
        <v>0</v>
      </c>
      <c r="B33" s="7">
        <v>0</v>
      </c>
      <c r="C33" s="7">
        <v>1</v>
      </c>
      <c r="E33" s="7">
        <v>495</v>
      </c>
      <c r="F33" s="7" t="s">
        <v>6</v>
      </c>
      <c r="G33" s="90">
        <v>192.50581799999995</v>
      </c>
      <c r="H33" s="91">
        <v>143.97653457845936</v>
      </c>
      <c r="I33" s="50">
        <v>135.07774673899644</v>
      </c>
      <c r="J33" s="92">
        <v>110.07774673899645</v>
      </c>
      <c r="K33" s="90">
        <v>108.72653457845936</v>
      </c>
      <c r="L33" s="90">
        <v>99.827746738996453</v>
      </c>
      <c r="M33" s="7">
        <v>0</v>
      </c>
      <c r="N33" s="7">
        <v>0</v>
      </c>
      <c r="O33" s="7">
        <v>0</v>
      </c>
      <c r="P33" s="52"/>
      <c r="Q33"/>
      <c r="R33" s="32"/>
      <c r="S33" s="32"/>
      <c r="T33" s="32"/>
      <c r="U33" s="32"/>
      <c r="V33" s="32"/>
      <c r="W33" s="32"/>
      <c r="X33" s="32"/>
      <c r="Y33" s="32"/>
      <c r="Z33" s="32"/>
      <c r="AA33" s="32"/>
      <c r="AB33" s="33"/>
      <c r="AC33" s="33"/>
    </row>
    <row r="34" spans="1:34">
      <c r="A34" s="7">
        <v>0</v>
      </c>
      <c r="B34" s="7">
        <v>0</v>
      </c>
      <c r="C34" s="7">
        <v>1</v>
      </c>
      <c r="E34" s="7">
        <v>495</v>
      </c>
      <c r="F34" s="7" t="s">
        <v>6</v>
      </c>
      <c r="G34" s="90">
        <v>192.41120999999998</v>
      </c>
      <c r="H34" s="91">
        <v>142.63737369659844</v>
      </c>
      <c r="I34" s="50">
        <v>134.01085771803636</v>
      </c>
      <c r="J34" s="92">
        <v>109.01085771803636</v>
      </c>
      <c r="K34" s="90">
        <v>107.38737369659844</v>
      </c>
      <c r="L34" s="90">
        <v>98.760857718036362</v>
      </c>
      <c r="M34" s="7">
        <v>0</v>
      </c>
      <c r="N34" s="7">
        <v>0</v>
      </c>
      <c r="O34" s="7">
        <v>0</v>
      </c>
      <c r="P34" s="53"/>
      <c r="Q34" s="61" t="s">
        <v>61</v>
      </c>
      <c r="R34" s="34">
        <f>IF(R$19&lt;$AA$69,R$12*$S$67,IF(R$19&lt;$AA$70,R$16*$T$67,R$16*$V$67))</f>
        <v>133.74130504501892</v>
      </c>
      <c r="S34" s="34">
        <f t="shared" ref="S34:AC34" si="7">IF(S$19&lt;$AA$69,S$12*$S$67,IF(S$19&lt;$AA$72,S$16*$T$67,S$16*$V$67))</f>
        <v>133.74130504501892</v>
      </c>
      <c r="T34" s="34">
        <f t="shared" si="7"/>
        <v>133.74130504501892</v>
      </c>
      <c r="U34" s="34">
        <f t="shared" si="7"/>
        <v>133.74130504501892</v>
      </c>
      <c r="V34" s="34">
        <f t="shared" si="7"/>
        <v>96.990071221420436</v>
      </c>
      <c r="W34" s="34">
        <f t="shared" si="7"/>
        <v>96.990071221420436</v>
      </c>
      <c r="X34" s="34">
        <f t="shared" si="7"/>
        <v>96.990071221420436</v>
      </c>
      <c r="Y34" s="34">
        <f t="shared" si="7"/>
        <v>80.157912712491381</v>
      </c>
      <c r="Z34" s="34">
        <f t="shared" si="7"/>
        <v>80.157912712491381</v>
      </c>
      <c r="AA34" s="34">
        <f t="shared" si="7"/>
        <v>80.157912712491381</v>
      </c>
      <c r="AB34" s="34">
        <f t="shared" si="7"/>
        <v>80.157912712491381</v>
      </c>
      <c r="AC34" s="34">
        <f t="shared" si="7"/>
        <v>80.157912712491381</v>
      </c>
      <c r="AE34" s="1"/>
      <c r="AF34" s="1"/>
      <c r="AG34" s="1"/>
    </row>
    <row r="35" spans="1:34">
      <c r="A35" s="7">
        <v>0</v>
      </c>
      <c r="B35" s="7">
        <v>1</v>
      </c>
      <c r="C35" s="7">
        <v>0</v>
      </c>
      <c r="E35" s="7">
        <v>275</v>
      </c>
      <c r="F35" s="7" t="s">
        <v>5</v>
      </c>
      <c r="G35" s="90">
        <v>191.74457399999997</v>
      </c>
      <c r="H35" s="91">
        <v>139.22580680251016</v>
      </c>
      <c r="I35" s="50">
        <v>124.39953901475087</v>
      </c>
      <c r="J35" s="92">
        <v>104.39953901475087</v>
      </c>
      <c r="K35" s="90">
        <v>112.97580680251016</v>
      </c>
      <c r="L35" s="90">
        <v>98.149539014750872</v>
      </c>
      <c r="M35" s="7">
        <v>0</v>
      </c>
      <c r="N35" s="7">
        <v>0</v>
      </c>
      <c r="O35" s="7">
        <v>0</v>
      </c>
      <c r="V35" s="7" t="s">
        <v>48</v>
      </c>
      <c r="AD35" s="1"/>
      <c r="AE35" s="1"/>
      <c r="AF35" s="1"/>
      <c r="AG35" s="1"/>
    </row>
    <row r="36" spans="1:34" ht="30">
      <c r="A36" s="7">
        <v>0</v>
      </c>
      <c r="B36" s="7">
        <v>0</v>
      </c>
      <c r="C36" s="7">
        <v>1</v>
      </c>
      <c r="E36" s="7">
        <v>545</v>
      </c>
      <c r="F36" s="7" t="s">
        <v>6</v>
      </c>
      <c r="G36" s="90">
        <v>190.69337399999998</v>
      </c>
      <c r="H36" s="91">
        <v>133.30000000000001</v>
      </c>
      <c r="I36" s="50">
        <v>133.30000000000001</v>
      </c>
      <c r="J36" s="92">
        <v>108.3</v>
      </c>
      <c r="K36" s="90">
        <v>100.55</v>
      </c>
      <c r="L36" s="90">
        <v>100.55</v>
      </c>
      <c r="M36" s="7">
        <v>0</v>
      </c>
      <c r="N36" s="7">
        <v>0</v>
      </c>
      <c r="O36" s="7">
        <v>0</v>
      </c>
      <c r="P36" s="51" t="s">
        <v>25</v>
      </c>
      <c r="Q36" s="25" t="s">
        <v>0</v>
      </c>
      <c r="R36" s="27">
        <f t="shared" ref="R36:AB36" si="8">IF(R19-$AE$17&lt;=$R$19,$R$30,HLOOKUP(R$19-$AE$17,$R$19:$AB$34,12,0))</f>
        <v>133.74130504501892</v>
      </c>
      <c r="S36" s="27">
        <f t="shared" si="8"/>
        <v>133.74130504501892</v>
      </c>
      <c r="T36" s="27">
        <f t="shared" si="8"/>
        <v>133.74130504501892</v>
      </c>
      <c r="U36" s="27">
        <f t="shared" si="8"/>
        <v>133.74130504501892</v>
      </c>
      <c r="V36" s="27">
        <f t="shared" si="8"/>
        <v>133.74130504501892</v>
      </c>
      <c r="W36" s="27">
        <f t="shared" si="8"/>
        <v>133.74130504501892</v>
      </c>
      <c r="X36" s="27">
        <f t="shared" si="8"/>
        <v>133.74130504501892</v>
      </c>
      <c r="Y36" s="27">
        <f t="shared" si="8"/>
        <v>133.74130504501892</v>
      </c>
      <c r="Z36" s="27">
        <f t="shared" si="8"/>
        <v>133.74130504501892</v>
      </c>
      <c r="AA36" s="27">
        <f t="shared" si="8"/>
        <v>133.74130504501892</v>
      </c>
      <c r="AB36" s="35">
        <f t="shared" si="8"/>
        <v>133.74130504501892</v>
      </c>
      <c r="AC36" s="35">
        <f>IF(AC19-$AE$17&lt;=$R$19,$R$30,HLOOKUP(AC$19-$AE$17,$R$19:$AC$34,12,0))</f>
        <v>133.74130504501892</v>
      </c>
      <c r="AD36" s="5"/>
      <c r="AE36" s="1"/>
      <c r="AF36" s="1"/>
      <c r="AG36" s="1"/>
    </row>
    <row r="37" spans="1:34">
      <c r="A37" s="7">
        <v>1</v>
      </c>
      <c r="B37" s="7">
        <v>0</v>
      </c>
      <c r="C37" s="7">
        <v>0</v>
      </c>
      <c r="E37" s="7">
        <v>100</v>
      </c>
      <c r="F37" s="7" t="s">
        <v>7</v>
      </c>
      <c r="G37" s="90">
        <v>190.61760000000001</v>
      </c>
      <c r="H37" s="91">
        <v>133.66922159192387</v>
      </c>
      <c r="I37" s="50">
        <v>110.1467517181994</v>
      </c>
      <c r="J37" s="92">
        <v>110.1467517181994</v>
      </c>
      <c r="K37" s="90">
        <v>133.66922159192387</v>
      </c>
      <c r="L37" s="90">
        <v>110.1467517181994</v>
      </c>
      <c r="M37" s="7">
        <v>0</v>
      </c>
      <c r="N37" s="7">
        <v>0</v>
      </c>
      <c r="O37" s="7">
        <v>0</v>
      </c>
      <c r="P37" s="52"/>
      <c r="Q37" s="1" t="s">
        <v>59</v>
      </c>
      <c r="R37" s="28">
        <f t="shared" ref="R37:AB37" si="9">IF(R$19-$AE$17&lt;=$R$19,$R31,HLOOKUP(R$19-$AE$17,$R$19:$AB$34,13,0))</f>
        <v>133.74130504501892</v>
      </c>
      <c r="S37" s="28">
        <f t="shared" si="9"/>
        <v>133.74130504501892</v>
      </c>
      <c r="T37" s="28">
        <f t="shared" si="9"/>
        <v>133.74130504501892</v>
      </c>
      <c r="U37" s="28">
        <f t="shared" si="9"/>
        <v>133.74130504501892</v>
      </c>
      <c r="V37" s="28">
        <f t="shared" si="9"/>
        <v>133.74130504501892</v>
      </c>
      <c r="W37" s="28">
        <f>IF(W$19-$AE$17&lt;=$R$19,$R31,HLOOKUP(W$19-$AE$17,$R$19:$AB$34,13,0))</f>
        <v>133.74130504501892</v>
      </c>
      <c r="X37" s="28">
        <f t="shared" si="9"/>
        <v>133.74130504501892</v>
      </c>
      <c r="Y37" s="28">
        <f t="shared" si="9"/>
        <v>133.74130504501892</v>
      </c>
      <c r="Z37" s="28">
        <f t="shared" si="9"/>
        <v>133.74130504501892</v>
      </c>
      <c r="AA37" s="28">
        <f t="shared" si="9"/>
        <v>80.515134034344513</v>
      </c>
      <c r="AB37" s="36">
        <f t="shared" si="9"/>
        <v>80.515134034344513</v>
      </c>
      <c r="AC37" s="36">
        <f>IF(AC$19-$AE$17&lt;=$R$19,$R31,HLOOKUP(AC$19-$AE$17,$R$19:$AC$34,13,0))</f>
        <v>77.247449850664211</v>
      </c>
      <c r="AD37" s="73"/>
      <c r="AE37" s="1"/>
      <c r="AF37" s="1"/>
      <c r="AG37" s="1"/>
    </row>
    <row r="38" spans="1:34">
      <c r="A38" s="7">
        <v>0</v>
      </c>
      <c r="B38" s="7">
        <v>0</v>
      </c>
      <c r="C38" s="7">
        <v>1</v>
      </c>
      <c r="E38" s="7">
        <v>495</v>
      </c>
      <c r="F38" s="7" t="s">
        <v>6</v>
      </c>
      <c r="G38" s="90">
        <v>190.09725599999999</v>
      </c>
      <c r="H38" s="91">
        <v>161.96440945046476</v>
      </c>
      <c r="I38" s="50">
        <v>145.12334324995393</v>
      </c>
      <c r="J38" s="92">
        <v>120.12334324995393</v>
      </c>
      <c r="K38" s="90">
        <v>126.71440945046476</v>
      </c>
      <c r="L38" s="90">
        <v>109.87334324995393</v>
      </c>
      <c r="M38" s="7">
        <v>0</v>
      </c>
      <c r="N38" s="7">
        <v>0</v>
      </c>
      <c r="O38" s="7">
        <v>0</v>
      </c>
      <c r="P38" s="52"/>
      <c r="Q38" s="7" t="s">
        <v>62</v>
      </c>
      <c r="R38" s="28">
        <f t="shared" ref="R38:AC38" si="10">IF(R$19-$AE$17&lt;=$R$19,$R32,HLOOKUP(R$19-$AE$17,$R$19:$AB$34,14,0))</f>
        <v>133.74130504501892</v>
      </c>
      <c r="S38" s="28">
        <f t="shared" si="10"/>
        <v>133.74130504501892</v>
      </c>
      <c r="T38" s="28">
        <f t="shared" si="10"/>
        <v>133.74130504501892</v>
      </c>
      <c r="U38" s="28">
        <f t="shared" si="10"/>
        <v>133.74130504501892</v>
      </c>
      <c r="V38" s="28">
        <f t="shared" si="10"/>
        <v>133.74130504501892</v>
      </c>
      <c r="W38" s="28">
        <f t="shared" si="10"/>
        <v>133.74130504501892</v>
      </c>
      <c r="X38" s="28">
        <f t="shared" si="10"/>
        <v>133.74130504501892</v>
      </c>
      <c r="Y38" s="28">
        <f t="shared" si="10"/>
        <v>133.74130504501892</v>
      </c>
      <c r="Z38" s="28">
        <f t="shared" si="10"/>
        <v>133.74130504501892</v>
      </c>
      <c r="AA38" s="28">
        <f t="shared" si="10"/>
        <v>96.990071221420436</v>
      </c>
      <c r="AB38" s="36">
        <f t="shared" si="10"/>
        <v>96.990071221420436</v>
      </c>
      <c r="AC38" s="36">
        <f t="shared" si="10"/>
        <v>93.969691080057942</v>
      </c>
      <c r="AD38" s="73"/>
      <c r="AE38" s="1"/>
      <c r="AF38" s="1"/>
      <c r="AG38" s="1"/>
    </row>
    <row r="39" spans="1:34">
      <c r="A39" s="7">
        <v>0</v>
      </c>
      <c r="B39" s="7">
        <v>1</v>
      </c>
      <c r="C39" s="7">
        <v>0</v>
      </c>
      <c r="E39" s="7">
        <v>260</v>
      </c>
      <c r="F39" s="7" t="s">
        <v>5</v>
      </c>
      <c r="G39" s="90">
        <v>183.96</v>
      </c>
      <c r="H39" s="91">
        <v>150.68403007049699</v>
      </c>
      <c r="I39" s="50">
        <v>135.59363420489092</v>
      </c>
      <c r="J39" s="92">
        <v>115.59363420489093</v>
      </c>
      <c r="K39" s="90">
        <v>123.68403007049697</v>
      </c>
      <c r="L39" s="90">
        <v>108.59363420489092</v>
      </c>
      <c r="M39" s="7">
        <v>0</v>
      </c>
      <c r="N39" s="7">
        <v>0</v>
      </c>
      <c r="O39" s="7">
        <v>0</v>
      </c>
      <c r="P39" s="52"/>
      <c r="Q39"/>
      <c r="R39" s="28"/>
      <c r="S39" s="28"/>
      <c r="T39" s="28"/>
      <c r="U39" s="28"/>
      <c r="V39" s="28"/>
      <c r="W39" s="28"/>
      <c r="X39" s="28"/>
      <c r="Y39" s="28"/>
      <c r="Z39" s="28"/>
      <c r="AA39" s="28"/>
      <c r="AB39" s="36"/>
      <c r="AC39" s="36"/>
    </row>
    <row r="40" spans="1:34">
      <c r="A40" s="7">
        <v>1</v>
      </c>
      <c r="B40" s="7">
        <v>0</v>
      </c>
      <c r="C40" s="7">
        <v>0</v>
      </c>
      <c r="E40" s="7">
        <v>140</v>
      </c>
      <c r="F40" s="7" t="s">
        <v>7</v>
      </c>
      <c r="G40" s="90">
        <v>183.70683599999998</v>
      </c>
      <c r="H40" s="91">
        <v>93.804913536000001</v>
      </c>
      <c r="I40" s="50">
        <v>93.804913536000001</v>
      </c>
      <c r="J40" s="92">
        <v>93.804913536000001</v>
      </c>
      <c r="K40" s="90">
        <v>93.804913535999987</v>
      </c>
      <c r="L40" s="90">
        <v>93.804913535999987</v>
      </c>
      <c r="M40" s="7">
        <v>0</v>
      </c>
      <c r="N40" s="7">
        <v>0</v>
      </c>
      <c r="O40" s="7">
        <v>0</v>
      </c>
      <c r="P40" s="53"/>
      <c r="Q40" s="61" t="s">
        <v>61</v>
      </c>
      <c r="R40" s="37">
        <f t="shared" ref="R40:AB40" si="11">IF(R$19-$AE$17&lt;=$R$19,$R34,HLOOKUP(R$19-$AE$17,$R$19:$AB$34,16,0))</f>
        <v>133.74130504501892</v>
      </c>
      <c r="S40" s="37">
        <f t="shared" si="11"/>
        <v>133.74130504501892</v>
      </c>
      <c r="T40" s="37">
        <f t="shared" si="11"/>
        <v>133.74130504501892</v>
      </c>
      <c r="U40" s="37">
        <f t="shared" si="11"/>
        <v>133.74130504501892</v>
      </c>
      <c r="V40" s="37">
        <f t="shared" si="11"/>
        <v>133.74130504501892</v>
      </c>
      <c r="W40" s="37">
        <f t="shared" si="11"/>
        <v>133.74130504501892</v>
      </c>
      <c r="X40" s="37">
        <f t="shared" si="11"/>
        <v>133.74130504501892</v>
      </c>
      <c r="Y40" s="37">
        <f t="shared" si="11"/>
        <v>133.74130504501892</v>
      </c>
      <c r="Z40" s="37">
        <f t="shared" si="11"/>
        <v>133.74130504501892</v>
      </c>
      <c r="AA40" s="37">
        <f t="shared" si="11"/>
        <v>96.990071221420436</v>
      </c>
      <c r="AB40" s="38">
        <f t="shared" si="11"/>
        <v>96.990071221420436</v>
      </c>
      <c r="AC40" s="38">
        <f>IF(AC$19-$AE$17&lt;=$R$19,$R34,HLOOKUP(AC$19-$AE$17,$R$19:$AC$34,16,0))</f>
        <v>96.990071221420436</v>
      </c>
    </row>
    <row r="41" spans="1:34">
      <c r="A41" s="7">
        <v>0</v>
      </c>
      <c r="B41" s="7">
        <v>0</v>
      </c>
      <c r="C41" s="7">
        <v>1</v>
      </c>
      <c r="E41" s="7">
        <v>495</v>
      </c>
      <c r="F41" s="7" t="s">
        <v>6</v>
      </c>
      <c r="G41" s="90">
        <v>181.14628800000003</v>
      </c>
      <c r="H41" s="91">
        <v>142.5962277836596</v>
      </c>
      <c r="I41" s="50">
        <v>133.97733670629486</v>
      </c>
      <c r="J41" s="92">
        <v>108.97733670629488</v>
      </c>
      <c r="K41" s="90">
        <v>107.3462277836596</v>
      </c>
      <c r="L41" s="90">
        <v>98.727336706294878</v>
      </c>
      <c r="M41" s="7">
        <v>0</v>
      </c>
      <c r="N41" s="7">
        <v>0</v>
      </c>
      <c r="O41" s="7">
        <v>0</v>
      </c>
      <c r="Q41" s="9"/>
      <c r="V41" s="10"/>
      <c r="W41" s="10"/>
      <c r="X41" s="10"/>
      <c r="Y41" s="10"/>
      <c r="Z41" s="10"/>
      <c r="AA41" s="10"/>
      <c r="AB41" s="10"/>
    </row>
    <row r="42" spans="1:34">
      <c r="A42" s="7">
        <v>0</v>
      </c>
      <c r="B42" s="7">
        <v>1</v>
      </c>
      <c r="C42" s="7">
        <v>0</v>
      </c>
      <c r="E42" s="7">
        <v>365</v>
      </c>
      <c r="F42" s="7" t="s">
        <v>5</v>
      </c>
      <c r="G42" s="90">
        <v>178.09079999999997</v>
      </c>
      <c r="H42" s="91">
        <v>137.60078278760085</v>
      </c>
      <c r="I42" s="50">
        <v>129.25941108715602</v>
      </c>
      <c r="J42" s="92">
        <v>109.25941108715604</v>
      </c>
      <c r="K42" s="90">
        <v>115.85078278760085</v>
      </c>
      <c r="L42" s="90">
        <v>107.50941108715602</v>
      </c>
      <c r="M42" s="7">
        <v>0</v>
      </c>
      <c r="N42" s="7">
        <v>0</v>
      </c>
      <c r="O42" s="7">
        <v>0</v>
      </c>
    </row>
    <row r="43" spans="1:34">
      <c r="A43" s="7">
        <v>1</v>
      </c>
      <c r="B43" s="7">
        <v>0</v>
      </c>
      <c r="C43" s="7">
        <v>0</v>
      </c>
      <c r="E43" s="7">
        <v>235</v>
      </c>
      <c r="F43" s="7" t="s">
        <v>7</v>
      </c>
      <c r="G43" s="90">
        <v>177.27305399999997</v>
      </c>
      <c r="H43" s="91">
        <v>91.015789536</v>
      </c>
      <c r="I43" s="50">
        <v>91.015789536</v>
      </c>
      <c r="J43" s="92">
        <v>91.015789536</v>
      </c>
      <c r="K43" s="90">
        <v>91.015789536</v>
      </c>
      <c r="L43" s="90">
        <v>91.015789536</v>
      </c>
      <c r="M43" s="7">
        <v>0</v>
      </c>
      <c r="N43" s="7">
        <v>0</v>
      </c>
      <c r="O43" s="7">
        <v>0</v>
      </c>
      <c r="Q43" s="7" t="s">
        <v>19</v>
      </c>
      <c r="R43" s="14"/>
      <c r="S43" s="14"/>
      <c r="T43" s="14"/>
      <c r="U43" s="14"/>
      <c r="V43" s="14"/>
      <c r="W43" s="14"/>
      <c r="X43" s="14"/>
      <c r="Y43" s="14"/>
      <c r="Z43" s="14"/>
      <c r="AA43" s="14"/>
      <c r="AB43" s="14"/>
    </row>
    <row r="44" spans="1:34">
      <c r="A44" s="7">
        <v>0</v>
      </c>
      <c r="B44" s="7">
        <v>1</v>
      </c>
      <c r="C44" s="7">
        <v>0</v>
      </c>
      <c r="E44" s="7">
        <v>380</v>
      </c>
      <c r="F44" s="7" t="s">
        <v>5</v>
      </c>
      <c r="G44" s="90">
        <v>176.83680599999997</v>
      </c>
      <c r="H44" s="91">
        <v>133.62928778119593</v>
      </c>
      <c r="I44" s="50">
        <v>125.18051634761308</v>
      </c>
      <c r="J44" s="92">
        <v>105.18051634761308</v>
      </c>
      <c r="K44" s="90">
        <v>112.6292877811959</v>
      </c>
      <c r="L44" s="90">
        <v>104.18051634761306</v>
      </c>
      <c r="M44" s="7">
        <v>0</v>
      </c>
      <c r="N44" s="7">
        <v>0</v>
      </c>
      <c r="O44" s="7">
        <v>0</v>
      </c>
      <c r="Q44" s="1" t="s">
        <v>59</v>
      </c>
      <c r="R44" s="14">
        <f t="shared" ref="R44:AB44" si="12">R24-R25</f>
        <v>0</v>
      </c>
      <c r="S44" s="14">
        <f t="shared" si="12"/>
        <v>0</v>
      </c>
      <c r="T44" s="14">
        <f t="shared" si="12"/>
        <v>0</v>
      </c>
      <c r="U44" s="14">
        <f t="shared" si="12"/>
        <v>0</v>
      </c>
      <c r="V44" s="14">
        <f t="shared" si="12"/>
        <v>232.06610560654053</v>
      </c>
      <c r="W44" s="14">
        <f t="shared" si="12"/>
        <v>462.53542608276075</v>
      </c>
      <c r="X44" s="14">
        <f t="shared" si="12"/>
        <v>705.45900341848619</v>
      </c>
      <c r="Y44" s="14">
        <f>Y24-Y25</f>
        <v>946.68776509838062</v>
      </c>
      <c r="Z44" s="14">
        <f t="shared" si="12"/>
        <v>1186.2217111224445</v>
      </c>
      <c r="AA44" s="14">
        <f t="shared" si="12"/>
        <v>1199.9786615357386</v>
      </c>
      <c r="AB44" s="17">
        <f t="shared" si="12"/>
        <v>1213.6375814235223</v>
      </c>
      <c r="AC44" s="17">
        <f>AC24-AC25</f>
        <v>1213.6375814235223</v>
      </c>
      <c r="AF44" s="57"/>
      <c r="AG44" s="8"/>
      <c r="AH44" s="8"/>
    </row>
    <row r="45" spans="1:34">
      <c r="A45" s="7">
        <v>0</v>
      </c>
      <c r="B45" s="7">
        <v>0</v>
      </c>
      <c r="C45" s="7">
        <v>1</v>
      </c>
      <c r="E45" s="7">
        <v>590</v>
      </c>
      <c r="F45" s="7" t="s">
        <v>6</v>
      </c>
      <c r="G45" s="90">
        <v>175.63230599999994</v>
      </c>
      <c r="H45" s="91">
        <v>110.2</v>
      </c>
      <c r="I45" s="50">
        <v>110.2</v>
      </c>
      <c r="J45" s="92">
        <v>85.2</v>
      </c>
      <c r="K45" s="90">
        <v>79.699999999999989</v>
      </c>
      <c r="L45" s="90">
        <v>79.699999999999989</v>
      </c>
      <c r="M45" s="7">
        <v>0</v>
      </c>
      <c r="N45" s="7">
        <v>0</v>
      </c>
      <c r="O45" s="7">
        <v>0</v>
      </c>
      <c r="Q45" s="7" t="s">
        <v>62</v>
      </c>
      <c r="R45" s="14">
        <f t="shared" ref="R45:AB45" si="13">R24-R26</f>
        <v>0</v>
      </c>
      <c r="S45" s="14">
        <f t="shared" si="13"/>
        <v>0</v>
      </c>
      <c r="T45" s="14">
        <f t="shared" si="13"/>
        <v>0</v>
      </c>
      <c r="U45" s="14">
        <f t="shared" si="13"/>
        <v>0</v>
      </c>
      <c r="V45" s="14">
        <f t="shared" si="13"/>
        <v>160.23537947088926</v>
      </c>
      <c r="W45" s="14">
        <f t="shared" si="13"/>
        <v>319.36822192707086</v>
      </c>
      <c r="X45" s="14">
        <f t="shared" si="13"/>
        <v>490.38616197640295</v>
      </c>
      <c r="Y45" s="14">
        <f t="shared" si="13"/>
        <v>660.21095360678646</v>
      </c>
      <c r="Z45" s="14">
        <f t="shared" si="13"/>
        <v>828.84259681822095</v>
      </c>
      <c r="AA45" s="14">
        <f t="shared" si="13"/>
        <v>841.55839721335724</v>
      </c>
      <c r="AB45" s="17">
        <f t="shared" si="13"/>
        <v>854.18358620425261</v>
      </c>
      <c r="AC45" s="17">
        <f>AC24-AC26</f>
        <v>854.18358620425261</v>
      </c>
      <c r="AD45" s="14">
        <f>AB44-AB45</f>
        <v>359.4539952192697</v>
      </c>
      <c r="AE45" s="24">
        <f>AC45/AC44</f>
        <v>0.70382097528847765</v>
      </c>
      <c r="AF45" s="57"/>
      <c r="AG45" s="58"/>
      <c r="AH45" s="59"/>
    </row>
    <row r="46" spans="1:34">
      <c r="A46" s="7">
        <v>1</v>
      </c>
      <c r="B46" s="7">
        <v>0</v>
      </c>
      <c r="C46" s="7">
        <v>0</v>
      </c>
      <c r="E46" s="7">
        <v>165</v>
      </c>
      <c r="F46" s="7" t="s">
        <v>7</v>
      </c>
      <c r="G46" s="90">
        <v>175.53288000000001</v>
      </c>
      <c r="H46" s="91">
        <v>122.81102443186491</v>
      </c>
      <c r="I46" s="50">
        <v>114.51618470689844</v>
      </c>
      <c r="J46" s="92">
        <v>114.51618470689844</v>
      </c>
      <c r="K46" s="90">
        <v>122.81102443186489</v>
      </c>
      <c r="L46" s="90">
        <v>114.51618470689843</v>
      </c>
      <c r="M46" s="7">
        <v>0</v>
      </c>
      <c r="N46" s="7">
        <v>0</v>
      </c>
      <c r="O46" s="7">
        <v>0</v>
      </c>
      <c r="Q46"/>
      <c r="R46" s="14"/>
      <c r="S46" s="14"/>
      <c r="T46" s="14"/>
      <c r="U46" s="14"/>
      <c r="V46" s="14"/>
      <c r="W46" s="14"/>
      <c r="X46" s="14"/>
      <c r="Y46" s="14"/>
      <c r="Z46" s="14"/>
      <c r="AA46" s="14"/>
      <c r="AB46" s="17"/>
      <c r="AC46" s="17"/>
      <c r="AD46" s="14"/>
      <c r="AE46" s="24"/>
      <c r="AF46" s="58"/>
      <c r="AG46" s="59"/>
    </row>
    <row r="47" spans="1:34">
      <c r="A47" s="7">
        <v>1</v>
      </c>
      <c r="B47" s="7">
        <v>0</v>
      </c>
      <c r="C47" s="7">
        <v>0</v>
      </c>
      <c r="E47" s="7">
        <v>195</v>
      </c>
      <c r="F47" s="7" t="s">
        <v>7</v>
      </c>
      <c r="G47" s="90">
        <v>175.35724200000001</v>
      </c>
      <c r="H47" s="91">
        <v>92.644561535999998</v>
      </c>
      <c r="I47" s="50">
        <v>92.644561535999998</v>
      </c>
      <c r="J47" s="92">
        <v>92.644561535999998</v>
      </c>
      <c r="K47" s="90">
        <v>92.644561535999998</v>
      </c>
      <c r="L47" s="90">
        <v>92.644561535999998</v>
      </c>
      <c r="M47" s="7">
        <v>0</v>
      </c>
      <c r="N47" s="7">
        <v>0</v>
      </c>
      <c r="O47" s="7">
        <v>0</v>
      </c>
      <c r="Q47" s="61" t="s">
        <v>61</v>
      </c>
      <c r="R47" s="14">
        <f>R24-R28</f>
        <v>0</v>
      </c>
      <c r="S47" s="14">
        <f t="shared" ref="S47:AB47" si="14">S24-S28</f>
        <v>0</v>
      </c>
      <c r="T47" s="14">
        <f t="shared" si="14"/>
        <v>0</v>
      </c>
      <c r="U47" s="14">
        <f t="shared" si="14"/>
        <v>0</v>
      </c>
      <c r="V47" s="14">
        <f t="shared" si="14"/>
        <v>160.23537947088926</v>
      </c>
      <c r="W47" s="14">
        <f t="shared" si="14"/>
        <v>319.36822192707086</v>
      </c>
      <c r="X47" s="14">
        <f t="shared" si="14"/>
        <v>477.39852736854436</v>
      </c>
      <c r="Y47" s="14">
        <f>Y24-Y28</f>
        <v>706.19961262843708</v>
      </c>
      <c r="Z47" s="14">
        <f t="shared" si="14"/>
        <v>933.3931961183539</v>
      </c>
      <c r="AA47" s="14">
        <f t="shared" si="14"/>
        <v>1004.2565834409452</v>
      </c>
      <c r="AB47" s="80">
        <f t="shared" si="14"/>
        <v>1074.6150060082687</v>
      </c>
      <c r="AC47" s="80">
        <f>AC24-AC28</f>
        <v>1144.4684638203244</v>
      </c>
      <c r="AD47" s="14">
        <f>AB44-AB47</f>
        <v>139.02257541525364</v>
      </c>
      <c r="AE47" s="24">
        <f>AC47/AC44</f>
        <v>0.94300677676603684</v>
      </c>
      <c r="AF47" s="57"/>
      <c r="AG47" s="58"/>
      <c r="AH47" s="59"/>
    </row>
    <row r="48" spans="1:34">
      <c r="A48" s="7">
        <v>0</v>
      </c>
      <c r="B48" s="7">
        <v>0</v>
      </c>
      <c r="C48" s="7">
        <v>1</v>
      </c>
      <c r="E48" s="7">
        <v>525</v>
      </c>
      <c r="F48" s="7" t="s">
        <v>6</v>
      </c>
      <c r="G48" s="90">
        <v>175.31957399999999</v>
      </c>
      <c r="H48" s="91">
        <v>106.1</v>
      </c>
      <c r="I48" s="50">
        <v>106.1</v>
      </c>
      <c r="J48" s="92">
        <v>81.099999999999994</v>
      </c>
      <c r="K48" s="90">
        <v>72.349999999999994</v>
      </c>
      <c r="L48" s="90">
        <v>72.349999999999994</v>
      </c>
      <c r="M48" s="7">
        <v>0</v>
      </c>
      <c r="N48" s="7">
        <v>0</v>
      </c>
      <c r="O48" s="7">
        <v>0</v>
      </c>
      <c r="Q48" s="4" t="s">
        <v>29</v>
      </c>
      <c r="AA48" s="81"/>
      <c r="AB48" s="82" t="s">
        <v>33</v>
      </c>
      <c r="AC48" s="81"/>
      <c r="AD48" s="20"/>
    </row>
    <row r="49" spans="1:34">
      <c r="A49" s="7">
        <v>0</v>
      </c>
      <c r="B49" s="7">
        <v>1</v>
      </c>
      <c r="C49" s="7">
        <v>0</v>
      </c>
      <c r="E49" s="7">
        <v>305</v>
      </c>
      <c r="F49" s="7" t="s">
        <v>5</v>
      </c>
      <c r="G49" s="90">
        <v>175.11239999999998</v>
      </c>
      <c r="H49" s="91">
        <v>167.10366192932995</v>
      </c>
      <c r="I49" s="50">
        <v>158.7673006106285</v>
      </c>
      <c r="J49" s="92">
        <v>138.7673006106285</v>
      </c>
      <c r="K49" s="90">
        <v>142.35366192932995</v>
      </c>
      <c r="L49" s="90">
        <v>134.01730061062847</v>
      </c>
      <c r="M49" s="7">
        <v>0</v>
      </c>
      <c r="N49" s="7">
        <v>0</v>
      </c>
      <c r="O49" s="7">
        <v>0</v>
      </c>
      <c r="Y49" s="83">
        <f t="shared" ref="Y49:Z49" si="15">Y47/Y44</f>
        <v>0.74596888083268742</v>
      </c>
      <c r="Z49" s="83">
        <f t="shared" si="15"/>
        <v>0.78686234400072186</v>
      </c>
      <c r="AA49" s="83">
        <f>AA47/AA44</f>
        <v>0.83689536791903674</v>
      </c>
      <c r="AB49" s="83">
        <f t="shared" ref="AB49:AC49" si="16">AB47/AB44</f>
        <v>0.88544967827035426</v>
      </c>
      <c r="AC49" s="83">
        <f t="shared" si="16"/>
        <v>0.94300677676603684</v>
      </c>
    </row>
    <row r="50" spans="1:34">
      <c r="A50" s="7">
        <v>0</v>
      </c>
      <c r="B50" s="7">
        <v>1</v>
      </c>
      <c r="C50" s="7">
        <v>0</v>
      </c>
      <c r="E50" s="7">
        <v>345</v>
      </c>
      <c r="F50" s="7" t="s">
        <v>5</v>
      </c>
      <c r="G50" s="90">
        <v>174.99589199999997</v>
      </c>
      <c r="H50" s="91">
        <v>86.1</v>
      </c>
      <c r="I50" s="50">
        <v>86.1</v>
      </c>
      <c r="J50" s="92">
        <v>66.099999999999994</v>
      </c>
      <c r="K50" s="90">
        <v>63.35</v>
      </c>
      <c r="L50" s="90">
        <v>63.35</v>
      </c>
      <c r="M50" s="7">
        <v>0</v>
      </c>
      <c r="N50" s="7">
        <v>0</v>
      </c>
      <c r="O50" s="7">
        <v>0</v>
      </c>
      <c r="Q50" s="7" t="s">
        <v>15</v>
      </c>
      <c r="R50" s="14"/>
      <c r="S50" s="14"/>
      <c r="T50" s="14"/>
      <c r="U50" s="14"/>
      <c r="V50" s="14"/>
      <c r="W50" s="14"/>
      <c r="X50" s="14"/>
      <c r="Y50" s="14"/>
      <c r="Z50" s="14"/>
      <c r="AA50" s="14"/>
      <c r="AB50" s="14"/>
    </row>
    <row r="51" spans="1:34">
      <c r="A51" s="7">
        <v>0</v>
      </c>
      <c r="B51" s="7">
        <v>0</v>
      </c>
      <c r="C51" s="7">
        <v>1</v>
      </c>
      <c r="E51" s="7">
        <v>495</v>
      </c>
      <c r="F51" s="7" t="s">
        <v>6</v>
      </c>
      <c r="G51" s="90">
        <v>174.86843399999998</v>
      </c>
      <c r="H51" s="91">
        <v>146.02286714907839</v>
      </c>
      <c r="I51" s="50">
        <v>136.61729746494666</v>
      </c>
      <c r="J51" s="92">
        <v>111.61729746494666</v>
      </c>
      <c r="K51" s="90">
        <v>110.77286714907839</v>
      </c>
      <c r="L51" s="90">
        <v>101.36729746494666</v>
      </c>
      <c r="M51" s="7">
        <v>0</v>
      </c>
      <c r="N51" s="7">
        <v>0</v>
      </c>
      <c r="O51" s="7">
        <v>0</v>
      </c>
      <c r="Q51" s="1" t="s">
        <v>59</v>
      </c>
      <c r="R51" s="15">
        <f>R44*0.16</f>
        <v>0</v>
      </c>
      <c r="S51" s="15">
        <f t="shared" ref="S51:AC51" si="17">S44*0.16</f>
        <v>0</v>
      </c>
      <c r="T51" s="15">
        <f t="shared" si="17"/>
        <v>0</v>
      </c>
      <c r="U51" s="15">
        <f t="shared" si="17"/>
        <v>0</v>
      </c>
      <c r="V51" s="15">
        <f t="shared" si="17"/>
        <v>37.130576897046488</v>
      </c>
      <c r="W51" s="15">
        <f t="shared" si="17"/>
        <v>74.005668173241716</v>
      </c>
      <c r="X51" s="15">
        <f t="shared" si="17"/>
        <v>112.8734405469578</v>
      </c>
      <c r="Y51" s="15">
        <f t="shared" si="17"/>
        <v>151.47004241574089</v>
      </c>
      <c r="Z51" s="15">
        <f t="shared" si="17"/>
        <v>189.79547377959113</v>
      </c>
      <c r="AA51" s="15">
        <f t="shared" si="17"/>
        <v>191.99658584571819</v>
      </c>
      <c r="AB51" s="15">
        <f t="shared" si="17"/>
        <v>194.18201302776356</v>
      </c>
      <c r="AC51" s="15">
        <f t="shared" si="17"/>
        <v>194.18201302776356</v>
      </c>
    </row>
    <row r="52" spans="1:34">
      <c r="A52" s="7">
        <v>1</v>
      </c>
      <c r="B52" s="7">
        <v>0</v>
      </c>
      <c r="C52" s="7">
        <v>0</v>
      </c>
      <c r="E52" s="7">
        <v>245</v>
      </c>
      <c r="F52" s="7" t="s">
        <v>7</v>
      </c>
      <c r="G52" s="90">
        <v>174.54300000000001</v>
      </c>
      <c r="H52" s="91">
        <v>174.54300000000001</v>
      </c>
      <c r="I52" s="50">
        <v>174.54300000000001</v>
      </c>
      <c r="J52" s="92">
        <v>174.54300000000001</v>
      </c>
      <c r="K52" s="90">
        <v>174.54300000000001</v>
      </c>
      <c r="L52" s="90">
        <v>174.54300000000001</v>
      </c>
      <c r="M52" s="7">
        <v>1</v>
      </c>
      <c r="N52" s="7">
        <v>1</v>
      </c>
      <c r="O52" s="7">
        <v>1</v>
      </c>
      <c r="Q52" s="7" t="s">
        <v>62</v>
      </c>
      <c r="R52" s="15">
        <f>R45*0.16</f>
        <v>0</v>
      </c>
      <c r="S52" s="15">
        <f t="shared" ref="S52:AC52" si="18">S45*0.16</f>
        <v>0</v>
      </c>
      <c r="T52" s="15">
        <f t="shared" si="18"/>
        <v>0</v>
      </c>
      <c r="U52" s="15">
        <f t="shared" si="18"/>
        <v>0</v>
      </c>
      <c r="V52" s="15">
        <f t="shared" si="18"/>
        <v>25.637660715342282</v>
      </c>
      <c r="W52" s="15">
        <f t="shared" si="18"/>
        <v>51.098915508331338</v>
      </c>
      <c r="X52" s="15">
        <f t="shared" si="18"/>
        <v>78.461785916224471</v>
      </c>
      <c r="Y52" s="15">
        <f t="shared" si="18"/>
        <v>105.63375257708583</v>
      </c>
      <c r="Z52" s="15">
        <f t="shared" si="18"/>
        <v>132.61481549091536</v>
      </c>
      <c r="AA52" s="15">
        <f t="shared" si="18"/>
        <v>134.64934355413715</v>
      </c>
      <c r="AB52" s="15">
        <f t="shared" si="18"/>
        <v>136.66937379268043</v>
      </c>
      <c r="AC52" s="15">
        <f t="shared" si="18"/>
        <v>136.66937379268043</v>
      </c>
      <c r="AE52" s="14" t="s">
        <v>73</v>
      </c>
      <c r="AG52" s="14">
        <f>AC47-AC45</f>
        <v>290.28487761607175</v>
      </c>
      <c r="AH52" s="7" t="s">
        <v>63</v>
      </c>
    </row>
    <row r="53" spans="1:34">
      <c r="A53" s="7">
        <v>0</v>
      </c>
      <c r="B53" s="7">
        <v>1</v>
      </c>
      <c r="C53" s="7">
        <v>0</v>
      </c>
      <c r="E53" s="7">
        <v>350</v>
      </c>
      <c r="F53" s="7" t="s">
        <v>5</v>
      </c>
      <c r="G53" s="90">
        <v>173.84219999999999</v>
      </c>
      <c r="H53" s="91">
        <v>137.60078278760085</v>
      </c>
      <c r="I53" s="50">
        <v>129.25941108715602</v>
      </c>
      <c r="J53" s="92">
        <v>109.25941108715604</v>
      </c>
      <c r="K53" s="90">
        <v>115.10078278760085</v>
      </c>
      <c r="L53" s="90">
        <v>106.75941108715602</v>
      </c>
      <c r="M53" s="7">
        <v>0</v>
      </c>
      <c r="N53" s="7">
        <v>0</v>
      </c>
      <c r="O53" s="7">
        <v>0</v>
      </c>
      <c r="Q53"/>
      <c r="R53" s="15"/>
      <c r="S53" s="15"/>
      <c r="T53" s="15"/>
      <c r="U53" s="15"/>
      <c r="V53" s="15"/>
      <c r="W53" s="15"/>
      <c r="X53" s="15"/>
      <c r="Y53" s="15"/>
      <c r="Z53" s="15"/>
      <c r="AA53" s="15"/>
      <c r="AB53" s="15"/>
    </row>
    <row r="54" spans="1:34">
      <c r="A54" s="7">
        <v>0</v>
      </c>
      <c r="B54" s="7">
        <v>0</v>
      </c>
      <c r="C54" s="7">
        <v>1</v>
      </c>
      <c r="E54" s="7">
        <v>495</v>
      </c>
      <c r="F54" s="7" t="s">
        <v>6</v>
      </c>
      <c r="G54" s="90">
        <v>173.59122600000001</v>
      </c>
      <c r="H54" s="91">
        <v>128.08924337491254</v>
      </c>
      <c r="I54" s="50">
        <v>119.75723653924456</v>
      </c>
      <c r="J54" s="92">
        <v>94.757236539244559</v>
      </c>
      <c r="K54" s="90">
        <v>92.839243374912542</v>
      </c>
      <c r="L54" s="90">
        <v>84.507236539244559</v>
      </c>
      <c r="M54" s="7">
        <v>0</v>
      </c>
      <c r="N54" s="7">
        <v>0</v>
      </c>
      <c r="O54" s="7">
        <v>0</v>
      </c>
      <c r="Q54" s="61" t="s">
        <v>61</v>
      </c>
      <c r="R54" s="15">
        <f t="shared" ref="R54:AC54" si="19">R47*0.16</f>
        <v>0</v>
      </c>
      <c r="S54" s="15">
        <f t="shared" si="19"/>
        <v>0</v>
      </c>
      <c r="T54" s="15">
        <f t="shared" si="19"/>
        <v>0</v>
      </c>
      <c r="U54" s="15">
        <f t="shared" si="19"/>
        <v>0</v>
      </c>
      <c r="V54" s="15">
        <f t="shared" si="19"/>
        <v>25.637660715342282</v>
      </c>
      <c r="W54" s="15">
        <f t="shared" si="19"/>
        <v>51.098915508331338</v>
      </c>
      <c r="X54" s="15">
        <f t="shared" si="19"/>
        <v>76.383764378967101</v>
      </c>
      <c r="Y54" s="15">
        <f t="shared" si="19"/>
        <v>112.99193802054994</v>
      </c>
      <c r="Z54" s="15">
        <f t="shared" si="19"/>
        <v>149.34291137893663</v>
      </c>
      <c r="AA54" s="15">
        <f t="shared" si="19"/>
        <v>160.68105335055122</v>
      </c>
      <c r="AB54" s="15">
        <f t="shared" si="19"/>
        <v>171.938400961323</v>
      </c>
      <c r="AC54" s="15">
        <f t="shared" si="19"/>
        <v>183.1149542112519</v>
      </c>
      <c r="AE54" s="60"/>
      <c r="AF54" s="60" t="s">
        <v>74</v>
      </c>
      <c r="AG54" s="60" t="s">
        <v>37</v>
      </c>
    </row>
    <row r="55" spans="1:34">
      <c r="A55" s="7">
        <v>1</v>
      </c>
      <c r="B55" s="7">
        <v>0</v>
      </c>
      <c r="C55" s="7">
        <v>0</v>
      </c>
      <c r="E55" s="7">
        <v>175</v>
      </c>
      <c r="F55" s="7" t="s">
        <v>7</v>
      </c>
      <c r="G55" s="90">
        <v>173.11292999999998</v>
      </c>
      <c r="H55" s="91">
        <v>94.104913535999998</v>
      </c>
      <c r="I55" s="50">
        <v>94.104913535999998</v>
      </c>
      <c r="J55" s="92">
        <v>94.104913535999998</v>
      </c>
      <c r="K55" s="90">
        <v>94.104913535999998</v>
      </c>
      <c r="L55" s="90">
        <v>94.104913535999998</v>
      </c>
      <c r="M55" s="7">
        <v>0</v>
      </c>
      <c r="N55" s="7">
        <v>0</v>
      </c>
      <c r="O55" s="7">
        <v>0</v>
      </c>
      <c r="AE55" s="60" t="s">
        <v>36</v>
      </c>
      <c r="AF55" s="88">
        <f>18*AE45</f>
        <v>12.668777555192598</v>
      </c>
      <c r="AG55" s="88">
        <f>18*AE47</f>
        <v>16.974121981788663</v>
      </c>
    </row>
    <row r="56" spans="1:34">
      <c r="A56" s="7">
        <v>0</v>
      </c>
      <c r="B56" s="7">
        <v>1</v>
      </c>
      <c r="C56" s="7">
        <v>0</v>
      </c>
      <c r="E56" s="7">
        <v>360</v>
      </c>
      <c r="F56" s="7" t="s">
        <v>5</v>
      </c>
      <c r="G56" s="90">
        <v>171.86594399999998</v>
      </c>
      <c r="H56" s="91">
        <v>87.3</v>
      </c>
      <c r="I56" s="50">
        <v>87.3</v>
      </c>
      <c r="J56" s="92">
        <v>67.3</v>
      </c>
      <c r="K56" s="90">
        <v>65.3</v>
      </c>
      <c r="L56" s="90">
        <v>65.3</v>
      </c>
      <c r="M56" s="7">
        <v>0</v>
      </c>
      <c r="N56" s="7">
        <v>0</v>
      </c>
      <c r="O56" s="7">
        <v>0</v>
      </c>
      <c r="AE56" s="60" t="s">
        <v>39</v>
      </c>
      <c r="AF56" s="89">
        <f>AF55*(1-(SUM(N7:N217)/(217-7+1)))</f>
        <v>9.5466143662351808</v>
      </c>
      <c r="AG56" s="89">
        <f>AG55*(1-(SUM(O7:O217)/(217-7+1)))</f>
        <v>13.997617179294917</v>
      </c>
    </row>
    <row r="57" spans="1:34">
      <c r="A57" s="7">
        <v>1</v>
      </c>
      <c r="B57" s="7">
        <v>0</v>
      </c>
      <c r="C57" s="7">
        <v>0</v>
      </c>
      <c r="E57" s="7">
        <v>200</v>
      </c>
      <c r="F57" s="7" t="s">
        <v>7</v>
      </c>
      <c r="G57" s="90">
        <v>171.14893799999999</v>
      </c>
      <c r="H57" s="91">
        <v>94.704913535999992</v>
      </c>
      <c r="I57" s="50">
        <v>94.704913535999992</v>
      </c>
      <c r="J57" s="92">
        <v>94.704913535999992</v>
      </c>
      <c r="K57" s="90">
        <v>94.704913535999992</v>
      </c>
      <c r="L57" s="90">
        <v>94.704913535999992</v>
      </c>
      <c r="M57" s="7">
        <v>0</v>
      </c>
      <c r="N57" s="7">
        <v>0</v>
      </c>
      <c r="O57" s="7">
        <v>0</v>
      </c>
      <c r="Q57" s="7" t="s">
        <v>16</v>
      </c>
      <c r="AF57" s="7" t="s">
        <v>40</v>
      </c>
    </row>
    <row r="58" spans="1:34">
      <c r="A58" s="7">
        <v>0</v>
      </c>
      <c r="B58" s="7">
        <v>1</v>
      </c>
      <c r="C58" s="7">
        <v>0</v>
      </c>
      <c r="E58" s="7">
        <v>330</v>
      </c>
      <c r="F58" s="7" t="s">
        <v>5</v>
      </c>
      <c r="G58" s="90">
        <v>170.68859999999998</v>
      </c>
      <c r="H58" s="91">
        <v>112.41864161401513</v>
      </c>
      <c r="I58" s="50">
        <v>104.35980284671655</v>
      </c>
      <c r="J58" s="92">
        <v>84.359802846716548</v>
      </c>
      <c r="K58" s="90">
        <v>88.918641614015115</v>
      </c>
      <c r="L58" s="90">
        <v>80.859802846716548</v>
      </c>
      <c r="M58" s="7">
        <v>0</v>
      </c>
      <c r="N58" s="7">
        <v>0</v>
      </c>
      <c r="O58" s="7">
        <v>0</v>
      </c>
      <c r="Q58" s="1" t="s">
        <v>59</v>
      </c>
      <c r="R58" s="15">
        <f>R51</f>
        <v>0</v>
      </c>
      <c r="S58" s="15">
        <f>R58+S51</f>
        <v>0</v>
      </c>
      <c r="T58" s="15">
        <f t="shared" ref="T58:AC58" si="20">S58+T51</f>
        <v>0</v>
      </c>
      <c r="U58" s="15">
        <f t="shared" si="20"/>
        <v>0</v>
      </c>
      <c r="V58" s="15">
        <f t="shared" si="20"/>
        <v>37.130576897046488</v>
      </c>
      <c r="W58" s="15">
        <f t="shared" si="20"/>
        <v>111.1362450702882</v>
      </c>
      <c r="X58" s="15">
        <f t="shared" si="20"/>
        <v>224.00968561724599</v>
      </c>
      <c r="Y58" s="15">
        <f t="shared" si="20"/>
        <v>375.47972803298688</v>
      </c>
      <c r="Z58" s="15">
        <f t="shared" si="20"/>
        <v>565.27520181257796</v>
      </c>
      <c r="AA58" s="15">
        <f t="shared" si="20"/>
        <v>757.27178765829615</v>
      </c>
      <c r="AB58" s="15">
        <f t="shared" si="20"/>
        <v>951.45380068605971</v>
      </c>
      <c r="AC58" s="15">
        <f t="shared" si="20"/>
        <v>1145.6358137138232</v>
      </c>
    </row>
    <row r="59" spans="1:34">
      <c r="A59" s="7">
        <v>1</v>
      </c>
      <c r="B59" s="7">
        <v>0</v>
      </c>
      <c r="C59" s="7">
        <v>0</v>
      </c>
      <c r="E59" s="7">
        <v>215</v>
      </c>
      <c r="F59" s="7" t="s">
        <v>7</v>
      </c>
      <c r="G59" s="90">
        <v>170.34170399999999</v>
      </c>
      <c r="H59" s="91">
        <v>93.715789536000003</v>
      </c>
      <c r="I59" s="50">
        <v>93.715789536000003</v>
      </c>
      <c r="J59" s="92">
        <v>93.715789536000003</v>
      </c>
      <c r="K59" s="90">
        <v>93.715789535999988</v>
      </c>
      <c r="L59" s="90">
        <v>93.715789535999988</v>
      </c>
      <c r="M59" s="7">
        <v>0</v>
      </c>
      <c r="N59" s="7">
        <v>0</v>
      </c>
      <c r="O59" s="7">
        <v>0</v>
      </c>
      <c r="Q59" s="7" t="s">
        <v>62</v>
      </c>
      <c r="R59" s="15">
        <f>R52</f>
        <v>0</v>
      </c>
      <c r="S59" s="15">
        <f>R59+S52</f>
        <v>0</v>
      </c>
      <c r="T59" s="15">
        <f t="shared" ref="T59:AC59" si="21">S59+T52</f>
        <v>0</v>
      </c>
      <c r="U59" s="15">
        <f t="shared" si="21"/>
        <v>0</v>
      </c>
      <c r="V59" s="15">
        <f t="shared" si="21"/>
        <v>25.637660715342282</v>
      </c>
      <c r="W59" s="15">
        <f t="shared" si="21"/>
        <v>76.736576223673623</v>
      </c>
      <c r="X59" s="15">
        <f t="shared" si="21"/>
        <v>155.19836213989811</v>
      </c>
      <c r="Y59" s="15">
        <f t="shared" si="21"/>
        <v>260.83211471698394</v>
      </c>
      <c r="Z59" s="15">
        <f t="shared" si="21"/>
        <v>393.4469302078993</v>
      </c>
      <c r="AA59" s="15">
        <f t="shared" si="21"/>
        <v>528.09627376203639</v>
      </c>
      <c r="AB59" s="15">
        <f t="shared" si="21"/>
        <v>664.76564755471679</v>
      </c>
      <c r="AC59" s="15">
        <f t="shared" si="21"/>
        <v>801.4350213473972</v>
      </c>
    </row>
    <row r="60" spans="1:34">
      <c r="A60" s="7">
        <v>1</v>
      </c>
      <c r="B60" s="7">
        <v>0</v>
      </c>
      <c r="C60" s="7">
        <v>0</v>
      </c>
      <c r="E60" s="7">
        <v>175</v>
      </c>
      <c r="F60" s="7" t="s">
        <v>7</v>
      </c>
      <c r="G60" s="90">
        <v>170.22650999999999</v>
      </c>
      <c r="H60" s="91">
        <v>93.650209536000006</v>
      </c>
      <c r="I60" s="50">
        <v>93.650209536000006</v>
      </c>
      <c r="J60" s="92">
        <v>93.650209536000006</v>
      </c>
      <c r="K60" s="90">
        <v>93.650209536000006</v>
      </c>
      <c r="L60" s="90">
        <v>93.650209536000006</v>
      </c>
      <c r="M60" s="7">
        <v>0</v>
      </c>
      <c r="N60" s="7">
        <v>0</v>
      </c>
      <c r="O60" s="7">
        <v>0</v>
      </c>
      <c r="Q60"/>
      <c r="R60" s="15"/>
      <c r="S60" s="15"/>
      <c r="T60" s="15"/>
      <c r="U60" s="15"/>
      <c r="V60" s="15"/>
      <c r="W60" s="15"/>
      <c r="X60" s="15"/>
      <c r="Y60" s="15"/>
      <c r="Z60" s="15"/>
      <c r="AA60" s="15"/>
      <c r="AB60" s="16"/>
      <c r="AF60" s="7" t="s">
        <v>41</v>
      </c>
    </row>
    <row r="61" spans="1:34">
      <c r="A61" s="7">
        <v>1</v>
      </c>
      <c r="B61" s="7">
        <v>0</v>
      </c>
      <c r="C61" s="7">
        <v>0</v>
      </c>
      <c r="E61" s="7">
        <v>245</v>
      </c>
      <c r="F61" s="7" t="s">
        <v>7</v>
      </c>
      <c r="G61" s="90">
        <v>169.85639999999998</v>
      </c>
      <c r="H61" s="91">
        <v>151.4713019329796</v>
      </c>
      <c r="I61" s="50">
        <v>134.97018831030351</v>
      </c>
      <c r="J61" s="92">
        <v>134.97018831030351</v>
      </c>
      <c r="K61" s="90">
        <v>151.47130193297957</v>
      </c>
      <c r="L61" s="90">
        <v>134.97018831030348</v>
      </c>
      <c r="M61" s="7">
        <v>0</v>
      </c>
      <c r="N61" s="7">
        <v>0</v>
      </c>
      <c r="O61" s="7">
        <v>0</v>
      </c>
      <c r="Q61" s="61" t="s">
        <v>61</v>
      </c>
      <c r="R61" s="15">
        <f>R54</f>
        <v>0</v>
      </c>
      <c r="S61" s="15">
        <f>S54+R61</f>
        <v>0</v>
      </c>
      <c r="T61" s="15">
        <f t="shared" ref="T61:AC61" si="22">T54+S61</f>
        <v>0</v>
      </c>
      <c r="U61" s="15">
        <f t="shared" si="22"/>
        <v>0</v>
      </c>
      <c r="V61" s="15">
        <f t="shared" si="22"/>
        <v>25.637660715342282</v>
      </c>
      <c r="W61" s="15">
        <f t="shared" si="22"/>
        <v>76.736576223673623</v>
      </c>
      <c r="X61" s="15">
        <f t="shared" si="22"/>
        <v>153.12034060264074</v>
      </c>
      <c r="Y61" s="15">
        <f t="shared" si="22"/>
        <v>266.11227862319066</v>
      </c>
      <c r="Z61" s="15">
        <f t="shared" si="22"/>
        <v>415.45519000212732</v>
      </c>
      <c r="AA61" s="15">
        <f t="shared" si="22"/>
        <v>576.13624335267855</v>
      </c>
      <c r="AB61" s="15">
        <f t="shared" si="22"/>
        <v>748.07464431400149</v>
      </c>
      <c r="AC61" s="15">
        <f t="shared" si="22"/>
        <v>931.18959852525336</v>
      </c>
      <c r="AE61" s="15" t="s">
        <v>74</v>
      </c>
      <c r="AF61" s="87">
        <f>24.32-AF56</f>
        <v>14.77338563376482</v>
      </c>
    </row>
    <row r="62" spans="1:34">
      <c r="A62" s="7">
        <v>0</v>
      </c>
      <c r="B62" s="7">
        <v>0</v>
      </c>
      <c r="C62" s="7">
        <v>1</v>
      </c>
      <c r="E62" s="7">
        <v>465</v>
      </c>
      <c r="F62" s="7" t="s">
        <v>6</v>
      </c>
      <c r="G62" s="90">
        <v>169.76222999999996</v>
      </c>
      <c r="H62" s="91">
        <v>106.1</v>
      </c>
      <c r="I62" s="50">
        <v>106.1</v>
      </c>
      <c r="J62" s="92">
        <v>81.099999999999994</v>
      </c>
      <c r="K62" s="90">
        <v>69.349999999999994</v>
      </c>
      <c r="L62" s="90">
        <v>69.349999999999994</v>
      </c>
      <c r="M62" s="7">
        <v>0</v>
      </c>
      <c r="N62" s="7">
        <v>0</v>
      </c>
      <c r="O62" s="7">
        <v>0</v>
      </c>
      <c r="Q62" s="7" t="s">
        <v>17</v>
      </c>
      <c r="AE62" s="7" t="s">
        <v>75</v>
      </c>
      <c r="AF62" s="87">
        <f>39.28-AG56</f>
        <v>25.282382820705084</v>
      </c>
    </row>
    <row r="63" spans="1:34">
      <c r="A63" s="7">
        <v>0</v>
      </c>
      <c r="B63" s="7">
        <v>1</v>
      </c>
      <c r="C63" s="7">
        <v>0</v>
      </c>
      <c r="E63" s="7">
        <v>360</v>
      </c>
      <c r="F63" s="7" t="s">
        <v>5</v>
      </c>
      <c r="G63" s="90">
        <v>169.03882919999998</v>
      </c>
      <c r="H63" s="91">
        <v>155.25534039332996</v>
      </c>
      <c r="I63" s="50">
        <v>146.91897907462851</v>
      </c>
      <c r="J63" s="92">
        <v>126.9189790746285</v>
      </c>
      <c r="K63" s="90">
        <v>133.25534039332996</v>
      </c>
      <c r="L63" s="90">
        <v>124.9189790746285</v>
      </c>
      <c r="M63" s="7">
        <v>0</v>
      </c>
      <c r="N63" s="7">
        <v>0</v>
      </c>
      <c r="O63" s="7">
        <v>0</v>
      </c>
    </row>
    <row r="64" spans="1:34">
      <c r="A64" s="7">
        <v>0</v>
      </c>
      <c r="B64" s="7">
        <v>1</v>
      </c>
      <c r="C64" s="7">
        <v>0</v>
      </c>
      <c r="E64" s="7">
        <v>340</v>
      </c>
      <c r="F64" s="7" t="s">
        <v>5</v>
      </c>
      <c r="G64" s="90">
        <v>168.89279999999999</v>
      </c>
      <c r="H64" s="91">
        <v>140.81864161401512</v>
      </c>
      <c r="I64" s="50">
        <v>132.75980284671655</v>
      </c>
      <c r="J64" s="92">
        <v>112.75980284671655</v>
      </c>
      <c r="K64" s="90">
        <v>117.81864161401512</v>
      </c>
      <c r="L64" s="90">
        <v>109.75980284671652</v>
      </c>
      <c r="M64" s="7">
        <v>0</v>
      </c>
      <c r="N64" s="7">
        <v>0</v>
      </c>
      <c r="O64" s="7">
        <v>0</v>
      </c>
      <c r="Z64" s="7" t="s">
        <v>18</v>
      </c>
    </row>
    <row r="65" spans="1:27">
      <c r="A65" s="7">
        <v>0</v>
      </c>
      <c r="B65" s="7">
        <v>1</v>
      </c>
      <c r="C65" s="7">
        <v>0</v>
      </c>
      <c r="E65" s="7">
        <v>400</v>
      </c>
      <c r="F65" s="7" t="s">
        <v>5</v>
      </c>
      <c r="G65" s="90">
        <v>168.48020400000001</v>
      </c>
      <c r="H65" s="91">
        <v>86.1</v>
      </c>
      <c r="I65" s="50">
        <v>86.1</v>
      </c>
      <c r="J65" s="92">
        <v>66.099999999999994</v>
      </c>
      <c r="K65" s="90">
        <v>66.099999999999994</v>
      </c>
      <c r="L65" s="90">
        <v>66.099999999999994</v>
      </c>
      <c r="M65" s="7">
        <v>0</v>
      </c>
      <c r="N65" s="7">
        <v>0</v>
      </c>
      <c r="O65" s="7">
        <v>0</v>
      </c>
      <c r="P65" s="7" t="s">
        <v>14</v>
      </c>
      <c r="Q65" s="62" t="s">
        <v>30</v>
      </c>
      <c r="T65" s="7" t="s">
        <v>2</v>
      </c>
      <c r="Z65" s="9" t="s">
        <v>22</v>
      </c>
      <c r="AA65" s="7">
        <v>2016</v>
      </c>
    </row>
    <row r="66" spans="1:27" ht="75">
      <c r="A66" s="7">
        <v>0</v>
      </c>
      <c r="B66" s="7">
        <v>0</v>
      </c>
      <c r="C66" s="7">
        <v>1</v>
      </c>
      <c r="E66" s="7">
        <v>495</v>
      </c>
      <c r="F66" s="7" t="s">
        <v>6</v>
      </c>
      <c r="G66" s="90">
        <v>167.93839800000001</v>
      </c>
      <c r="H66" s="91">
        <v>133.80119694342378</v>
      </c>
      <c r="I66" s="50">
        <v>125.85750640965851</v>
      </c>
      <c r="J66" s="92">
        <v>100.85750640965851</v>
      </c>
      <c r="K66" s="90">
        <v>98.551196943423776</v>
      </c>
      <c r="L66" s="90">
        <v>90.607506409658512</v>
      </c>
      <c r="M66" s="7">
        <v>0</v>
      </c>
      <c r="N66" s="7">
        <v>0</v>
      </c>
      <c r="O66" s="7">
        <v>0</v>
      </c>
      <c r="P66" s="7" t="s">
        <v>7</v>
      </c>
      <c r="Q66" s="10">
        <f>IF(Q$65="Flat",Q7,IF(Q$65="SCEN 1",R7,IF(Q$65="SCEN 2",S7,IF(Q$65="SCEN 3",T7,0))))</f>
        <v>0.23</v>
      </c>
      <c r="S66" s="18" t="s">
        <v>0</v>
      </c>
      <c r="T66" s="107" t="s">
        <v>71</v>
      </c>
      <c r="U66" s="108" t="s">
        <v>80</v>
      </c>
      <c r="V66" s="107" t="s">
        <v>72</v>
      </c>
      <c r="W66" s="107" t="s">
        <v>67</v>
      </c>
      <c r="X66" s="107" t="s">
        <v>69</v>
      </c>
      <c r="AA66" s="3"/>
    </row>
    <row r="67" spans="1:27">
      <c r="A67" s="7">
        <v>0</v>
      </c>
      <c r="B67" s="7">
        <v>0</v>
      </c>
      <c r="C67" s="7">
        <v>1</v>
      </c>
      <c r="E67" s="7">
        <v>505</v>
      </c>
      <c r="F67" s="7" t="s">
        <v>6</v>
      </c>
      <c r="G67" s="90">
        <v>167.47017599999998</v>
      </c>
      <c r="H67" s="91">
        <v>106.1</v>
      </c>
      <c r="I67" s="50">
        <v>106.1</v>
      </c>
      <c r="J67" s="92">
        <v>81.099999999999994</v>
      </c>
      <c r="K67" s="90">
        <v>71.349999999999994</v>
      </c>
      <c r="L67" s="90">
        <v>71.349999999999994</v>
      </c>
      <c r="M67" s="7">
        <v>0</v>
      </c>
      <c r="N67" s="7">
        <v>0</v>
      </c>
      <c r="O67" s="7">
        <v>0</v>
      </c>
      <c r="P67" s="7" t="s">
        <v>5</v>
      </c>
      <c r="Q67" s="10">
        <f t="shared" ref="Q67:Q68" si="23">IF(Q$65="Flat",Q8,IF(Q$65="SCEN 1",R8,IF(Q$65="SCEN 2",S8,IF(Q$65="SCEN 3",T8,0))))</f>
        <v>0.65</v>
      </c>
      <c r="S67" s="49">
        <f>SUMPRODUCT(Q66:Q68,V7:V9)</f>
        <v>133.74130504501892</v>
      </c>
      <c r="T67" s="85">
        <f>SUMPRODUCT(Q66:Q68,W7:W9)</f>
        <v>103.28334588449044</v>
      </c>
      <c r="U67" s="49">
        <f>SUMPRODUCT(Q66:Q68,X7:X9)</f>
        <v>100.06698607657958</v>
      </c>
      <c r="V67" s="86">
        <f>SUMPRODUCT(Q66:Q68,Y7:Y9)</f>
        <v>84.554129542052578</v>
      </c>
      <c r="W67" s="49">
        <f>SUMPRODUCT(Q66:Q68,Z7:Z9)</f>
        <v>84.752772667731065</v>
      </c>
      <c r="X67" s="49">
        <f>SUMPRODUCT(Q66:Q68,AA7:AA9)</f>
        <v>81.313105105962336</v>
      </c>
      <c r="AA67" s="3"/>
    </row>
    <row r="68" spans="1:27">
      <c r="A68" s="7">
        <v>0</v>
      </c>
      <c r="B68" s="7">
        <v>1</v>
      </c>
      <c r="C68" s="7">
        <v>0</v>
      </c>
      <c r="E68" s="7">
        <v>365</v>
      </c>
      <c r="F68" s="7" t="s">
        <v>5</v>
      </c>
      <c r="G68" s="90">
        <v>166.30859999999998</v>
      </c>
      <c r="H68" s="91">
        <v>111.60078278760086</v>
      </c>
      <c r="I68" s="50">
        <v>103.25941108715604</v>
      </c>
      <c r="J68" s="92">
        <v>83.259411087156039</v>
      </c>
      <c r="K68" s="90">
        <v>89.850782787600863</v>
      </c>
      <c r="L68" s="90">
        <v>81.509411087156039</v>
      </c>
      <c r="M68" s="7">
        <v>0</v>
      </c>
      <c r="N68" s="7">
        <v>0</v>
      </c>
      <c r="O68" s="7">
        <v>0</v>
      </c>
      <c r="P68" s="7" t="s">
        <v>6</v>
      </c>
      <c r="Q68" s="10">
        <f t="shared" si="23"/>
        <v>0.12</v>
      </c>
    </row>
    <row r="69" spans="1:27">
      <c r="A69" s="7">
        <v>1</v>
      </c>
      <c r="B69" s="7">
        <v>0</v>
      </c>
      <c r="C69" s="7">
        <v>0</v>
      </c>
      <c r="E69" s="7">
        <v>245</v>
      </c>
      <c r="F69" s="7" t="s">
        <v>7</v>
      </c>
      <c r="G69" s="90">
        <v>165.87060000000002</v>
      </c>
      <c r="H69" s="91">
        <v>165.87060000000002</v>
      </c>
      <c r="I69" s="50">
        <v>165.87060000000002</v>
      </c>
      <c r="J69" s="92">
        <v>165.87060000000002</v>
      </c>
      <c r="K69" s="90">
        <v>165.87060000000002</v>
      </c>
      <c r="L69" s="90">
        <v>165.87060000000002</v>
      </c>
      <c r="M69" s="7">
        <v>1</v>
      </c>
      <c r="N69" s="7">
        <v>1</v>
      </c>
      <c r="O69" s="7">
        <v>1</v>
      </c>
      <c r="T69" s="7">
        <f>T67/W67</f>
        <v>1.2186426783865532</v>
      </c>
      <c r="U69" s="7">
        <f>U67/X67</f>
        <v>1.2306378651532039</v>
      </c>
      <c r="V69" s="7">
        <f>V67/X67</f>
        <v>1.0398585742343345</v>
      </c>
      <c r="Z69" s="7" t="s">
        <v>81</v>
      </c>
      <c r="AA69" s="109">
        <v>2019</v>
      </c>
    </row>
    <row r="70" spans="1:27">
      <c r="A70" s="7">
        <v>0</v>
      </c>
      <c r="B70" s="7">
        <v>1</v>
      </c>
      <c r="C70" s="7">
        <v>0</v>
      </c>
      <c r="E70" s="7">
        <v>340</v>
      </c>
      <c r="F70" s="7" t="s">
        <v>5</v>
      </c>
      <c r="G70" s="90">
        <v>165.25740000000002</v>
      </c>
      <c r="H70" s="91">
        <v>140.81864161401512</v>
      </c>
      <c r="I70" s="50">
        <v>132.75980284671655</v>
      </c>
      <c r="J70" s="92">
        <v>112.75980284671655</v>
      </c>
      <c r="K70" s="90">
        <v>117.81864161401512</v>
      </c>
      <c r="L70" s="90">
        <v>109.75980284671652</v>
      </c>
      <c r="M70" s="7">
        <v>0</v>
      </c>
      <c r="N70" s="7">
        <v>0</v>
      </c>
      <c r="O70" s="7">
        <v>0</v>
      </c>
      <c r="U70" s="73"/>
      <c r="AA70" s="3"/>
    </row>
    <row r="71" spans="1:27">
      <c r="A71" s="7">
        <v>0</v>
      </c>
      <c r="B71" s="7">
        <v>1</v>
      </c>
      <c r="C71" s="7">
        <v>0</v>
      </c>
      <c r="E71" s="7">
        <v>350</v>
      </c>
      <c r="F71" s="7" t="s">
        <v>5</v>
      </c>
      <c r="G71" s="90">
        <v>165.0384</v>
      </c>
      <c r="H71" s="91">
        <v>137.60078278760085</v>
      </c>
      <c r="I71" s="50">
        <v>129.25941108715602</v>
      </c>
      <c r="J71" s="92">
        <v>109.25941108715604</v>
      </c>
      <c r="K71" s="90">
        <v>115.10078278760085</v>
      </c>
      <c r="L71" s="90">
        <v>106.75941108715602</v>
      </c>
      <c r="M71" s="7">
        <v>0</v>
      </c>
      <c r="N71" s="7">
        <v>0</v>
      </c>
      <c r="O71" s="7">
        <v>0</v>
      </c>
      <c r="X71" s="9"/>
      <c r="Z71" s="7" t="s">
        <v>79</v>
      </c>
      <c r="AA71" s="109">
        <v>2021</v>
      </c>
    </row>
    <row r="72" spans="1:27">
      <c r="A72" s="7">
        <v>0</v>
      </c>
      <c r="B72" s="7">
        <v>0</v>
      </c>
      <c r="C72" s="7">
        <v>1</v>
      </c>
      <c r="E72" s="7">
        <v>565</v>
      </c>
      <c r="F72" s="7" t="s">
        <v>6</v>
      </c>
      <c r="G72" s="90">
        <v>163.86675</v>
      </c>
      <c r="H72" s="91">
        <v>106.1</v>
      </c>
      <c r="I72" s="50">
        <v>106.1</v>
      </c>
      <c r="J72" s="92">
        <v>81.099999999999994</v>
      </c>
      <c r="K72" s="90">
        <v>74.349999999999994</v>
      </c>
      <c r="L72" s="90">
        <v>74.349999999999994</v>
      </c>
      <c r="M72" s="7">
        <v>0</v>
      </c>
      <c r="N72" s="7">
        <v>0</v>
      </c>
      <c r="O72" s="7">
        <v>0</v>
      </c>
      <c r="Z72" s="7" t="s">
        <v>77</v>
      </c>
      <c r="AA72" s="109">
        <v>2022</v>
      </c>
    </row>
    <row r="73" spans="1:27">
      <c r="A73" s="7">
        <v>0</v>
      </c>
      <c r="B73" s="7">
        <v>0</v>
      </c>
      <c r="C73" s="7">
        <v>1</v>
      </c>
      <c r="E73" s="7">
        <v>495</v>
      </c>
      <c r="F73" s="7" t="s">
        <v>6</v>
      </c>
      <c r="G73" s="90">
        <v>163.36874399999999</v>
      </c>
      <c r="H73" s="91">
        <v>163.36874399999999</v>
      </c>
      <c r="I73" s="50">
        <v>149.64923381950464</v>
      </c>
      <c r="J73" s="92">
        <v>124.64923381950464</v>
      </c>
      <c r="K73" s="90">
        <v>144.10971890342751</v>
      </c>
      <c r="L73" s="90">
        <v>114.39923381950464</v>
      </c>
      <c r="M73" s="7">
        <v>0.6</v>
      </c>
      <c r="N73" s="7">
        <v>1</v>
      </c>
      <c r="O73" s="7">
        <v>0</v>
      </c>
      <c r="Q73" s="8" t="s">
        <v>50</v>
      </c>
      <c r="R73" s="8">
        <v>250</v>
      </c>
      <c r="S73" s="7" t="s">
        <v>7</v>
      </c>
    </row>
    <row r="74" spans="1:27">
      <c r="A74" s="7">
        <v>0</v>
      </c>
      <c r="B74" s="7">
        <v>1</v>
      </c>
      <c r="C74" s="7">
        <v>0</v>
      </c>
      <c r="E74" s="7">
        <v>410</v>
      </c>
      <c r="F74" s="7" t="s">
        <v>5</v>
      </c>
      <c r="G74" s="90">
        <v>163.063896</v>
      </c>
      <c r="H74" s="91">
        <v>86.1</v>
      </c>
      <c r="I74" s="50">
        <v>86.1</v>
      </c>
      <c r="J74" s="92">
        <v>66.099999999999994</v>
      </c>
      <c r="K74" s="90">
        <v>66.599999999999994</v>
      </c>
      <c r="L74" s="90">
        <v>66.599999999999994</v>
      </c>
      <c r="M74" s="7">
        <v>0</v>
      </c>
      <c r="N74" s="7">
        <v>0</v>
      </c>
      <c r="O74" s="7">
        <v>0</v>
      </c>
      <c r="Q74" s="8" t="s">
        <v>51</v>
      </c>
      <c r="R74" s="8">
        <v>425</v>
      </c>
      <c r="S74" s="7" t="s">
        <v>5</v>
      </c>
    </row>
    <row r="75" spans="1:27">
      <c r="A75" s="7">
        <v>0</v>
      </c>
      <c r="B75" s="7">
        <v>0</v>
      </c>
      <c r="C75" s="7">
        <v>1</v>
      </c>
      <c r="E75" s="7">
        <v>430</v>
      </c>
      <c r="F75" s="7" t="s">
        <v>6</v>
      </c>
      <c r="G75" s="90">
        <v>161.46782399999998</v>
      </c>
      <c r="H75" s="91">
        <v>106.1</v>
      </c>
      <c r="I75" s="50">
        <v>106.1</v>
      </c>
      <c r="J75" s="92">
        <v>81.099999999999994</v>
      </c>
      <c r="K75" s="90">
        <v>67.599999999999994</v>
      </c>
      <c r="L75" s="90">
        <v>67.599999999999994</v>
      </c>
      <c r="M75" s="7">
        <v>0</v>
      </c>
      <c r="N75" s="7">
        <v>0</v>
      </c>
      <c r="O75" s="7">
        <v>0</v>
      </c>
      <c r="Q75" s="8" t="s">
        <v>52</v>
      </c>
      <c r="R75" s="8">
        <v>690</v>
      </c>
      <c r="S75" s="7" t="s">
        <v>6</v>
      </c>
    </row>
    <row r="76" spans="1:27">
      <c r="A76" s="7">
        <v>0</v>
      </c>
      <c r="B76" s="7">
        <v>0</v>
      </c>
      <c r="C76" s="7">
        <v>1</v>
      </c>
      <c r="E76" s="7">
        <v>505</v>
      </c>
      <c r="F76" s="7" t="s">
        <v>6</v>
      </c>
      <c r="G76" s="90">
        <v>159.74867399999999</v>
      </c>
      <c r="H76" s="91">
        <v>106.1</v>
      </c>
      <c r="I76" s="50">
        <v>106.1</v>
      </c>
      <c r="J76" s="92">
        <v>81.099999999999994</v>
      </c>
      <c r="K76" s="90">
        <v>71.349999999999994</v>
      </c>
      <c r="L76" s="90">
        <v>71.349999999999994</v>
      </c>
      <c r="M76" s="7">
        <v>0</v>
      </c>
      <c r="N76" s="7">
        <v>0</v>
      </c>
      <c r="O76" s="7">
        <v>0</v>
      </c>
    </row>
    <row r="77" spans="1:27">
      <c r="A77" s="7">
        <v>0</v>
      </c>
      <c r="B77" s="7">
        <v>1</v>
      </c>
      <c r="C77" s="7">
        <v>0</v>
      </c>
      <c r="E77" s="7">
        <v>285</v>
      </c>
      <c r="F77" s="7" t="s">
        <v>5</v>
      </c>
      <c r="G77" s="90">
        <v>159.30322799999999</v>
      </c>
      <c r="H77" s="91">
        <v>86.1</v>
      </c>
      <c r="I77" s="50">
        <v>86.1</v>
      </c>
      <c r="J77" s="92">
        <v>66.099999999999994</v>
      </c>
      <c r="K77" s="90">
        <v>60.35</v>
      </c>
      <c r="L77" s="90">
        <v>60.35</v>
      </c>
      <c r="M77" s="7">
        <v>0</v>
      </c>
      <c r="N77" s="7">
        <v>0</v>
      </c>
      <c r="O77" s="7">
        <v>0</v>
      </c>
    </row>
    <row r="78" spans="1:27">
      <c r="A78" s="7">
        <v>0</v>
      </c>
      <c r="B78" s="7">
        <v>1</v>
      </c>
      <c r="C78" s="7">
        <v>0</v>
      </c>
      <c r="E78" s="7">
        <v>340</v>
      </c>
      <c r="F78" s="7" t="s">
        <v>5</v>
      </c>
      <c r="G78" s="90">
        <v>158.81091599999996</v>
      </c>
      <c r="H78" s="91">
        <v>110.62928778119593</v>
      </c>
      <c r="I78" s="50">
        <v>102.18051634761306</v>
      </c>
      <c r="J78" s="92">
        <v>82.180516347613064</v>
      </c>
      <c r="K78" s="90">
        <v>87.629287781195913</v>
      </c>
      <c r="L78" s="90">
        <v>79.180516347613064</v>
      </c>
      <c r="M78" s="7">
        <v>0</v>
      </c>
      <c r="N78" s="7">
        <v>0</v>
      </c>
      <c r="O78" s="7">
        <v>0</v>
      </c>
      <c r="Q78" s="8" t="s">
        <v>53</v>
      </c>
      <c r="R78" s="8">
        <v>50</v>
      </c>
      <c r="S78" s="8" t="s">
        <v>56</v>
      </c>
      <c r="T78" s="8">
        <v>50</v>
      </c>
    </row>
    <row r="79" spans="1:27">
      <c r="A79" s="7">
        <v>1</v>
      </c>
      <c r="B79" s="7">
        <v>0</v>
      </c>
      <c r="C79" s="7">
        <v>0</v>
      </c>
      <c r="E79" s="7">
        <v>245</v>
      </c>
      <c r="F79" s="7" t="s">
        <v>7</v>
      </c>
      <c r="G79" s="90">
        <v>158.50602711999994</v>
      </c>
      <c r="H79" s="91">
        <v>158.50602711999994</v>
      </c>
      <c r="I79" s="50">
        <v>158.50602711999994</v>
      </c>
      <c r="J79" s="92">
        <v>158.50602711999994</v>
      </c>
      <c r="K79" s="90">
        <v>158.50602711999994</v>
      </c>
      <c r="L79" s="90">
        <v>158.50602711999994</v>
      </c>
      <c r="M79" s="7">
        <v>1</v>
      </c>
      <c r="N79" s="7">
        <v>1</v>
      </c>
      <c r="O79" s="7">
        <v>1</v>
      </c>
      <c r="Q79" s="8" t="s">
        <v>54</v>
      </c>
      <c r="R79" s="8">
        <v>80</v>
      </c>
      <c r="S79" s="8" t="s">
        <v>57</v>
      </c>
      <c r="T79" s="8">
        <v>60</v>
      </c>
    </row>
    <row r="80" spans="1:27">
      <c r="A80" s="7">
        <v>0</v>
      </c>
      <c r="B80" s="7">
        <v>1</v>
      </c>
      <c r="C80" s="7">
        <v>0</v>
      </c>
      <c r="E80" s="7">
        <v>360</v>
      </c>
      <c r="F80" s="7" t="s">
        <v>5</v>
      </c>
      <c r="G80" s="90">
        <v>158.07901799999999</v>
      </c>
      <c r="H80" s="91">
        <v>87.3</v>
      </c>
      <c r="I80" s="50">
        <v>87.3</v>
      </c>
      <c r="J80" s="92">
        <v>67.3</v>
      </c>
      <c r="K80" s="90">
        <v>65.3</v>
      </c>
      <c r="L80" s="90">
        <v>65.3</v>
      </c>
      <c r="M80" s="7">
        <v>0</v>
      </c>
      <c r="N80" s="7">
        <v>0</v>
      </c>
      <c r="O80" s="7">
        <v>0</v>
      </c>
      <c r="Q80" s="8" t="s">
        <v>55</v>
      </c>
      <c r="R80" s="8">
        <v>100</v>
      </c>
      <c r="S80" s="8" t="s">
        <v>58</v>
      </c>
      <c r="T80" s="8">
        <v>75</v>
      </c>
    </row>
    <row r="81" spans="1:15">
      <c r="A81" s="7">
        <v>0</v>
      </c>
      <c r="B81" s="7">
        <v>0</v>
      </c>
      <c r="C81" s="7">
        <v>1</v>
      </c>
      <c r="E81" s="7">
        <v>530</v>
      </c>
      <c r="F81" s="7" t="s">
        <v>6</v>
      </c>
      <c r="G81" s="90">
        <v>156.89335199999999</v>
      </c>
      <c r="H81" s="91">
        <v>106.1</v>
      </c>
      <c r="I81" s="50">
        <v>106.1</v>
      </c>
      <c r="J81" s="92">
        <v>81.099999999999994</v>
      </c>
      <c r="K81" s="90">
        <v>72.599999999999994</v>
      </c>
      <c r="L81" s="90">
        <v>72.599999999999994</v>
      </c>
      <c r="M81" s="7">
        <v>0</v>
      </c>
      <c r="N81" s="7">
        <v>0</v>
      </c>
      <c r="O81" s="7">
        <v>0</v>
      </c>
    </row>
    <row r="82" spans="1:15">
      <c r="A82" s="7">
        <v>0</v>
      </c>
      <c r="B82" s="7">
        <v>1</v>
      </c>
      <c r="C82" s="7">
        <v>0</v>
      </c>
      <c r="E82" s="7">
        <v>310</v>
      </c>
      <c r="F82" s="7" t="s">
        <v>5</v>
      </c>
      <c r="G82" s="90">
        <v>155.46196799999996</v>
      </c>
      <c r="H82" s="91">
        <v>86.1</v>
      </c>
      <c r="I82" s="50">
        <v>86.1</v>
      </c>
      <c r="J82" s="92">
        <v>66.099999999999994</v>
      </c>
      <c r="K82" s="90">
        <v>61.6</v>
      </c>
      <c r="L82" s="90">
        <v>61.6</v>
      </c>
      <c r="M82" s="7">
        <v>0</v>
      </c>
      <c r="N82" s="7">
        <v>0</v>
      </c>
      <c r="O82" s="7">
        <v>0</v>
      </c>
    </row>
    <row r="83" spans="1:15">
      <c r="A83" s="7">
        <v>1</v>
      </c>
      <c r="B83" s="7">
        <v>0</v>
      </c>
      <c r="C83" s="7">
        <v>0</v>
      </c>
      <c r="E83" s="7">
        <v>185</v>
      </c>
      <c r="F83" s="7" t="s">
        <v>7</v>
      </c>
      <c r="G83" s="90">
        <v>155.20223399999998</v>
      </c>
      <c r="H83" s="91">
        <v>92.809021776000009</v>
      </c>
      <c r="I83" s="50">
        <v>92.809021776000009</v>
      </c>
      <c r="J83" s="92">
        <v>92.809021776000009</v>
      </c>
      <c r="K83" s="90">
        <v>92.809021776000009</v>
      </c>
      <c r="L83" s="90">
        <v>92.809021776000009</v>
      </c>
      <c r="M83" s="7">
        <v>0</v>
      </c>
      <c r="N83" s="7">
        <v>0</v>
      </c>
      <c r="O83" s="7">
        <v>0</v>
      </c>
    </row>
    <row r="84" spans="1:15">
      <c r="A84" s="7">
        <v>0</v>
      </c>
      <c r="B84" s="7">
        <v>0</v>
      </c>
      <c r="C84" s="7">
        <v>1</v>
      </c>
      <c r="E84" s="7">
        <v>430</v>
      </c>
      <c r="F84" s="7" t="s">
        <v>6</v>
      </c>
      <c r="G84" s="90">
        <v>154.74408599999998</v>
      </c>
      <c r="H84" s="91">
        <v>106.1</v>
      </c>
      <c r="I84" s="50">
        <v>106.1</v>
      </c>
      <c r="J84" s="92">
        <v>81.099999999999994</v>
      </c>
      <c r="K84" s="90">
        <v>67.599999999999994</v>
      </c>
      <c r="L84" s="90">
        <v>67.599999999999994</v>
      </c>
      <c r="M84" s="7">
        <v>0</v>
      </c>
      <c r="N84" s="7">
        <v>0</v>
      </c>
      <c r="O84" s="7">
        <v>0</v>
      </c>
    </row>
    <row r="85" spans="1:15">
      <c r="A85" s="7">
        <v>0</v>
      </c>
      <c r="B85" s="7">
        <v>0</v>
      </c>
      <c r="C85" s="7">
        <v>1</v>
      </c>
      <c r="E85" s="7">
        <v>495</v>
      </c>
      <c r="F85" s="7" t="s">
        <v>6</v>
      </c>
      <c r="G85" s="90">
        <v>153.05778599999999</v>
      </c>
      <c r="H85" s="91">
        <v>106.1</v>
      </c>
      <c r="I85" s="50">
        <v>106.1</v>
      </c>
      <c r="J85" s="92">
        <v>81.099999999999994</v>
      </c>
      <c r="K85" s="90">
        <v>70.849999999999994</v>
      </c>
      <c r="L85" s="90">
        <v>70.849999999999994</v>
      </c>
      <c r="M85" s="7">
        <v>0</v>
      </c>
      <c r="N85" s="7">
        <v>0</v>
      </c>
      <c r="O85" s="7">
        <v>0</v>
      </c>
    </row>
    <row r="86" spans="1:15">
      <c r="A86" s="7">
        <v>1</v>
      </c>
      <c r="B86" s="7">
        <v>0</v>
      </c>
      <c r="C86" s="7">
        <v>0</v>
      </c>
      <c r="E86" s="7">
        <v>150</v>
      </c>
      <c r="F86" s="7" t="s">
        <v>7</v>
      </c>
      <c r="G86" s="90">
        <v>152.39596799999998</v>
      </c>
      <c r="H86" s="91">
        <v>135.15374400000002</v>
      </c>
      <c r="I86" s="50">
        <v>135.15374400000002</v>
      </c>
      <c r="J86" s="92">
        <v>135.15374400000002</v>
      </c>
      <c r="K86" s="90">
        <v>135.15374400000002</v>
      </c>
      <c r="L86" s="90">
        <v>135.15374400000002</v>
      </c>
      <c r="M86" s="7">
        <v>0</v>
      </c>
      <c r="N86" s="7">
        <v>0</v>
      </c>
      <c r="O86" s="7">
        <v>0</v>
      </c>
    </row>
    <row r="87" spans="1:15">
      <c r="A87" s="7">
        <v>0</v>
      </c>
      <c r="B87" s="7">
        <v>0</v>
      </c>
      <c r="C87" s="7">
        <v>1</v>
      </c>
      <c r="E87" s="7">
        <v>430</v>
      </c>
      <c r="F87" s="7" t="s">
        <v>6</v>
      </c>
      <c r="G87" s="90">
        <v>152.03242799999998</v>
      </c>
      <c r="H87" s="91">
        <v>152.03242799999998</v>
      </c>
      <c r="I87" s="50">
        <v>150.36217496101048</v>
      </c>
      <c r="J87" s="92">
        <v>125.36217496101048</v>
      </c>
      <c r="K87" s="90">
        <v>119.92086658325378</v>
      </c>
      <c r="L87" s="90">
        <v>111.86217496101048</v>
      </c>
      <c r="M87" s="7">
        <v>0.6</v>
      </c>
      <c r="N87" s="7">
        <v>1</v>
      </c>
      <c r="O87" s="7">
        <v>0</v>
      </c>
    </row>
    <row r="88" spans="1:15">
      <c r="A88" s="7">
        <v>0</v>
      </c>
      <c r="B88" s="7">
        <v>0</v>
      </c>
      <c r="C88" s="7">
        <v>1</v>
      </c>
      <c r="E88" s="7">
        <v>430</v>
      </c>
      <c r="F88" s="7" t="s">
        <v>6</v>
      </c>
      <c r="G88" s="90">
        <v>150.81566399999997</v>
      </c>
      <c r="H88" s="91">
        <v>133.30000000000001</v>
      </c>
      <c r="I88" s="50">
        <v>133.30000000000001</v>
      </c>
      <c r="J88" s="92">
        <v>108.3</v>
      </c>
      <c r="K88" s="90">
        <v>94.8</v>
      </c>
      <c r="L88" s="90">
        <v>94.8</v>
      </c>
      <c r="M88" s="7">
        <v>0</v>
      </c>
      <c r="N88" s="7">
        <v>0</v>
      </c>
      <c r="O88" s="7">
        <v>0</v>
      </c>
    </row>
    <row r="89" spans="1:15">
      <c r="A89" s="7">
        <v>0</v>
      </c>
      <c r="B89" s="7">
        <v>1</v>
      </c>
      <c r="C89" s="7">
        <v>0</v>
      </c>
      <c r="E89" s="7">
        <v>370</v>
      </c>
      <c r="F89" s="7" t="s">
        <v>5</v>
      </c>
      <c r="G89" s="90">
        <v>150.76441799999998</v>
      </c>
      <c r="H89" s="91">
        <v>86.1</v>
      </c>
      <c r="I89" s="50">
        <v>86.1</v>
      </c>
      <c r="J89" s="92">
        <v>66.099999999999994</v>
      </c>
      <c r="K89" s="90">
        <v>64.599999999999994</v>
      </c>
      <c r="L89" s="90">
        <v>64.599999999999994</v>
      </c>
      <c r="M89" s="7">
        <v>0</v>
      </c>
      <c r="N89" s="7">
        <v>0</v>
      </c>
      <c r="O89" s="7">
        <v>0</v>
      </c>
    </row>
    <row r="90" spans="1:15">
      <c r="A90" s="7">
        <v>0</v>
      </c>
      <c r="B90" s="7">
        <v>0</v>
      </c>
      <c r="C90" s="7">
        <v>1</v>
      </c>
      <c r="E90" s="7">
        <v>445</v>
      </c>
      <c r="F90" s="7" t="s">
        <v>6</v>
      </c>
      <c r="G90" s="90">
        <v>150.342624</v>
      </c>
      <c r="H90" s="91">
        <v>106.1</v>
      </c>
      <c r="I90" s="50">
        <v>106.1</v>
      </c>
      <c r="J90" s="92">
        <v>81.099999999999994</v>
      </c>
      <c r="K90" s="90">
        <v>68.349999999999994</v>
      </c>
      <c r="L90" s="90">
        <v>68.349999999999994</v>
      </c>
      <c r="M90" s="7">
        <v>0</v>
      </c>
      <c r="N90" s="7">
        <v>0</v>
      </c>
      <c r="O90" s="7">
        <v>0</v>
      </c>
    </row>
    <row r="91" spans="1:15">
      <c r="A91" s="7">
        <v>0</v>
      </c>
      <c r="B91" s="7">
        <v>1</v>
      </c>
      <c r="C91" s="7">
        <v>0</v>
      </c>
      <c r="E91" s="7">
        <v>380</v>
      </c>
      <c r="F91" s="7" t="s">
        <v>5</v>
      </c>
      <c r="G91" s="90">
        <v>149.70358199999998</v>
      </c>
      <c r="H91" s="91">
        <v>112.7</v>
      </c>
      <c r="I91" s="50">
        <v>112.7</v>
      </c>
      <c r="J91" s="92">
        <v>92.7</v>
      </c>
      <c r="K91" s="90">
        <v>91.699999999999989</v>
      </c>
      <c r="L91" s="90">
        <v>91.699999999999989</v>
      </c>
      <c r="M91" s="7">
        <v>0</v>
      </c>
      <c r="N91" s="7">
        <v>0</v>
      </c>
      <c r="O91" s="7">
        <v>0</v>
      </c>
    </row>
    <row r="92" spans="1:15">
      <c r="A92" s="7">
        <v>0</v>
      </c>
      <c r="B92" s="7">
        <v>1</v>
      </c>
      <c r="C92" s="7">
        <v>0</v>
      </c>
      <c r="E92" s="7">
        <v>330</v>
      </c>
      <c r="F92" s="7" t="s">
        <v>5</v>
      </c>
      <c r="G92" s="90">
        <v>147.29940000000002</v>
      </c>
      <c r="H92" s="91">
        <v>112.41864161401513</v>
      </c>
      <c r="I92" s="50">
        <v>104.35980284671655</v>
      </c>
      <c r="J92" s="92">
        <v>84.359802846716548</v>
      </c>
      <c r="K92" s="90">
        <v>88.918641614015115</v>
      </c>
      <c r="L92" s="90">
        <v>80.859802846716548</v>
      </c>
      <c r="M92" s="7">
        <v>0</v>
      </c>
      <c r="N92" s="7">
        <v>0</v>
      </c>
      <c r="O92" s="7">
        <v>0</v>
      </c>
    </row>
    <row r="93" spans="1:15">
      <c r="A93" s="7">
        <v>0</v>
      </c>
      <c r="B93" s="7">
        <v>1</v>
      </c>
      <c r="C93" s="7">
        <v>0</v>
      </c>
      <c r="E93" s="7">
        <v>400</v>
      </c>
      <c r="F93" s="7" t="s">
        <v>5</v>
      </c>
      <c r="G93" s="90">
        <v>146.03909879999998</v>
      </c>
      <c r="H93" s="91">
        <v>137.75756062288963</v>
      </c>
      <c r="I93" s="50">
        <v>127.29248213028831</v>
      </c>
      <c r="J93" s="92">
        <v>107.29248213028831</v>
      </c>
      <c r="K93" s="90">
        <v>117.75756062288963</v>
      </c>
      <c r="L93" s="90">
        <v>107.29248213028831</v>
      </c>
      <c r="M93" s="7">
        <v>0</v>
      </c>
      <c r="N93" s="7">
        <v>0</v>
      </c>
      <c r="O93" s="7">
        <v>0</v>
      </c>
    </row>
    <row r="94" spans="1:15">
      <c r="A94" s="7">
        <v>1</v>
      </c>
      <c r="B94" s="7">
        <v>0</v>
      </c>
      <c r="C94" s="7">
        <v>0</v>
      </c>
      <c r="E94" s="7">
        <v>200</v>
      </c>
      <c r="F94" s="7" t="s">
        <v>7</v>
      </c>
      <c r="G94" s="90">
        <v>145.86276000000001</v>
      </c>
      <c r="H94" s="91">
        <v>99.948321535999995</v>
      </c>
      <c r="I94" s="50">
        <v>99.948321535999995</v>
      </c>
      <c r="J94" s="92">
        <v>99.948321535999995</v>
      </c>
      <c r="K94" s="90">
        <v>99.948321535999995</v>
      </c>
      <c r="L94" s="90">
        <v>99.948321535999995</v>
      </c>
      <c r="M94" s="7">
        <v>0</v>
      </c>
      <c r="N94" s="7">
        <v>0</v>
      </c>
      <c r="O94" s="7">
        <v>0</v>
      </c>
    </row>
    <row r="95" spans="1:15">
      <c r="A95" s="7">
        <v>0</v>
      </c>
      <c r="B95" s="7">
        <v>1</v>
      </c>
      <c r="C95" s="7">
        <v>0</v>
      </c>
      <c r="E95" s="7">
        <v>270</v>
      </c>
      <c r="F95" s="7" t="s">
        <v>5</v>
      </c>
      <c r="G95" s="90">
        <v>145.44928799999997</v>
      </c>
      <c r="H95" s="91">
        <v>86.1</v>
      </c>
      <c r="I95" s="50">
        <v>86.1</v>
      </c>
      <c r="J95" s="92">
        <v>66.099999999999994</v>
      </c>
      <c r="K95" s="90">
        <v>59.6</v>
      </c>
      <c r="L95" s="90">
        <v>59.6</v>
      </c>
      <c r="M95" s="7">
        <v>0</v>
      </c>
      <c r="N95" s="7">
        <v>0</v>
      </c>
      <c r="O95" s="7">
        <v>0</v>
      </c>
    </row>
    <row r="96" spans="1:15">
      <c r="A96" s="7">
        <v>1</v>
      </c>
      <c r="B96" s="7">
        <v>0</v>
      </c>
      <c r="C96" s="7">
        <v>0</v>
      </c>
      <c r="E96" s="7">
        <v>230</v>
      </c>
      <c r="F96" s="7" t="s">
        <v>7</v>
      </c>
      <c r="G96" s="90">
        <v>145.29336000000001</v>
      </c>
      <c r="H96" s="91">
        <v>102.348321536</v>
      </c>
      <c r="I96" s="50">
        <v>102.348321536</v>
      </c>
      <c r="J96" s="92">
        <v>102.348321536</v>
      </c>
      <c r="K96" s="90">
        <v>102.34832153599999</v>
      </c>
      <c r="L96" s="90">
        <v>102.34832153599999</v>
      </c>
      <c r="M96" s="7">
        <v>0</v>
      </c>
      <c r="N96" s="7">
        <v>0</v>
      </c>
      <c r="O96" s="7">
        <v>0</v>
      </c>
    </row>
    <row r="97" spans="1:15">
      <c r="A97" s="7">
        <v>0</v>
      </c>
      <c r="B97" s="7">
        <v>1</v>
      </c>
      <c r="C97" s="7">
        <v>0</v>
      </c>
      <c r="E97" s="7">
        <v>330</v>
      </c>
      <c r="F97" s="7" t="s">
        <v>5</v>
      </c>
      <c r="G97" s="90">
        <v>145.19481000000002</v>
      </c>
      <c r="H97" s="91">
        <v>86.1</v>
      </c>
      <c r="I97" s="50">
        <v>86.1</v>
      </c>
      <c r="J97" s="92">
        <v>66.099999999999994</v>
      </c>
      <c r="K97" s="90">
        <v>62.6</v>
      </c>
      <c r="L97" s="90">
        <v>62.6</v>
      </c>
      <c r="M97" s="7">
        <v>0</v>
      </c>
      <c r="N97" s="7">
        <v>0</v>
      </c>
      <c r="O97" s="7">
        <v>0</v>
      </c>
    </row>
    <row r="98" spans="1:15">
      <c r="A98" s="7">
        <v>0</v>
      </c>
      <c r="B98" s="7">
        <v>1</v>
      </c>
      <c r="C98" s="7">
        <v>0</v>
      </c>
      <c r="E98" s="7">
        <v>380</v>
      </c>
      <c r="F98" s="7" t="s">
        <v>5</v>
      </c>
      <c r="G98" s="90">
        <v>145.01566799999998</v>
      </c>
      <c r="H98" s="91">
        <v>113.3</v>
      </c>
      <c r="I98" s="50">
        <v>113.3</v>
      </c>
      <c r="J98" s="92">
        <v>93.3</v>
      </c>
      <c r="K98" s="90">
        <v>92.3</v>
      </c>
      <c r="L98" s="90">
        <v>92.3</v>
      </c>
      <c r="M98" s="7">
        <v>0</v>
      </c>
      <c r="N98" s="7">
        <v>0</v>
      </c>
      <c r="O98" s="7">
        <v>0</v>
      </c>
    </row>
    <row r="99" spans="1:15">
      <c r="A99" s="7">
        <v>0</v>
      </c>
      <c r="B99" s="7">
        <v>0</v>
      </c>
      <c r="C99" s="7">
        <v>1</v>
      </c>
      <c r="E99" s="7">
        <v>465</v>
      </c>
      <c r="F99" s="7" t="s">
        <v>6</v>
      </c>
      <c r="G99" s="90">
        <v>144.81550199999998</v>
      </c>
      <c r="H99" s="91">
        <v>106.1</v>
      </c>
      <c r="I99" s="50">
        <v>106.1</v>
      </c>
      <c r="J99" s="92">
        <v>81.099999999999994</v>
      </c>
      <c r="K99" s="90">
        <v>69.349999999999994</v>
      </c>
      <c r="L99" s="90">
        <v>69.349999999999994</v>
      </c>
      <c r="M99" s="7">
        <v>0</v>
      </c>
      <c r="N99" s="7">
        <v>0</v>
      </c>
      <c r="O99" s="7">
        <v>0</v>
      </c>
    </row>
    <row r="100" spans="1:15">
      <c r="A100" s="7">
        <v>1</v>
      </c>
      <c r="B100" s="7">
        <v>0</v>
      </c>
      <c r="C100" s="7">
        <v>0</v>
      </c>
      <c r="E100" s="7">
        <v>245</v>
      </c>
      <c r="F100" s="7" t="s">
        <v>7</v>
      </c>
      <c r="G100" s="90">
        <v>144.49620000000002</v>
      </c>
      <c r="H100" s="91">
        <v>144.49620000000002</v>
      </c>
      <c r="I100" s="50">
        <v>144.49620000000002</v>
      </c>
      <c r="J100" s="92">
        <v>144.49620000000002</v>
      </c>
      <c r="K100" s="90">
        <v>144.49620000000002</v>
      </c>
      <c r="L100" s="90">
        <v>144.49620000000002</v>
      </c>
      <c r="M100" s="7">
        <v>1</v>
      </c>
      <c r="N100" s="7">
        <v>1</v>
      </c>
      <c r="O100" s="7">
        <v>1</v>
      </c>
    </row>
    <row r="101" spans="1:15">
      <c r="A101" s="7">
        <v>0</v>
      </c>
      <c r="B101" s="7">
        <v>1</v>
      </c>
      <c r="C101" s="7">
        <v>0</v>
      </c>
      <c r="E101" s="7">
        <v>295</v>
      </c>
      <c r="F101" s="7" t="s">
        <v>5</v>
      </c>
      <c r="G101" s="90">
        <v>141.78410400000001</v>
      </c>
      <c r="H101" s="91">
        <v>86.1</v>
      </c>
      <c r="I101" s="50">
        <v>86.1</v>
      </c>
      <c r="J101" s="92">
        <v>66.099999999999994</v>
      </c>
      <c r="K101" s="90">
        <v>60.85</v>
      </c>
      <c r="L101" s="90">
        <v>60.85</v>
      </c>
      <c r="M101" s="7">
        <v>0</v>
      </c>
      <c r="N101" s="7">
        <v>0</v>
      </c>
      <c r="O101" s="7">
        <v>0</v>
      </c>
    </row>
    <row r="102" spans="1:15">
      <c r="A102" s="7">
        <v>1</v>
      </c>
      <c r="B102" s="7">
        <v>0</v>
      </c>
      <c r="C102" s="7">
        <v>0</v>
      </c>
      <c r="E102" s="7">
        <v>205</v>
      </c>
      <c r="F102" s="7" t="s">
        <v>7</v>
      </c>
      <c r="G102" s="90">
        <v>139.78638599999999</v>
      </c>
      <c r="H102" s="91">
        <v>93.715789536000003</v>
      </c>
      <c r="I102" s="50">
        <v>93.715789536000003</v>
      </c>
      <c r="J102" s="92">
        <v>93.715789536000003</v>
      </c>
      <c r="K102" s="90">
        <v>93.715789535999988</v>
      </c>
      <c r="L102" s="90">
        <v>93.715789535999988</v>
      </c>
      <c r="M102" s="7">
        <v>0</v>
      </c>
      <c r="N102" s="7">
        <v>0</v>
      </c>
      <c r="O102" s="7">
        <v>0</v>
      </c>
    </row>
    <row r="103" spans="1:15">
      <c r="A103" s="7">
        <v>0</v>
      </c>
      <c r="B103" s="7">
        <v>0</v>
      </c>
      <c r="C103" s="7">
        <v>1</v>
      </c>
      <c r="E103" s="7">
        <v>505</v>
      </c>
      <c r="F103" s="7" t="s">
        <v>6</v>
      </c>
      <c r="G103" s="90">
        <v>139.31466</v>
      </c>
      <c r="H103" s="91">
        <v>106.1</v>
      </c>
      <c r="I103" s="50">
        <v>106.1</v>
      </c>
      <c r="J103" s="92">
        <v>81.099999999999994</v>
      </c>
      <c r="K103" s="90">
        <v>71.349999999999994</v>
      </c>
      <c r="L103" s="90">
        <v>71.349999999999994</v>
      </c>
      <c r="M103" s="7">
        <v>0</v>
      </c>
      <c r="N103" s="7">
        <v>0</v>
      </c>
      <c r="O103" s="7">
        <v>0</v>
      </c>
    </row>
    <row r="104" spans="1:15">
      <c r="A104" s="7">
        <v>0</v>
      </c>
      <c r="B104" s="7">
        <v>0</v>
      </c>
      <c r="C104" s="7">
        <v>1</v>
      </c>
      <c r="E104" s="7">
        <v>580</v>
      </c>
      <c r="F104" s="7" t="s">
        <v>6</v>
      </c>
      <c r="G104" s="90">
        <v>138.82015800000002</v>
      </c>
      <c r="H104" s="91">
        <v>107.3</v>
      </c>
      <c r="I104" s="50">
        <v>107.3</v>
      </c>
      <c r="J104" s="92">
        <v>82.3</v>
      </c>
      <c r="K104" s="90">
        <v>76.3</v>
      </c>
      <c r="L104" s="90">
        <v>76.3</v>
      </c>
      <c r="M104" s="7">
        <v>0</v>
      </c>
      <c r="N104" s="7">
        <v>0</v>
      </c>
      <c r="O104" s="7">
        <v>0</v>
      </c>
    </row>
    <row r="105" spans="1:15">
      <c r="A105" s="7">
        <v>0</v>
      </c>
      <c r="B105" s="7">
        <v>1</v>
      </c>
      <c r="C105" s="7">
        <v>0</v>
      </c>
      <c r="E105" s="7">
        <v>295</v>
      </c>
      <c r="F105" s="7" t="s">
        <v>5</v>
      </c>
      <c r="G105" s="90">
        <v>138.09877199999997</v>
      </c>
      <c r="H105" s="91">
        <v>86.1</v>
      </c>
      <c r="I105" s="50">
        <v>86.1</v>
      </c>
      <c r="J105" s="92">
        <v>66.099999999999994</v>
      </c>
      <c r="K105" s="90">
        <v>60.85</v>
      </c>
      <c r="L105" s="90">
        <v>60.85</v>
      </c>
      <c r="M105" s="7">
        <v>0</v>
      </c>
      <c r="N105" s="7">
        <v>0</v>
      </c>
      <c r="O105" s="7">
        <v>0</v>
      </c>
    </row>
    <row r="106" spans="1:15">
      <c r="A106" s="7">
        <v>0</v>
      </c>
      <c r="B106" s="7">
        <v>1</v>
      </c>
      <c r="C106" s="7">
        <v>0</v>
      </c>
      <c r="E106" s="7">
        <v>310</v>
      </c>
      <c r="F106" s="7" t="s">
        <v>5</v>
      </c>
      <c r="G106" s="90">
        <v>137.53725599999999</v>
      </c>
      <c r="H106" s="91">
        <v>112.42086658325378</v>
      </c>
      <c r="I106" s="50">
        <v>104.3621749610105</v>
      </c>
      <c r="J106" s="92">
        <v>84.362174961010496</v>
      </c>
      <c r="K106" s="90">
        <v>87.920866583253783</v>
      </c>
      <c r="L106" s="90">
        <v>79.862174961010481</v>
      </c>
      <c r="M106" s="7">
        <v>0</v>
      </c>
      <c r="N106" s="7">
        <v>0</v>
      </c>
      <c r="O106" s="7">
        <v>0</v>
      </c>
    </row>
    <row r="107" spans="1:15">
      <c r="A107" s="7">
        <v>0</v>
      </c>
      <c r="B107" s="7">
        <v>1</v>
      </c>
      <c r="C107" s="7">
        <v>0</v>
      </c>
      <c r="E107" s="7">
        <v>270</v>
      </c>
      <c r="F107" s="7" t="s">
        <v>5</v>
      </c>
      <c r="G107" s="90">
        <v>136.96259999999998</v>
      </c>
      <c r="H107" s="91">
        <v>135.28924337491253</v>
      </c>
      <c r="I107" s="50">
        <v>126.95723653924456</v>
      </c>
      <c r="J107" s="92">
        <v>106.95723653924456</v>
      </c>
      <c r="K107" s="90">
        <v>108.78924337491253</v>
      </c>
      <c r="L107" s="90">
        <v>100.45723653924456</v>
      </c>
      <c r="M107" s="7">
        <v>0</v>
      </c>
      <c r="N107" s="7">
        <v>0</v>
      </c>
      <c r="O107" s="7">
        <v>0</v>
      </c>
    </row>
    <row r="108" spans="1:15">
      <c r="A108" s="7">
        <v>0</v>
      </c>
      <c r="B108" s="7">
        <v>0</v>
      </c>
      <c r="C108" s="7">
        <v>1</v>
      </c>
      <c r="E108" s="7">
        <v>540</v>
      </c>
      <c r="F108" s="7" t="s">
        <v>6</v>
      </c>
      <c r="G108" s="90">
        <v>135.18388199999998</v>
      </c>
      <c r="H108" s="91">
        <v>106.1</v>
      </c>
      <c r="I108" s="50">
        <v>106.1</v>
      </c>
      <c r="J108" s="92">
        <v>81.099999999999994</v>
      </c>
      <c r="K108" s="90">
        <v>73.099999999999994</v>
      </c>
      <c r="L108" s="90">
        <v>73.099999999999994</v>
      </c>
      <c r="M108" s="7">
        <v>0</v>
      </c>
      <c r="N108" s="7">
        <v>0</v>
      </c>
      <c r="O108" s="7">
        <v>0</v>
      </c>
    </row>
    <row r="109" spans="1:15">
      <c r="A109" s="7">
        <v>0</v>
      </c>
      <c r="B109" s="7">
        <v>1</v>
      </c>
      <c r="C109" s="7">
        <v>0</v>
      </c>
      <c r="E109" s="7">
        <v>280</v>
      </c>
      <c r="F109" s="7" t="s">
        <v>5</v>
      </c>
      <c r="G109" s="90">
        <v>135.17117999999999</v>
      </c>
      <c r="H109" s="91">
        <v>113.3</v>
      </c>
      <c r="I109" s="50">
        <v>113.3</v>
      </c>
      <c r="J109" s="92">
        <v>93.3</v>
      </c>
      <c r="K109" s="90">
        <v>87.3</v>
      </c>
      <c r="L109" s="90">
        <v>87.3</v>
      </c>
      <c r="M109" s="7">
        <v>0</v>
      </c>
      <c r="N109" s="7">
        <v>0</v>
      </c>
      <c r="O109" s="7">
        <v>0</v>
      </c>
    </row>
    <row r="110" spans="1:15">
      <c r="A110" s="7">
        <v>0</v>
      </c>
      <c r="B110" s="7">
        <v>1</v>
      </c>
      <c r="C110" s="7">
        <v>0</v>
      </c>
      <c r="E110" s="7">
        <v>380</v>
      </c>
      <c r="F110" s="7" t="s">
        <v>5</v>
      </c>
      <c r="G110" s="90">
        <v>133.42487399999999</v>
      </c>
      <c r="H110" s="91">
        <v>86.1</v>
      </c>
      <c r="I110" s="50">
        <v>86.1</v>
      </c>
      <c r="J110" s="92">
        <v>66.099999999999994</v>
      </c>
      <c r="K110" s="90">
        <v>65.099999999999994</v>
      </c>
      <c r="L110" s="90">
        <v>65.099999999999994</v>
      </c>
      <c r="M110" s="7">
        <v>0</v>
      </c>
      <c r="N110" s="7">
        <v>0</v>
      </c>
      <c r="O110" s="7">
        <v>0</v>
      </c>
    </row>
    <row r="111" spans="1:15">
      <c r="A111" s="7">
        <v>0</v>
      </c>
      <c r="B111" s="7">
        <v>1</v>
      </c>
      <c r="C111" s="7">
        <v>0</v>
      </c>
      <c r="E111" s="7">
        <v>390</v>
      </c>
      <c r="F111" s="7" t="s">
        <v>5</v>
      </c>
      <c r="G111" s="90">
        <v>132.59617800000001</v>
      </c>
      <c r="H111" s="91">
        <v>86.1</v>
      </c>
      <c r="I111" s="50">
        <v>86.1</v>
      </c>
      <c r="J111" s="92">
        <v>66.099999999999994</v>
      </c>
      <c r="K111" s="90">
        <v>65.599999999999994</v>
      </c>
      <c r="L111" s="90">
        <v>65.599999999999994</v>
      </c>
      <c r="M111" s="7">
        <v>0</v>
      </c>
      <c r="N111" s="7">
        <v>0</v>
      </c>
      <c r="O111" s="7">
        <v>0</v>
      </c>
    </row>
    <row r="112" spans="1:15">
      <c r="A112" s="7">
        <v>0</v>
      </c>
      <c r="B112" s="7">
        <v>1</v>
      </c>
      <c r="C112" s="7">
        <v>0</v>
      </c>
      <c r="E112" s="7">
        <v>365</v>
      </c>
      <c r="F112" s="7" t="s">
        <v>5</v>
      </c>
      <c r="G112" s="90">
        <v>132.58259999999999</v>
      </c>
      <c r="H112" s="91">
        <v>115.7</v>
      </c>
      <c r="I112" s="50">
        <v>115.7</v>
      </c>
      <c r="J112" s="92">
        <v>95.7</v>
      </c>
      <c r="K112" s="90">
        <v>93.949999999999989</v>
      </c>
      <c r="L112" s="90">
        <v>93.949999999999989</v>
      </c>
      <c r="M112" s="7">
        <v>0</v>
      </c>
      <c r="N112" s="7">
        <v>0</v>
      </c>
      <c r="O112" s="7">
        <v>0</v>
      </c>
    </row>
    <row r="113" spans="1:15">
      <c r="A113" s="7">
        <v>0</v>
      </c>
      <c r="B113" s="7">
        <v>1</v>
      </c>
      <c r="C113" s="7">
        <v>0</v>
      </c>
      <c r="E113" s="7">
        <v>320</v>
      </c>
      <c r="F113" s="7" t="s">
        <v>5</v>
      </c>
      <c r="G113" s="90">
        <v>132.24052199999997</v>
      </c>
      <c r="H113" s="91">
        <v>86.1</v>
      </c>
      <c r="I113" s="50">
        <v>86.1</v>
      </c>
      <c r="J113" s="92">
        <v>66.099999999999994</v>
      </c>
      <c r="K113" s="90">
        <v>62.1</v>
      </c>
      <c r="L113" s="90">
        <v>62.1</v>
      </c>
      <c r="M113" s="7">
        <v>0</v>
      </c>
      <c r="N113" s="7">
        <v>0</v>
      </c>
      <c r="O113" s="7">
        <v>0</v>
      </c>
    </row>
    <row r="114" spans="1:15">
      <c r="A114" s="7">
        <v>0</v>
      </c>
      <c r="B114" s="7">
        <v>1</v>
      </c>
      <c r="C114" s="7">
        <v>0</v>
      </c>
      <c r="E114" s="7">
        <v>375</v>
      </c>
      <c r="F114" s="7" t="s">
        <v>5</v>
      </c>
      <c r="G114" s="90">
        <v>131.9487264</v>
      </c>
      <c r="H114" s="91">
        <v>131.9487264</v>
      </c>
      <c r="I114" s="50">
        <v>131.9487264</v>
      </c>
      <c r="J114" s="92">
        <v>114.15723653924456</v>
      </c>
      <c r="K114" s="90">
        <v>121.23924337491255</v>
      </c>
      <c r="L114" s="90">
        <v>112.90723653924456</v>
      </c>
      <c r="M114" s="7">
        <v>0.6</v>
      </c>
      <c r="N114" s="7">
        <v>1</v>
      </c>
      <c r="O114" s="7">
        <v>0</v>
      </c>
    </row>
    <row r="115" spans="1:15">
      <c r="A115" s="7">
        <v>0</v>
      </c>
      <c r="B115" s="7">
        <v>1</v>
      </c>
      <c r="C115" s="7">
        <v>0</v>
      </c>
      <c r="E115" s="7">
        <v>325</v>
      </c>
      <c r="F115" s="7" t="s">
        <v>5</v>
      </c>
      <c r="G115" s="90">
        <v>131.45650199999997</v>
      </c>
      <c r="H115" s="91">
        <v>87.3</v>
      </c>
      <c r="I115" s="50">
        <v>87.3</v>
      </c>
      <c r="J115" s="92">
        <v>67.3</v>
      </c>
      <c r="K115" s="90">
        <v>63.55</v>
      </c>
      <c r="L115" s="90">
        <v>63.55</v>
      </c>
      <c r="M115" s="7">
        <v>0</v>
      </c>
      <c r="N115" s="7">
        <v>0</v>
      </c>
      <c r="O115" s="7">
        <v>0</v>
      </c>
    </row>
    <row r="116" spans="1:15">
      <c r="A116" s="7">
        <v>1</v>
      </c>
      <c r="B116" s="7">
        <v>0</v>
      </c>
      <c r="C116" s="7">
        <v>0</v>
      </c>
      <c r="E116" s="7">
        <v>200</v>
      </c>
      <c r="F116" s="7" t="s">
        <v>7</v>
      </c>
      <c r="G116" s="90">
        <v>131.39561999999998</v>
      </c>
      <c r="H116" s="91">
        <v>99.948321535999995</v>
      </c>
      <c r="I116" s="50">
        <v>99.948321535999995</v>
      </c>
      <c r="J116" s="92">
        <v>99.948321535999995</v>
      </c>
      <c r="K116" s="90">
        <v>99.948321535999995</v>
      </c>
      <c r="L116" s="90">
        <v>99.948321535999995</v>
      </c>
      <c r="M116" s="7">
        <v>0</v>
      </c>
      <c r="N116" s="7">
        <v>0</v>
      </c>
      <c r="O116" s="7">
        <v>0</v>
      </c>
    </row>
    <row r="117" spans="1:15">
      <c r="A117" s="7">
        <v>0</v>
      </c>
      <c r="B117" s="7">
        <v>1</v>
      </c>
      <c r="C117" s="7">
        <v>0</v>
      </c>
      <c r="E117" s="7">
        <v>330</v>
      </c>
      <c r="F117" s="7" t="s">
        <v>5</v>
      </c>
      <c r="G117" s="90">
        <v>131.31152399999999</v>
      </c>
      <c r="H117" s="91">
        <v>87.3</v>
      </c>
      <c r="I117" s="50">
        <v>87.3</v>
      </c>
      <c r="J117" s="92">
        <v>67.3</v>
      </c>
      <c r="K117" s="90">
        <v>63.8</v>
      </c>
      <c r="L117" s="90">
        <v>63.8</v>
      </c>
      <c r="M117" s="7">
        <v>0</v>
      </c>
      <c r="N117" s="7">
        <v>0</v>
      </c>
      <c r="O117" s="7">
        <v>0</v>
      </c>
    </row>
    <row r="118" spans="1:15">
      <c r="A118" s="7">
        <v>0</v>
      </c>
      <c r="B118" s="7">
        <v>1</v>
      </c>
      <c r="C118" s="7">
        <v>0</v>
      </c>
      <c r="E118" s="7">
        <v>285</v>
      </c>
      <c r="F118" s="7" t="s">
        <v>5</v>
      </c>
      <c r="G118" s="90">
        <v>130.97995800000001</v>
      </c>
      <c r="H118" s="91">
        <v>86.1</v>
      </c>
      <c r="I118" s="50">
        <v>86.1</v>
      </c>
      <c r="J118" s="92">
        <v>66.099999999999994</v>
      </c>
      <c r="K118" s="90">
        <v>60.35</v>
      </c>
      <c r="L118" s="90">
        <v>60.35</v>
      </c>
      <c r="M118" s="7">
        <v>0</v>
      </c>
      <c r="N118" s="7">
        <v>0</v>
      </c>
      <c r="O118" s="7">
        <v>0</v>
      </c>
    </row>
    <row r="119" spans="1:15">
      <c r="A119" s="7">
        <v>0</v>
      </c>
      <c r="B119" s="7">
        <v>1</v>
      </c>
      <c r="C119" s="7">
        <v>0</v>
      </c>
      <c r="E119" s="7">
        <v>365</v>
      </c>
      <c r="F119" s="7" t="s">
        <v>5</v>
      </c>
      <c r="G119" s="90">
        <v>129.51660000000001</v>
      </c>
      <c r="H119" s="91">
        <v>115.7</v>
      </c>
      <c r="I119" s="50">
        <v>115.7</v>
      </c>
      <c r="J119" s="92">
        <v>95.7</v>
      </c>
      <c r="K119" s="90">
        <v>93.949999999999989</v>
      </c>
      <c r="L119" s="90">
        <v>93.949999999999989</v>
      </c>
      <c r="M119" s="7">
        <v>0</v>
      </c>
      <c r="N119" s="7">
        <v>0</v>
      </c>
      <c r="O119" s="7">
        <v>0</v>
      </c>
    </row>
    <row r="120" spans="1:15">
      <c r="A120" s="7">
        <v>0</v>
      </c>
      <c r="B120" s="7">
        <v>1</v>
      </c>
      <c r="C120" s="7">
        <v>0</v>
      </c>
      <c r="E120" s="7">
        <v>340</v>
      </c>
      <c r="F120" s="7" t="s">
        <v>5</v>
      </c>
      <c r="G120" s="90">
        <v>128.44437600000001</v>
      </c>
      <c r="H120" s="91">
        <v>112.42086658325378</v>
      </c>
      <c r="I120" s="50">
        <v>104.3621749610105</v>
      </c>
      <c r="J120" s="92">
        <v>84.362174961010496</v>
      </c>
      <c r="K120" s="90">
        <v>89.420866583253783</v>
      </c>
      <c r="L120" s="90">
        <v>81.362174961010481</v>
      </c>
      <c r="M120" s="7">
        <v>0</v>
      </c>
      <c r="N120" s="7">
        <v>0</v>
      </c>
      <c r="O120" s="7">
        <v>0</v>
      </c>
    </row>
    <row r="121" spans="1:15">
      <c r="A121" s="7">
        <v>0</v>
      </c>
      <c r="B121" s="7">
        <v>1</v>
      </c>
      <c r="C121" s="7">
        <v>0</v>
      </c>
      <c r="E121" s="7">
        <v>270</v>
      </c>
      <c r="F121" s="7" t="s">
        <v>5</v>
      </c>
      <c r="G121" s="90">
        <v>127.71116399999998</v>
      </c>
      <c r="H121" s="91">
        <v>85.5</v>
      </c>
      <c r="I121" s="50">
        <v>85.5</v>
      </c>
      <c r="J121" s="92">
        <v>65.5</v>
      </c>
      <c r="K121" s="90">
        <v>59</v>
      </c>
      <c r="L121" s="90">
        <v>59</v>
      </c>
      <c r="M121" s="7">
        <v>0</v>
      </c>
      <c r="N121" s="7">
        <v>0</v>
      </c>
      <c r="O121" s="7">
        <v>0</v>
      </c>
    </row>
    <row r="122" spans="1:15">
      <c r="A122" s="7">
        <v>0</v>
      </c>
      <c r="B122" s="7">
        <v>0</v>
      </c>
      <c r="C122" s="7">
        <v>1</v>
      </c>
      <c r="E122" s="7">
        <v>430</v>
      </c>
      <c r="F122" s="7" t="s">
        <v>6</v>
      </c>
      <c r="G122" s="90">
        <v>127.61480400000001</v>
      </c>
      <c r="H122" s="91">
        <v>106.1</v>
      </c>
      <c r="I122" s="50">
        <v>106.1</v>
      </c>
      <c r="J122" s="92">
        <v>81.099999999999994</v>
      </c>
      <c r="K122" s="90">
        <v>67.599999999999994</v>
      </c>
      <c r="L122" s="90">
        <v>67.599999999999994</v>
      </c>
      <c r="M122" s="7">
        <v>0</v>
      </c>
      <c r="N122" s="7">
        <v>0</v>
      </c>
      <c r="O122" s="7">
        <v>0</v>
      </c>
    </row>
    <row r="123" spans="1:15">
      <c r="A123" s="7">
        <v>0</v>
      </c>
      <c r="B123" s="7">
        <v>1</v>
      </c>
      <c r="C123" s="7">
        <v>0</v>
      </c>
      <c r="E123" s="7">
        <v>415</v>
      </c>
      <c r="F123" s="7" t="s">
        <v>5</v>
      </c>
      <c r="G123" s="90">
        <v>127.09008000000001</v>
      </c>
      <c r="H123" s="91">
        <v>114.88539277287877</v>
      </c>
      <c r="I123" s="50">
        <v>106.8309353872759</v>
      </c>
      <c r="J123" s="92">
        <v>86.8309353872759</v>
      </c>
      <c r="K123" s="90">
        <v>95.63539277287876</v>
      </c>
      <c r="L123" s="90">
        <v>87.5809353872759</v>
      </c>
      <c r="M123" s="7">
        <v>0</v>
      </c>
      <c r="N123" s="7">
        <v>0</v>
      </c>
      <c r="O123" s="7">
        <v>0</v>
      </c>
    </row>
    <row r="124" spans="1:15">
      <c r="A124" s="7">
        <v>0</v>
      </c>
      <c r="B124" s="7">
        <v>1</v>
      </c>
      <c r="C124" s="7">
        <v>0</v>
      </c>
      <c r="E124" s="7">
        <v>295</v>
      </c>
      <c r="F124" s="7" t="s">
        <v>5</v>
      </c>
      <c r="G124" s="90">
        <v>126.67003799999999</v>
      </c>
      <c r="H124" s="91">
        <v>86.1</v>
      </c>
      <c r="I124" s="50">
        <v>86.1</v>
      </c>
      <c r="J124" s="92">
        <v>66.099999999999994</v>
      </c>
      <c r="K124" s="90">
        <v>60.85</v>
      </c>
      <c r="L124" s="90">
        <v>60.85</v>
      </c>
      <c r="M124" s="7">
        <v>0</v>
      </c>
      <c r="N124" s="7">
        <v>0</v>
      </c>
      <c r="O124" s="7">
        <v>0</v>
      </c>
    </row>
    <row r="125" spans="1:15">
      <c r="A125" s="7">
        <v>0</v>
      </c>
      <c r="B125" s="7">
        <v>1</v>
      </c>
      <c r="C125" s="7">
        <v>0</v>
      </c>
      <c r="E125" s="7">
        <v>365</v>
      </c>
      <c r="F125" s="7" t="s">
        <v>5</v>
      </c>
      <c r="G125" s="90">
        <v>126.39584999999997</v>
      </c>
      <c r="H125" s="91">
        <v>87.3</v>
      </c>
      <c r="I125" s="50">
        <v>87.3</v>
      </c>
      <c r="J125" s="92">
        <v>67.3</v>
      </c>
      <c r="K125" s="90">
        <v>65.55</v>
      </c>
      <c r="L125" s="90">
        <v>65.55</v>
      </c>
      <c r="M125" s="7">
        <v>0</v>
      </c>
      <c r="N125" s="7">
        <v>0</v>
      </c>
      <c r="O125" s="7">
        <v>0</v>
      </c>
    </row>
    <row r="126" spans="1:15">
      <c r="A126" s="7">
        <v>0</v>
      </c>
      <c r="B126" s="7">
        <v>1</v>
      </c>
      <c r="C126" s="7">
        <v>0</v>
      </c>
      <c r="E126" s="7">
        <v>330</v>
      </c>
      <c r="F126" s="7" t="s">
        <v>5</v>
      </c>
      <c r="G126" s="90">
        <v>125.75680800000001</v>
      </c>
      <c r="H126" s="91">
        <v>87.3</v>
      </c>
      <c r="I126" s="50">
        <v>87.3</v>
      </c>
      <c r="J126" s="92">
        <v>67.3</v>
      </c>
      <c r="K126" s="90">
        <v>63.8</v>
      </c>
      <c r="L126" s="90">
        <v>63.8</v>
      </c>
      <c r="M126" s="7">
        <v>0</v>
      </c>
      <c r="N126" s="7">
        <v>0</v>
      </c>
      <c r="O126" s="7">
        <v>0</v>
      </c>
    </row>
    <row r="127" spans="1:15">
      <c r="A127" s="7">
        <v>0</v>
      </c>
      <c r="B127" s="7">
        <v>1</v>
      </c>
      <c r="C127" s="7">
        <v>0</v>
      </c>
      <c r="E127" s="7">
        <v>385</v>
      </c>
      <c r="F127" s="7" t="s">
        <v>5</v>
      </c>
      <c r="G127" s="90">
        <v>125.1299424</v>
      </c>
      <c r="H127" s="91">
        <v>125.1299424</v>
      </c>
      <c r="I127" s="50">
        <v>125.1299424</v>
      </c>
      <c r="J127" s="92">
        <v>114.15723653924456</v>
      </c>
      <c r="K127" s="90">
        <v>121.73924337491255</v>
      </c>
      <c r="L127" s="90">
        <v>113.40723653924456</v>
      </c>
      <c r="M127" s="7">
        <v>0.6</v>
      </c>
      <c r="N127" s="7">
        <v>1</v>
      </c>
      <c r="O127" s="7">
        <v>0</v>
      </c>
    </row>
    <row r="128" spans="1:15">
      <c r="A128" s="7">
        <v>1</v>
      </c>
      <c r="B128" s="7">
        <v>0</v>
      </c>
      <c r="C128" s="7">
        <v>0</v>
      </c>
      <c r="E128" s="7">
        <v>175</v>
      </c>
      <c r="F128" s="7" t="s">
        <v>7</v>
      </c>
      <c r="G128" s="90">
        <v>123.82260000000001</v>
      </c>
      <c r="H128" s="91">
        <v>106.90470881266491</v>
      </c>
      <c r="I128" s="50">
        <v>98.609869087698442</v>
      </c>
      <c r="J128" s="92">
        <v>98.609869087698442</v>
      </c>
      <c r="K128" s="90">
        <v>106.90470881266491</v>
      </c>
      <c r="L128" s="90">
        <v>98.609869087698442</v>
      </c>
      <c r="M128" s="7">
        <v>0</v>
      </c>
      <c r="N128" s="7">
        <v>0</v>
      </c>
      <c r="O128" s="7">
        <v>0</v>
      </c>
    </row>
    <row r="129" spans="1:15">
      <c r="A129" s="7">
        <v>0</v>
      </c>
      <c r="B129" s="7">
        <v>0</v>
      </c>
      <c r="C129" s="7">
        <v>1</v>
      </c>
      <c r="E129" s="7">
        <v>525</v>
      </c>
      <c r="F129" s="7" t="s">
        <v>6</v>
      </c>
      <c r="G129" s="90">
        <v>123.35306399999997</v>
      </c>
      <c r="H129" s="91">
        <v>106.1</v>
      </c>
      <c r="I129" s="50">
        <v>106.1</v>
      </c>
      <c r="J129" s="92">
        <v>81.099999999999994</v>
      </c>
      <c r="K129" s="90">
        <v>72.349999999999994</v>
      </c>
      <c r="L129" s="90">
        <v>72.349999999999994</v>
      </c>
      <c r="M129" s="7">
        <v>0</v>
      </c>
      <c r="N129" s="7">
        <v>0</v>
      </c>
      <c r="O129" s="7">
        <v>0</v>
      </c>
    </row>
    <row r="130" spans="1:15">
      <c r="A130" s="7">
        <v>0</v>
      </c>
      <c r="B130" s="7">
        <v>1</v>
      </c>
      <c r="C130" s="7">
        <v>0</v>
      </c>
      <c r="E130" s="7">
        <v>350</v>
      </c>
      <c r="F130" s="7" t="s">
        <v>5</v>
      </c>
      <c r="G130" s="90">
        <v>122.94659999999999</v>
      </c>
      <c r="H130" s="91">
        <v>115.7</v>
      </c>
      <c r="I130" s="50">
        <v>115.7</v>
      </c>
      <c r="J130" s="92">
        <v>95.7</v>
      </c>
      <c r="K130" s="90">
        <v>93.199999999999989</v>
      </c>
      <c r="L130" s="90">
        <v>93.199999999999989</v>
      </c>
      <c r="M130" s="7">
        <v>0</v>
      </c>
      <c r="N130" s="7">
        <v>0</v>
      </c>
      <c r="O130" s="7">
        <v>0</v>
      </c>
    </row>
    <row r="131" spans="1:15">
      <c r="A131" s="7">
        <v>0</v>
      </c>
      <c r="B131" s="7">
        <v>0</v>
      </c>
      <c r="C131" s="7">
        <v>1</v>
      </c>
      <c r="E131" s="7">
        <v>455</v>
      </c>
      <c r="F131" s="7" t="s">
        <v>6</v>
      </c>
      <c r="G131" s="90">
        <v>122.22915599999999</v>
      </c>
      <c r="H131" s="91">
        <v>106.1</v>
      </c>
      <c r="I131" s="50">
        <v>106.1</v>
      </c>
      <c r="J131" s="92">
        <v>81.099999999999994</v>
      </c>
      <c r="K131" s="90">
        <v>68.849999999999994</v>
      </c>
      <c r="L131" s="90">
        <v>68.849999999999994</v>
      </c>
      <c r="M131" s="7">
        <v>0</v>
      </c>
      <c r="N131" s="7">
        <v>0</v>
      </c>
      <c r="O131" s="7">
        <v>0</v>
      </c>
    </row>
    <row r="132" spans="1:15">
      <c r="A132" s="7">
        <v>0</v>
      </c>
      <c r="B132" s="7">
        <v>0</v>
      </c>
      <c r="C132" s="7">
        <v>1</v>
      </c>
      <c r="E132" s="7">
        <v>445</v>
      </c>
      <c r="F132" s="7" t="s">
        <v>6</v>
      </c>
      <c r="G132" s="90">
        <v>121.81261799999999</v>
      </c>
      <c r="H132" s="91">
        <v>106.1</v>
      </c>
      <c r="I132" s="50">
        <v>106.1</v>
      </c>
      <c r="J132" s="92">
        <v>81.099999999999994</v>
      </c>
      <c r="K132" s="90">
        <v>68.349999999999994</v>
      </c>
      <c r="L132" s="90">
        <v>68.349999999999994</v>
      </c>
      <c r="M132" s="7">
        <v>0</v>
      </c>
      <c r="N132" s="7">
        <v>0</v>
      </c>
      <c r="O132" s="7">
        <v>0</v>
      </c>
    </row>
    <row r="133" spans="1:15">
      <c r="A133" s="7">
        <v>0</v>
      </c>
      <c r="B133" s="7">
        <v>1</v>
      </c>
      <c r="C133" s="7">
        <v>0</v>
      </c>
      <c r="E133" s="7">
        <v>335</v>
      </c>
      <c r="F133" s="7" t="s">
        <v>5</v>
      </c>
      <c r="G133" s="90">
        <v>121.74210000000001</v>
      </c>
      <c r="H133" s="91">
        <v>110.70078278760087</v>
      </c>
      <c r="I133" s="50">
        <v>102.35941108715605</v>
      </c>
      <c r="J133" s="92">
        <v>82.359411087156047</v>
      </c>
      <c r="K133" s="90">
        <v>87.450782787600858</v>
      </c>
      <c r="L133" s="90">
        <v>79.109411087156033</v>
      </c>
      <c r="M133" s="7">
        <v>0</v>
      </c>
      <c r="N133" s="7">
        <v>0</v>
      </c>
      <c r="O133" s="7">
        <v>0</v>
      </c>
    </row>
    <row r="134" spans="1:15">
      <c r="A134" s="7">
        <v>0</v>
      </c>
      <c r="B134" s="7">
        <v>1</v>
      </c>
      <c r="C134" s="7">
        <v>0</v>
      </c>
      <c r="E134" s="7">
        <v>335</v>
      </c>
      <c r="F134" s="7" t="s">
        <v>5</v>
      </c>
      <c r="G134" s="90">
        <v>121.55376000000001</v>
      </c>
      <c r="H134" s="91">
        <v>110.70078278760087</v>
      </c>
      <c r="I134" s="50">
        <v>102.35941108715605</v>
      </c>
      <c r="J134" s="92">
        <v>82.359411087156047</v>
      </c>
      <c r="K134" s="90">
        <v>87.450782787600858</v>
      </c>
      <c r="L134" s="90">
        <v>79.109411087156033</v>
      </c>
      <c r="M134" s="7">
        <v>0</v>
      </c>
      <c r="N134" s="7">
        <v>0</v>
      </c>
      <c r="O134" s="7">
        <v>0</v>
      </c>
    </row>
    <row r="135" spans="1:15">
      <c r="A135" s="7">
        <v>0</v>
      </c>
      <c r="B135" s="7">
        <v>1</v>
      </c>
      <c r="C135" s="7">
        <v>0</v>
      </c>
      <c r="E135" s="7">
        <v>305</v>
      </c>
      <c r="F135" s="7" t="s">
        <v>5</v>
      </c>
      <c r="G135" s="90">
        <v>119.95374599999998</v>
      </c>
      <c r="H135" s="91">
        <v>85.2</v>
      </c>
      <c r="I135" s="50">
        <v>85.2</v>
      </c>
      <c r="J135" s="92">
        <v>65.2</v>
      </c>
      <c r="K135" s="90">
        <v>60.45</v>
      </c>
      <c r="L135" s="90">
        <v>60.45</v>
      </c>
      <c r="M135" s="7">
        <v>0</v>
      </c>
      <c r="N135" s="7">
        <v>0</v>
      </c>
      <c r="O135" s="7">
        <v>0</v>
      </c>
    </row>
    <row r="136" spans="1:15">
      <c r="A136" s="7">
        <v>0</v>
      </c>
      <c r="B136" s="7">
        <v>1</v>
      </c>
      <c r="C136" s="7">
        <v>0</v>
      </c>
      <c r="E136" s="7">
        <v>340</v>
      </c>
      <c r="F136" s="7" t="s">
        <v>5</v>
      </c>
      <c r="G136" s="90">
        <v>119.39879999999997</v>
      </c>
      <c r="H136" s="91">
        <v>115.7</v>
      </c>
      <c r="I136" s="50">
        <v>115.7</v>
      </c>
      <c r="J136" s="92">
        <v>95.7</v>
      </c>
      <c r="K136" s="90">
        <v>92.699999999999989</v>
      </c>
      <c r="L136" s="90">
        <v>92.699999999999989</v>
      </c>
      <c r="M136" s="7">
        <v>0</v>
      </c>
      <c r="N136" s="7">
        <v>0</v>
      </c>
      <c r="O136" s="7">
        <v>0</v>
      </c>
    </row>
    <row r="137" spans="1:15">
      <c r="A137" s="7">
        <v>0</v>
      </c>
      <c r="B137" s="7">
        <v>1</v>
      </c>
      <c r="C137" s="7">
        <v>0</v>
      </c>
      <c r="E137" s="7">
        <v>350</v>
      </c>
      <c r="F137" s="7" t="s">
        <v>5</v>
      </c>
      <c r="G137" s="90">
        <v>119.0484</v>
      </c>
      <c r="H137" s="91">
        <v>89.7</v>
      </c>
      <c r="I137" s="50">
        <v>89.7</v>
      </c>
      <c r="J137" s="92">
        <v>69.7</v>
      </c>
      <c r="K137" s="90">
        <v>67.199999999999989</v>
      </c>
      <c r="L137" s="90">
        <v>67.199999999999989</v>
      </c>
      <c r="M137" s="7">
        <v>0</v>
      </c>
      <c r="N137" s="7">
        <v>0</v>
      </c>
      <c r="O137" s="7">
        <v>0</v>
      </c>
    </row>
    <row r="138" spans="1:15">
      <c r="A138" s="7">
        <v>1</v>
      </c>
      <c r="B138" s="7">
        <v>0</v>
      </c>
      <c r="C138" s="7">
        <v>0</v>
      </c>
      <c r="E138" s="7">
        <v>205</v>
      </c>
      <c r="F138" s="7" t="s">
        <v>7</v>
      </c>
      <c r="G138" s="90">
        <v>118.995402</v>
      </c>
      <c r="H138" s="91">
        <v>95.904913535999995</v>
      </c>
      <c r="I138" s="50">
        <v>95.904913535999995</v>
      </c>
      <c r="J138" s="92">
        <v>95.904913535999995</v>
      </c>
      <c r="K138" s="90">
        <v>95.904913535999995</v>
      </c>
      <c r="L138" s="90">
        <v>95.904913535999995</v>
      </c>
      <c r="M138" s="7">
        <v>0</v>
      </c>
      <c r="N138" s="7">
        <v>0</v>
      </c>
      <c r="O138" s="7">
        <v>0</v>
      </c>
    </row>
    <row r="139" spans="1:15">
      <c r="A139" s="7">
        <v>0</v>
      </c>
      <c r="B139" s="7">
        <v>1</v>
      </c>
      <c r="C139" s="7">
        <v>0</v>
      </c>
      <c r="E139" s="7">
        <v>340</v>
      </c>
      <c r="F139" s="7" t="s">
        <v>5</v>
      </c>
      <c r="G139" s="90">
        <v>117.69059999999999</v>
      </c>
      <c r="H139" s="91">
        <v>115.7</v>
      </c>
      <c r="I139" s="50">
        <v>115.7</v>
      </c>
      <c r="J139" s="92">
        <v>95.7</v>
      </c>
      <c r="K139" s="90">
        <v>92.699999999999989</v>
      </c>
      <c r="L139" s="90">
        <v>92.699999999999989</v>
      </c>
      <c r="M139" s="7">
        <v>0</v>
      </c>
      <c r="N139" s="7">
        <v>0</v>
      </c>
      <c r="O139" s="7">
        <v>0</v>
      </c>
    </row>
    <row r="140" spans="1:15">
      <c r="A140" s="7">
        <v>0</v>
      </c>
      <c r="B140" s="7">
        <v>0</v>
      </c>
      <c r="C140" s="7">
        <v>1</v>
      </c>
      <c r="E140" s="7">
        <v>525</v>
      </c>
      <c r="F140" s="7" t="s">
        <v>6</v>
      </c>
      <c r="G140" s="90">
        <v>117.48035999999999</v>
      </c>
      <c r="H140" s="91">
        <v>106.1</v>
      </c>
      <c r="I140" s="50">
        <v>106.1</v>
      </c>
      <c r="J140" s="92">
        <v>81.099999999999994</v>
      </c>
      <c r="K140" s="90">
        <v>72.349999999999994</v>
      </c>
      <c r="L140" s="90">
        <v>72.349999999999994</v>
      </c>
      <c r="M140" s="7">
        <v>0</v>
      </c>
      <c r="N140" s="7">
        <v>0</v>
      </c>
      <c r="O140" s="7">
        <v>0</v>
      </c>
    </row>
    <row r="141" spans="1:15">
      <c r="A141" s="7">
        <v>0</v>
      </c>
      <c r="B141" s="7">
        <v>0</v>
      </c>
      <c r="C141" s="7">
        <v>1</v>
      </c>
      <c r="E141" s="7">
        <v>465</v>
      </c>
      <c r="F141" s="7" t="s">
        <v>6</v>
      </c>
      <c r="G141" s="90">
        <v>116.653854</v>
      </c>
      <c r="H141" s="91">
        <v>106.1</v>
      </c>
      <c r="I141" s="50">
        <v>106.1</v>
      </c>
      <c r="J141" s="92">
        <v>81.099999999999994</v>
      </c>
      <c r="K141" s="90">
        <v>69.349999999999994</v>
      </c>
      <c r="L141" s="90">
        <v>69.349999999999994</v>
      </c>
      <c r="M141" s="7">
        <v>0</v>
      </c>
      <c r="N141" s="7">
        <v>0</v>
      </c>
      <c r="O141" s="7">
        <v>0</v>
      </c>
    </row>
    <row r="142" spans="1:15">
      <c r="A142" s="7">
        <v>0</v>
      </c>
      <c r="B142" s="7">
        <v>1</v>
      </c>
      <c r="C142" s="7">
        <v>0</v>
      </c>
      <c r="E142" s="7">
        <v>325</v>
      </c>
      <c r="F142" s="7" t="s">
        <v>5</v>
      </c>
      <c r="G142" s="90">
        <v>116.45894399999997</v>
      </c>
      <c r="H142" s="91">
        <v>86.1</v>
      </c>
      <c r="I142" s="50">
        <v>86.1</v>
      </c>
      <c r="J142" s="92">
        <v>66.099999999999994</v>
      </c>
      <c r="K142" s="90">
        <v>62.35</v>
      </c>
      <c r="L142" s="90">
        <v>62.35</v>
      </c>
      <c r="M142" s="7">
        <v>0</v>
      </c>
      <c r="N142" s="7">
        <v>0</v>
      </c>
      <c r="O142" s="7">
        <v>0</v>
      </c>
    </row>
    <row r="143" spans="1:15">
      <c r="A143" s="7">
        <v>0</v>
      </c>
      <c r="B143" s="7">
        <v>1</v>
      </c>
      <c r="C143" s="7">
        <v>0</v>
      </c>
      <c r="E143" s="7">
        <v>310</v>
      </c>
      <c r="F143" s="7" t="s">
        <v>5</v>
      </c>
      <c r="G143" s="90">
        <v>116.36871599999999</v>
      </c>
      <c r="H143" s="91">
        <v>86.1</v>
      </c>
      <c r="I143" s="50">
        <v>86.1</v>
      </c>
      <c r="J143" s="92">
        <v>66.099999999999994</v>
      </c>
      <c r="K143" s="90">
        <v>61.6</v>
      </c>
      <c r="L143" s="90">
        <v>61.6</v>
      </c>
      <c r="M143" s="7">
        <v>0</v>
      </c>
      <c r="N143" s="7">
        <v>0</v>
      </c>
      <c r="O143" s="7">
        <v>0</v>
      </c>
    </row>
    <row r="144" spans="1:15">
      <c r="A144" s="7">
        <v>0</v>
      </c>
      <c r="B144" s="7">
        <v>1</v>
      </c>
      <c r="C144" s="7">
        <v>0</v>
      </c>
      <c r="E144" s="7">
        <v>330</v>
      </c>
      <c r="F144" s="7" t="s">
        <v>5</v>
      </c>
      <c r="G144" s="90">
        <v>115.5882</v>
      </c>
      <c r="H144" s="91">
        <v>87.3</v>
      </c>
      <c r="I144" s="50">
        <v>87.3</v>
      </c>
      <c r="J144" s="92">
        <v>67.3</v>
      </c>
      <c r="K144" s="90">
        <v>63.8</v>
      </c>
      <c r="L144" s="90">
        <v>63.8</v>
      </c>
      <c r="M144" s="7">
        <v>0</v>
      </c>
      <c r="N144" s="7">
        <v>0</v>
      </c>
      <c r="O144" s="7">
        <v>0</v>
      </c>
    </row>
    <row r="145" spans="1:15">
      <c r="A145" s="7">
        <v>0</v>
      </c>
      <c r="B145" s="7">
        <v>1</v>
      </c>
      <c r="C145" s="7">
        <v>0</v>
      </c>
      <c r="E145" s="7">
        <v>330</v>
      </c>
      <c r="F145" s="7" t="s">
        <v>5</v>
      </c>
      <c r="G145" s="90">
        <v>115.50059999999998</v>
      </c>
      <c r="H145" s="91">
        <v>87.3</v>
      </c>
      <c r="I145" s="50">
        <v>87.3</v>
      </c>
      <c r="J145" s="92">
        <v>67.3</v>
      </c>
      <c r="K145" s="90">
        <v>63.8</v>
      </c>
      <c r="L145" s="90">
        <v>63.8</v>
      </c>
      <c r="M145" s="7">
        <v>0</v>
      </c>
      <c r="N145" s="7">
        <v>0</v>
      </c>
      <c r="O145" s="7">
        <v>0</v>
      </c>
    </row>
    <row r="146" spans="1:15">
      <c r="A146" s="7">
        <v>0</v>
      </c>
      <c r="B146" s="7">
        <v>1</v>
      </c>
      <c r="C146" s="7">
        <v>0</v>
      </c>
      <c r="E146" s="7">
        <v>340</v>
      </c>
      <c r="F146" s="7" t="s">
        <v>5</v>
      </c>
      <c r="G146" s="90">
        <v>115.33897799999997</v>
      </c>
      <c r="H146" s="91">
        <v>89.7</v>
      </c>
      <c r="I146" s="50">
        <v>89.7</v>
      </c>
      <c r="J146" s="92">
        <v>69.7</v>
      </c>
      <c r="K146" s="90">
        <v>66.699999999999989</v>
      </c>
      <c r="L146" s="90">
        <v>66.699999999999989</v>
      </c>
      <c r="M146" s="7">
        <v>0</v>
      </c>
      <c r="N146" s="7">
        <v>0</v>
      </c>
      <c r="O146" s="7">
        <v>0</v>
      </c>
    </row>
    <row r="147" spans="1:15">
      <c r="A147" s="7">
        <v>0</v>
      </c>
      <c r="B147" s="7">
        <v>1</v>
      </c>
      <c r="C147" s="7">
        <v>0</v>
      </c>
      <c r="E147" s="7">
        <v>285</v>
      </c>
      <c r="F147" s="7" t="s">
        <v>5</v>
      </c>
      <c r="G147" s="90">
        <v>114.17783999999997</v>
      </c>
      <c r="H147" s="91">
        <v>111.68924337491254</v>
      </c>
      <c r="I147" s="50">
        <v>103.35723653924457</v>
      </c>
      <c r="J147" s="92">
        <v>83.357236539244568</v>
      </c>
      <c r="K147" s="90">
        <v>85.939243374912536</v>
      </c>
      <c r="L147" s="90">
        <v>77.607236539244553</v>
      </c>
      <c r="M147" s="7">
        <v>0</v>
      </c>
      <c r="N147" s="7">
        <v>0</v>
      </c>
      <c r="O147" s="7">
        <v>0</v>
      </c>
    </row>
    <row r="148" spans="1:15">
      <c r="A148" s="7">
        <v>0</v>
      </c>
      <c r="B148" s="7">
        <v>1</v>
      </c>
      <c r="C148" s="7">
        <v>0</v>
      </c>
      <c r="E148" s="7">
        <v>330</v>
      </c>
      <c r="F148" s="7" t="s">
        <v>5</v>
      </c>
      <c r="G148" s="90">
        <v>113.52959999999999</v>
      </c>
      <c r="H148" s="91">
        <v>87.3</v>
      </c>
      <c r="I148" s="50">
        <v>87.3</v>
      </c>
      <c r="J148" s="92">
        <v>67.3</v>
      </c>
      <c r="K148" s="90">
        <v>63.8</v>
      </c>
      <c r="L148" s="90">
        <v>63.8</v>
      </c>
      <c r="M148" s="7">
        <v>0</v>
      </c>
      <c r="N148" s="7">
        <v>0</v>
      </c>
      <c r="O148" s="7">
        <v>0</v>
      </c>
    </row>
    <row r="149" spans="1:15">
      <c r="A149" s="7">
        <v>1</v>
      </c>
      <c r="B149" s="7">
        <v>0</v>
      </c>
      <c r="C149" s="7">
        <v>0</v>
      </c>
      <c r="E149" s="7">
        <v>210</v>
      </c>
      <c r="F149" s="7" t="s">
        <v>7</v>
      </c>
      <c r="G149" s="90">
        <v>113.23613999999999</v>
      </c>
      <c r="H149" s="91">
        <v>96.615789535999994</v>
      </c>
      <c r="I149" s="50">
        <v>96.615789535999994</v>
      </c>
      <c r="J149" s="92">
        <v>96.615789535999994</v>
      </c>
      <c r="K149" s="90">
        <v>96.615789535999994</v>
      </c>
      <c r="L149" s="90">
        <v>96.615789535999994</v>
      </c>
      <c r="M149" s="7">
        <v>0</v>
      </c>
      <c r="N149" s="7">
        <v>0</v>
      </c>
      <c r="O149" s="7">
        <v>0</v>
      </c>
    </row>
    <row r="150" spans="1:15">
      <c r="A150" s="7">
        <v>1</v>
      </c>
      <c r="B150" s="7">
        <v>0</v>
      </c>
      <c r="C150" s="7">
        <v>0</v>
      </c>
      <c r="E150" s="7">
        <v>185</v>
      </c>
      <c r="F150" s="7" t="s">
        <v>7</v>
      </c>
      <c r="G150" s="90">
        <v>113.233074</v>
      </c>
      <c r="H150" s="91">
        <v>92.815789535999997</v>
      </c>
      <c r="I150" s="50">
        <v>92.815789535999997</v>
      </c>
      <c r="J150" s="92">
        <v>92.815789535999997</v>
      </c>
      <c r="K150" s="90">
        <v>92.815789535999997</v>
      </c>
      <c r="L150" s="90">
        <v>92.815789535999997</v>
      </c>
      <c r="M150" s="7">
        <v>0</v>
      </c>
      <c r="N150" s="7">
        <v>0</v>
      </c>
      <c r="O150" s="7">
        <v>0</v>
      </c>
    </row>
    <row r="151" spans="1:15">
      <c r="A151" s="7">
        <v>0</v>
      </c>
      <c r="B151" s="7">
        <v>1</v>
      </c>
      <c r="C151" s="7">
        <v>0</v>
      </c>
      <c r="E151" s="7">
        <v>410</v>
      </c>
      <c r="F151" s="7" t="s">
        <v>5</v>
      </c>
      <c r="G151" s="90">
        <v>112.16435399999997</v>
      </c>
      <c r="H151" s="91">
        <v>86.1</v>
      </c>
      <c r="I151" s="50">
        <v>86.1</v>
      </c>
      <c r="J151" s="92">
        <v>66.099999999999994</v>
      </c>
      <c r="K151" s="90">
        <v>66.599999999999994</v>
      </c>
      <c r="L151" s="90">
        <v>66.599999999999994</v>
      </c>
      <c r="M151" s="7">
        <v>0</v>
      </c>
      <c r="N151" s="7">
        <v>0</v>
      </c>
      <c r="O151" s="7">
        <v>0</v>
      </c>
    </row>
    <row r="152" spans="1:15">
      <c r="A152" s="7">
        <v>0</v>
      </c>
      <c r="B152" s="7">
        <v>1</v>
      </c>
      <c r="C152" s="7">
        <v>0</v>
      </c>
      <c r="E152" s="7">
        <v>285</v>
      </c>
      <c r="F152" s="7" t="s">
        <v>5</v>
      </c>
      <c r="G152" s="90">
        <v>111.40091999999999</v>
      </c>
      <c r="H152" s="91">
        <v>111.40091999999999</v>
      </c>
      <c r="I152" s="50">
        <v>103.35723653924457</v>
      </c>
      <c r="J152" s="92">
        <v>83.357236539244568</v>
      </c>
      <c r="K152" s="90">
        <v>85.939243374912536</v>
      </c>
      <c r="L152" s="90">
        <v>77.607236539244553</v>
      </c>
      <c r="M152" s="7">
        <v>0.6</v>
      </c>
      <c r="N152" s="7">
        <v>1</v>
      </c>
      <c r="O152" s="7">
        <v>0</v>
      </c>
    </row>
    <row r="153" spans="1:15">
      <c r="A153" s="7">
        <v>0</v>
      </c>
      <c r="B153" s="7">
        <v>1</v>
      </c>
      <c r="C153" s="7">
        <v>0</v>
      </c>
      <c r="E153" s="7">
        <v>390</v>
      </c>
      <c r="F153" s="7" t="s">
        <v>5</v>
      </c>
      <c r="G153" s="90">
        <v>109.70673599999999</v>
      </c>
      <c r="H153" s="91">
        <v>86.1</v>
      </c>
      <c r="I153" s="50">
        <v>86.1</v>
      </c>
      <c r="J153" s="92">
        <v>66.099999999999994</v>
      </c>
      <c r="K153" s="90">
        <v>65.599999999999994</v>
      </c>
      <c r="L153" s="90">
        <v>65.599999999999994</v>
      </c>
      <c r="M153" s="7">
        <v>0</v>
      </c>
      <c r="N153" s="7">
        <v>0</v>
      </c>
      <c r="O153" s="7">
        <v>0</v>
      </c>
    </row>
    <row r="154" spans="1:15">
      <c r="A154" s="7">
        <v>0</v>
      </c>
      <c r="B154" s="7">
        <v>1</v>
      </c>
      <c r="C154" s="7">
        <v>0</v>
      </c>
      <c r="E154" s="7">
        <v>360</v>
      </c>
      <c r="F154" s="7" t="s">
        <v>5</v>
      </c>
      <c r="G154" s="90">
        <v>109.30035959999999</v>
      </c>
      <c r="H154" s="91">
        <v>109.30035959999999</v>
      </c>
      <c r="I154" s="50">
        <v>109.30035959999999</v>
      </c>
      <c r="J154" s="92">
        <v>100.5</v>
      </c>
      <c r="K154" s="90">
        <v>98.5</v>
      </c>
      <c r="L154" s="90">
        <v>98.5</v>
      </c>
      <c r="M154" s="7">
        <v>0.6</v>
      </c>
      <c r="N154" s="7">
        <v>1</v>
      </c>
      <c r="O154" s="7">
        <v>0</v>
      </c>
    </row>
    <row r="155" spans="1:15">
      <c r="A155" s="7">
        <v>0</v>
      </c>
      <c r="B155" s="7">
        <v>0</v>
      </c>
      <c r="C155" s="7">
        <v>1</v>
      </c>
      <c r="E155" s="7">
        <v>475</v>
      </c>
      <c r="F155" s="7" t="s">
        <v>6</v>
      </c>
      <c r="G155" s="90">
        <v>108.97483800000001</v>
      </c>
      <c r="H155" s="91">
        <v>107.3</v>
      </c>
      <c r="I155" s="50">
        <v>107.3</v>
      </c>
      <c r="J155" s="92">
        <v>82.3</v>
      </c>
      <c r="K155" s="90">
        <v>71.05</v>
      </c>
      <c r="L155" s="90">
        <v>71.05</v>
      </c>
      <c r="M155" s="7">
        <v>0</v>
      </c>
      <c r="N155" s="7">
        <v>0</v>
      </c>
      <c r="O155" s="7">
        <v>0</v>
      </c>
    </row>
    <row r="156" spans="1:15">
      <c r="A156" s="7">
        <v>1</v>
      </c>
      <c r="B156" s="7">
        <v>0</v>
      </c>
      <c r="C156" s="7">
        <v>0</v>
      </c>
      <c r="E156" s="7">
        <v>150</v>
      </c>
      <c r="F156" s="7" t="s">
        <v>7</v>
      </c>
      <c r="G156" s="90">
        <v>108.806208</v>
      </c>
      <c r="H156" s="91">
        <v>92.515789536</v>
      </c>
      <c r="I156" s="50">
        <v>92.515789536</v>
      </c>
      <c r="J156" s="92">
        <v>92.515789536</v>
      </c>
      <c r="K156" s="90">
        <v>92.515789536</v>
      </c>
      <c r="L156" s="90">
        <v>92.515789536</v>
      </c>
      <c r="M156" s="7">
        <v>0</v>
      </c>
      <c r="N156" s="7">
        <v>0</v>
      </c>
      <c r="O156" s="7">
        <v>0</v>
      </c>
    </row>
    <row r="157" spans="1:15">
      <c r="A157" s="7">
        <v>0</v>
      </c>
      <c r="B157" s="7">
        <v>1</v>
      </c>
      <c r="C157" s="7">
        <v>0</v>
      </c>
      <c r="E157" s="7">
        <v>305</v>
      </c>
      <c r="F157" s="7" t="s">
        <v>5</v>
      </c>
      <c r="G157" s="90">
        <v>108.76415999999999</v>
      </c>
      <c r="H157" s="91">
        <v>108.30078278760087</v>
      </c>
      <c r="I157" s="50">
        <v>99.959411087156042</v>
      </c>
      <c r="J157" s="92">
        <v>79.959411087156042</v>
      </c>
      <c r="K157" s="90">
        <v>83.550782787600866</v>
      </c>
      <c r="L157" s="90">
        <v>75.209411087156042</v>
      </c>
      <c r="M157" s="7">
        <v>0</v>
      </c>
      <c r="N157" s="7">
        <v>0</v>
      </c>
      <c r="O157" s="7">
        <v>0</v>
      </c>
    </row>
    <row r="158" spans="1:15">
      <c r="A158" s="7">
        <v>1</v>
      </c>
      <c r="B158" s="7">
        <v>0</v>
      </c>
      <c r="C158" s="7">
        <v>0</v>
      </c>
      <c r="E158" s="7">
        <v>185</v>
      </c>
      <c r="F158" s="7" t="s">
        <v>7</v>
      </c>
      <c r="G158" s="90">
        <v>108.521946</v>
      </c>
      <c r="H158" s="91">
        <v>84.015494399999994</v>
      </c>
      <c r="I158" s="50">
        <v>84.015494399999994</v>
      </c>
      <c r="J158" s="92">
        <v>84.015494399999994</v>
      </c>
      <c r="K158" s="90">
        <v>84.015494400000009</v>
      </c>
      <c r="L158" s="90">
        <v>84.015494400000009</v>
      </c>
      <c r="M158" s="7">
        <v>0</v>
      </c>
      <c r="N158" s="7">
        <v>0</v>
      </c>
      <c r="O158" s="7">
        <v>0</v>
      </c>
    </row>
    <row r="159" spans="1:15">
      <c r="A159" s="7">
        <v>0</v>
      </c>
      <c r="B159" s="7">
        <v>1</v>
      </c>
      <c r="C159" s="7">
        <v>0</v>
      </c>
      <c r="E159" s="7">
        <v>375</v>
      </c>
      <c r="F159" s="7" t="s">
        <v>5</v>
      </c>
      <c r="G159" s="90">
        <v>107.41862399999998</v>
      </c>
      <c r="H159" s="91">
        <v>86.1</v>
      </c>
      <c r="I159" s="50">
        <v>86.1</v>
      </c>
      <c r="J159" s="92">
        <v>66.099999999999994</v>
      </c>
      <c r="K159" s="90">
        <v>64.849999999999994</v>
      </c>
      <c r="L159" s="90">
        <v>64.849999999999994</v>
      </c>
      <c r="M159" s="7">
        <v>0</v>
      </c>
      <c r="N159" s="7">
        <v>0</v>
      </c>
      <c r="O159" s="7">
        <v>0</v>
      </c>
    </row>
    <row r="160" spans="1:15">
      <c r="A160" s="7">
        <v>0</v>
      </c>
      <c r="B160" s="7">
        <v>1</v>
      </c>
      <c r="C160" s="7">
        <v>0</v>
      </c>
      <c r="E160" s="7">
        <v>310</v>
      </c>
      <c r="F160" s="7" t="s">
        <v>5</v>
      </c>
      <c r="G160" s="90">
        <v>106.98062400000001</v>
      </c>
      <c r="H160" s="91">
        <v>87.3</v>
      </c>
      <c r="I160" s="50">
        <v>87.3</v>
      </c>
      <c r="J160" s="92">
        <v>67.3</v>
      </c>
      <c r="K160" s="90">
        <v>62.8</v>
      </c>
      <c r="L160" s="90">
        <v>62.8</v>
      </c>
      <c r="M160" s="7">
        <v>0</v>
      </c>
      <c r="N160" s="7">
        <v>0</v>
      </c>
      <c r="O160" s="7">
        <v>0</v>
      </c>
    </row>
    <row r="161" spans="1:15">
      <c r="A161" s="7">
        <v>0</v>
      </c>
      <c r="B161" s="7">
        <v>1</v>
      </c>
      <c r="C161" s="7">
        <v>0</v>
      </c>
      <c r="E161" s="7">
        <v>385</v>
      </c>
      <c r="F161" s="7" t="s">
        <v>5</v>
      </c>
      <c r="G161" s="90">
        <v>106.65422639999998</v>
      </c>
      <c r="H161" s="91">
        <v>94.5</v>
      </c>
      <c r="I161" s="50">
        <v>94.5</v>
      </c>
      <c r="J161" s="92">
        <v>74.5</v>
      </c>
      <c r="K161" s="90">
        <v>73.75</v>
      </c>
      <c r="L161" s="90">
        <v>73.75</v>
      </c>
      <c r="M161" s="7">
        <v>0</v>
      </c>
      <c r="N161" s="7">
        <v>0</v>
      </c>
      <c r="O161" s="7">
        <v>0</v>
      </c>
    </row>
    <row r="162" spans="1:15">
      <c r="A162" s="7">
        <v>0</v>
      </c>
      <c r="B162" s="7">
        <v>1</v>
      </c>
      <c r="C162" s="7">
        <v>0</v>
      </c>
      <c r="E162" s="7">
        <v>320</v>
      </c>
      <c r="F162" s="7" t="s">
        <v>5</v>
      </c>
      <c r="G162" s="90">
        <v>106.44757799999998</v>
      </c>
      <c r="H162" s="91">
        <v>86.1</v>
      </c>
      <c r="I162" s="50">
        <v>86.1</v>
      </c>
      <c r="J162" s="92">
        <v>66.099999999999994</v>
      </c>
      <c r="K162" s="90">
        <v>62.1</v>
      </c>
      <c r="L162" s="90">
        <v>62.1</v>
      </c>
      <c r="M162" s="7">
        <v>0</v>
      </c>
      <c r="N162" s="7">
        <v>0</v>
      </c>
      <c r="O162" s="7">
        <v>0</v>
      </c>
    </row>
    <row r="163" spans="1:15">
      <c r="A163" s="7">
        <v>0</v>
      </c>
      <c r="B163" s="7">
        <v>0</v>
      </c>
      <c r="C163" s="7">
        <v>1</v>
      </c>
      <c r="E163" s="7">
        <v>510</v>
      </c>
      <c r="F163" s="7" t="s">
        <v>6</v>
      </c>
      <c r="G163" s="90">
        <v>106.40552999999998</v>
      </c>
      <c r="H163" s="91">
        <v>106.1</v>
      </c>
      <c r="I163" s="50">
        <v>106.1</v>
      </c>
      <c r="J163" s="92">
        <v>81.099999999999994</v>
      </c>
      <c r="K163" s="90">
        <v>71.599999999999994</v>
      </c>
      <c r="L163" s="90">
        <v>71.599999999999994</v>
      </c>
      <c r="M163" s="7">
        <v>0</v>
      </c>
      <c r="N163" s="7">
        <v>0</v>
      </c>
      <c r="O163" s="7">
        <v>0</v>
      </c>
    </row>
    <row r="164" spans="1:15">
      <c r="A164" s="7">
        <v>0</v>
      </c>
      <c r="B164" s="7">
        <v>1</v>
      </c>
      <c r="C164" s="7">
        <v>0</v>
      </c>
      <c r="E164" s="7">
        <v>255</v>
      </c>
      <c r="F164" s="7" t="s">
        <v>5</v>
      </c>
      <c r="G164" s="90">
        <v>105.66618599999998</v>
      </c>
      <c r="H164" s="91">
        <v>86.1</v>
      </c>
      <c r="I164" s="50">
        <v>86.1</v>
      </c>
      <c r="J164" s="92">
        <v>66.099999999999994</v>
      </c>
      <c r="K164" s="90">
        <v>58.85</v>
      </c>
      <c r="L164" s="90">
        <v>58.85</v>
      </c>
      <c r="M164" s="7">
        <v>0</v>
      </c>
      <c r="N164" s="7">
        <v>0</v>
      </c>
      <c r="O164" s="7">
        <v>0</v>
      </c>
    </row>
    <row r="165" spans="1:15">
      <c r="A165" s="7">
        <v>0</v>
      </c>
      <c r="B165" s="7">
        <v>0</v>
      </c>
      <c r="C165" s="7">
        <v>1</v>
      </c>
      <c r="E165" s="7">
        <v>435</v>
      </c>
      <c r="F165" s="7" t="s">
        <v>6</v>
      </c>
      <c r="G165" s="90">
        <v>105.434046</v>
      </c>
      <c r="H165" s="91">
        <v>105.434046</v>
      </c>
      <c r="I165" s="50">
        <v>105.434046</v>
      </c>
      <c r="J165" s="92">
        <v>82.3</v>
      </c>
      <c r="K165" s="90">
        <v>69.05</v>
      </c>
      <c r="L165" s="90">
        <v>69.05</v>
      </c>
      <c r="M165" s="7">
        <v>0.6</v>
      </c>
      <c r="N165" s="7">
        <v>1</v>
      </c>
      <c r="O165" s="7">
        <v>0</v>
      </c>
    </row>
    <row r="166" spans="1:15">
      <c r="A166" s="7">
        <v>0</v>
      </c>
      <c r="B166" s="7">
        <v>1</v>
      </c>
      <c r="C166" s="7">
        <v>0</v>
      </c>
      <c r="E166" s="7">
        <v>400</v>
      </c>
      <c r="F166" s="7" t="s">
        <v>5</v>
      </c>
      <c r="G166" s="90">
        <v>105.16069019999998</v>
      </c>
      <c r="H166" s="91">
        <v>94.5</v>
      </c>
      <c r="I166" s="50">
        <v>94.5</v>
      </c>
      <c r="J166" s="92">
        <v>74.5</v>
      </c>
      <c r="K166" s="90">
        <v>74.5</v>
      </c>
      <c r="L166" s="90">
        <v>74.5</v>
      </c>
      <c r="M166" s="7">
        <v>0</v>
      </c>
      <c r="N166" s="7">
        <v>0</v>
      </c>
      <c r="O166" s="7">
        <v>0</v>
      </c>
    </row>
    <row r="167" spans="1:15">
      <c r="A167" s="7">
        <v>0</v>
      </c>
      <c r="B167" s="7">
        <v>1</v>
      </c>
      <c r="C167" s="7">
        <v>0</v>
      </c>
      <c r="E167" s="7">
        <v>410</v>
      </c>
      <c r="F167" s="7" t="s">
        <v>5</v>
      </c>
      <c r="G167" s="90">
        <v>104.99516999999999</v>
      </c>
      <c r="H167" s="91">
        <v>87.3</v>
      </c>
      <c r="I167" s="50">
        <v>87.3</v>
      </c>
      <c r="J167" s="92">
        <v>67.3</v>
      </c>
      <c r="K167" s="90">
        <v>67.8</v>
      </c>
      <c r="L167" s="90">
        <v>67.8</v>
      </c>
      <c r="M167" s="7">
        <v>0</v>
      </c>
      <c r="N167" s="7">
        <v>0</v>
      </c>
      <c r="O167" s="7">
        <v>0</v>
      </c>
    </row>
    <row r="168" spans="1:15">
      <c r="A168" s="7">
        <v>0</v>
      </c>
      <c r="B168" s="7">
        <v>1</v>
      </c>
      <c r="C168" s="7">
        <v>0</v>
      </c>
      <c r="E168" s="7">
        <v>355</v>
      </c>
      <c r="F168" s="7" t="s">
        <v>5</v>
      </c>
      <c r="G168" s="90">
        <v>104.76127799999998</v>
      </c>
      <c r="H168" s="91">
        <v>86.1</v>
      </c>
      <c r="I168" s="50">
        <v>86.1</v>
      </c>
      <c r="J168" s="92">
        <v>66.099999999999994</v>
      </c>
      <c r="K168" s="90">
        <v>63.85</v>
      </c>
      <c r="L168" s="90">
        <v>63.85</v>
      </c>
      <c r="M168" s="7">
        <v>0</v>
      </c>
      <c r="N168" s="7">
        <v>0</v>
      </c>
      <c r="O168" s="7">
        <v>0</v>
      </c>
    </row>
    <row r="169" spans="1:15">
      <c r="A169" s="7">
        <v>0</v>
      </c>
      <c r="B169" s="7">
        <v>1</v>
      </c>
      <c r="C169" s="7">
        <v>0</v>
      </c>
      <c r="E169" s="7">
        <v>385</v>
      </c>
      <c r="F169" s="7" t="s">
        <v>5</v>
      </c>
      <c r="G169" s="90">
        <v>104.46299999999998</v>
      </c>
      <c r="H169" s="91">
        <v>104.46299999999998</v>
      </c>
      <c r="I169" s="50">
        <v>104.46299999999998</v>
      </c>
      <c r="J169" s="92">
        <v>84.864304330201719</v>
      </c>
      <c r="K169" s="90">
        <v>92.790317195375167</v>
      </c>
      <c r="L169" s="90">
        <v>84.114304330201719</v>
      </c>
      <c r="M169" s="7">
        <v>0.6</v>
      </c>
      <c r="N169" s="7">
        <v>1</v>
      </c>
      <c r="O169" s="7">
        <v>0</v>
      </c>
    </row>
    <row r="170" spans="1:15">
      <c r="A170" s="7">
        <v>0</v>
      </c>
      <c r="B170" s="7">
        <v>0</v>
      </c>
      <c r="C170" s="7">
        <v>1</v>
      </c>
      <c r="E170" s="7">
        <v>485</v>
      </c>
      <c r="F170" s="7" t="s">
        <v>6</v>
      </c>
      <c r="G170" s="90">
        <v>103.043004</v>
      </c>
      <c r="H170" s="91">
        <v>103.043004</v>
      </c>
      <c r="I170" s="50">
        <v>103.043004</v>
      </c>
      <c r="J170" s="92">
        <v>81.099999999999994</v>
      </c>
      <c r="K170" s="90">
        <v>70.349999999999994</v>
      </c>
      <c r="L170" s="90">
        <v>70.349999999999994</v>
      </c>
      <c r="M170" s="7">
        <v>0.6</v>
      </c>
      <c r="N170" s="7">
        <v>1</v>
      </c>
      <c r="O170" s="7">
        <v>0</v>
      </c>
    </row>
    <row r="171" spans="1:15">
      <c r="A171" s="7">
        <v>0</v>
      </c>
      <c r="B171" s="7">
        <v>0</v>
      </c>
      <c r="C171" s="7">
        <v>1</v>
      </c>
      <c r="E171" s="7">
        <v>475</v>
      </c>
      <c r="F171" s="7" t="s">
        <v>6</v>
      </c>
      <c r="G171" s="90">
        <v>102.715818</v>
      </c>
      <c r="H171" s="91">
        <v>102.715818</v>
      </c>
      <c r="I171" s="50">
        <v>102.715818</v>
      </c>
      <c r="J171" s="92">
        <v>81.099999999999994</v>
      </c>
      <c r="K171" s="90">
        <v>69.849999999999994</v>
      </c>
      <c r="L171" s="90">
        <v>69.849999999999994</v>
      </c>
      <c r="M171" s="7">
        <v>0.6</v>
      </c>
      <c r="N171" s="7">
        <v>1</v>
      </c>
      <c r="O171" s="7">
        <v>0</v>
      </c>
    </row>
    <row r="172" spans="1:15">
      <c r="A172" s="7">
        <v>0</v>
      </c>
      <c r="B172" s="7">
        <v>0</v>
      </c>
      <c r="C172" s="7">
        <v>1</v>
      </c>
      <c r="E172" s="7">
        <v>475</v>
      </c>
      <c r="F172" s="7" t="s">
        <v>6</v>
      </c>
      <c r="G172" s="90">
        <v>101.85164399999999</v>
      </c>
      <c r="H172" s="91">
        <v>101.85164399999999</v>
      </c>
      <c r="I172" s="50">
        <v>101.85164399999999</v>
      </c>
      <c r="J172" s="92">
        <v>81.099999999999994</v>
      </c>
      <c r="K172" s="90">
        <v>69.849999999999994</v>
      </c>
      <c r="L172" s="90">
        <v>69.849999999999994</v>
      </c>
      <c r="M172" s="7">
        <v>0.6</v>
      </c>
      <c r="N172" s="7">
        <v>1</v>
      </c>
      <c r="O172" s="7">
        <v>0</v>
      </c>
    </row>
    <row r="173" spans="1:15">
      <c r="A173" s="7">
        <v>0</v>
      </c>
      <c r="B173" s="7">
        <v>0</v>
      </c>
      <c r="C173" s="7">
        <v>1</v>
      </c>
      <c r="E173" s="7">
        <v>475</v>
      </c>
      <c r="F173" s="7" t="s">
        <v>6</v>
      </c>
      <c r="G173" s="90">
        <v>100.92352199999999</v>
      </c>
      <c r="H173" s="91">
        <v>100.92352199999999</v>
      </c>
      <c r="I173" s="50">
        <v>100.92352199999999</v>
      </c>
      <c r="J173" s="92">
        <v>82.3</v>
      </c>
      <c r="K173" s="90">
        <v>71.05</v>
      </c>
      <c r="L173" s="90">
        <v>71.05</v>
      </c>
      <c r="M173" s="7">
        <v>0.6</v>
      </c>
      <c r="N173" s="7">
        <v>1</v>
      </c>
      <c r="O173" s="7">
        <v>0</v>
      </c>
    </row>
    <row r="174" spans="1:15">
      <c r="A174" s="7">
        <v>0</v>
      </c>
      <c r="B174" s="7">
        <v>1</v>
      </c>
      <c r="C174" s="7">
        <v>0</v>
      </c>
      <c r="E174" s="7">
        <v>270</v>
      </c>
      <c r="F174" s="7" t="s">
        <v>5</v>
      </c>
      <c r="G174" s="90">
        <v>99.8202</v>
      </c>
      <c r="H174" s="91">
        <v>99.8202</v>
      </c>
      <c r="I174" s="50">
        <v>99.8202</v>
      </c>
      <c r="J174" s="92">
        <v>93.3</v>
      </c>
      <c r="K174" s="90">
        <v>86.8</v>
      </c>
      <c r="L174" s="90">
        <v>86.8</v>
      </c>
      <c r="M174" s="7">
        <v>0.6</v>
      </c>
      <c r="N174" s="7">
        <v>1</v>
      </c>
      <c r="O174" s="7">
        <v>0</v>
      </c>
    </row>
    <row r="175" spans="1:15">
      <c r="A175" s="7">
        <v>0</v>
      </c>
      <c r="B175" s="7">
        <v>1</v>
      </c>
      <c r="C175" s="7">
        <v>0</v>
      </c>
      <c r="E175" s="7">
        <v>375</v>
      </c>
      <c r="F175" s="7" t="s">
        <v>5</v>
      </c>
      <c r="G175" s="90">
        <v>98.990978400000003</v>
      </c>
      <c r="H175" s="91">
        <v>94.5</v>
      </c>
      <c r="I175" s="50">
        <v>94.5</v>
      </c>
      <c r="J175" s="92">
        <v>74.5</v>
      </c>
      <c r="K175" s="90">
        <v>73.25</v>
      </c>
      <c r="L175" s="90">
        <v>73.25</v>
      </c>
      <c r="M175" s="7">
        <v>0</v>
      </c>
      <c r="N175" s="7">
        <v>0</v>
      </c>
      <c r="O175" s="7">
        <v>0</v>
      </c>
    </row>
    <row r="176" spans="1:15">
      <c r="A176" s="7">
        <v>0</v>
      </c>
      <c r="B176" s="7">
        <v>1</v>
      </c>
      <c r="C176" s="7">
        <v>0</v>
      </c>
      <c r="E176" s="7">
        <v>355</v>
      </c>
      <c r="F176" s="7" t="s">
        <v>5</v>
      </c>
      <c r="G176" s="90">
        <v>98.28807599999999</v>
      </c>
      <c r="H176" s="91">
        <v>86.1</v>
      </c>
      <c r="I176" s="50">
        <v>86.1</v>
      </c>
      <c r="J176" s="92">
        <v>66.099999999999994</v>
      </c>
      <c r="K176" s="90">
        <v>63.85</v>
      </c>
      <c r="L176" s="90">
        <v>63.85</v>
      </c>
      <c r="M176" s="7">
        <v>0</v>
      </c>
      <c r="N176" s="7">
        <v>0</v>
      </c>
      <c r="O176" s="7">
        <v>0</v>
      </c>
    </row>
    <row r="177" spans="1:15">
      <c r="A177" s="7">
        <v>0</v>
      </c>
      <c r="B177" s="7">
        <v>1</v>
      </c>
      <c r="C177" s="7">
        <v>0</v>
      </c>
      <c r="E177" s="7">
        <v>340</v>
      </c>
      <c r="F177" s="7" t="s">
        <v>5</v>
      </c>
      <c r="G177" s="90">
        <v>96.854939999999999</v>
      </c>
      <c r="H177" s="91">
        <v>87.3</v>
      </c>
      <c r="I177" s="50">
        <v>87.3</v>
      </c>
      <c r="J177" s="92">
        <v>67.3</v>
      </c>
      <c r="K177" s="90">
        <v>64.3</v>
      </c>
      <c r="L177" s="90">
        <v>64.3</v>
      </c>
      <c r="M177" s="7">
        <v>0</v>
      </c>
      <c r="N177" s="7">
        <v>0</v>
      </c>
      <c r="O177" s="7">
        <v>0</v>
      </c>
    </row>
    <row r="178" spans="1:15">
      <c r="A178" s="7">
        <v>0</v>
      </c>
      <c r="B178" s="7">
        <v>1</v>
      </c>
      <c r="C178" s="7">
        <v>0</v>
      </c>
      <c r="E178" s="7">
        <v>345</v>
      </c>
      <c r="F178" s="7" t="s">
        <v>5</v>
      </c>
      <c r="G178" s="90">
        <v>96.731424000000004</v>
      </c>
      <c r="H178" s="91">
        <v>86.1</v>
      </c>
      <c r="I178" s="50">
        <v>86.1</v>
      </c>
      <c r="J178" s="92">
        <v>66.099999999999994</v>
      </c>
      <c r="K178" s="90">
        <v>63.35</v>
      </c>
      <c r="L178" s="90">
        <v>63.35</v>
      </c>
      <c r="M178" s="7">
        <v>0</v>
      </c>
      <c r="N178" s="7">
        <v>0</v>
      </c>
      <c r="O178" s="7">
        <v>0</v>
      </c>
    </row>
    <row r="179" spans="1:15">
      <c r="A179" s="7">
        <v>0</v>
      </c>
      <c r="B179" s="7">
        <v>1</v>
      </c>
      <c r="C179" s="7">
        <v>0</v>
      </c>
      <c r="E179" s="7">
        <v>340</v>
      </c>
      <c r="F179" s="7" t="s">
        <v>5</v>
      </c>
      <c r="G179" s="90">
        <v>94.345199999999991</v>
      </c>
      <c r="H179" s="91">
        <v>89.7</v>
      </c>
      <c r="I179" s="50">
        <v>89.7</v>
      </c>
      <c r="J179" s="92">
        <v>69.7</v>
      </c>
      <c r="K179" s="90">
        <v>66.699999999999989</v>
      </c>
      <c r="L179" s="90">
        <v>66.699999999999989</v>
      </c>
      <c r="M179" s="7">
        <v>0</v>
      </c>
      <c r="N179" s="7">
        <v>0</v>
      </c>
      <c r="O179" s="7">
        <v>0</v>
      </c>
    </row>
    <row r="180" spans="1:15">
      <c r="A180" s="7">
        <v>0</v>
      </c>
      <c r="B180" s="7">
        <v>1</v>
      </c>
      <c r="C180" s="7">
        <v>0</v>
      </c>
      <c r="E180" s="7">
        <v>285</v>
      </c>
      <c r="F180" s="7" t="s">
        <v>5</v>
      </c>
      <c r="G180" s="90">
        <v>92.155199999999994</v>
      </c>
      <c r="H180" s="91">
        <v>89.7</v>
      </c>
      <c r="I180" s="50">
        <v>89.7</v>
      </c>
      <c r="J180" s="92">
        <v>69.7</v>
      </c>
      <c r="K180" s="90">
        <v>63.949999999999996</v>
      </c>
      <c r="L180" s="90">
        <v>63.949999999999996</v>
      </c>
      <c r="M180" s="7">
        <v>0</v>
      </c>
      <c r="N180" s="7">
        <v>0</v>
      </c>
      <c r="O180" s="7">
        <v>0</v>
      </c>
    </row>
    <row r="181" spans="1:15">
      <c r="A181" s="7">
        <v>0</v>
      </c>
      <c r="B181" s="7">
        <v>1</v>
      </c>
      <c r="C181" s="7">
        <v>0</v>
      </c>
      <c r="E181" s="7">
        <v>285</v>
      </c>
      <c r="F181" s="7" t="s">
        <v>5</v>
      </c>
      <c r="G181" s="90">
        <v>90.775499999999994</v>
      </c>
      <c r="H181" s="91">
        <v>89.7</v>
      </c>
      <c r="I181" s="50">
        <v>89.7</v>
      </c>
      <c r="J181" s="92">
        <v>69.7</v>
      </c>
      <c r="K181" s="90">
        <v>63.949999999999996</v>
      </c>
      <c r="L181" s="90">
        <v>63.949999999999996</v>
      </c>
      <c r="M181" s="7">
        <v>0</v>
      </c>
      <c r="N181" s="7">
        <v>0</v>
      </c>
      <c r="O181" s="7">
        <v>0</v>
      </c>
    </row>
    <row r="182" spans="1:15">
      <c r="A182" s="7">
        <v>0</v>
      </c>
      <c r="B182" s="7">
        <v>1</v>
      </c>
      <c r="C182" s="7">
        <v>0</v>
      </c>
      <c r="E182" s="7">
        <v>285</v>
      </c>
      <c r="F182" s="7" t="s">
        <v>5</v>
      </c>
      <c r="G182" s="90">
        <v>90.652859999999976</v>
      </c>
      <c r="H182" s="91">
        <v>89.7</v>
      </c>
      <c r="I182" s="50">
        <v>89.7</v>
      </c>
      <c r="J182" s="92">
        <v>69.7</v>
      </c>
      <c r="K182" s="90">
        <v>63.949999999999996</v>
      </c>
      <c r="L182" s="90">
        <v>63.949999999999996</v>
      </c>
      <c r="M182" s="7">
        <v>0</v>
      </c>
      <c r="N182" s="7">
        <v>0</v>
      </c>
      <c r="O182" s="7">
        <v>0</v>
      </c>
    </row>
    <row r="183" spans="1:15">
      <c r="A183" s="7">
        <v>1</v>
      </c>
      <c r="B183" s="7">
        <v>0</v>
      </c>
      <c r="C183" s="7">
        <v>0</v>
      </c>
      <c r="E183" s="7">
        <v>170</v>
      </c>
      <c r="F183" s="7" t="s">
        <v>7</v>
      </c>
      <c r="G183" s="90">
        <v>84.271199999999993</v>
      </c>
      <c r="H183" s="91">
        <v>84.271199999999993</v>
      </c>
      <c r="I183" s="50">
        <v>84.271199999999993</v>
      </c>
      <c r="J183" s="92">
        <v>84.271199999999993</v>
      </c>
      <c r="K183" s="90">
        <v>84.271199999999993</v>
      </c>
      <c r="L183" s="90">
        <v>84.271199999999993</v>
      </c>
      <c r="M183" s="7">
        <v>1</v>
      </c>
      <c r="N183" s="7">
        <v>1</v>
      </c>
      <c r="O183" s="7">
        <v>1</v>
      </c>
    </row>
    <row r="184" spans="1:15">
      <c r="A184" s="7">
        <v>1</v>
      </c>
      <c r="B184" s="7">
        <v>0</v>
      </c>
      <c r="C184" s="7">
        <v>0</v>
      </c>
      <c r="E184" s="7">
        <v>170</v>
      </c>
      <c r="F184" s="7" t="s">
        <v>7</v>
      </c>
      <c r="G184" s="90">
        <v>84.227400000000003</v>
      </c>
      <c r="H184" s="91">
        <v>84.227400000000003</v>
      </c>
      <c r="I184" s="50">
        <v>84.227400000000003</v>
      </c>
      <c r="J184" s="92">
        <v>84.227400000000003</v>
      </c>
      <c r="K184" s="90">
        <v>84.227400000000003</v>
      </c>
      <c r="L184" s="90">
        <v>84.227400000000003</v>
      </c>
      <c r="M184" s="7">
        <v>1</v>
      </c>
      <c r="N184" s="7">
        <v>1</v>
      </c>
      <c r="O184" s="7">
        <v>1</v>
      </c>
    </row>
    <row r="185" spans="1:15">
      <c r="A185" s="7">
        <v>1</v>
      </c>
      <c r="B185" s="7">
        <v>0</v>
      </c>
      <c r="C185" s="7">
        <v>0</v>
      </c>
      <c r="E185" s="7">
        <v>210</v>
      </c>
      <c r="F185" s="7" t="s">
        <v>7</v>
      </c>
      <c r="G185" s="90">
        <v>82.405320000000003</v>
      </c>
      <c r="H185" s="91">
        <v>82.405320000000003</v>
      </c>
      <c r="I185" s="50">
        <v>82.405320000000003</v>
      </c>
      <c r="J185" s="92">
        <v>82.405320000000003</v>
      </c>
      <c r="K185" s="90">
        <v>82.405320000000003</v>
      </c>
      <c r="L185" s="90">
        <v>82.405320000000003</v>
      </c>
      <c r="M185" s="7">
        <v>1</v>
      </c>
      <c r="N185" s="7">
        <v>1</v>
      </c>
      <c r="O185" s="7">
        <v>1</v>
      </c>
    </row>
    <row r="186" spans="1:15">
      <c r="A186" s="7">
        <v>1</v>
      </c>
      <c r="B186" s="7">
        <v>0</v>
      </c>
      <c r="C186" s="7">
        <v>0</v>
      </c>
      <c r="E186" s="7">
        <v>210</v>
      </c>
      <c r="F186" s="7" t="s">
        <v>7</v>
      </c>
      <c r="G186" s="90">
        <v>78.555300000000003</v>
      </c>
      <c r="H186" s="91">
        <v>78.555300000000003</v>
      </c>
      <c r="I186" s="50">
        <v>78.555300000000003</v>
      </c>
      <c r="J186" s="92">
        <v>78.555300000000003</v>
      </c>
      <c r="K186" s="90">
        <v>78.555300000000003</v>
      </c>
      <c r="L186" s="90">
        <v>78.555300000000003</v>
      </c>
      <c r="M186" s="7">
        <v>1</v>
      </c>
      <c r="N186" s="7">
        <v>1</v>
      </c>
      <c r="O186" s="7">
        <v>1</v>
      </c>
    </row>
    <row r="187" spans="1:15">
      <c r="A187" s="7">
        <v>1</v>
      </c>
      <c r="B187" s="7">
        <v>0</v>
      </c>
      <c r="C187" s="7">
        <v>0</v>
      </c>
      <c r="E187" s="7">
        <v>135</v>
      </c>
      <c r="F187" s="7" t="s">
        <v>7</v>
      </c>
      <c r="G187" s="90">
        <v>78.507119999999986</v>
      </c>
      <c r="H187" s="91">
        <v>78.507119999999986</v>
      </c>
      <c r="I187" s="50">
        <v>78.507119999999986</v>
      </c>
      <c r="J187" s="92">
        <v>78.507119999999986</v>
      </c>
      <c r="K187" s="90">
        <v>78.507119999999986</v>
      </c>
      <c r="L187" s="90">
        <v>78.507119999999986</v>
      </c>
      <c r="M187" s="7">
        <v>1</v>
      </c>
      <c r="N187" s="7">
        <v>1</v>
      </c>
      <c r="O187" s="7">
        <v>1</v>
      </c>
    </row>
    <row r="188" spans="1:15">
      <c r="A188" s="7">
        <v>1</v>
      </c>
      <c r="B188" s="7">
        <v>0</v>
      </c>
      <c r="C188" s="7">
        <v>0</v>
      </c>
      <c r="E188" s="7">
        <v>185</v>
      </c>
      <c r="F188" s="7" t="s">
        <v>7</v>
      </c>
      <c r="G188" s="90">
        <v>77.315321999999966</v>
      </c>
      <c r="H188" s="91">
        <v>77.315321999999966</v>
      </c>
      <c r="I188" s="50">
        <v>77.315321999999966</v>
      </c>
      <c r="J188" s="92">
        <v>77.315321999999966</v>
      </c>
      <c r="K188" s="90">
        <v>77.315321999999966</v>
      </c>
      <c r="L188" s="90">
        <v>77.315321999999966</v>
      </c>
      <c r="M188" s="7">
        <v>1</v>
      </c>
      <c r="N188" s="7">
        <v>1</v>
      </c>
      <c r="O188" s="7">
        <v>1</v>
      </c>
    </row>
    <row r="189" spans="1:15">
      <c r="A189" s="7">
        <v>1</v>
      </c>
      <c r="B189" s="7">
        <v>0</v>
      </c>
      <c r="C189" s="7">
        <v>0</v>
      </c>
      <c r="E189" s="7">
        <v>185</v>
      </c>
      <c r="F189" s="7" t="s">
        <v>7</v>
      </c>
      <c r="G189" s="90">
        <v>75.155106000000018</v>
      </c>
      <c r="H189" s="91">
        <v>75.155106000000018</v>
      </c>
      <c r="I189" s="50">
        <v>75.155106000000018</v>
      </c>
      <c r="J189" s="92">
        <v>75.155106000000018</v>
      </c>
      <c r="K189" s="90">
        <v>75.155106000000018</v>
      </c>
      <c r="L189" s="90">
        <v>75.155106000000018</v>
      </c>
      <c r="M189" s="7">
        <v>1</v>
      </c>
      <c r="N189" s="7">
        <v>1</v>
      </c>
      <c r="O189" s="7">
        <v>1</v>
      </c>
    </row>
    <row r="190" spans="1:15">
      <c r="A190" s="7">
        <v>0</v>
      </c>
      <c r="B190" s="7">
        <v>1</v>
      </c>
      <c r="C190" s="7">
        <v>0</v>
      </c>
      <c r="E190" s="7">
        <v>350</v>
      </c>
      <c r="F190" s="7" t="s">
        <v>5</v>
      </c>
      <c r="G190" s="90">
        <v>73.001898000000011</v>
      </c>
      <c r="H190" s="91">
        <v>73.001898000000011</v>
      </c>
      <c r="I190" s="50">
        <v>73.001898000000011</v>
      </c>
      <c r="J190" s="92">
        <v>66.099999999999994</v>
      </c>
      <c r="K190" s="90">
        <v>63.6</v>
      </c>
      <c r="L190" s="90">
        <v>63.6</v>
      </c>
      <c r="M190" s="7">
        <v>0.6</v>
      </c>
      <c r="N190" s="7">
        <v>1</v>
      </c>
      <c r="O190" s="7">
        <v>0</v>
      </c>
    </row>
    <row r="191" spans="1:15">
      <c r="A191" s="7">
        <v>1</v>
      </c>
      <c r="B191" s="7">
        <v>0</v>
      </c>
      <c r="C191" s="7">
        <v>0</v>
      </c>
      <c r="E191" s="7">
        <v>170</v>
      </c>
      <c r="F191" s="7" t="s">
        <v>7</v>
      </c>
      <c r="G191" s="90">
        <v>70.780799999999999</v>
      </c>
      <c r="H191" s="91">
        <v>70.780799999999999</v>
      </c>
      <c r="I191" s="50">
        <v>70.780799999999999</v>
      </c>
      <c r="J191" s="92">
        <v>70.780799999999999</v>
      </c>
      <c r="K191" s="90">
        <v>70.780799999999999</v>
      </c>
      <c r="L191" s="90">
        <v>70.780799999999999</v>
      </c>
      <c r="M191" s="7">
        <v>1</v>
      </c>
      <c r="N191" s="7">
        <v>1</v>
      </c>
      <c r="O191" s="7">
        <v>1</v>
      </c>
    </row>
    <row r="192" spans="1:15">
      <c r="A192" s="7">
        <v>1</v>
      </c>
      <c r="B192" s="7">
        <v>0</v>
      </c>
      <c r="C192" s="7">
        <v>0</v>
      </c>
      <c r="E192" s="7">
        <v>170</v>
      </c>
      <c r="F192" s="7" t="s">
        <v>7</v>
      </c>
      <c r="G192" s="90">
        <v>70.69319999999999</v>
      </c>
      <c r="H192" s="91">
        <v>70.69319999999999</v>
      </c>
      <c r="I192" s="50">
        <v>70.69319999999999</v>
      </c>
      <c r="J192" s="92">
        <v>70.69319999999999</v>
      </c>
      <c r="K192" s="90">
        <v>70.69319999999999</v>
      </c>
      <c r="L192" s="90">
        <v>70.69319999999999</v>
      </c>
      <c r="M192" s="7">
        <v>1</v>
      </c>
      <c r="N192" s="7">
        <v>1</v>
      </c>
      <c r="O192" s="7">
        <v>1</v>
      </c>
    </row>
    <row r="193" spans="1:15">
      <c r="A193" s="7">
        <v>0</v>
      </c>
      <c r="B193" s="7">
        <v>1</v>
      </c>
      <c r="C193" s="7">
        <v>0</v>
      </c>
      <c r="E193" s="7">
        <v>380</v>
      </c>
      <c r="F193" s="7" t="s">
        <v>5</v>
      </c>
      <c r="G193" s="90">
        <v>70.246002000000004</v>
      </c>
      <c r="H193" s="91">
        <v>70.246002000000004</v>
      </c>
      <c r="I193" s="50">
        <v>70.246002000000004</v>
      </c>
      <c r="J193" s="92">
        <v>66.099999999999994</v>
      </c>
      <c r="K193" s="90">
        <v>65.099999999999994</v>
      </c>
      <c r="L193" s="90">
        <v>65.099999999999994</v>
      </c>
      <c r="M193" s="7">
        <v>0.6</v>
      </c>
      <c r="N193" s="7">
        <v>1</v>
      </c>
      <c r="O193" s="7">
        <v>0</v>
      </c>
    </row>
    <row r="194" spans="1:15">
      <c r="A194" s="7">
        <v>1</v>
      </c>
      <c r="B194" s="7">
        <v>0</v>
      </c>
      <c r="C194" s="7">
        <v>0</v>
      </c>
      <c r="E194" s="7">
        <v>180</v>
      </c>
      <c r="F194" s="7" t="s">
        <v>7</v>
      </c>
      <c r="G194" s="90">
        <v>67.630703999999994</v>
      </c>
      <c r="H194" s="91">
        <v>67.630703999999994</v>
      </c>
      <c r="I194" s="50">
        <v>67.630703999999994</v>
      </c>
      <c r="J194" s="92">
        <v>67.630703999999994</v>
      </c>
      <c r="K194" s="90">
        <v>67.630703999999994</v>
      </c>
      <c r="L194" s="90">
        <v>67.630703999999994</v>
      </c>
      <c r="M194" s="7">
        <v>1</v>
      </c>
      <c r="N194" s="7">
        <v>1</v>
      </c>
      <c r="O194" s="7">
        <v>1</v>
      </c>
    </row>
    <row r="195" spans="1:15">
      <c r="A195" s="7">
        <v>1</v>
      </c>
      <c r="B195" s="7">
        <v>0</v>
      </c>
      <c r="C195" s="7">
        <v>0</v>
      </c>
      <c r="E195" s="7">
        <v>135</v>
      </c>
      <c r="F195" s="7" t="s">
        <v>7</v>
      </c>
      <c r="G195" s="90">
        <v>65.127533999999997</v>
      </c>
      <c r="H195" s="91">
        <v>65.127533999999997</v>
      </c>
      <c r="I195" s="50">
        <v>65.127533999999997</v>
      </c>
      <c r="J195" s="92">
        <v>65.127533999999997</v>
      </c>
      <c r="K195" s="90">
        <v>65.127533999999997</v>
      </c>
      <c r="L195" s="90">
        <v>65.127533999999997</v>
      </c>
      <c r="M195" s="7">
        <v>1</v>
      </c>
      <c r="N195" s="7">
        <v>1</v>
      </c>
      <c r="O195" s="7">
        <v>1</v>
      </c>
    </row>
    <row r="196" spans="1:15">
      <c r="A196" s="7">
        <v>1</v>
      </c>
      <c r="B196" s="7">
        <v>0</v>
      </c>
      <c r="C196" s="7">
        <v>0</v>
      </c>
      <c r="E196" s="7">
        <v>175</v>
      </c>
      <c r="F196" s="7" t="s">
        <v>7</v>
      </c>
      <c r="G196" s="90">
        <v>63.483719999999998</v>
      </c>
      <c r="H196" s="91">
        <v>63.483719999999998</v>
      </c>
      <c r="I196" s="50">
        <v>63.483719999999998</v>
      </c>
      <c r="J196" s="92">
        <v>63.483719999999998</v>
      </c>
      <c r="K196" s="90">
        <v>63.483719999999998</v>
      </c>
      <c r="L196" s="90">
        <v>63.483719999999998</v>
      </c>
      <c r="M196" s="7">
        <v>1</v>
      </c>
      <c r="N196" s="7">
        <v>1</v>
      </c>
      <c r="O196" s="7">
        <v>1</v>
      </c>
    </row>
    <row r="197" spans="1:15">
      <c r="A197" s="7">
        <v>1</v>
      </c>
      <c r="B197" s="7">
        <v>0</v>
      </c>
      <c r="C197" s="7">
        <v>0</v>
      </c>
      <c r="E197" s="7">
        <v>175</v>
      </c>
      <c r="F197" s="7" t="s">
        <v>7</v>
      </c>
      <c r="G197" s="90">
        <v>63.269099999999987</v>
      </c>
      <c r="H197" s="91">
        <v>63.269099999999987</v>
      </c>
      <c r="I197" s="50">
        <v>63.269099999999987</v>
      </c>
      <c r="J197" s="92">
        <v>63.269099999999987</v>
      </c>
      <c r="K197" s="90">
        <v>63.269099999999987</v>
      </c>
      <c r="L197" s="90">
        <v>63.269099999999987</v>
      </c>
      <c r="M197" s="7">
        <v>1</v>
      </c>
      <c r="N197" s="7">
        <v>1</v>
      </c>
      <c r="O197" s="7">
        <v>1</v>
      </c>
    </row>
    <row r="198" spans="1:15">
      <c r="A198" s="7">
        <v>1</v>
      </c>
      <c r="B198" s="7">
        <v>0</v>
      </c>
      <c r="C198" s="7">
        <v>0</v>
      </c>
      <c r="E198" s="7">
        <v>175</v>
      </c>
      <c r="F198" s="7" t="s">
        <v>7</v>
      </c>
      <c r="G198" s="90">
        <v>62.997539999999994</v>
      </c>
      <c r="H198" s="91">
        <v>62.997539999999994</v>
      </c>
      <c r="I198" s="50">
        <v>62.997539999999994</v>
      </c>
      <c r="J198" s="92">
        <v>62.997539999999994</v>
      </c>
      <c r="K198" s="90">
        <v>62.997539999999994</v>
      </c>
      <c r="L198" s="90">
        <v>62.997539999999994</v>
      </c>
      <c r="M198" s="7">
        <v>1</v>
      </c>
      <c r="N198" s="7">
        <v>1</v>
      </c>
      <c r="O198" s="7">
        <v>1</v>
      </c>
    </row>
    <row r="199" spans="1:15">
      <c r="A199" s="7">
        <v>1</v>
      </c>
      <c r="B199" s="7">
        <v>0</v>
      </c>
      <c r="C199" s="7">
        <v>0</v>
      </c>
      <c r="E199" s="7">
        <v>225</v>
      </c>
      <c r="F199" s="7" t="s">
        <v>7</v>
      </c>
      <c r="G199" s="90">
        <v>53.9178</v>
      </c>
      <c r="H199" s="91">
        <v>53.9178</v>
      </c>
      <c r="I199" s="50">
        <v>53.9178</v>
      </c>
      <c r="J199" s="92">
        <v>53.9178</v>
      </c>
      <c r="K199" s="90">
        <v>53.9178</v>
      </c>
      <c r="L199" s="90">
        <v>53.9178</v>
      </c>
      <c r="M199" s="7">
        <v>1</v>
      </c>
      <c r="N199" s="7">
        <v>1</v>
      </c>
      <c r="O199" s="7">
        <v>1</v>
      </c>
    </row>
    <row r="200" spans="1:15">
      <c r="A200" s="7">
        <v>1</v>
      </c>
      <c r="B200" s="7">
        <v>0</v>
      </c>
      <c r="C200" s="7">
        <v>0</v>
      </c>
      <c r="E200" s="7">
        <v>225</v>
      </c>
      <c r="F200" s="7" t="s">
        <v>7</v>
      </c>
      <c r="G200" s="90">
        <v>51.990599999999986</v>
      </c>
      <c r="H200" s="91">
        <v>51.990599999999986</v>
      </c>
      <c r="I200" s="50">
        <v>51.990599999999986</v>
      </c>
      <c r="J200" s="92">
        <v>51.990599999999986</v>
      </c>
      <c r="K200" s="90">
        <v>51.990599999999986</v>
      </c>
      <c r="L200" s="90">
        <v>51.990599999999986</v>
      </c>
      <c r="M200" s="7">
        <v>1</v>
      </c>
      <c r="N200" s="7">
        <v>1</v>
      </c>
      <c r="O200" s="7">
        <v>1</v>
      </c>
    </row>
    <row r="201" spans="1:15">
      <c r="A201" s="7">
        <v>1</v>
      </c>
      <c r="B201" s="7">
        <v>0</v>
      </c>
      <c r="C201" s="7">
        <v>0</v>
      </c>
      <c r="E201" s="7">
        <v>160</v>
      </c>
      <c r="F201" s="7" t="s">
        <v>7</v>
      </c>
      <c r="G201" s="90">
        <v>46.138481999999996</v>
      </c>
      <c r="H201" s="91">
        <v>46.138481999999996</v>
      </c>
      <c r="I201" s="50">
        <v>46.138481999999996</v>
      </c>
      <c r="J201" s="92">
        <v>46.138481999999996</v>
      </c>
      <c r="K201" s="90">
        <v>46.138481999999996</v>
      </c>
      <c r="L201" s="90">
        <v>46.138481999999996</v>
      </c>
      <c r="M201" s="7">
        <v>1</v>
      </c>
      <c r="N201" s="7">
        <v>1</v>
      </c>
      <c r="O201" s="7">
        <v>1</v>
      </c>
    </row>
    <row r="202" spans="1:15">
      <c r="A202" s="7">
        <v>1</v>
      </c>
      <c r="B202" s="7">
        <v>0</v>
      </c>
      <c r="C202" s="7">
        <v>0</v>
      </c>
      <c r="E202" s="7">
        <v>185</v>
      </c>
      <c r="F202" s="7" t="s">
        <v>7</v>
      </c>
      <c r="G202" s="90">
        <v>43.554719999999996</v>
      </c>
      <c r="H202" s="91">
        <v>43.554719999999996</v>
      </c>
      <c r="I202" s="50">
        <v>43.554719999999996</v>
      </c>
      <c r="J202" s="92">
        <v>43.554719999999996</v>
      </c>
      <c r="K202" s="90">
        <v>43.554719999999996</v>
      </c>
      <c r="L202" s="90">
        <v>43.554719999999996</v>
      </c>
      <c r="M202" s="7">
        <v>1</v>
      </c>
      <c r="N202" s="7">
        <v>1</v>
      </c>
      <c r="O202" s="7">
        <v>1</v>
      </c>
    </row>
    <row r="203" spans="1:15">
      <c r="A203" s="7">
        <v>1</v>
      </c>
      <c r="B203" s="7">
        <v>0</v>
      </c>
      <c r="C203" s="7">
        <v>0</v>
      </c>
      <c r="E203" s="7">
        <v>185</v>
      </c>
      <c r="F203" s="7" t="s">
        <v>7</v>
      </c>
      <c r="G203" s="90">
        <v>43.015979999999992</v>
      </c>
      <c r="H203" s="91">
        <v>43.015979999999992</v>
      </c>
      <c r="I203" s="50">
        <v>43.015979999999992</v>
      </c>
      <c r="J203" s="92">
        <v>43.015979999999992</v>
      </c>
      <c r="K203" s="90">
        <v>43.015979999999992</v>
      </c>
      <c r="L203" s="90">
        <v>43.015979999999992</v>
      </c>
      <c r="M203" s="7">
        <v>1</v>
      </c>
      <c r="N203" s="7">
        <v>1</v>
      </c>
      <c r="O203" s="7">
        <v>1</v>
      </c>
    </row>
    <row r="204" spans="1:15">
      <c r="A204" s="7">
        <v>1</v>
      </c>
      <c r="B204" s="7">
        <v>0</v>
      </c>
      <c r="C204" s="7">
        <v>0</v>
      </c>
      <c r="E204" s="7">
        <v>195</v>
      </c>
      <c r="F204" s="7" t="s">
        <v>7</v>
      </c>
      <c r="G204" s="90">
        <v>39.985019999999999</v>
      </c>
      <c r="H204" s="91">
        <v>39.985019999999999</v>
      </c>
      <c r="I204" s="50">
        <v>39.985019999999999</v>
      </c>
      <c r="J204" s="92">
        <v>39.985019999999999</v>
      </c>
      <c r="K204" s="90">
        <v>39.985019999999999</v>
      </c>
      <c r="L204" s="90">
        <v>39.985019999999999</v>
      </c>
      <c r="M204" s="7">
        <v>1</v>
      </c>
      <c r="N204" s="7">
        <v>1</v>
      </c>
      <c r="O204" s="7">
        <v>1</v>
      </c>
    </row>
    <row r="205" spans="1:15">
      <c r="A205" s="7">
        <v>1</v>
      </c>
      <c r="B205" s="7">
        <v>0</v>
      </c>
      <c r="C205" s="7">
        <v>0</v>
      </c>
      <c r="E205" s="7">
        <v>175</v>
      </c>
      <c r="F205" s="7" t="s">
        <v>7</v>
      </c>
      <c r="G205" s="90">
        <v>38.689416000000001</v>
      </c>
      <c r="H205" s="91">
        <v>38.689416000000001</v>
      </c>
      <c r="I205" s="50">
        <v>38.689416000000001</v>
      </c>
      <c r="J205" s="92">
        <v>38.689416000000001</v>
      </c>
      <c r="K205" s="90">
        <v>38.689416000000001</v>
      </c>
      <c r="L205" s="90">
        <v>38.689416000000001</v>
      </c>
      <c r="M205" s="7">
        <v>1</v>
      </c>
      <c r="N205" s="7">
        <v>1</v>
      </c>
      <c r="O205" s="7">
        <v>1</v>
      </c>
    </row>
    <row r="206" spans="1:15">
      <c r="A206" s="7">
        <v>1</v>
      </c>
      <c r="B206" s="7">
        <v>0</v>
      </c>
      <c r="C206" s="7">
        <v>0</v>
      </c>
      <c r="E206" s="7">
        <v>160</v>
      </c>
      <c r="F206" s="7" t="s">
        <v>7</v>
      </c>
      <c r="G206" s="90">
        <v>37.151159999999997</v>
      </c>
      <c r="H206" s="91">
        <v>37.151159999999997</v>
      </c>
      <c r="I206" s="50">
        <v>37.151159999999997</v>
      </c>
      <c r="J206" s="92">
        <v>37.151159999999997</v>
      </c>
      <c r="K206" s="90">
        <v>37.151159999999997</v>
      </c>
      <c r="L206" s="90">
        <v>37.151159999999997</v>
      </c>
      <c r="M206" s="7">
        <v>1</v>
      </c>
      <c r="N206" s="7">
        <v>1</v>
      </c>
      <c r="O206" s="7">
        <v>1</v>
      </c>
    </row>
    <row r="207" spans="1:15">
      <c r="A207" s="7">
        <v>1</v>
      </c>
      <c r="B207" s="7">
        <v>0</v>
      </c>
      <c r="C207" s="7">
        <v>0</v>
      </c>
      <c r="E207" s="7">
        <v>160</v>
      </c>
      <c r="F207" s="7" t="s">
        <v>7</v>
      </c>
      <c r="G207" s="90">
        <v>35.499900000000004</v>
      </c>
      <c r="H207" s="91">
        <v>35.499900000000004</v>
      </c>
      <c r="I207" s="50">
        <v>35.499900000000004</v>
      </c>
      <c r="J207" s="92">
        <v>35.499900000000004</v>
      </c>
      <c r="K207" s="90">
        <v>35.499900000000004</v>
      </c>
      <c r="L207" s="90">
        <v>35.499900000000004</v>
      </c>
      <c r="M207" s="7">
        <v>1</v>
      </c>
      <c r="N207" s="7">
        <v>1</v>
      </c>
      <c r="O207" s="7">
        <v>1</v>
      </c>
    </row>
    <row r="208" spans="1:15">
      <c r="A208" s="7">
        <v>1</v>
      </c>
      <c r="B208" s="7">
        <v>0</v>
      </c>
      <c r="C208" s="7">
        <v>0</v>
      </c>
      <c r="E208" s="7">
        <v>185</v>
      </c>
      <c r="F208" s="7" t="s">
        <v>7</v>
      </c>
      <c r="G208" s="90">
        <v>34.628279999999997</v>
      </c>
      <c r="H208" s="91">
        <v>34.628279999999997</v>
      </c>
      <c r="I208" s="50">
        <v>34.628279999999997</v>
      </c>
      <c r="J208" s="92">
        <v>34.628279999999997</v>
      </c>
      <c r="K208" s="90">
        <v>34.628279999999997</v>
      </c>
      <c r="L208" s="90">
        <v>34.628279999999997</v>
      </c>
      <c r="M208" s="7">
        <v>1</v>
      </c>
      <c r="N208" s="7">
        <v>1</v>
      </c>
      <c r="O208" s="7">
        <v>1</v>
      </c>
    </row>
    <row r="209" spans="1:15">
      <c r="A209" s="7">
        <v>1</v>
      </c>
      <c r="B209" s="7">
        <v>0</v>
      </c>
      <c r="C209" s="7">
        <v>0</v>
      </c>
      <c r="E209" s="7">
        <v>160</v>
      </c>
      <c r="F209" s="7" t="s">
        <v>7</v>
      </c>
      <c r="G209" s="90">
        <v>34.116695999999997</v>
      </c>
      <c r="H209" s="91">
        <v>34.116695999999997</v>
      </c>
      <c r="I209" s="50">
        <v>34.116695999999997</v>
      </c>
      <c r="J209" s="92">
        <v>34.116695999999997</v>
      </c>
      <c r="K209" s="90">
        <v>34.116695999999997</v>
      </c>
      <c r="L209" s="90">
        <v>34.116695999999997</v>
      </c>
      <c r="M209" s="7">
        <v>1</v>
      </c>
      <c r="N209" s="7">
        <v>1</v>
      </c>
      <c r="O209" s="7">
        <v>1</v>
      </c>
    </row>
    <row r="210" spans="1:15">
      <c r="A210" s="7">
        <v>1</v>
      </c>
      <c r="B210" s="7">
        <v>0</v>
      </c>
      <c r="C210" s="7">
        <v>0</v>
      </c>
      <c r="E210" s="7">
        <v>185</v>
      </c>
      <c r="F210" s="7" t="s">
        <v>7</v>
      </c>
      <c r="G210" s="90">
        <v>33.958139999999993</v>
      </c>
      <c r="H210" s="91">
        <v>33.958139999999993</v>
      </c>
      <c r="I210" s="50">
        <v>33.958139999999993</v>
      </c>
      <c r="J210" s="92">
        <v>33.958139999999993</v>
      </c>
      <c r="K210" s="90">
        <v>33.958139999999993</v>
      </c>
      <c r="L210" s="90">
        <v>33.958139999999993</v>
      </c>
      <c r="M210" s="7">
        <v>1</v>
      </c>
      <c r="N210" s="7">
        <v>1</v>
      </c>
      <c r="O210" s="7">
        <v>1</v>
      </c>
    </row>
    <row r="211" spans="1:15">
      <c r="A211" s="7">
        <v>1</v>
      </c>
      <c r="B211" s="7">
        <v>0</v>
      </c>
      <c r="C211" s="7">
        <v>0</v>
      </c>
      <c r="E211" s="7">
        <v>160</v>
      </c>
      <c r="F211" s="7" t="s">
        <v>7</v>
      </c>
      <c r="G211" s="90">
        <v>33.712859999999999</v>
      </c>
      <c r="H211" s="91">
        <v>33.712859999999999</v>
      </c>
      <c r="I211" s="50">
        <v>33.712859999999999</v>
      </c>
      <c r="J211" s="92">
        <v>33.712859999999999</v>
      </c>
      <c r="K211" s="90">
        <v>33.712859999999999</v>
      </c>
      <c r="L211" s="90">
        <v>33.712859999999999</v>
      </c>
      <c r="M211" s="7">
        <v>1</v>
      </c>
      <c r="N211" s="7">
        <v>1</v>
      </c>
      <c r="O211" s="7">
        <v>1</v>
      </c>
    </row>
    <row r="212" spans="1:15">
      <c r="A212" s="7">
        <v>1</v>
      </c>
      <c r="B212" s="7">
        <v>0</v>
      </c>
      <c r="C212" s="7">
        <v>0</v>
      </c>
      <c r="E212" s="7">
        <v>160</v>
      </c>
      <c r="F212" s="7" t="s">
        <v>7</v>
      </c>
      <c r="G212" s="90">
        <v>31.509719999999994</v>
      </c>
      <c r="H212" s="91">
        <v>31.509719999999994</v>
      </c>
      <c r="I212" s="50">
        <v>31.509719999999994</v>
      </c>
      <c r="J212" s="92">
        <v>31.509719999999994</v>
      </c>
      <c r="K212" s="90">
        <v>31.509719999999994</v>
      </c>
      <c r="L212" s="90">
        <v>31.509719999999994</v>
      </c>
      <c r="M212" s="7">
        <v>1</v>
      </c>
      <c r="N212" s="7">
        <v>1</v>
      </c>
      <c r="O212" s="7">
        <v>1</v>
      </c>
    </row>
    <row r="213" spans="1:15">
      <c r="A213" s="7">
        <v>1</v>
      </c>
      <c r="B213" s="7">
        <v>0</v>
      </c>
      <c r="C213" s="7">
        <v>0</v>
      </c>
      <c r="E213" s="7">
        <v>175</v>
      </c>
      <c r="F213" s="7" t="s">
        <v>7</v>
      </c>
      <c r="G213" s="90">
        <v>26.113122000000001</v>
      </c>
      <c r="H213" s="91">
        <v>26.113122000000001</v>
      </c>
      <c r="I213" s="50">
        <v>26.113122000000001</v>
      </c>
      <c r="J213" s="92">
        <v>26.113122000000001</v>
      </c>
      <c r="K213" s="90">
        <v>26.113122000000001</v>
      </c>
      <c r="L213" s="90">
        <v>26.113122000000001</v>
      </c>
      <c r="M213" s="7">
        <v>1</v>
      </c>
      <c r="N213" s="7">
        <v>1</v>
      </c>
      <c r="O213" s="7">
        <v>1</v>
      </c>
    </row>
    <row r="214" spans="1:15">
      <c r="A214" s="7">
        <v>1</v>
      </c>
      <c r="B214" s="7">
        <v>0</v>
      </c>
      <c r="C214" s="7">
        <v>0</v>
      </c>
      <c r="E214" s="7">
        <v>180</v>
      </c>
      <c r="F214" s="7" t="s">
        <v>7</v>
      </c>
      <c r="G214" s="90">
        <v>24.265199999999997</v>
      </c>
      <c r="H214" s="91">
        <v>24.265199999999997</v>
      </c>
      <c r="I214" s="50">
        <v>24.265199999999997</v>
      </c>
      <c r="J214" s="92">
        <v>24.265199999999997</v>
      </c>
      <c r="K214" s="90">
        <v>24.265199999999997</v>
      </c>
      <c r="L214" s="90">
        <v>24.265199999999997</v>
      </c>
      <c r="M214" s="7">
        <v>1</v>
      </c>
      <c r="N214" s="7">
        <v>1</v>
      </c>
      <c r="O214" s="7">
        <v>1</v>
      </c>
    </row>
    <row r="215" spans="1:15">
      <c r="A215" s="7">
        <v>1</v>
      </c>
      <c r="B215" s="7">
        <v>0</v>
      </c>
      <c r="C215" s="7">
        <v>0</v>
      </c>
      <c r="E215" s="7">
        <v>180</v>
      </c>
      <c r="F215" s="7" t="s">
        <v>7</v>
      </c>
      <c r="G215" s="90">
        <v>23.958600000000001</v>
      </c>
      <c r="H215" s="91">
        <v>23.958600000000001</v>
      </c>
      <c r="I215" s="50">
        <v>23.958600000000001</v>
      </c>
      <c r="J215" s="92">
        <v>23.958600000000001</v>
      </c>
      <c r="K215" s="90">
        <v>23.958600000000001</v>
      </c>
      <c r="L215" s="90">
        <v>23.958600000000001</v>
      </c>
      <c r="M215" s="7">
        <v>1</v>
      </c>
      <c r="N215" s="7">
        <v>1</v>
      </c>
      <c r="O215" s="7">
        <v>1</v>
      </c>
    </row>
    <row r="216" spans="1:15">
      <c r="A216" s="7">
        <v>1</v>
      </c>
      <c r="B216" s="7">
        <v>0</v>
      </c>
      <c r="C216" s="7">
        <v>0</v>
      </c>
      <c r="E216" s="7">
        <v>180</v>
      </c>
      <c r="F216" s="7" t="s">
        <v>7</v>
      </c>
      <c r="G216" s="90">
        <v>23.652000000000001</v>
      </c>
      <c r="H216" s="91">
        <v>23.652000000000001</v>
      </c>
      <c r="I216" s="50">
        <v>23.652000000000001</v>
      </c>
      <c r="J216" s="92">
        <v>23.652000000000001</v>
      </c>
      <c r="K216" s="90">
        <v>23.652000000000001</v>
      </c>
      <c r="L216" s="90">
        <v>23.652000000000001</v>
      </c>
      <c r="M216" s="7">
        <v>1</v>
      </c>
      <c r="N216" s="7">
        <v>1</v>
      </c>
      <c r="O216" s="7">
        <v>1</v>
      </c>
    </row>
    <row r="217" spans="1:15">
      <c r="A217" s="7">
        <v>1</v>
      </c>
      <c r="B217" s="7">
        <v>0</v>
      </c>
      <c r="C217" s="7">
        <v>0</v>
      </c>
      <c r="E217" s="7">
        <v>180</v>
      </c>
      <c r="F217" s="7" t="s">
        <v>7</v>
      </c>
      <c r="G217" s="90">
        <v>20.892599999999998</v>
      </c>
      <c r="H217" s="91">
        <v>20.892599999999998</v>
      </c>
      <c r="I217" s="50">
        <v>20.892599999999998</v>
      </c>
      <c r="J217" s="92">
        <v>20.892599999999998</v>
      </c>
      <c r="K217" s="90">
        <v>20.892599999999998</v>
      </c>
      <c r="L217" s="90">
        <v>20.892599999999998</v>
      </c>
      <c r="M217" s="7">
        <v>1</v>
      </c>
      <c r="N217" s="7">
        <v>1</v>
      </c>
      <c r="O217" s="7">
        <v>1</v>
      </c>
    </row>
  </sheetData>
  <mergeCells count="3">
    <mergeCell ref="V6:AA6"/>
    <mergeCell ref="P12:P16"/>
    <mergeCell ref="AF12:AF16"/>
  </mergeCells>
  <conditionalFormatting sqref="R33:AC34">
    <cfRule type="expression" dxfId="4" priority="4">
      <formula>R11=$AA$70</formula>
    </cfRule>
    <cfRule type="expression" dxfId="3" priority="5">
      <formula>R11=$AA$69</formula>
    </cfRule>
  </conditionalFormatting>
  <conditionalFormatting sqref="R31:AC31">
    <cfRule type="expression" dxfId="2" priority="3">
      <formula>R11=$AA$66</formula>
    </cfRule>
  </conditionalFormatting>
  <conditionalFormatting sqref="R32:AC32">
    <cfRule type="expression" dxfId="1" priority="1">
      <formula>R10=$AA$70</formula>
    </cfRule>
    <cfRule type="expression" dxfId="0" priority="2">
      <formula>R10=$AA$69</formula>
    </cfRule>
  </conditionalFormatting>
  <dataValidations disablePrompts="1" count="1">
    <dataValidation type="list" allowBlank="1" showInputMessage="1" showErrorMessage="1" sqref="Q65">
      <formula1>$Q$5:$T$5</formula1>
    </dataValidation>
  </dataValidations>
  <pageMargins left="0" right="0" top="0" bottom="0" header="0" footer="0"/>
  <pageSetup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16-AAER-02</Docket_x0020_Number>
    <TaxCatchAll xmlns="8eef3743-c7b3-4cbe-8837-b6e805be353c">
      <Value>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Z5JXHV6S7NA6-3-105429</_dlc_DocId>
    <_dlc_DocIdUrl xmlns="8eef3743-c7b3-4cbe-8837-b6e805be353c">
      <Url>http://efilingspinternal/_layouts/DocIdRedir.aspx?ID=Z5JXHV6S7NA6-3-105429</Url>
      <Description>Z5JXHV6S7NA6-3-105429</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106920-9448-41AC-B3B5-1644FE906E01}"/>
</file>

<file path=customXml/itemProps2.xml><?xml version="1.0" encoding="utf-8"?>
<ds:datastoreItem xmlns:ds="http://schemas.openxmlformats.org/officeDocument/2006/customXml" ds:itemID="{0951B32D-8C89-45B9-AFF8-A64501FC42BC}"/>
</file>

<file path=customXml/itemProps3.xml><?xml version="1.0" encoding="utf-8"?>
<ds:datastoreItem xmlns:ds="http://schemas.openxmlformats.org/officeDocument/2006/customXml" ds:itemID="{33761812-3FEC-485C-8FBA-991122C638B9}"/>
</file>

<file path=customXml/itemProps4.xml><?xml version="1.0" encoding="utf-8"?>
<ds:datastoreItem xmlns:ds="http://schemas.openxmlformats.org/officeDocument/2006/customXml" ds:itemID="{376A7DC8-A5C2-4DEE-B9FC-4A1A6265E5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Energy Calculations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Energy Savings Calculations for Desktops</dc:title>
  <dc:creator/>
  <cp:lastModifiedBy/>
  <dcterms:created xsi:type="dcterms:W3CDTF">2016-09-09T20:17:09Z</dcterms:created>
  <dcterms:modified xsi:type="dcterms:W3CDTF">2016-09-09T20:44:09Z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8cce245e-aabf-4f0d-984b-5885194ed761</vt:lpwstr>
  </property>
  <property fmtid="{D5CDD505-2E9C-101B-9397-08002B2CF9AE}" pid="4" name="Subject_x0020_Areas">
    <vt:lpwstr/>
  </property>
  <property fmtid="{D5CDD505-2E9C-101B-9397-08002B2CF9AE}" pid="5" name="_CopySource">
    <vt:lpwstr>http://efilingspinternal/PendingDocuments/16-AAER-02/20160909T135214_Energy_Savings_Calculations_for_Desktops.xlsx</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1568000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