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8770" yWindow="60" windowWidth="28680" windowHeight="12660" tabRatio="838" activeTab="1"/>
  </bookViews>
  <sheets>
    <sheet name="cover" sheetId="1" r:id="rId1"/>
    <sheet name="FormList&amp;FilerInfo" sheetId="2" r:id="rId2"/>
    <sheet name="Form 8.1a (POU)" sheetId="3" r:id="rId3"/>
    <sheet name="Form 8.1b (bundled)" sheetId="4" r:id="rId4"/>
  </sheets>
  <externalReferences>
    <externalReference r:id="rId7"/>
  </externalReferences>
  <definedNames>
    <definedName name="_Order1" hidden="1">255</definedName>
    <definedName name="_Order2" hidden="1">255</definedName>
    <definedName name="ComName">'[1]FormList&amp;FilerInfo'!$B$2</definedName>
    <definedName name="CoName">'FormList&amp;FilerInfo'!$B$2</definedName>
    <definedName name="Data3.4">#REF!</definedName>
    <definedName name="filedate">'FormList&amp;FilerInfo'!$B$3</definedName>
    <definedName name="_xlnm.Print_Area" localSheetId="0">'cover'!$A$1:$B$37</definedName>
    <definedName name="_xlnm.Print_Area" localSheetId="2">'Form 8.1a (POU)'!$A$1:$O$67</definedName>
    <definedName name="_xlnm.Print_Area" localSheetId="3">'Form 8.1b (bundled)'!$A$1:$O$29</definedName>
    <definedName name="_xlnm.Print_Area" localSheetId="1">'FormList&amp;FilerInfo'!$A$1:$F$13</definedName>
    <definedName name="Z_C3E70234_FA18_40E7_B25F_218A5F7D2EA2_.wvu.PrintArea" localSheetId="0" hidden="1">'cover'!$A$1:$B$37</definedName>
    <definedName name="Z_C3E70234_FA18_40E7_B25F_218A5F7D2EA2_.wvu.PrintArea" localSheetId="2" hidden="1">'Form 8.1a (POU)'!$A$1:$O$67</definedName>
    <definedName name="Z_C3E70234_FA18_40E7_B25F_218A5F7D2EA2_.wvu.PrintArea" localSheetId="3" hidden="1">'Form 8.1b (bundled)'!$A$1:$O$29</definedName>
    <definedName name="Z_C3E70234_FA18_40E7_B25F_218A5F7D2EA2_.wvu.PrintArea" localSheetId="1" hidden="1">'FormList&amp;FilerInfo'!$A$1:$F$13</definedName>
    <definedName name="Z_DC437496_B10F_474B_8F6E_F19B4DA7C026_.wvu.PrintArea" localSheetId="0" hidden="1">'cover'!$A$1:$B$37</definedName>
    <definedName name="Z_DC437496_B10F_474B_8F6E_F19B4DA7C026_.wvu.PrintArea" localSheetId="2" hidden="1">'Form 8.1a (POU)'!$A$1:$O$67</definedName>
    <definedName name="Z_DC437496_B10F_474B_8F6E_F19B4DA7C026_.wvu.PrintArea" localSheetId="3" hidden="1">'Form 8.1b (bundled)'!$A$1:$O$29</definedName>
    <definedName name="Z_DC437496_B10F_474B_8F6E_F19B4DA7C026_.wvu.PrintArea" localSheetId="1" hidden="1">'FormList&amp;FilerInfo'!$A$1:$F$13</definedName>
  </definedNames>
  <calcPr fullCalcOnLoad="1"/>
</workbook>
</file>

<file path=xl/comments3.xml><?xml version="1.0" encoding="utf-8"?>
<comments xmlns="http://schemas.openxmlformats.org/spreadsheetml/2006/main">
  <authors>
    <author>Mignon Marks</author>
    <author>Reeley, Cindy</author>
  </authors>
  <commentList>
    <comment ref="A22" authorId="0">
      <text>
        <r>
          <rPr>
            <sz val="8"/>
            <rFont val="Tahoma"/>
            <family val="2"/>
          </rPr>
          <t>In dollars per million British Thermal Unit.</t>
        </r>
        <r>
          <rPr>
            <sz val="8"/>
            <rFont val="Tahoma"/>
            <family val="2"/>
          </rPr>
          <t xml:space="preserve">
</t>
        </r>
      </text>
    </comment>
    <comment ref="A26" authorId="0">
      <text>
        <r>
          <rPr>
            <sz val="8"/>
            <rFont val="Tahoma"/>
            <family val="2"/>
          </rPr>
          <t xml:space="preserve">In dollars per million British Thermal Units
</t>
        </r>
      </text>
    </comment>
    <comment ref="B31" authorId="1">
      <text>
        <r>
          <rPr>
            <b/>
            <sz val="11"/>
            <rFont val="Tahoma"/>
            <family val="0"/>
          </rPr>
          <t>Reeley, Cindy:</t>
        </r>
        <r>
          <rPr>
            <sz val="11"/>
            <rFont val="Tahoma"/>
            <family val="0"/>
          </rPr>
          <t xml:space="preserve">
WAPA BPA</t>
        </r>
      </text>
    </comment>
  </commentList>
</comments>
</file>

<file path=xl/comments4.xml><?xml version="1.0" encoding="utf-8"?>
<comments xmlns="http://schemas.openxmlformats.org/spreadsheetml/2006/main">
  <authors>
    <author>Reeley, Cindy</author>
  </authors>
  <commentList>
    <comment ref="B9" authorId="0">
      <text>
        <r>
          <rPr>
            <b/>
            <sz val="11"/>
            <rFont val="Tahoma"/>
            <family val="0"/>
          </rPr>
          <t>Reeley, Cindy:</t>
        </r>
        <r>
          <rPr>
            <sz val="11"/>
            <rFont val="Tahoma"/>
            <family val="0"/>
          </rPr>
          <t xml:space="preserve">
Domestic and Domestic TOU</t>
        </r>
      </text>
    </comment>
    <comment ref="B10" authorId="0">
      <text>
        <r>
          <rPr>
            <b/>
            <sz val="11"/>
            <rFont val="Tahoma"/>
            <family val="0"/>
          </rPr>
          <t>Reeley, Cindy:</t>
        </r>
        <r>
          <rPr>
            <sz val="11"/>
            <rFont val="Tahoma"/>
            <family val="0"/>
          </rPr>
          <t xml:space="preserve">
Flat Rate / Wind machines and Demand Rate A</t>
        </r>
      </text>
    </comment>
    <comment ref="B11" authorId="0">
      <text>
        <r>
          <rPr>
            <b/>
            <sz val="11"/>
            <rFont val="Tahoma"/>
            <family val="0"/>
          </rPr>
          <t>Reeley, Cindy:</t>
        </r>
        <r>
          <rPr>
            <sz val="11"/>
            <rFont val="Tahoma"/>
            <family val="0"/>
          </rPr>
          <t xml:space="preserve">
Tou and Contracts</t>
        </r>
      </text>
    </comment>
    <comment ref="B12" authorId="0">
      <text>
        <r>
          <rPr>
            <b/>
            <sz val="11"/>
            <rFont val="Tahoma"/>
            <family val="0"/>
          </rPr>
          <t>Reeley, Cindy:</t>
        </r>
        <r>
          <rPr>
            <sz val="11"/>
            <rFont val="Tahoma"/>
            <family val="0"/>
          </rPr>
          <t xml:space="preserve">
Ag and Pumping</t>
        </r>
      </text>
    </comment>
    <comment ref="B13" authorId="0">
      <text>
        <r>
          <rPr>
            <b/>
            <sz val="11"/>
            <rFont val="Tahoma"/>
            <family val="0"/>
          </rPr>
          <t>Reeley, Cindy:</t>
        </r>
        <r>
          <rPr>
            <sz val="11"/>
            <rFont val="Tahoma"/>
            <family val="0"/>
          </rPr>
          <t xml:space="preserve">
Highway lighting; Outdoor lighting; Caltrans; Traffic Control</t>
        </r>
      </text>
    </comment>
  </commentList>
</comments>
</file>

<file path=xl/sharedStrings.xml><?xml version="1.0" encoding="utf-8"?>
<sst xmlns="http://schemas.openxmlformats.org/spreadsheetml/2006/main" count="148" uniqueCount="123">
  <si>
    <t>Please Enter the Following Information:</t>
  </si>
  <si>
    <t>Submittal Format</t>
  </si>
  <si>
    <t>Participant Name:</t>
  </si>
  <si>
    <t>Date Submitted:</t>
  </si>
  <si>
    <t>Contact Information:</t>
  </si>
  <si>
    <t>California Energy Commission</t>
  </si>
  <si>
    <t>Electricity Demand Forecast Forms</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</si>
  <si>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</si>
  <si>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</si>
  <si>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</si>
  <si>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</si>
  <si>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</si>
  <si>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</si>
  <si>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</si>
  <si>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</si>
  <si>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</si>
  <si>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</si>
  <si>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</si>
  <si>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</si>
  <si>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</si>
  <si>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</si>
  <si>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</si>
  <si>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</si>
  <si>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</si>
  <si>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</si>
  <si>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</si>
  <si>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</si>
  <si>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</si>
  <si>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</si>
  <si>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</si>
  <si>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</si>
  <si>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</si>
  <si>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</si>
  <si>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</si>
  <si>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</si>
  <si>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</si>
  <si>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</si>
  <si>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</si>
  <si>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</si>
  <si>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</si>
  <si>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</si>
  <si>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</si>
  <si>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</si>
  <si>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</si>
  <si>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</si>
  <si>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</si>
  <si>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</si>
  <si>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</si>
  <si>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</si>
  <si>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</si>
  <si>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</si>
  <si>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</si>
  <si>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</si>
  <si>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</si>
  <si>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</si>
  <si>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</si>
  <si>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</si>
  <si>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</si>
  <si>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</si>
  <si>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</si>
  <si>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</si>
  <si>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</si>
  <si>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</si>
  <si>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</si>
  <si>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</si>
  <si>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</si>
  <si>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</si>
  <si>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</si>
  <si>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</si>
  <si>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</si>
  <si>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</si>
  <si>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</si>
  <si>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8.1a (POU)</t>
  </si>
  <si>
    <t>Form 8.1b (Bundled)</t>
  </si>
  <si>
    <t>BUDGET APPROPRIATIONS OR ACTUAL COSTS AND COST PROJECTIONS BY MAJOR EXPENSE CATEGORY</t>
  </si>
  <si>
    <t>REVENUE REQUIREMENTS BY BUNDLED CUSTOMER CLASS</t>
  </si>
  <si>
    <t>Entity to File Form</t>
  </si>
  <si>
    <t>IOU</t>
  </si>
  <si>
    <t>POU</t>
  </si>
  <si>
    <t>ESP</t>
  </si>
  <si>
    <t>X</t>
  </si>
  <si>
    <t>ENEFGY EFFICIENCY EXPENSES FROM PROCUREMENT BUDGET</t>
  </si>
  <si>
    <t>Data with no confidentiality request should be sent to:</t>
  </si>
  <si>
    <t>Revenue Requirements Allocation</t>
  </si>
  <si>
    <t>Forms 1 through 7 (all parts) and Form 8.2</t>
  </si>
  <si>
    <t>Form 8.1a and 8.1b</t>
  </si>
  <si>
    <t>The data do not need to be distributed to the IEPR service list.</t>
  </si>
  <si>
    <t>Due Dates: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</si>
  <si>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</si>
  <si>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</si>
  <si>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</si>
  <si>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</si>
  <si>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</si>
  <si>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</si>
  <si>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2015 Integrated Energy Policy Report</t>
  </si>
  <si>
    <t>Parties are requested to submit an electronic file or compact disc containing:</t>
  </si>
  <si>
    <t>2010 to 2026 (in Nominal Dollars)</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</si>
  <si>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</si>
  <si>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</si>
  <si>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</si>
  <si>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</si>
  <si>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</si>
  <si>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CCA</t>
  </si>
  <si>
    <t>2013 to 2026 (in Nominal Dollars)</t>
  </si>
  <si>
    <t xml:space="preserve">Forms 1.1a Retail Sales (2013-2014) </t>
  </si>
  <si>
    <t>Questions relating to the electricity demand forecast forms should be directed to Nick Fugate at (916)654-4219 or by email at Nicholas.Fugate@energy.ca.gov.</t>
  </si>
  <si>
    <t xml:space="preserve"> </t>
  </si>
  <si>
    <t>City of Riverside, Riverside Public Utilities</t>
  </si>
  <si>
    <t>3435 14th Street, Riverside, CA 92501</t>
  </si>
  <si>
    <t>Cindy Reeley, Utility Principal Resource Analyst</t>
  </si>
  <si>
    <t>(951) 826 - 8503</t>
  </si>
  <si>
    <t>creeley@riversideca.gov</t>
  </si>
  <si>
    <t>Actuals</t>
  </si>
  <si>
    <t>Budget</t>
  </si>
  <si>
    <t>(1)</t>
  </si>
  <si>
    <t>'(1) Riverside doesn't have readily available budget information for these categories.</t>
  </si>
  <si>
    <t>Approved Power Supply Budget</t>
  </si>
  <si>
    <t>Public Benefits</t>
  </si>
  <si>
    <t>O&amp;M Related To Generation</t>
  </si>
  <si>
    <t>ü</t>
  </si>
  <si>
    <t>IN Millions</t>
  </si>
  <si>
    <t>In Millions</t>
  </si>
  <si>
    <t>Projected revenue requirement forecasts are not calculated by RPU.</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</si>
</sst>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quot;#,##0"/>
    <numFmt numFmtId="182" formatCode="0.0000"/>
    <numFmt numFmtId="183" formatCode="#,##0.0000"/>
    <numFmt numFmtId="184" formatCode="#,##0.0"/>
    <numFmt numFmtId="185" formatCode="#,##0.000"/>
    <numFmt numFmtId="186" formatCode="0.000"/>
    <numFmt numFmtId="187" formatCode="_(&quot;$&quot;* #,##0.0_);_(&quot;$&quot;* \(#,##0.0\);_(&quot;$&quot;* &quot;-&quot;??_);_(@_)"/>
    <numFmt numFmtId="188" formatCode="_(&quot;$&quot;* #,##0_);_(&quot;$&quot;* \(#,##0\);_(&quot;$&quot;* &quot;-&quot;??_);_(@_)"/>
  </numFmts>
  <fonts count="59">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16"/>
      <name val="Arial"/>
      <family val="2"/>
    </font>
    <font>
      <sz val="16"/>
      <name val="Arial"/>
      <family val="2"/>
    </font>
    <font>
      <b/>
      <sz val="12"/>
      <color indexed="12"/>
      <name val="Arial"/>
      <family val="2"/>
    </font>
    <font>
      <i/>
      <sz val="12"/>
      <name val="Arial"/>
      <family val="2"/>
    </font>
    <font>
      <sz val="11"/>
      <name val="Tahoma"/>
      <family val="0"/>
    </font>
    <font>
      <b/>
      <sz val="11"/>
      <name val="Tahoma"/>
      <family val="0"/>
    </font>
    <font>
      <sz val="10"/>
      <name val="Wingding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60"/>
        <bgColor indexed="64"/>
      </patternFill>
    </fill>
    <fill>
      <patternFill patternType="solid">
        <fgColor rgb="FF92D050"/>
        <bgColor indexed="64"/>
      </patternFill>
    </fill>
    <fill>
      <patternFill patternType="solid">
        <fgColor theme="0"/>
        <bgColor indexed="64"/>
      </patternFill>
    </fill>
  </fills>
  <borders count="50">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medium"/>
      <right>
        <color indexed="63"/>
      </right>
      <top>
        <color indexed="63"/>
      </top>
      <bottom style="thin"/>
    </border>
    <border>
      <left style="medium"/>
      <right>
        <color indexed="63"/>
      </right>
      <top style="medium"/>
      <bottom style="thin"/>
    </border>
    <border>
      <left>
        <color indexed="63"/>
      </left>
      <right>
        <color indexed="63"/>
      </right>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71" fontId="4"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49" fillId="0" borderId="0" applyNumberFormat="0" applyFill="0" applyBorder="0" applyAlignment="0" applyProtection="0"/>
    <xf numFmtId="2" fontId="5" fillId="0" borderId="0" applyFont="0" applyFill="0" applyBorder="0" applyAlignment="0" applyProtection="0"/>
    <xf numFmtId="0" fontId="11" fillId="0" borderId="0" applyNumberFormat="0" applyFill="0" applyBorder="0" applyAlignment="0" applyProtection="0"/>
    <xf numFmtId="0" fontId="50" fillId="30" borderId="0" applyNumberFormat="0" applyBorder="0" applyAlignment="0" applyProtection="0"/>
    <xf numFmtId="38" fontId="0" fillId="31"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1" fillId="0" borderId="4" applyNumberFormat="0" applyFill="0" applyAlignment="0" applyProtection="0"/>
    <xf numFmtId="0" fontId="51" fillId="0" borderId="0" applyNumberFormat="0" applyFill="0" applyBorder="0" applyAlignment="0" applyProtection="0"/>
    <xf numFmtId="172" fontId="5" fillId="0" borderId="0">
      <alignment/>
      <protection locked="0"/>
    </xf>
    <xf numFmtId="172" fontId="5" fillId="0" borderId="0">
      <alignment/>
      <protection locked="0"/>
    </xf>
    <xf numFmtId="0" fontId="16" fillId="0" borderId="5" applyNumberFormat="0" applyFill="0" applyAlignment="0" applyProtection="0"/>
    <xf numFmtId="0" fontId="9" fillId="0" borderId="0" applyNumberFormat="0" applyFill="0" applyBorder="0" applyAlignment="0" applyProtection="0"/>
    <xf numFmtId="0" fontId="52" fillId="32" borderId="2" applyNumberFormat="0" applyAlignment="0" applyProtection="0"/>
    <xf numFmtId="10" fontId="0" fillId="33" borderId="6" applyNumberFormat="0" applyBorder="0" applyAlignment="0" applyProtection="0"/>
    <xf numFmtId="0" fontId="53" fillId="0" borderId="7" applyNumberFormat="0" applyFill="0" applyAlignment="0" applyProtection="0"/>
    <xf numFmtId="0" fontId="54" fillId="34" borderId="0" applyNumberFormat="0" applyBorder="0" applyAlignment="0" applyProtection="0"/>
    <xf numFmtId="37" fontId="17" fillId="0" borderId="0">
      <alignment/>
      <protection/>
    </xf>
    <xf numFmtId="164" fontId="18"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35" borderId="8" applyNumberFormat="0" applyFont="0" applyAlignment="0" applyProtection="0"/>
    <xf numFmtId="0" fontId="55"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56"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19" fillId="0" borderId="5" applyProtection="0">
      <alignment/>
    </xf>
    <xf numFmtId="0" fontId="57" fillId="0" borderId="0" applyNumberFormat="0" applyFill="0" applyBorder="0" applyAlignment="0" applyProtection="0"/>
  </cellStyleXfs>
  <cellXfs count="204">
    <xf numFmtId="0" fontId="0" fillId="0" borderId="0" xfId="0" applyAlignment="1">
      <alignment/>
    </xf>
    <xf numFmtId="0" fontId="1" fillId="0" borderId="0" xfId="0" applyFont="1" applyAlignment="1">
      <alignment/>
    </xf>
    <xf numFmtId="0" fontId="12" fillId="0" borderId="11" xfId="0" applyFont="1" applyBorder="1" applyAlignment="1">
      <alignment horizontal="center" vertical="top"/>
    </xf>
    <xf numFmtId="0" fontId="0" fillId="0" borderId="12" xfId="0" applyBorder="1" applyAlignment="1">
      <alignment/>
    </xf>
    <xf numFmtId="169" fontId="6" fillId="0" borderId="12" xfId="0" applyNumberFormat="1" applyFont="1" applyBorder="1" applyAlignment="1">
      <alignment horizontal="center" vertical="top" wrapText="1"/>
    </xf>
    <xf numFmtId="0" fontId="6" fillId="0" borderId="11" xfId="0" applyFont="1" applyBorder="1" applyAlignment="1">
      <alignment horizontal="right" vertical="top" wrapText="1"/>
    </xf>
    <xf numFmtId="0" fontId="6" fillId="0" borderId="11" xfId="0" applyFont="1" applyBorder="1" applyAlignment="1">
      <alignment vertical="top" wrapText="1"/>
    </xf>
    <xf numFmtId="0" fontId="0" fillId="0" borderId="12" xfId="0" applyBorder="1" applyAlignment="1">
      <alignment/>
    </xf>
    <xf numFmtId="0" fontId="5" fillId="0" borderId="0" xfId="73">
      <alignment/>
      <protection/>
    </xf>
    <xf numFmtId="0" fontId="10" fillId="37" borderId="13" xfId="73" applyFont="1" applyFill="1" applyBorder="1" applyAlignment="1">
      <alignment vertical="top" wrapText="1"/>
      <protection/>
    </xf>
    <xf numFmtId="0" fontId="10" fillId="37" borderId="14" xfId="73" applyFont="1" applyFill="1" applyBorder="1" applyAlignment="1">
      <alignment horizontal="center" vertical="top" wrapText="1"/>
      <protection/>
    </xf>
    <xf numFmtId="0" fontId="10" fillId="37" borderId="15" xfId="73" applyFont="1" applyFill="1" applyBorder="1" applyAlignment="1">
      <alignment horizontal="center" vertical="top" wrapText="1"/>
      <protection/>
    </xf>
    <xf numFmtId="0" fontId="8" fillId="38" borderId="13" xfId="73" applyFont="1" applyFill="1" applyBorder="1" applyAlignment="1">
      <alignment horizontal="left" vertical="top" wrapText="1"/>
      <protection/>
    </xf>
    <xf numFmtId="0" fontId="6" fillId="38" borderId="14" xfId="73" applyFont="1" applyFill="1" applyBorder="1" applyAlignment="1">
      <alignment vertical="top" wrapText="1"/>
      <protection/>
    </xf>
    <xf numFmtId="0" fontId="6" fillId="38" borderId="15" xfId="73" applyFont="1" applyFill="1" applyBorder="1" applyAlignment="1">
      <alignment vertical="top" wrapText="1"/>
      <protection/>
    </xf>
    <xf numFmtId="0" fontId="5" fillId="38" borderId="0" xfId="73" applyFill="1">
      <alignment/>
      <protection/>
    </xf>
    <xf numFmtId="0" fontId="8" fillId="31" borderId="13" xfId="73" applyFont="1" applyFill="1" applyBorder="1" applyAlignment="1">
      <alignment horizontal="left" vertical="top" wrapText="1"/>
      <protection/>
    </xf>
    <xf numFmtId="0" fontId="6" fillId="31" borderId="14" xfId="73" applyFont="1" applyFill="1" applyBorder="1" applyAlignment="1">
      <alignment vertical="top" wrapText="1"/>
      <protection/>
    </xf>
    <xf numFmtId="0" fontId="6" fillId="31" borderId="15" xfId="73" applyFont="1" applyFill="1" applyBorder="1" applyAlignment="1">
      <alignment vertical="top" wrapText="1"/>
      <protection/>
    </xf>
    <xf numFmtId="0" fontId="8" fillId="0" borderId="13" xfId="73" applyFont="1" applyFill="1" applyBorder="1" applyAlignment="1">
      <alignment horizontal="left" vertical="top" wrapText="1"/>
      <protection/>
    </xf>
    <xf numFmtId="0" fontId="5" fillId="0" borderId="0" xfId="73" applyFill="1">
      <alignment/>
      <protection/>
    </xf>
    <xf numFmtId="0" fontId="8" fillId="38" borderId="16" xfId="73" applyFont="1" applyFill="1" applyBorder="1" applyAlignment="1">
      <alignment horizontal="right" vertical="top" wrapText="1"/>
      <protection/>
    </xf>
    <xf numFmtId="0" fontId="6" fillId="0" borderId="16" xfId="73" applyFont="1" applyFill="1" applyBorder="1" applyAlignment="1">
      <alignment vertical="top" wrapText="1"/>
      <protection/>
    </xf>
    <xf numFmtId="0" fontId="8" fillId="38" borderId="17" xfId="73" applyFont="1" applyFill="1" applyBorder="1" applyAlignment="1">
      <alignment horizontal="right" vertical="top" wrapText="1"/>
      <protection/>
    </xf>
    <xf numFmtId="0" fontId="6" fillId="0" borderId="17" xfId="73" applyFont="1" applyFill="1" applyBorder="1" applyAlignment="1">
      <alignment vertical="top" wrapText="1"/>
      <protection/>
    </xf>
    <xf numFmtId="0" fontId="8" fillId="38" borderId="18" xfId="73" applyFont="1" applyFill="1" applyBorder="1" applyAlignment="1">
      <alignment horizontal="right" vertical="top" wrapText="1"/>
      <protection/>
    </xf>
    <xf numFmtId="0" fontId="6" fillId="38" borderId="18" xfId="73" applyFont="1" applyFill="1" applyBorder="1" applyAlignment="1">
      <alignment vertical="top" wrapText="1"/>
      <protection/>
    </xf>
    <xf numFmtId="0" fontId="8" fillId="38" borderId="19" xfId="73" applyFont="1" applyFill="1" applyBorder="1" applyAlignment="1">
      <alignment horizontal="right" vertical="top" wrapText="1"/>
      <protection/>
    </xf>
    <xf numFmtId="0" fontId="6" fillId="38" borderId="19" xfId="73" applyFont="1" applyFill="1" applyBorder="1" applyAlignment="1">
      <alignment vertical="top" wrapText="1"/>
      <protection/>
    </xf>
    <xf numFmtId="0" fontId="6" fillId="38" borderId="16" xfId="73" applyFont="1" applyFill="1" applyBorder="1" applyAlignment="1">
      <alignment vertical="top" wrapText="1"/>
      <protection/>
    </xf>
    <xf numFmtId="0" fontId="6" fillId="38" borderId="17" xfId="73" applyFont="1" applyFill="1" applyBorder="1" applyAlignment="1">
      <alignment vertical="top" wrapText="1"/>
      <protection/>
    </xf>
    <xf numFmtId="0" fontId="6" fillId="38" borderId="20" xfId="73" applyFont="1" applyFill="1" applyBorder="1" applyAlignment="1">
      <alignment vertical="top" wrapText="1"/>
      <protection/>
    </xf>
    <xf numFmtId="0" fontId="8" fillId="39" borderId="17" xfId="73" applyFont="1" applyFill="1" applyBorder="1" applyAlignment="1">
      <alignment horizontal="right" vertical="top" wrapText="1"/>
      <protection/>
    </xf>
    <xf numFmtId="0" fontId="6" fillId="39" borderId="19" xfId="73" applyFont="1" applyFill="1" applyBorder="1" applyAlignment="1">
      <alignment vertical="top" wrapText="1"/>
      <protection/>
    </xf>
    <xf numFmtId="0" fontId="6" fillId="38" borderId="21" xfId="73" applyFont="1" applyFill="1" applyBorder="1" applyAlignment="1">
      <alignment vertical="top" wrapText="1"/>
      <protection/>
    </xf>
    <xf numFmtId="0" fontId="8" fillId="39" borderId="19" xfId="73" applyFont="1" applyFill="1" applyBorder="1" applyAlignment="1">
      <alignment horizontal="right" vertical="top" wrapText="1"/>
      <protection/>
    </xf>
    <xf numFmtId="0" fontId="6" fillId="39" borderId="17" xfId="73" applyFont="1" applyFill="1" applyBorder="1" applyAlignment="1">
      <alignment vertical="top" wrapText="1"/>
      <protection/>
    </xf>
    <xf numFmtId="0" fontId="6" fillId="0" borderId="16" xfId="73" applyFont="1" applyBorder="1" applyAlignment="1">
      <alignment vertical="top" wrapText="1"/>
      <protection/>
    </xf>
    <xf numFmtId="0" fontId="6" fillId="0" borderId="17" xfId="73" applyFont="1" applyBorder="1" applyAlignment="1">
      <alignment vertical="top" wrapText="1"/>
      <protection/>
    </xf>
    <xf numFmtId="0" fontId="8" fillId="0" borderId="22" xfId="73" applyFont="1" applyBorder="1" applyAlignment="1">
      <alignment horizontal="left" vertical="top" wrapText="1"/>
      <protection/>
    </xf>
    <xf numFmtId="0" fontId="6" fillId="0" borderId="23" xfId="73" applyFont="1" applyBorder="1" applyAlignment="1">
      <alignment vertical="top" wrapText="1"/>
      <protection/>
    </xf>
    <xf numFmtId="0" fontId="6" fillId="0" borderId="21" xfId="73" applyFont="1" applyBorder="1" applyAlignment="1">
      <alignment vertical="top" wrapText="1"/>
      <protection/>
    </xf>
    <xf numFmtId="0" fontId="8" fillId="0" borderId="18" xfId="73" applyFont="1" applyBorder="1" applyAlignment="1">
      <alignment horizontal="right" vertical="top" wrapText="1"/>
      <protection/>
    </xf>
    <xf numFmtId="0" fontId="6" fillId="0" borderId="24" xfId="73" applyFont="1" applyBorder="1" applyAlignment="1">
      <alignment vertical="top" wrapText="1"/>
      <protection/>
    </xf>
    <xf numFmtId="0" fontId="6" fillId="0" borderId="18" xfId="73" applyFont="1" applyBorder="1" applyAlignment="1">
      <alignment vertical="top" wrapText="1"/>
      <protection/>
    </xf>
    <xf numFmtId="0" fontId="8" fillId="0" borderId="20" xfId="73" applyFont="1" applyBorder="1" applyAlignment="1">
      <alignment horizontal="right" vertical="top" wrapText="1"/>
      <protection/>
    </xf>
    <xf numFmtId="0" fontId="8" fillId="0" borderId="19" xfId="73" applyFont="1" applyBorder="1" applyAlignment="1">
      <alignment horizontal="right" vertical="top" wrapText="1"/>
      <protection/>
    </xf>
    <xf numFmtId="0" fontId="8" fillId="0" borderId="25" xfId="73" applyFont="1" applyBorder="1" applyAlignment="1">
      <alignment horizontal="left" vertical="top" wrapText="1"/>
      <protection/>
    </xf>
    <xf numFmtId="0" fontId="8" fillId="0" borderId="26" xfId="73" applyFont="1" applyBorder="1" applyAlignment="1">
      <alignment horizontal="left" vertical="top" wrapText="1"/>
      <protection/>
    </xf>
    <xf numFmtId="0" fontId="6" fillId="38" borderId="26" xfId="73" applyFont="1" applyFill="1" applyBorder="1" applyAlignment="1">
      <alignment vertical="top" wrapText="1"/>
      <protection/>
    </xf>
    <xf numFmtId="0" fontId="6" fillId="38" borderId="27" xfId="73" applyFont="1" applyFill="1" applyBorder="1" applyAlignment="1">
      <alignment vertical="top" wrapText="1"/>
      <protection/>
    </xf>
    <xf numFmtId="0" fontId="8" fillId="0" borderId="16" xfId="73" applyFont="1" applyBorder="1" applyAlignment="1">
      <alignment horizontal="right" vertical="top" wrapText="1"/>
      <protection/>
    </xf>
    <xf numFmtId="0" fontId="8" fillId="0" borderId="17" xfId="73" applyFont="1" applyBorder="1" applyAlignment="1">
      <alignment horizontal="right" vertical="top" wrapText="1"/>
      <protection/>
    </xf>
    <xf numFmtId="0" fontId="8" fillId="31" borderId="25" xfId="73" applyFont="1" applyFill="1" applyBorder="1" applyAlignment="1">
      <alignment horizontal="left" vertical="top" wrapText="1"/>
      <protection/>
    </xf>
    <xf numFmtId="0" fontId="8" fillId="0" borderId="16" xfId="73" applyFont="1" applyFill="1" applyBorder="1" applyAlignment="1">
      <alignment horizontal="right" vertical="top" wrapText="1"/>
      <protection/>
    </xf>
    <xf numFmtId="0" fontId="8" fillId="0" borderId="20" xfId="73" applyFont="1" applyFill="1" applyBorder="1" applyAlignment="1">
      <alignment horizontal="right" vertical="top" wrapText="1"/>
      <protection/>
    </xf>
    <xf numFmtId="0" fontId="6" fillId="0" borderId="20" xfId="73" applyFont="1" applyFill="1" applyBorder="1" applyAlignment="1">
      <alignment vertical="top" wrapText="1"/>
      <protection/>
    </xf>
    <xf numFmtId="0" fontId="8" fillId="0" borderId="21" xfId="73" applyFont="1" applyFill="1" applyBorder="1" applyAlignment="1">
      <alignment horizontal="right" vertical="top" wrapText="1"/>
      <protection/>
    </xf>
    <xf numFmtId="0" fontId="6" fillId="0" borderId="21" xfId="73" applyFont="1" applyFill="1" applyBorder="1" applyAlignment="1">
      <alignment vertical="top" wrapText="1"/>
      <protection/>
    </xf>
    <xf numFmtId="0" fontId="8" fillId="0" borderId="25" xfId="73" applyFont="1" applyFill="1" applyBorder="1" applyAlignment="1">
      <alignment horizontal="left" vertical="top" wrapText="1"/>
      <protection/>
    </xf>
    <xf numFmtId="0" fontId="6" fillId="0" borderId="25" xfId="73" applyFont="1" applyFill="1" applyBorder="1" applyAlignment="1">
      <alignment vertical="top" wrapText="1"/>
      <protection/>
    </xf>
    <xf numFmtId="0" fontId="8" fillId="0" borderId="16" xfId="73" applyFont="1" applyBorder="1" applyAlignment="1">
      <alignment horizontal="left" vertical="top" wrapText="1"/>
      <protection/>
    </xf>
    <xf numFmtId="0" fontId="8" fillId="0" borderId="20" xfId="73" applyFont="1" applyBorder="1" applyAlignment="1">
      <alignment horizontal="left" vertical="top" wrapText="1"/>
      <protection/>
    </xf>
    <xf numFmtId="0" fontId="6" fillId="0" borderId="20" xfId="73" applyFont="1" applyBorder="1" applyAlignment="1">
      <alignment vertical="top" wrapText="1"/>
      <protection/>
    </xf>
    <xf numFmtId="0" fontId="8" fillId="0" borderId="19" xfId="73" applyFont="1" applyBorder="1" applyAlignment="1">
      <alignment horizontal="left" vertical="top" wrapText="1"/>
      <protection/>
    </xf>
    <xf numFmtId="0" fontId="6" fillId="0" borderId="19" xfId="73" applyFont="1" applyBorder="1" applyAlignment="1">
      <alignment vertical="top" wrapText="1"/>
      <protection/>
    </xf>
    <xf numFmtId="0" fontId="10" fillId="37" borderId="25" xfId="73" applyFont="1" applyFill="1" applyBorder="1" applyAlignment="1">
      <alignment vertical="top" wrapText="1"/>
      <protection/>
    </xf>
    <xf numFmtId="0" fontId="10" fillId="0" borderId="25" xfId="73" applyFont="1" applyFill="1" applyBorder="1" applyAlignment="1">
      <alignment horizontal="center" vertical="top" wrapText="1"/>
      <protection/>
    </xf>
    <xf numFmtId="0" fontId="10" fillId="37" borderId="25" xfId="73" applyFont="1" applyFill="1" applyBorder="1">
      <alignment/>
      <protection/>
    </xf>
    <xf numFmtId="0" fontId="4" fillId="40" borderId="11" xfId="73" applyFont="1" applyFill="1" applyBorder="1" applyAlignment="1">
      <alignment horizontal="right" vertical="top" wrapText="1"/>
      <protection/>
    </xf>
    <xf numFmtId="0" fontId="5" fillId="40" borderId="0" xfId="73" applyFont="1" applyFill="1" applyBorder="1" applyAlignment="1">
      <alignment vertical="top" wrapText="1"/>
      <protection/>
    </xf>
    <xf numFmtId="0" fontId="5" fillId="40" borderId="12" xfId="73" applyFont="1" applyFill="1" applyBorder="1" applyAlignment="1">
      <alignment vertical="top" wrapText="1"/>
      <protection/>
    </xf>
    <xf numFmtId="0" fontId="12" fillId="31" borderId="13" xfId="73" applyFont="1" applyFill="1" applyBorder="1" applyAlignment="1">
      <alignment vertical="top" shrinkToFit="1"/>
      <protection/>
    </xf>
    <xf numFmtId="0" fontId="12" fillId="0" borderId="25" xfId="73" applyFont="1" applyBorder="1" applyAlignment="1">
      <alignment horizontal="right" vertical="center" wrapText="1"/>
      <protection/>
    </xf>
    <xf numFmtId="0" fontId="5" fillId="0" borderId="0" xfId="73" applyFont="1">
      <alignment/>
      <protection/>
    </xf>
    <xf numFmtId="0" fontId="8" fillId="0" borderId="21" xfId="73" applyFont="1" applyBorder="1" applyAlignment="1">
      <alignment horizontal="center" vertical="top" wrapText="1"/>
      <protection/>
    </xf>
    <xf numFmtId="0" fontId="8" fillId="0" borderId="12" xfId="73" applyFont="1" applyBorder="1" applyAlignment="1">
      <alignment horizontal="center" vertical="top" wrapText="1"/>
      <protection/>
    </xf>
    <xf numFmtId="0" fontId="22" fillId="31" borderId="28" xfId="73" applyFont="1" applyFill="1" applyBorder="1" applyAlignment="1">
      <alignment vertical="top" wrapText="1"/>
      <protection/>
    </xf>
    <xf numFmtId="0" fontId="6" fillId="31" borderId="26" xfId="73" applyFont="1" applyFill="1" applyBorder="1" applyAlignment="1">
      <alignment vertical="top" wrapText="1"/>
      <protection/>
    </xf>
    <xf numFmtId="0" fontId="6" fillId="31" borderId="27" xfId="73" applyFont="1" applyFill="1" applyBorder="1" applyAlignment="1">
      <alignment vertical="top" wrapText="1"/>
      <protection/>
    </xf>
    <xf numFmtId="0" fontId="22" fillId="0" borderId="28" xfId="73" applyFont="1" applyFill="1" applyBorder="1" applyAlignment="1">
      <alignment vertical="top" shrinkToFit="1"/>
      <protection/>
    </xf>
    <xf numFmtId="0" fontId="6" fillId="0" borderId="29" xfId="73" applyFont="1" applyBorder="1" applyAlignment="1">
      <alignment vertical="top" wrapText="1"/>
      <protection/>
    </xf>
    <xf numFmtId="0" fontId="6" fillId="0" borderId="25" xfId="73" applyFont="1" applyBorder="1" applyAlignment="1">
      <alignment vertical="top" wrapText="1"/>
      <protection/>
    </xf>
    <xf numFmtId="0" fontId="22" fillId="31" borderId="13" xfId="73" applyFont="1" applyFill="1" applyBorder="1" applyAlignment="1">
      <alignment vertical="top" wrapText="1"/>
      <protection/>
    </xf>
    <xf numFmtId="0" fontId="6" fillId="31" borderId="0" xfId="73" applyFont="1" applyFill="1" applyBorder="1" applyAlignment="1">
      <alignment vertical="top" wrapText="1"/>
      <protection/>
    </xf>
    <xf numFmtId="0" fontId="6" fillId="31" borderId="12" xfId="73" applyFont="1" applyFill="1" applyBorder="1" applyAlignment="1">
      <alignment vertical="top" wrapText="1"/>
      <protection/>
    </xf>
    <xf numFmtId="0" fontId="22" fillId="0" borderId="16" xfId="73" applyFont="1" applyBorder="1" applyAlignment="1">
      <alignment horizontal="right" vertical="top" wrapText="1"/>
      <protection/>
    </xf>
    <xf numFmtId="0" fontId="6" fillId="0" borderId="30" xfId="73" applyFont="1" applyBorder="1" applyAlignment="1">
      <alignment vertical="top" wrapText="1"/>
      <protection/>
    </xf>
    <xf numFmtId="0" fontId="6" fillId="0" borderId="31" xfId="73" applyFont="1" applyBorder="1" applyAlignment="1">
      <alignment vertical="top" wrapText="1"/>
      <protection/>
    </xf>
    <xf numFmtId="0" fontId="22" fillId="0" borderId="20" xfId="73" applyFont="1" applyBorder="1" applyAlignment="1">
      <alignment horizontal="right" vertical="top" wrapText="1"/>
      <protection/>
    </xf>
    <xf numFmtId="0" fontId="6" fillId="0" borderId="6" xfId="73" applyFont="1" applyBorder="1" applyAlignment="1">
      <alignment vertical="top" wrapText="1"/>
      <protection/>
    </xf>
    <xf numFmtId="0" fontId="6" fillId="0" borderId="32" xfId="73" applyFont="1" applyBorder="1" applyAlignment="1">
      <alignment vertical="top" wrapText="1"/>
      <protection/>
    </xf>
    <xf numFmtId="0" fontId="22" fillId="0" borderId="19" xfId="73" applyFont="1" applyBorder="1" applyAlignment="1">
      <alignment horizontal="right" vertical="top" wrapText="1"/>
      <protection/>
    </xf>
    <xf numFmtId="0" fontId="6" fillId="0" borderId="33" xfId="73" applyFont="1" applyBorder="1" applyAlignment="1">
      <alignment vertical="top" wrapText="1"/>
      <protection/>
    </xf>
    <xf numFmtId="0" fontId="6" fillId="0" borderId="34" xfId="73" applyFont="1" applyBorder="1" applyAlignment="1">
      <alignment vertical="top" wrapText="1"/>
      <protection/>
    </xf>
    <xf numFmtId="0" fontId="4" fillId="0" borderId="35" xfId="73" applyFont="1" applyBorder="1" applyAlignment="1">
      <alignment horizontal="right" vertical="top" wrapText="1"/>
      <protection/>
    </xf>
    <xf numFmtId="0" fontId="4" fillId="0" borderId="35" xfId="73" applyFont="1" applyBorder="1" applyAlignment="1">
      <alignment vertical="top" wrapText="1"/>
      <protection/>
    </xf>
    <xf numFmtId="0" fontId="6" fillId="0" borderId="36" xfId="73" applyFont="1" applyBorder="1" applyAlignment="1">
      <alignment vertical="top" wrapText="1"/>
      <protection/>
    </xf>
    <xf numFmtId="0" fontId="6" fillId="0" borderId="37" xfId="73" applyFont="1" applyBorder="1" applyAlignment="1">
      <alignment vertical="top" wrapText="1"/>
      <protection/>
    </xf>
    <xf numFmtId="0" fontId="6" fillId="0" borderId="38" xfId="73" applyFont="1" applyBorder="1" applyAlignment="1">
      <alignment vertical="top" wrapText="1"/>
      <protection/>
    </xf>
    <xf numFmtId="0" fontId="6" fillId="0" borderId="39" xfId="73" applyFont="1" applyBorder="1" applyAlignment="1">
      <alignment vertical="top" wrapText="1"/>
      <protection/>
    </xf>
    <xf numFmtId="0" fontId="6" fillId="0" borderId="40" xfId="73" applyFont="1" applyBorder="1" applyAlignment="1">
      <alignment vertical="top" wrapText="1"/>
      <protection/>
    </xf>
    <xf numFmtId="0" fontId="6" fillId="0" borderId="41" xfId="73" applyFont="1" applyBorder="1" applyAlignment="1">
      <alignment vertical="top" wrapText="1"/>
      <protection/>
    </xf>
    <xf numFmtId="0" fontId="22" fillId="31" borderId="25" xfId="73" applyFont="1" applyFill="1" applyBorder="1" applyAlignment="1">
      <alignment vertical="top" wrapText="1"/>
      <protection/>
    </xf>
    <xf numFmtId="0" fontId="8" fillId="0" borderId="42" xfId="73" applyFont="1" applyBorder="1" applyAlignment="1">
      <alignment vertical="top" wrapText="1"/>
      <protection/>
    </xf>
    <xf numFmtId="0" fontId="4" fillId="0" borderId="0" xfId="73" applyFont="1">
      <alignment/>
      <protection/>
    </xf>
    <xf numFmtId="0" fontId="8" fillId="0" borderId="11" xfId="0" applyFont="1" applyBorder="1" applyAlignment="1">
      <alignment horizontal="right" vertical="top" wrapText="1"/>
    </xf>
    <xf numFmtId="169" fontId="8" fillId="0" borderId="12" xfId="0" applyNumberFormat="1" applyFont="1" applyBorder="1" applyAlignment="1">
      <alignment horizontal="center" vertical="top" wrapText="1"/>
    </xf>
    <xf numFmtId="0" fontId="1" fillId="0" borderId="0" xfId="73"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3" fillId="0" borderId="43" xfId="0" applyFont="1" applyFill="1" applyBorder="1" applyAlignment="1">
      <alignment/>
    </xf>
    <xf numFmtId="0" fontId="0" fillId="0" borderId="26" xfId="0" applyFill="1" applyBorder="1" applyAlignment="1">
      <alignment/>
    </xf>
    <xf numFmtId="0" fontId="0" fillId="0" borderId="27" xfId="0" applyFill="1" applyBorder="1" applyAlignment="1">
      <alignment/>
    </xf>
    <xf numFmtId="6" fontId="4" fillId="0" borderId="11" xfId="76" applyNumberFormat="1" applyFont="1" applyFill="1" applyBorder="1">
      <alignment/>
      <protection/>
    </xf>
    <xf numFmtId="0" fontId="0" fillId="0" borderId="12" xfId="0" applyFill="1" applyBorder="1" applyAlignment="1">
      <alignment/>
    </xf>
    <xf numFmtId="0" fontId="4" fillId="0" borderId="11" xfId="0" applyFont="1" applyFill="1" applyBorder="1" applyAlignment="1">
      <alignment/>
    </xf>
    <xf numFmtId="0" fontId="5" fillId="0" borderId="11" xfId="0" applyFont="1" applyFill="1" applyBorder="1" applyAlignment="1">
      <alignment/>
    </xf>
    <xf numFmtId="0" fontId="5" fillId="0" borderId="28"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73" applyFont="1" applyFill="1" applyBorder="1" applyAlignment="1">
      <alignment horizontal="center"/>
      <protection/>
    </xf>
    <xf numFmtId="0" fontId="0" fillId="0" borderId="46" xfId="0" applyFill="1" applyBorder="1" applyAlignment="1">
      <alignment horizontal="center"/>
    </xf>
    <xf numFmtId="0" fontId="0" fillId="0" borderId="46" xfId="0" applyFont="1" applyFill="1" applyBorder="1" applyAlignment="1">
      <alignment/>
    </xf>
    <xf numFmtId="0" fontId="24" fillId="0" borderId="0" xfId="0" applyFont="1" applyAlignment="1">
      <alignment/>
    </xf>
    <xf numFmtId="0" fontId="8" fillId="0" borderId="11" xfId="0" applyFont="1" applyBorder="1" applyAlignment="1">
      <alignment horizontal="left" vertical="top" wrapText="1"/>
    </xf>
    <xf numFmtId="0" fontId="5" fillId="0" borderId="26" xfId="73" applyFont="1" applyFill="1" applyBorder="1">
      <alignment/>
      <protection/>
    </xf>
    <xf numFmtId="0" fontId="5" fillId="0" borderId="27" xfId="73" applyFont="1" applyFill="1" applyBorder="1">
      <alignment/>
      <protection/>
    </xf>
    <xf numFmtId="0" fontId="5" fillId="0" borderId="0" xfId="73" applyFont="1" applyFill="1" applyBorder="1">
      <alignment/>
      <protection/>
    </xf>
    <xf numFmtId="0" fontId="5" fillId="0" borderId="12" xfId="73" applyFont="1" applyFill="1" applyBorder="1">
      <alignment/>
      <protection/>
    </xf>
    <xf numFmtId="0" fontId="8" fillId="0" borderId="11" xfId="73" applyFont="1" applyFill="1" applyBorder="1" applyAlignment="1">
      <alignment horizontal="left"/>
      <protection/>
    </xf>
    <xf numFmtId="0" fontId="12" fillId="0" borderId="11" xfId="73" applyFont="1" applyFill="1" applyBorder="1" applyAlignment="1">
      <alignment vertical="top" wrapText="1"/>
      <protection/>
    </xf>
    <xf numFmtId="0" fontId="23" fillId="0" borderId="43" xfId="73" applyFont="1" applyFill="1" applyBorder="1" applyAlignment="1">
      <alignment horizontal="left"/>
      <protection/>
    </xf>
    <xf numFmtId="0" fontId="4" fillId="0" borderId="44" xfId="73" applyFont="1" applyFill="1" applyBorder="1" applyAlignment="1">
      <alignment vertical="top" wrapText="1"/>
      <protection/>
    </xf>
    <xf numFmtId="0" fontId="4" fillId="0" borderId="45" xfId="73" applyFont="1" applyFill="1" applyBorder="1" applyAlignment="1">
      <alignment vertical="top" wrapText="1"/>
      <protection/>
    </xf>
    <xf numFmtId="0" fontId="8" fillId="0" borderId="25" xfId="73" applyFont="1" applyFill="1" applyBorder="1" applyAlignment="1">
      <alignment horizontal="center" vertical="center" wrapText="1"/>
      <protection/>
    </xf>
    <xf numFmtId="0" fontId="6" fillId="0" borderId="11" xfId="0" applyFont="1" applyBorder="1" applyAlignment="1">
      <alignment vertical="top" wrapText="1"/>
    </xf>
    <xf numFmtId="0" fontId="58" fillId="0" borderId="0" xfId="0" applyFont="1" applyAlignment="1">
      <alignment/>
    </xf>
    <xf numFmtId="0" fontId="6" fillId="0" borderId="11" xfId="73" applyFont="1" applyBorder="1" applyAlignment="1">
      <alignment vertical="top" wrapText="1"/>
      <protection/>
    </xf>
    <xf numFmtId="0" fontId="6" fillId="0" borderId="47" xfId="73" applyFont="1" applyBorder="1" applyAlignment="1">
      <alignment vertical="top" wrapText="1"/>
      <protection/>
    </xf>
    <xf numFmtId="0" fontId="4" fillId="0" borderId="0" xfId="73" applyFont="1" applyFill="1" applyBorder="1" applyAlignment="1">
      <alignment vertical="top" wrapText="1"/>
      <protection/>
    </xf>
    <xf numFmtId="0" fontId="4" fillId="0" borderId="12" xfId="73" applyFont="1" applyFill="1" applyBorder="1" applyAlignment="1">
      <alignment vertical="top" wrapText="1"/>
      <protection/>
    </xf>
    <xf numFmtId="15" fontId="9" fillId="0" borderId="44" xfId="66" applyNumberFormat="1" applyFill="1" applyBorder="1" applyAlignment="1" applyProtection="1">
      <alignment horizontal="center"/>
      <protection/>
    </xf>
    <xf numFmtId="0" fontId="5" fillId="41" borderId="0" xfId="73" applyFont="1" applyFill="1">
      <alignment/>
      <protection/>
    </xf>
    <xf numFmtId="0" fontId="12" fillId="41" borderId="0" xfId="73" applyFont="1" applyFill="1" applyAlignment="1">
      <alignment vertical="top" wrapText="1"/>
      <protection/>
    </xf>
    <xf numFmtId="0" fontId="12" fillId="41" borderId="0" xfId="73" applyFont="1" applyFill="1" applyAlignment="1">
      <alignment vertical="top"/>
      <protection/>
    </xf>
    <xf numFmtId="0" fontId="8" fillId="41" borderId="44" xfId="73" applyFont="1" applyFill="1" applyBorder="1" applyAlignment="1">
      <alignment vertical="top" wrapText="1"/>
      <protection/>
    </xf>
    <xf numFmtId="0" fontId="21" fillId="41" borderId="44" xfId="73" applyFont="1" applyFill="1" applyBorder="1" applyAlignment="1">
      <alignment/>
      <protection/>
    </xf>
    <xf numFmtId="0" fontId="4" fillId="0" borderId="25" xfId="73" applyFont="1" applyFill="1" applyBorder="1" applyAlignment="1">
      <alignment horizontal="center" vertical="top" wrapText="1"/>
      <protection/>
    </xf>
    <xf numFmtId="0" fontId="8" fillId="42" borderId="14" xfId="73" applyFont="1" applyFill="1" applyBorder="1" applyAlignment="1">
      <alignment horizontal="left" vertical="top" wrapText="1"/>
      <protection/>
    </xf>
    <xf numFmtId="0" fontId="6" fillId="42" borderId="14" xfId="73" applyFont="1" applyFill="1" applyBorder="1" applyAlignment="1">
      <alignment vertical="top" wrapText="1"/>
      <protection/>
    </xf>
    <xf numFmtId="0" fontId="8" fillId="42" borderId="48" xfId="73" applyFont="1" applyFill="1" applyBorder="1" applyAlignment="1">
      <alignment horizontal="right" vertical="top" wrapText="1"/>
      <protection/>
    </xf>
    <xf numFmtId="0" fontId="6" fillId="42" borderId="16" xfId="73" applyFont="1" applyFill="1" applyBorder="1" applyAlignment="1">
      <alignment vertical="top" wrapText="1"/>
      <protection/>
    </xf>
    <xf numFmtId="0" fontId="8" fillId="42" borderId="18" xfId="73" applyFont="1" applyFill="1" applyBorder="1" applyAlignment="1">
      <alignment horizontal="right" vertical="top" wrapText="1"/>
      <protection/>
    </xf>
    <xf numFmtId="0" fontId="6" fillId="42" borderId="24" xfId="73" applyFont="1" applyFill="1" applyBorder="1" applyAlignment="1">
      <alignment vertical="top" wrapText="1"/>
      <protection/>
    </xf>
    <xf numFmtId="0" fontId="8" fillId="42" borderId="20" xfId="73" applyFont="1" applyFill="1" applyBorder="1" applyAlignment="1">
      <alignment horizontal="right" vertical="top" wrapText="1"/>
      <protection/>
    </xf>
    <xf numFmtId="0" fontId="6" fillId="42" borderId="23" xfId="73" applyFont="1" applyFill="1" applyBorder="1" applyAlignment="1">
      <alignment vertical="top" wrapText="1"/>
      <protection/>
    </xf>
    <xf numFmtId="0" fontId="6" fillId="42" borderId="25" xfId="73" applyFont="1" applyFill="1" applyBorder="1" applyAlignment="1">
      <alignment vertical="top" wrapText="1"/>
      <protection/>
    </xf>
    <xf numFmtId="0" fontId="8" fillId="42" borderId="25" xfId="73" applyFont="1" applyFill="1" applyBorder="1" applyAlignment="1">
      <alignment horizontal="left" vertical="top" wrapText="1"/>
      <protection/>
    </xf>
    <xf numFmtId="0" fontId="6" fillId="0" borderId="25" xfId="73" applyFont="1" applyFill="1" applyBorder="1" applyAlignment="1" quotePrefix="1">
      <alignment horizontal="center" vertical="top" wrapText="1"/>
      <protection/>
    </xf>
    <xf numFmtId="0" fontId="5" fillId="0" borderId="0" xfId="73" quotePrefix="1">
      <alignment/>
      <protection/>
    </xf>
    <xf numFmtId="0" fontId="8" fillId="0" borderId="25" xfId="73" applyFont="1" applyFill="1" applyBorder="1" applyAlignment="1">
      <alignment horizontal="center" vertical="top" wrapText="1"/>
      <protection/>
    </xf>
    <xf numFmtId="0" fontId="8" fillId="0" borderId="25" xfId="73" applyFont="1" applyBorder="1" applyAlignment="1">
      <alignment horizontal="right" vertical="center" wrapText="1"/>
      <protection/>
    </xf>
    <xf numFmtId="0" fontId="5" fillId="0" borderId="49" xfId="43" applyNumberFormat="1" applyFont="1" applyBorder="1" applyAlignment="1">
      <alignment/>
    </xf>
    <xf numFmtId="0" fontId="29" fillId="0" borderId="0" xfId="73" applyFont="1" applyAlignment="1">
      <alignment horizontal="center"/>
      <protection/>
    </xf>
    <xf numFmtId="6" fontId="6" fillId="0" borderId="30" xfId="73" applyNumberFormat="1" applyFont="1" applyBorder="1" applyAlignment="1">
      <alignment vertical="top" wrapText="1"/>
      <protection/>
    </xf>
    <xf numFmtId="6" fontId="6" fillId="0" borderId="6" xfId="73" applyNumberFormat="1" applyFont="1" applyBorder="1" applyAlignment="1">
      <alignment vertical="top" wrapText="1"/>
      <protection/>
    </xf>
    <xf numFmtId="6" fontId="6" fillId="0" borderId="33" xfId="73" applyNumberFormat="1" applyFont="1" applyBorder="1" applyAlignment="1">
      <alignment vertical="top" wrapText="1"/>
      <protection/>
    </xf>
    <xf numFmtId="6" fontId="4" fillId="0" borderId="35" xfId="73" applyNumberFormat="1" applyFont="1" applyBorder="1" applyAlignment="1">
      <alignment vertical="top" wrapText="1"/>
      <protection/>
    </xf>
    <xf numFmtId="188" fontId="4" fillId="0" borderId="35" xfId="48" applyNumberFormat="1" applyFont="1" applyBorder="1" applyAlignment="1">
      <alignment vertical="top" wrapText="1"/>
    </xf>
    <xf numFmtId="6" fontId="8" fillId="0" borderId="42" xfId="73" applyNumberFormat="1" applyFont="1" applyBorder="1" applyAlignment="1">
      <alignment vertical="top" wrapText="1"/>
      <protection/>
    </xf>
    <xf numFmtId="188" fontId="6" fillId="0" borderId="30" xfId="48" applyNumberFormat="1" applyFont="1" applyBorder="1" applyAlignment="1">
      <alignment vertical="top" wrapText="1"/>
    </xf>
    <xf numFmtId="188" fontId="6" fillId="0" borderId="6" xfId="48" applyNumberFormat="1" applyFont="1" applyBorder="1" applyAlignment="1">
      <alignment vertical="top" wrapText="1"/>
    </xf>
    <xf numFmtId="188" fontId="6" fillId="0" borderId="33" xfId="48" applyNumberFormat="1" applyFont="1" applyBorder="1" applyAlignment="1">
      <alignment vertical="top" wrapText="1"/>
    </xf>
    <xf numFmtId="0" fontId="12" fillId="0" borderId="11" xfId="0" applyFont="1" applyBorder="1" applyAlignment="1">
      <alignment horizontal="center" vertical="top"/>
    </xf>
    <xf numFmtId="0" fontId="0" fillId="0" borderId="12" xfId="0" applyBorder="1" applyAlignment="1">
      <alignment/>
    </xf>
    <xf numFmtId="0" fontId="12" fillId="0" borderId="12" xfId="0" applyFont="1" applyBorder="1" applyAlignment="1">
      <alignment horizontal="center" vertical="top"/>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0" fontId="23" fillId="0" borderId="43" xfId="0" applyFont="1" applyBorder="1" applyAlignment="1">
      <alignment horizontal="center" vertical="top"/>
    </xf>
    <xf numFmtId="0" fontId="23" fillId="0" borderId="27" xfId="0" applyFont="1" applyBorder="1" applyAlignment="1">
      <alignment horizontal="center" vertical="top"/>
    </xf>
    <xf numFmtId="0" fontId="6" fillId="0" borderId="11"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8" xfId="0" applyFont="1" applyBorder="1" applyAlignment="1">
      <alignment wrapText="1"/>
    </xf>
    <xf numFmtId="0" fontId="6" fillId="0" borderId="45" xfId="0" applyFont="1" applyBorder="1" applyAlignment="1">
      <alignment wrapText="1"/>
    </xf>
    <xf numFmtId="0" fontId="6" fillId="0" borderId="11" xfId="0" applyFont="1" applyFill="1" applyBorder="1" applyAlignment="1">
      <alignment vertical="top" wrapText="1"/>
    </xf>
    <xf numFmtId="0" fontId="0" fillId="0" borderId="12" xfId="0" applyFont="1" applyFill="1" applyBorder="1" applyAlignment="1">
      <alignment/>
    </xf>
    <xf numFmtId="0" fontId="1" fillId="0" borderId="0" xfId="73" applyFont="1" applyFill="1" applyBorder="1" applyAlignment="1">
      <alignment horizontal="center" vertical="top" wrapText="1"/>
      <protection/>
    </xf>
    <xf numFmtId="0" fontId="0" fillId="0" borderId="0" xfId="0" applyFill="1" applyAlignment="1">
      <alignment/>
    </xf>
    <xf numFmtId="0" fontId="8" fillId="0" borderId="13" xfId="73" applyFont="1" applyFill="1" applyBorder="1" applyAlignment="1">
      <alignment horizontal="left" vertical="top" wrapText="1"/>
      <protection/>
    </xf>
    <xf numFmtId="0" fontId="5" fillId="0" borderId="14" xfId="73" applyBorder="1" applyAlignment="1">
      <alignment vertical="top" wrapText="1"/>
      <protection/>
    </xf>
    <xf numFmtId="0" fontId="5" fillId="0" borderId="14" xfId="73" applyBorder="1" applyAlignment="1">
      <alignment/>
      <protection/>
    </xf>
    <xf numFmtId="0" fontId="5" fillId="0" borderId="15" xfId="73" applyBorder="1" applyAlignment="1">
      <alignment/>
      <protection/>
    </xf>
    <xf numFmtId="0" fontId="4" fillId="0" borderId="13" xfId="73" applyFont="1" applyFill="1" applyBorder="1" applyAlignment="1">
      <alignment horizontal="center" vertical="top" wrapText="1"/>
      <protection/>
    </xf>
    <xf numFmtId="0" fontId="4" fillId="0" borderId="15" xfId="73" applyFont="1" applyFill="1" applyBorder="1" applyAlignment="1">
      <alignment horizontal="center" vertical="top" wrapText="1"/>
      <protection/>
    </xf>
    <xf numFmtId="0" fontId="4" fillId="0" borderId="44" xfId="73" applyFont="1" applyFill="1" applyBorder="1" applyAlignment="1">
      <alignment horizontal="center" vertical="top" wrapText="1"/>
      <protection/>
    </xf>
    <xf numFmtId="0" fontId="4" fillId="41" borderId="0" xfId="73" applyFont="1" applyFill="1" applyAlignment="1">
      <alignment horizontal="center"/>
      <protection/>
    </xf>
    <xf numFmtId="0" fontId="8" fillId="41" borderId="44" xfId="73" applyFont="1" applyFill="1" applyBorder="1" applyAlignment="1">
      <alignment horizontal="center" vertical="top"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 3" xfId="46"/>
    <cellStyle name="Comma0" xfId="47"/>
    <cellStyle name="Currency" xfId="48"/>
    <cellStyle name="Currency [0]" xfId="49"/>
    <cellStyle name="Currency 2" xfId="50"/>
    <cellStyle name="Currency0" xfId="51"/>
    <cellStyle name="Date" xfId="52"/>
    <cellStyle name="Explanatory Text" xfId="53"/>
    <cellStyle name="Fixed" xfId="54"/>
    <cellStyle name="Followed Hyperlink" xfId="55"/>
    <cellStyle name="Good" xfId="56"/>
    <cellStyle name="Grey" xfId="57"/>
    <cellStyle name="HEADER" xfId="58"/>
    <cellStyle name="Heading 1" xfId="59"/>
    <cellStyle name="Heading 2" xfId="60"/>
    <cellStyle name="Heading 3" xfId="61"/>
    <cellStyle name="Heading 4" xfId="62"/>
    <cellStyle name="Heading1" xfId="63"/>
    <cellStyle name="Heading2" xfId="64"/>
    <cellStyle name="HIGHLIGHT" xfId="65"/>
    <cellStyle name="Hyperlink" xfId="66"/>
    <cellStyle name="Input" xfId="67"/>
    <cellStyle name="Input [yellow]" xfId="68"/>
    <cellStyle name="Linked Cell" xfId="69"/>
    <cellStyle name="Neutral" xfId="70"/>
    <cellStyle name="no dec" xfId="71"/>
    <cellStyle name="Normal - Style1" xfId="72"/>
    <cellStyle name="Normal 2" xfId="73"/>
    <cellStyle name="Normal 3" xfId="74"/>
    <cellStyle name="Normal 5" xfId="75"/>
    <cellStyle name="Normal_distgn2k" xfId="76"/>
    <cellStyle name="Note" xfId="77"/>
    <cellStyle name="Output" xfId="78"/>
    <cellStyle name="Percent" xfId="79"/>
    <cellStyle name="Percent [2]" xfId="80"/>
    <cellStyle name="Title" xfId="81"/>
    <cellStyle name="Total" xfId="82"/>
    <cellStyle name="Unprot" xfId="83"/>
    <cellStyle name="Unprot$" xfId="84"/>
    <cellStyle name="Unprotect"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lesch\AppData\Local\Microsoft\Windows\Temporary%20Internet%20Files\Content.Outlook\5M5R9WO7\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reeley@riversidec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PageLayoutView="0" workbookViewId="0" topLeftCell="A14">
      <selection activeCell="A1" sqref="A1:B1"/>
    </sheetView>
  </sheetViews>
  <sheetFormatPr defaultColWidth="8.66015625" defaultRowHeight="11.25"/>
  <cols>
    <col min="1" max="1" width="75.66015625" style="0" customWidth="1"/>
    <col min="2" max="2" width="63.66015625" style="0" customWidth="1"/>
  </cols>
  <sheetData>
    <row r="1" spans="1:2" s="128" customFormat="1" ht="20.25">
      <c r="A1" s="183" t="s">
        <v>6</v>
      </c>
      <c r="B1" s="184"/>
    </row>
    <row r="2" spans="1:2" ht="18">
      <c r="A2" s="178"/>
      <c r="B2" s="179"/>
    </row>
    <row r="3" spans="1:2" ht="18">
      <c r="A3" s="178" t="s">
        <v>5</v>
      </c>
      <c r="B3" s="179"/>
    </row>
    <row r="4" spans="1:2" ht="18">
      <c r="A4" s="178" t="s">
        <v>94</v>
      </c>
      <c r="B4" s="180"/>
    </row>
    <row r="5" spans="1:2" ht="18">
      <c r="A5" s="181" t="s">
        <v>101</v>
      </c>
      <c r="B5" s="182"/>
    </row>
    <row r="6" spans="1:2" ht="18">
      <c r="A6" s="178"/>
      <c r="B6" s="180"/>
    </row>
    <row r="7" spans="1:2" ht="18">
      <c r="A7" s="2"/>
      <c r="B7" s="3"/>
    </row>
    <row r="8" spans="1:2" ht="128.25" customHeight="1">
      <c r="A8" s="185" t="s">
        <v>8</v>
      </c>
      <c r="B8" s="179"/>
    </row>
    <row r="9" spans="1:2" ht="15">
      <c r="A9" s="185"/>
      <c r="B9" s="179"/>
    </row>
    <row r="10" spans="1:2" ht="54" customHeight="1">
      <c r="A10" s="185" t="s">
        <v>7</v>
      </c>
      <c r="B10" s="179"/>
    </row>
    <row r="11" spans="1:2" ht="15">
      <c r="A11" s="185"/>
      <c r="B11" s="179"/>
    </row>
    <row r="12" spans="1:2" ht="19.5" customHeight="1">
      <c r="A12" s="185" t="s">
        <v>1</v>
      </c>
      <c r="B12" s="179"/>
    </row>
    <row r="13" spans="1:2" ht="18" customHeight="1">
      <c r="A13" s="186" t="s">
        <v>95</v>
      </c>
      <c r="B13" s="179"/>
    </row>
    <row r="14" spans="1:2" ht="18" customHeight="1">
      <c r="A14" s="186" t="s">
        <v>98</v>
      </c>
      <c r="B14" s="179"/>
    </row>
    <row r="15" spans="1:2" ht="19.5" customHeight="1">
      <c r="A15" s="186" t="s">
        <v>97</v>
      </c>
      <c r="B15" s="179"/>
    </row>
    <row r="16" spans="1:2" ht="15">
      <c r="A16" s="185"/>
      <c r="B16" s="179"/>
    </row>
    <row r="17" spans="1:2" ht="17.25" customHeight="1">
      <c r="A17" s="186" t="s">
        <v>82</v>
      </c>
      <c r="B17" s="179"/>
    </row>
    <row r="18" spans="1:2" ht="17.25" customHeight="1">
      <c r="A18" s="140"/>
      <c r="B18" s="7"/>
    </row>
    <row r="19" spans="1:2" ht="16.5" customHeight="1">
      <c r="A19" s="186" t="s">
        <v>89</v>
      </c>
      <c r="B19" s="179"/>
    </row>
    <row r="20" spans="1:2" ht="16.5" customHeight="1">
      <c r="A20" s="186" t="s">
        <v>90</v>
      </c>
      <c r="B20" s="179"/>
    </row>
    <row r="21" spans="1:2" ht="16.5" customHeight="1">
      <c r="A21" s="186" t="s">
        <v>91</v>
      </c>
      <c r="B21" s="179"/>
    </row>
    <row r="22" spans="1:2" ht="16.5" customHeight="1">
      <c r="A22" s="186" t="s">
        <v>92</v>
      </c>
      <c r="B22" s="179"/>
    </row>
    <row r="23" spans="1:2" ht="16.5" customHeight="1">
      <c r="A23" s="186" t="s">
        <v>93</v>
      </c>
      <c r="B23" s="179"/>
    </row>
    <row r="24" spans="1:2" ht="16.5" customHeight="1">
      <c r="A24" s="6"/>
      <c r="B24" s="7"/>
    </row>
    <row r="25" spans="1:2" ht="32.25" customHeight="1">
      <c r="A25" s="191" t="s">
        <v>99</v>
      </c>
      <c r="B25" s="192"/>
    </row>
    <row r="26" spans="1:2" ht="15">
      <c r="A26" s="6"/>
      <c r="B26" s="7"/>
    </row>
    <row r="27" spans="1:2" ht="40.5" customHeight="1">
      <c r="A27" s="187" t="s">
        <v>100</v>
      </c>
      <c r="B27" s="188"/>
    </row>
    <row r="28" spans="1:2" ht="48" customHeight="1">
      <c r="A28" s="186" t="s">
        <v>88</v>
      </c>
      <c r="B28" s="179"/>
    </row>
    <row r="29" spans="1:2" ht="15">
      <c r="A29" s="185"/>
      <c r="B29" s="179"/>
    </row>
    <row r="30" spans="1:2" ht="24.75" customHeight="1">
      <c r="A30" s="129" t="s">
        <v>87</v>
      </c>
      <c r="B30" s="7"/>
    </row>
    <row r="31" spans="1:2" s="141" customFormat="1" ht="23.25" customHeight="1">
      <c r="A31" s="106" t="s">
        <v>104</v>
      </c>
      <c r="B31" s="107">
        <v>42053</v>
      </c>
    </row>
    <row r="32" spans="1:2" s="1" customFormat="1" ht="23.25" customHeight="1">
      <c r="A32" s="106" t="s">
        <v>84</v>
      </c>
      <c r="B32" s="107">
        <v>42107</v>
      </c>
    </row>
    <row r="33" spans="1:2" s="1" customFormat="1" ht="20.25" customHeight="1">
      <c r="A33" s="106" t="s">
        <v>85</v>
      </c>
      <c r="B33" s="107">
        <v>42156</v>
      </c>
    </row>
    <row r="34" spans="1:2" ht="21" customHeight="1">
      <c r="A34" s="5"/>
      <c r="B34" s="4"/>
    </row>
    <row r="35" spans="1:2" ht="15">
      <c r="A35" s="185"/>
      <c r="B35" s="179"/>
    </row>
    <row r="36" spans="1:2" ht="24.75" customHeight="1">
      <c r="A36" s="186" t="s">
        <v>86</v>
      </c>
      <c r="B36" s="179"/>
    </row>
    <row r="37" spans="1:2" ht="71.25" customHeight="1" thickBot="1">
      <c r="A37" s="189" t="s">
        <v>105</v>
      </c>
      <c r="B37" s="190"/>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3"/>
  <sheetViews>
    <sheetView tabSelected="1" zoomScalePageLayoutView="0" workbookViewId="0" topLeftCell="A1">
      <selection activeCell="H29" sqref="H29"/>
    </sheetView>
  </sheetViews>
  <sheetFormatPr defaultColWidth="8.66015625" defaultRowHeight="11.25"/>
  <cols>
    <col min="1" max="1" width="25.16015625" style="109" customWidth="1"/>
    <col min="2" max="2" width="108.16015625" style="109" customWidth="1"/>
    <col min="3" max="3" width="12.66015625" style="109" customWidth="1"/>
    <col min="4" max="16384" width="8.66015625" style="109" customWidth="1"/>
  </cols>
  <sheetData>
    <row r="1" spans="1:6" ht="18">
      <c r="A1" s="115" t="s">
        <v>0</v>
      </c>
      <c r="B1" s="116"/>
      <c r="C1" s="116"/>
      <c r="D1" s="116"/>
      <c r="E1" s="116"/>
      <c r="F1" s="117"/>
    </row>
    <row r="2" spans="1:6" ht="17.25" customHeight="1">
      <c r="A2" s="118" t="s">
        <v>2</v>
      </c>
      <c r="B2" s="113" t="s">
        <v>107</v>
      </c>
      <c r="C2" s="112"/>
      <c r="D2" s="112"/>
      <c r="E2" s="112"/>
      <c r="F2" s="119"/>
    </row>
    <row r="3" spans="1:6" ht="12.75">
      <c r="A3" s="120" t="s">
        <v>3</v>
      </c>
      <c r="B3" s="114">
        <v>42156</v>
      </c>
      <c r="C3" s="112"/>
      <c r="D3" s="112"/>
      <c r="E3" s="112"/>
      <c r="F3" s="119"/>
    </row>
    <row r="4" spans="1:6" ht="15" customHeight="1">
      <c r="A4" s="120" t="s">
        <v>4</v>
      </c>
      <c r="B4" s="114" t="s">
        <v>109</v>
      </c>
      <c r="C4" s="112"/>
      <c r="D4" s="112"/>
      <c r="E4" s="112"/>
      <c r="F4" s="119"/>
    </row>
    <row r="5" spans="1:6" ht="12.75">
      <c r="A5" s="121"/>
      <c r="B5" s="114" t="s">
        <v>108</v>
      </c>
      <c r="C5" s="112"/>
      <c r="D5" s="112"/>
      <c r="E5" s="112"/>
      <c r="F5" s="119"/>
    </row>
    <row r="6" spans="1:6" ht="12.75">
      <c r="A6" s="121"/>
      <c r="B6" s="114" t="s">
        <v>110</v>
      </c>
      <c r="C6" s="112"/>
      <c r="D6" s="112"/>
      <c r="E6" s="112"/>
      <c r="F6" s="119"/>
    </row>
    <row r="7" spans="1:6" ht="13.5" thickBot="1">
      <c r="A7" s="122"/>
      <c r="B7" s="146" t="s">
        <v>111</v>
      </c>
      <c r="C7" s="123"/>
      <c r="D7" s="123"/>
      <c r="E7" s="123"/>
      <c r="F7" s="124"/>
    </row>
    <row r="8" spans="1:2" ht="12.75">
      <c r="A8" s="110"/>
      <c r="B8" s="111"/>
    </row>
    <row r="10" spans="3:6" ht="11.25">
      <c r="C10" s="193" t="s">
        <v>76</v>
      </c>
      <c r="D10" s="194"/>
      <c r="E10" s="194"/>
      <c r="F10" s="194"/>
    </row>
    <row r="11" spans="3:6" s="112" customFormat="1" ht="11.25">
      <c r="C11" s="108" t="s">
        <v>77</v>
      </c>
      <c r="D11" s="108" t="s">
        <v>78</v>
      </c>
      <c r="E11" s="108" t="s">
        <v>102</v>
      </c>
      <c r="F11" s="108" t="s">
        <v>79</v>
      </c>
    </row>
    <row r="12" spans="1:6" s="112" customFormat="1" ht="11.25">
      <c r="A12" s="127" t="s">
        <v>72</v>
      </c>
      <c r="B12" s="127" t="s">
        <v>74</v>
      </c>
      <c r="C12" s="126"/>
      <c r="D12" s="125" t="s">
        <v>80</v>
      </c>
      <c r="E12" s="125"/>
      <c r="F12" s="126"/>
    </row>
    <row r="13" spans="1:6" s="112" customFormat="1" ht="11.25">
      <c r="A13" s="127" t="s">
        <v>73</v>
      </c>
      <c r="B13" s="127" t="s">
        <v>75</v>
      </c>
      <c r="C13" s="125" t="s">
        <v>80</v>
      </c>
      <c r="D13" s="125" t="s">
        <v>80</v>
      </c>
      <c r="E13" s="125"/>
      <c r="F13" s="126"/>
    </row>
    <row r="14" s="112" customFormat="1" ht="11.25"/>
    <row r="15" s="112" customFormat="1" ht="11.25"/>
  </sheetData>
  <sheetProtection/>
  <mergeCells count="1">
    <mergeCell ref="C10:F10"/>
  </mergeCells>
  <hyperlinks>
    <hyperlink ref="B7" r:id="rId1" display="creeley@riversideca.gov"/>
  </hyperlinks>
  <printOptions horizontalCentered="1"/>
  <pageMargins left="0.75" right="0.75" top="1" bottom="1" header="0.5" footer="0.5"/>
  <pageSetup fitToHeight="1" fitToWidth="1" horizontalDpi="600" verticalDpi="600" orientation="landscape" scale="89"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O76"/>
  <sheetViews>
    <sheetView zoomScalePageLayoutView="0" workbookViewId="0" topLeftCell="A1">
      <pane xSplit="1" ySplit="7" topLeftCell="B50" activePane="bottomRight" state="frozen"/>
      <selection pane="topLeft" activeCell="A1" sqref="A1"/>
      <selection pane="topRight" activeCell="B1" sqref="B1"/>
      <selection pane="bottomLeft" activeCell="A8" sqref="A8"/>
      <selection pane="bottomRight" activeCell="F2" sqref="F2"/>
    </sheetView>
  </sheetViews>
  <sheetFormatPr defaultColWidth="9.33203125" defaultRowHeight="11.25"/>
  <cols>
    <col min="1" max="1" width="104.66015625" style="8" customWidth="1"/>
    <col min="2" max="10" width="12.5" style="8" customWidth="1"/>
    <col min="11" max="15" width="12.16015625" style="8" customWidth="1"/>
    <col min="16" max="16384" width="9.33203125" style="8" customWidth="1"/>
  </cols>
  <sheetData>
    <row r="1" spans="1:15" ht="20.25">
      <c r="A1" s="136" t="s">
        <v>106</v>
      </c>
      <c r="B1" s="130"/>
      <c r="C1" s="130"/>
      <c r="D1" s="130"/>
      <c r="E1" s="130"/>
      <c r="F1" s="130"/>
      <c r="G1" s="130"/>
      <c r="H1" s="130"/>
      <c r="I1" s="130"/>
      <c r="J1" s="130"/>
      <c r="K1" s="130"/>
      <c r="L1" s="130"/>
      <c r="M1" s="130"/>
      <c r="N1" s="130"/>
      <c r="O1" s="131"/>
    </row>
    <row r="2" spans="1:15" ht="15.75">
      <c r="A2" s="134" t="s">
        <v>9</v>
      </c>
      <c r="B2" s="132"/>
      <c r="C2" s="132"/>
      <c r="D2" s="132"/>
      <c r="E2" s="132"/>
      <c r="F2" s="132"/>
      <c r="G2" s="132"/>
      <c r="H2" s="132"/>
      <c r="I2" s="132"/>
      <c r="J2" s="132"/>
      <c r="K2" s="132"/>
      <c r="L2" s="132"/>
      <c r="M2" s="132"/>
      <c r="N2" s="132"/>
      <c r="O2" s="133"/>
    </row>
    <row r="3" spans="1:15" ht="15.75">
      <c r="A3" s="134" t="s">
        <v>103</v>
      </c>
      <c r="B3" s="144"/>
      <c r="C3" s="144"/>
      <c r="D3" s="144"/>
      <c r="E3" s="144"/>
      <c r="F3" s="144"/>
      <c r="G3" s="144"/>
      <c r="H3" s="144"/>
      <c r="I3" s="144"/>
      <c r="J3" s="144"/>
      <c r="K3" s="144"/>
      <c r="L3" s="144"/>
      <c r="M3" s="144"/>
      <c r="N3" s="144"/>
      <c r="O3" s="145"/>
    </row>
    <row r="4" spans="1:15" ht="27" customHeight="1" thickBot="1">
      <c r="A4" s="134"/>
      <c r="B4" s="201" t="s">
        <v>120</v>
      </c>
      <c r="C4" s="201"/>
      <c r="D4" s="201"/>
      <c r="E4" s="144"/>
      <c r="F4" s="144"/>
      <c r="G4" s="144"/>
      <c r="H4" s="144"/>
      <c r="I4" s="144"/>
      <c r="J4" s="144"/>
      <c r="K4" s="144"/>
      <c r="L4" s="144"/>
      <c r="M4" s="144"/>
      <c r="N4" s="144"/>
      <c r="O4" s="145"/>
    </row>
    <row r="5" spans="1:15" ht="16.5" thickBot="1">
      <c r="A5" s="134"/>
      <c r="B5" s="199" t="s">
        <v>112</v>
      </c>
      <c r="C5" s="200"/>
      <c r="D5" s="152" t="s">
        <v>113</v>
      </c>
      <c r="E5" s="137"/>
      <c r="F5" s="137"/>
      <c r="G5" s="137"/>
      <c r="H5" s="137"/>
      <c r="I5" s="137"/>
      <c r="J5" s="137"/>
      <c r="K5" s="137"/>
      <c r="L5" s="137"/>
      <c r="M5" s="137"/>
      <c r="N5" s="137"/>
      <c r="O5" s="138"/>
    </row>
    <row r="6" spans="1:15" ht="21" customHeight="1" thickBot="1">
      <c r="A6" s="135" t="str">
        <f>+CoName</f>
        <v>City of Riverside, Riverside Public Utilities</v>
      </c>
      <c r="B6" s="139">
        <v>2013</v>
      </c>
      <c r="C6" s="139">
        <v>2014</v>
      </c>
      <c r="D6" s="139">
        <v>2015</v>
      </c>
      <c r="E6" s="139">
        <v>2016</v>
      </c>
      <c r="F6" s="139">
        <v>2017</v>
      </c>
      <c r="G6" s="139">
        <v>2018</v>
      </c>
      <c r="H6" s="139">
        <v>2019</v>
      </c>
      <c r="I6" s="139">
        <v>2020</v>
      </c>
      <c r="J6" s="139">
        <v>2021</v>
      </c>
      <c r="K6" s="139">
        <v>2022</v>
      </c>
      <c r="L6" s="139">
        <v>2023</v>
      </c>
      <c r="M6" s="139">
        <v>2024</v>
      </c>
      <c r="N6" s="139">
        <v>2025</v>
      </c>
      <c r="O6" s="139">
        <v>2026</v>
      </c>
    </row>
    <row r="7" spans="1:15" ht="17.25" customHeight="1" thickBot="1">
      <c r="A7" s="9" t="s">
        <v>10</v>
      </c>
      <c r="B7" s="10"/>
      <c r="C7" s="10"/>
      <c r="D7" s="10"/>
      <c r="E7" s="10"/>
      <c r="F7" s="10"/>
      <c r="G7" s="10"/>
      <c r="H7" s="10"/>
      <c r="I7" s="10"/>
      <c r="J7" s="10"/>
      <c r="K7" s="10"/>
      <c r="L7" s="10"/>
      <c r="M7" s="10"/>
      <c r="N7" s="10"/>
      <c r="O7" s="11"/>
    </row>
    <row r="8" spans="1:15" s="15" customFormat="1" ht="18" customHeight="1" thickBot="1">
      <c r="A8" s="12" t="s">
        <v>11</v>
      </c>
      <c r="B8" s="13"/>
      <c r="C8" s="13"/>
      <c r="D8" s="13"/>
      <c r="E8" s="13"/>
      <c r="F8" s="13"/>
      <c r="G8" s="13"/>
      <c r="H8" s="13"/>
      <c r="I8" s="13"/>
      <c r="J8" s="13"/>
      <c r="K8" s="13"/>
      <c r="L8" s="13"/>
      <c r="M8" s="13"/>
      <c r="N8" s="13"/>
      <c r="O8" s="14"/>
    </row>
    <row r="9" spans="1:15" ht="18" customHeight="1" thickBot="1">
      <c r="A9" s="16" t="s">
        <v>12</v>
      </c>
      <c r="B9" s="17"/>
      <c r="C9" s="17"/>
      <c r="D9" s="17"/>
      <c r="E9" s="17"/>
      <c r="F9" s="17"/>
      <c r="G9" s="17"/>
      <c r="H9" s="17"/>
      <c r="I9" s="17"/>
      <c r="J9" s="17"/>
      <c r="K9" s="17"/>
      <c r="L9" s="17"/>
      <c r="M9" s="17"/>
      <c r="N9" s="17"/>
      <c r="O9" s="18"/>
    </row>
    <row r="10" spans="1:15" s="20" customFormat="1" ht="18" customHeight="1" thickBot="1">
      <c r="A10" s="195" t="s">
        <v>13</v>
      </c>
      <c r="B10" s="196"/>
      <c r="C10" s="196"/>
      <c r="D10" s="196"/>
      <c r="E10" s="196"/>
      <c r="F10" s="196"/>
      <c r="G10" s="196"/>
      <c r="H10" s="196"/>
      <c r="I10" s="196"/>
      <c r="J10" s="196"/>
      <c r="K10" s="196"/>
      <c r="L10" s="196"/>
      <c r="M10" s="196"/>
      <c r="N10" s="197"/>
      <c r="O10" s="198"/>
    </row>
    <row r="11" spans="1:15" s="20" customFormat="1" ht="18" customHeight="1">
      <c r="A11" s="21" t="s">
        <v>14</v>
      </c>
      <c r="B11" s="22">
        <v>0</v>
      </c>
      <c r="C11" s="22">
        <v>68</v>
      </c>
      <c r="D11" s="22">
        <v>0</v>
      </c>
      <c r="E11" s="22"/>
      <c r="F11" s="22"/>
      <c r="G11" s="22"/>
      <c r="H11" s="22"/>
      <c r="I11" s="22"/>
      <c r="J11" s="22"/>
      <c r="K11" s="22"/>
      <c r="L11" s="22"/>
      <c r="M11" s="22"/>
      <c r="N11" s="22"/>
      <c r="O11" s="22"/>
    </row>
    <row r="12" spans="1:15" s="20" customFormat="1" ht="18" customHeight="1" thickBot="1">
      <c r="A12" s="23" t="s">
        <v>15</v>
      </c>
      <c r="B12" s="24">
        <v>16117</v>
      </c>
      <c r="C12" s="24">
        <v>5298</v>
      </c>
      <c r="D12" s="24">
        <v>8781</v>
      </c>
      <c r="E12" s="24"/>
      <c r="F12" s="24"/>
      <c r="G12" s="24"/>
      <c r="H12" s="24"/>
      <c r="I12" s="24"/>
      <c r="J12" s="24"/>
      <c r="K12" s="24"/>
      <c r="L12" s="24"/>
      <c r="M12" s="24"/>
      <c r="N12" s="24"/>
      <c r="O12" s="24"/>
    </row>
    <row r="13" spans="1:15" ht="18" customHeight="1" thickBot="1">
      <c r="A13" s="12" t="s">
        <v>16</v>
      </c>
      <c r="B13" s="13"/>
      <c r="C13" s="13"/>
      <c r="D13" s="13"/>
      <c r="E13" s="13"/>
      <c r="F13" s="13"/>
      <c r="G13" s="13"/>
      <c r="H13" s="13"/>
      <c r="I13" s="13"/>
      <c r="J13" s="13"/>
      <c r="K13" s="13"/>
      <c r="L13" s="13"/>
      <c r="M13" s="13"/>
      <c r="N13" s="13"/>
      <c r="O13" s="14"/>
    </row>
    <row r="14" spans="1:15" ht="18" customHeight="1">
      <c r="A14" s="25" t="s">
        <v>14</v>
      </c>
      <c r="B14" s="26"/>
      <c r="C14" s="26"/>
      <c r="D14" s="26"/>
      <c r="E14" s="26"/>
      <c r="F14" s="26"/>
      <c r="G14" s="26"/>
      <c r="H14" s="26"/>
      <c r="I14" s="26"/>
      <c r="J14" s="26"/>
      <c r="K14" s="26"/>
      <c r="L14" s="26"/>
      <c r="M14" s="26"/>
      <c r="N14" s="26"/>
      <c r="O14" s="26"/>
    </row>
    <row r="15" spans="1:15" ht="18" customHeight="1" thickBot="1">
      <c r="A15" s="27" t="s">
        <v>15</v>
      </c>
      <c r="B15" s="28"/>
      <c r="C15" s="28"/>
      <c r="D15" s="28"/>
      <c r="E15" s="28"/>
      <c r="F15" s="28"/>
      <c r="G15" s="28"/>
      <c r="H15" s="28"/>
      <c r="I15" s="28"/>
      <c r="J15" s="28"/>
      <c r="K15" s="28"/>
      <c r="L15" s="28"/>
      <c r="M15" s="28"/>
      <c r="N15" s="28"/>
      <c r="O15" s="28"/>
    </row>
    <row r="16" spans="1:15" ht="18" customHeight="1" thickBot="1">
      <c r="A16" s="12" t="s">
        <v>17</v>
      </c>
      <c r="B16" s="13"/>
      <c r="C16" s="13"/>
      <c r="D16" s="13"/>
      <c r="E16" s="13"/>
      <c r="F16" s="13"/>
      <c r="G16" s="13"/>
      <c r="H16" s="13"/>
      <c r="I16" s="13"/>
      <c r="J16" s="13"/>
      <c r="K16" s="13"/>
      <c r="L16" s="13"/>
      <c r="M16" s="13"/>
      <c r="N16" s="13"/>
      <c r="O16" s="14"/>
    </row>
    <row r="17" spans="1:15" ht="18" customHeight="1">
      <c r="A17" s="25" t="s">
        <v>14</v>
      </c>
      <c r="B17" s="29"/>
      <c r="C17" s="29"/>
      <c r="D17" s="29"/>
      <c r="E17" s="29"/>
      <c r="F17" s="29"/>
      <c r="G17" s="29"/>
      <c r="H17" s="29"/>
      <c r="I17" s="29"/>
      <c r="J17" s="29"/>
      <c r="K17" s="29"/>
      <c r="L17" s="29"/>
      <c r="M17" s="29"/>
      <c r="N17" s="29"/>
      <c r="O17" s="29"/>
    </row>
    <row r="18" spans="1:15" ht="18" customHeight="1" thickBot="1">
      <c r="A18" s="27" t="s">
        <v>15</v>
      </c>
      <c r="B18" s="30"/>
      <c r="C18" s="30"/>
      <c r="D18" s="30"/>
      <c r="E18" s="30"/>
      <c r="F18" s="30"/>
      <c r="G18" s="30"/>
      <c r="H18" s="30"/>
      <c r="I18" s="30"/>
      <c r="J18" s="30"/>
      <c r="K18" s="30"/>
      <c r="L18" s="30"/>
      <c r="M18" s="30"/>
      <c r="N18" s="30"/>
      <c r="O18" s="30"/>
    </row>
    <row r="19" spans="1:15" ht="18" customHeight="1" thickBot="1">
      <c r="A19" s="12" t="s">
        <v>18</v>
      </c>
      <c r="B19" s="13"/>
      <c r="C19" s="13"/>
      <c r="D19" s="13"/>
      <c r="E19" s="13"/>
      <c r="F19" s="13"/>
      <c r="G19" s="13"/>
      <c r="H19" s="13"/>
      <c r="I19" s="13"/>
      <c r="J19" s="13"/>
      <c r="K19" s="13"/>
      <c r="L19" s="13"/>
      <c r="M19" s="13"/>
      <c r="N19" s="13"/>
      <c r="O19" s="14"/>
    </row>
    <row r="20" spans="1:15" ht="18" customHeight="1">
      <c r="A20" s="25" t="s">
        <v>14</v>
      </c>
      <c r="B20" s="26">
        <v>5475</v>
      </c>
      <c r="C20" s="26">
        <v>4929</v>
      </c>
      <c r="D20" s="26">
        <v>3844</v>
      </c>
      <c r="E20" s="26"/>
      <c r="F20" s="26"/>
      <c r="G20" s="26"/>
      <c r="H20" s="26"/>
      <c r="I20" s="26"/>
      <c r="J20" s="26"/>
      <c r="K20" s="26"/>
      <c r="L20" s="26"/>
      <c r="M20" s="26"/>
      <c r="N20" s="26"/>
      <c r="O20" s="26"/>
    </row>
    <row r="21" spans="1:15" ht="18" customHeight="1">
      <c r="A21" s="27" t="s">
        <v>15</v>
      </c>
      <c r="B21" s="31">
        <v>7379</v>
      </c>
      <c r="C21" s="31">
        <v>6970</v>
      </c>
      <c r="D21" s="31">
        <f>1078+4773+2679</f>
        <v>8530</v>
      </c>
      <c r="E21" s="31"/>
      <c r="F21" s="31"/>
      <c r="G21" s="31"/>
      <c r="H21" s="31"/>
      <c r="I21" s="31"/>
      <c r="J21" s="31"/>
      <c r="K21" s="31"/>
      <c r="L21" s="31"/>
      <c r="M21" s="31"/>
      <c r="N21" s="31"/>
      <c r="O21" s="31"/>
    </row>
    <row r="22" spans="1:15" ht="18" customHeight="1" thickBot="1">
      <c r="A22" s="32" t="s">
        <v>19</v>
      </c>
      <c r="B22" s="33"/>
      <c r="C22" s="33"/>
      <c r="D22" s="33"/>
      <c r="E22" s="33"/>
      <c r="F22" s="33"/>
      <c r="G22" s="33"/>
      <c r="H22" s="33"/>
      <c r="I22" s="33"/>
      <c r="J22" s="33"/>
      <c r="K22" s="33"/>
      <c r="L22" s="33"/>
      <c r="M22" s="33"/>
      <c r="N22" s="33"/>
      <c r="O22" s="33"/>
    </row>
    <row r="23" spans="1:15" ht="18" customHeight="1" thickBot="1">
      <c r="A23" s="12" t="s">
        <v>20</v>
      </c>
      <c r="B23" s="13"/>
      <c r="C23" s="13"/>
      <c r="D23" s="13"/>
      <c r="E23" s="13"/>
      <c r="F23" s="13"/>
      <c r="G23" s="13"/>
      <c r="H23" s="13"/>
      <c r="I23" s="13"/>
      <c r="J23" s="13"/>
      <c r="K23" s="13"/>
      <c r="L23" s="13"/>
      <c r="M23" s="13"/>
      <c r="N23" s="13"/>
      <c r="O23" s="14"/>
    </row>
    <row r="24" spans="1:15" ht="18" customHeight="1">
      <c r="A24" s="25" t="s">
        <v>14</v>
      </c>
      <c r="B24" s="26"/>
      <c r="C24" s="26"/>
      <c r="D24" s="26"/>
      <c r="E24" s="26"/>
      <c r="F24" s="26"/>
      <c r="G24" s="26"/>
      <c r="H24" s="26"/>
      <c r="I24" s="26"/>
      <c r="J24" s="26"/>
      <c r="K24" s="26"/>
      <c r="L24" s="26"/>
      <c r="M24" s="26"/>
      <c r="N24" s="26"/>
      <c r="O24" s="26"/>
    </row>
    <row r="25" spans="1:15" ht="18" customHeight="1">
      <c r="A25" s="27" t="s">
        <v>15</v>
      </c>
      <c r="B25" s="34"/>
      <c r="C25" s="34"/>
      <c r="D25" s="34"/>
      <c r="E25" s="34"/>
      <c r="F25" s="34"/>
      <c r="G25" s="34"/>
      <c r="H25" s="34"/>
      <c r="I25" s="34"/>
      <c r="J25" s="34"/>
      <c r="K25" s="34"/>
      <c r="L25" s="34"/>
      <c r="M25" s="34"/>
      <c r="N25" s="34"/>
      <c r="O25" s="34"/>
    </row>
    <row r="26" spans="1:15" ht="18" customHeight="1" thickBot="1">
      <c r="A26" s="35" t="s">
        <v>21</v>
      </c>
      <c r="B26" s="36"/>
      <c r="C26" s="36"/>
      <c r="D26" s="36"/>
      <c r="E26" s="36"/>
      <c r="F26" s="36"/>
      <c r="G26" s="36"/>
      <c r="H26" s="36"/>
      <c r="I26" s="36"/>
      <c r="J26" s="36"/>
      <c r="K26" s="36"/>
      <c r="L26" s="36"/>
      <c r="M26" s="36"/>
      <c r="N26" s="36"/>
      <c r="O26" s="36"/>
    </row>
    <row r="27" spans="1:15" ht="15.75" customHeight="1" thickBot="1">
      <c r="A27" s="12" t="s">
        <v>22</v>
      </c>
      <c r="B27" s="13"/>
      <c r="C27" s="13"/>
      <c r="D27" s="13"/>
      <c r="E27" s="13"/>
      <c r="F27" s="13"/>
      <c r="G27" s="13"/>
      <c r="H27" s="13"/>
      <c r="I27" s="13"/>
      <c r="J27" s="13"/>
      <c r="K27" s="13"/>
      <c r="L27" s="13"/>
      <c r="M27" s="13"/>
      <c r="N27" s="13"/>
      <c r="O27" s="14"/>
    </row>
    <row r="28" spans="1:15" ht="15.75" customHeight="1">
      <c r="A28" s="25" t="s">
        <v>14</v>
      </c>
      <c r="B28" s="37"/>
      <c r="C28" s="37"/>
      <c r="D28" s="37"/>
      <c r="E28" s="37"/>
      <c r="F28" s="37"/>
      <c r="G28" s="37"/>
      <c r="H28" s="37"/>
      <c r="I28" s="37"/>
      <c r="J28" s="37"/>
      <c r="K28" s="37"/>
      <c r="L28" s="37"/>
      <c r="M28" s="37"/>
      <c r="N28" s="37"/>
      <c r="O28" s="37"/>
    </row>
    <row r="29" spans="1:15" ht="15.75" customHeight="1" thickBot="1">
      <c r="A29" s="27" t="s">
        <v>15</v>
      </c>
      <c r="B29" s="38"/>
      <c r="C29" s="38"/>
      <c r="D29" s="38"/>
      <c r="E29" s="38"/>
      <c r="F29" s="38"/>
      <c r="G29" s="38"/>
      <c r="H29" s="38"/>
      <c r="I29" s="38"/>
      <c r="J29" s="38"/>
      <c r="K29" s="38"/>
      <c r="L29" s="38"/>
      <c r="M29" s="38"/>
      <c r="N29" s="38"/>
      <c r="O29" s="38"/>
    </row>
    <row r="30" spans="1:15" ht="17.25" customHeight="1" thickBot="1">
      <c r="A30" s="16" t="s">
        <v>23</v>
      </c>
      <c r="B30" s="17"/>
      <c r="C30" s="17"/>
      <c r="D30" s="17"/>
      <c r="E30" s="17"/>
      <c r="F30" s="17"/>
      <c r="G30" s="17"/>
      <c r="H30" s="17"/>
      <c r="I30" s="17"/>
      <c r="J30" s="17"/>
      <c r="K30" s="17"/>
      <c r="L30" s="17"/>
      <c r="M30" s="17"/>
      <c r="N30" s="17"/>
      <c r="O30" s="18"/>
    </row>
    <row r="31" spans="1:15" ht="17.25" customHeight="1" thickBot="1">
      <c r="A31" s="39" t="s">
        <v>24</v>
      </c>
      <c r="B31" s="40">
        <v>209</v>
      </c>
      <c r="C31" s="40">
        <v>143</v>
      </c>
      <c r="D31" s="40"/>
      <c r="E31" s="40"/>
      <c r="F31" s="40"/>
      <c r="G31" s="40"/>
      <c r="H31" s="40"/>
      <c r="I31" s="40"/>
      <c r="J31" s="40"/>
      <c r="K31" s="41"/>
      <c r="L31" s="142"/>
      <c r="M31" s="142"/>
      <c r="N31" s="40"/>
      <c r="O31" s="41"/>
    </row>
    <row r="32" spans="1:15" ht="17.25" customHeight="1" thickBot="1">
      <c r="A32" s="12" t="s">
        <v>25</v>
      </c>
      <c r="B32" s="13"/>
      <c r="C32" s="13"/>
      <c r="D32" s="13"/>
      <c r="E32" s="13"/>
      <c r="F32" s="13"/>
      <c r="G32" s="13"/>
      <c r="H32" s="13"/>
      <c r="I32" s="13"/>
      <c r="J32" s="13"/>
      <c r="K32" s="13"/>
      <c r="L32" s="13"/>
      <c r="M32" s="13"/>
      <c r="N32" s="13"/>
      <c r="O32" s="14"/>
    </row>
    <row r="33" spans="1:15" ht="17.25" customHeight="1">
      <c r="A33" s="42" t="s">
        <v>26</v>
      </c>
      <c r="B33" s="43">
        <v>3493</v>
      </c>
      <c r="C33" s="43">
        <v>4150</v>
      </c>
      <c r="D33" s="43">
        <f>1156+3345</f>
        <v>4501</v>
      </c>
      <c r="E33" s="43"/>
      <c r="F33" s="43"/>
      <c r="G33" s="43"/>
      <c r="H33" s="43"/>
      <c r="I33" s="43"/>
      <c r="J33" s="43"/>
      <c r="K33" s="44"/>
      <c r="L33" s="143"/>
      <c r="M33" s="143"/>
      <c r="N33" s="43"/>
      <c r="O33" s="44"/>
    </row>
    <row r="34" spans="1:15" ht="17.25" customHeight="1">
      <c r="A34" s="45" t="s">
        <v>27</v>
      </c>
      <c r="B34" s="43">
        <v>49061</v>
      </c>
      <c r="C34" s="43">
        <v>48570</v>
      </c>
      <c r="D34" s="43">
        <f>19864+36100</f>
        <v>55964</v>
      </c>
      <c r="E34" s="43"/>
      <c r="F34" s="43"/>
      <c r="G34" s="43"/>
      <c r="H34" s="43"/>
      <c r="I34" s="43"/>
      <c r="J34" s="43"/>
      <c r="K34" s="44"/>
      <c r="L34" s="143"/>
      <c r="M34" s="143"/>
      <c r="N34" s="43"/>
      <c r="O34" s="44"/>
    </row>
    <row r="35" spans="1:15" ht="17.25" customHeight="1">
      <c r="A35" s="45" t="s">
        <v>28</v>
      </c>
      <c r="B35" s="43">
        <v>810</v>
      </c>
      <c r="C35" s="43">
        <v>830</v>
      </c>
      <c r="D35" s="43">
        <f>399+815</f>
        <v>1214</v>
      </c>
      <c r="E35" s="43"/>
      <c r="F35" s="43"/>
      <c r="G35" s="43"/>
      <c r="H35" s="43"/>
      <c r="I35" s="43"/>
      <c r="J35" s="43"/>
      <c r="K35" s="44"/>
      <c r="L35" s="143"/>
      <c r="M35" s="143"/>
      <c r="N35" s="43"/>
      <c r="O35" s="44"/>
    </row>
    <row r="36" spans="1:15" ht="17.25" customHeight="1">
      <c r="A36" s="45" t="s">
        <v>29</v>
      </c>
      <c r="B36" s="43"/>
      <c r="C36" s="43"/>
      <c r="D36" s="43"/>
      <c r="E36" s="43"/>
      <c r="F36" s="43"/>
      <c r="G36" s="43"/>
      <c r="H36" s="43"/>
      <c r="I36" s="43"/>
      <c r="J36" s="43"/>
      <c r="K36" s="44"/>
      <c r="L36" s="143"/>
      <c r="M36" s="143"/>
      <c r="N36" s="43"/>
      <c r="O36" s="44"/>
    </row>
    <row r="37" spans="1:15" ht="17.25" customHeight="1" thickBot="1">
      <c r="A37" s="46" t="s">
        <v>30</v>
      </c>
      <c r="B37" s="41"/>
      <c r="C37" s="41"/>
      <c r="D37" s="41"/>
      <c r="E37" s="41"/>
      <c r="F37" s="41"/>
      <c r="G37" s="41"/>
      <c r="H37" s="41"/>
      <c r="I37" s="41"/>
      <c r="J37" s="41"/>
      <c r="K37" s="41"/>
      <c r="L37" s="41"/>
      <c r="M37" s="41"/>
      <c r="N37" s="41"/>
      <c r="O37" s="41"/>
    </row>
    <row r="38" spans="1:15" ht="17.25" customHeight="1" thickBot="1">
      <c r="A38" s="47" t="s">
        <v>31</v>
      </c>
      <c r="B38" s="81"/>
      <c r="C38" s="81"/>
      <c r="D38" s="81"/>
      <c r="E38" s="81"/>
      <c r="F38" s="81"/>
      <c r="G38" s="81"/>
      <c r="H38" s="81"/>
      <c r="I38" s="81"/>
      <c r="J38" s="81"/>
      <c r="K38" s="81"/>
      <c r="L38" s="81"/>
      <c r="M38" s="81"/>
      <c r="N38" s="81"/>
      <c r="O38" s="81"/>
    </row>
    <row r="39" spans="1:15" ht="17.25" customHeight="1" thickBot="1">
      <c r="A39" s="48" t="s">
        <v>32</v>
      </c>
      <c r="B39" s="49"/>
      <c r="C39" s="49"/>
      <c r="D39" s="49"/>
      <c r="E39" s="49"/>
      <c r="F39" s="49"/>
      <c r="G39" s="49"/>
      <c r="H39" s="49"/>
      <c r="I39" s="49"/>
      <c r="J39" s="49"/>
      <c r="K39" s="49"/>
      <c r="L39" s="49"/>
      <c r="M39" s="49"/>
      <c r="N39" s="49"/>
      <c r="O39" s="50"/>
    </row>
    <row r="40" spans="1:15" ht="17.25" customHeight="1">
      <c r="A40" s="51" t="s">
        <v>33</v>
      </c>
      <c r="B40" s="37">
        <v>23356</v>
      </c>
      <c r="C40" s="37">
        <v>23073</v>
      </c>
      <c r="D40" s="37">
        <f>24802+263+1396+2288+2443+2842</f>
        <v>34034</v>
      </c>
      <c r="E40" s="37"/>
      <c r="F40" s="37"/>
      <c r="G40" s="37"/>
      <c r="H40" s="37"/>
      <c r="I40" s="37"/>
      <c r="J40" s="37"/>
      <c r="K40" s="37"/>
      <c r="L40" s="37"/>
      <c r="M40" s="37"/>
      <c r="N40" s="37"/>
      <c r="O40" s="37"/>
    </row>
    <row r="41" spans="1:15" ht="17.25" customHeight="1" thickBot="1">
      <c r="A41" s="52" t="s">
        <v>34</v>
      </c>
      <c r="B41" s="38">
        <v>25561</v>
      </c>
      <c r="C41" s="38">
        <v>44791</v>
      </c>
      <c r="D41" s="38">
        <f>D72-D12-D20-D33-D34-D35-D40-D45-D46</f>
        <v>38824</v>
      </c>
      <c r="E41" s="38"/>
      <c r="F41" s="38"/>
      <c r="G41" s="38"/>
      <c r="H41" s="38"/>
      <c r="I41" s="38"/>
      <c r="J41" s="38"/>
      <c r="K41" s="38"/>
      <c r="L41" s="38"/>
      <c r="M41" s="38"/>
      <c r="N41" s="38"/>
      <c r="O41" s="38"/>
    </row>
    <row r="42" spans="1:15" ht="17.25" customHeight="1" thickBot="1">
      <c r="A42" s="53" t="s">
        <v>35</v>
      </c>
      <c r="B42" s="82"/>
      <c r="C42" s="82"/>
      <c r="D42" s="82"/>
      <c r="E42" s="82"/>
      <c r="F42" s="82"/>
      <c r="G42" s="82"/>
      <c r="H42" s="82"/>
      <c r="I42" s="82"/>
      <c r="J42" s="82"/>
      <c r="K42" s="82"/>
      <c r="L42" s="82"/>
      <c r="M42" s="82"/>
      <c r="N42" s="82"/>
      <c r="O42" s="82"/>
    </row>
    <row r="43" spans="1:15" s="20" customFormat="1" ht="16.5" customHeight="1" thickBot="1">
      <c r="A43" s="19" t="s">
        <v>36</v>
      </c>
      <c r="B43" s="13"/>
      <c r="C43" s="13"/>
      <c r="D43" s="13"/>
      <c r="E43" s="13"/>
      <c r="F43" s="13"/>
      <c r="G43" s="13"/>
      <c r="H43" s="13"/>
      <c r="I43" s="13"/>
      <c r="J43" s="13"/>
      <c r="K43" s="13"/>
      <c r="L43" s="13"/>
      <c r="M43" s="13"/>
      <c r="N43" s="13"/>
      <c r="O43" s="14"/>
    </row>
    <row r="44" spans="1:15" s="20" customFormat="1" ht="16.5" customHeight="1">
      <c r="A44" s="54" t="s">
        <v>37</v>
      </c>
      <c r="B44" s="22"/>
      <c r="C44" s="22"/>
      <c r="D44" s="22"/>
      <c r="E44" s="22"/>
      <c r="F44" s="22"/>
      <c r="G44" s="22"/>
      <c r="H44" s="22"/>
      <c r="I44" s="22"/>
      <c r="J44" s="22"/>
      <c r="K44" s="22"/>
      <c r="L44" s="22"/>
      <c r="M44" s="22"/>
      <c r="N44" s="22"/>
      <c r="O44" s="22"/>
    </row>
    <row r="45" spans="1:15" s="20" customFormat="1" ht="16.5" customHeight="1">
      <c r="A45" s="55" t="s">
        <v>38</v>
      </c>
      <c r="B45" s="56">
        <v>9080</v>
      </c>
      <c r="C45" s="56">
        <v>15250</v>
      </c>
      <c r="D45" s="56">
        <f>302+3190+11000</f>
        <v>14492</v>
      </c>
      <c r="E45" s="56"/>
      <c r="F45" s="56"/>
      <c r="G45" s="56"/>
      <c r="H45" s="56"/>
      <c r="I45" s="56"/>
      <c r="J45" s="56"/>
      <c r="K45" s="56"/>
      <c r="L45" s="56"/>
      <c r="M45" s="56"/>
      <c r="N45" s="56"/>
      <c r="O45" s="56"/>
    </row>
    <row r="46" spans="1:15" s="20" customFormat="1" ht="16.5" customHeight="1" thickBot="1">
      <c r="A46" s="57" t="s">
        <v>39</v>
      </c>
      <c r="B46" s="58">
        <v>36877</v>
      </c>
      <c r="C46" s="58">
        <v>36689</v>
      </c>
      <c r="D46" s="58">
        <f>56278-D45</f>
        <v>41786</v>
      </c>
      <c r="E46" s="58"/>
      <c r="F46" s="58"/>
      <c r="G46" s="58"/>
      <c r="H46" s="58"/>
      <c r="I46" s="58"/>
      <c r="J46" s="58"/>
      <c r="K46" s="58"/>
      <c r="L46" s="58"/>
      <c r="M46" s="58"/>
      <c r="N46" s="58"/>
      <c r="O46" s="58"/>
    </row>
    <row r="47" spans="1:15" ht="18.75" customHeight="1" thickBot="1">
      <c r="A47" s="59" t="s">
        <v>40</v>
      </c>
      <c r="B47" s="60">
        <v>13730</v>
      </c>
      <c r="C47" s="60">
        <v>14160</v>
      </c>
      <c r="D47" s="163" t="s">
        <v>114</v>
      </c>
      <c r="E47" s="60"/>
      <c r="F47" s="60"/>
      <c r="G47" s="60"/>
      <c r="H47" s="60"/>
      <c r="I47" s="60"/>
      <c r="J47" s="60"/>
      <c r="K47" s="60"/>
      <c r="L47" s="60"/>
      <c r="M47" s="60"/>
      <c r="N47" s="60"/>
      <c r="O47" s="60"/>
    </row>
    <row r="48" spans="1:15" s="20" customFormat="1" ht="17.25" customHeight="1" thickBot="1">
      <c r="A48" s="59" t="s">
        <v>41</v>
      </c>
      <c r="B48" s="60">
        <v>9067</v>
      </c>
      <c r="C48" s="60">
        <v>9271</v>
      </c>
      <c r="D48" s="163" t="s">
        <v>114</v>
      </c>
      <c r="E48" s="60"/>
      <c r="F48" s="60"/>
      <c r="G48" s="60"/>
      <c r="H48" s="60"/>
      <c r="I48" s="60"/>
      <c r="J48" s="60"/>
      <c r="K48" s="60"/>
      <c r="L48" s="60"/>
      <c r="M48" s="60"/>
      <c r="N48" s="60"/>
      <c r="O48" s="60"/>
    </row>
    <row r="49" spans="1:15" s="20" customFormat="1" ht="17.25" customHeight="1" thickBot="1">
      <c r="A49" s="59" t="s">
        <v>42</v>
      </c>
      <c r="B49" s="60">
        <v>26782</v>
      </c>
      <c r="C49" s="60">
        <v>26943</v>
      </c>
      <c r="D49" s="163" t="s">
        <v>114</v>
      </c>
      <c r="E49" s="60"/>
      <c r="F49" s="60"/>
      <c r="G49" s="60"/>
      <c r="H49" s="60"/>
      <c r="I49" s="60"/>
      <c r="J49" s="60"/>
      <c r="K49" s="60"/>
      <c r="L49" s="60"/>
      <c r="M49" s="60"/>
      <c r="N49" s="60"/>
      <c r="O49" s="60"/>
    </row>
    <row r="50" spans="1:15" s="20" customFormat="1" ht="17.25" customHeight="1" thickBot="1">
      <c r="A50" s="153" t="s">
        <v>43</v>
      </c>
      <c r="B50" s="154"/>
      <c r="C50" s="154"/>
      <c r="D50" s="154"/>
      <c r="E50" s="154"/>
      <c r="F50" s="13"/>
      <c r="G50" s="13"/>
      <c r="H50" s="13"/>
      <c r="I50" s="13"/>
      <c r="J50" s="13"/>
      <c r="K50" s="13"/>
      <c r="L50" s="13"/>
      <c r="M50" s="13"/>
      <c r="N50" s="13"/>
      <c r="O50" s="14"/>
    </row>
    <row r="51" spans="1:15" s="20" customFormat="1" ht="17.25" customHeight="1">
      <c r="A51" s="155" t="s">
        <v>44</v>
      </c>
      <c r="B51" s="156">
        <v>1079</v>
      </c>
      <c r="C51" s="156">
        <v>989</v>
      </c>
      <c r="D51" s="156">
        <v>2590</v>
      </c>
      <c r="E51" s="156"/>
      <c r="F51" s="22"/>
      <c r="G51" s="22"/>
      <c r="H51" s="22"/>
      <c r="I51" s="22"/>
      <c r="J51" s="22"/>
      <c r="K51" s="22"/>
      <c r="L51" s="22"/>
      <c r="M51" s="22"/>
      <c r="N51" s="22"/>
      <c r="O51" s="22"/>
    </row>
    <row r="52" spans="1:15" ht="16.5" customHeight="1">
      <c r="A52" s="157" t="s">
        <v>45</v>
      </c>
      <c r="B52" s="158">
        <v>3339</v>
      </c>
      <c r="C52" s="158">
        <v>3497</v>
      </c>
      <c r="D52" s="158">
        <v>6263</v>
      </c>
      <c r="E52" s="158"/>
      <c r="F52" s="43"/>
      <c r="G52" s="43"/>
      <c r="H52" s="43"/>
      <c r="I52" s="43"/>
      <c r="J52" s="43"/>
      <c r="K52" s="44"/>
      <c r="L52" s="143"/>
      <c r="M52" s="143"/>
      <c r="N52" s="43"/>
      <c r="O52" s="44"/>
    </row>
    <row r="53" spans="1:15" ht="17.25" customHeight="1">
      <c r="A53" s="159" t="s">
        <v>46</v>
      </c>
      <c r="B53" s="158">
        <v>2100</v>
      </c>
      <c r="C53" s="158">
        <v>2265</v>
      </c>
      <c r="D53" s="158">
        <v>2500</v>
      </c>
      <c r="E53" s="158"/>
      <c r="F53" s="43"/>
      <c r="G53" s="43"/>
      <c r="H53" s="43"/>
      <c r="I53" s="43"/>
      <c r="J53" s="43"/>
      <c r="K53" s="44"/>
      <c r="L53" s="143"/>
      <c r="M53" s="143"/>
      <c r="N53" s="43"/>
      <c r="O53" s="44"/>
    </row>
    <row r="54" spans="1:15" ht="17.25" customHeight="1" thickBot="1">
      <c r="A54" s="159" t="s">
        <v>47</v>
      </c>
      <c r="B54" s="160">
        <v>383</v>
      </c>
      <c r="C54" s="160">
        <v>288</v>
      </c>
      <c r="D54" s="160">
        <v>545</v>
      </c>
      <c r="E54" s="160"/>
      <c r="F54" s="40"/>
      <c r="G54" s="40"/>
      <c r="H54" s="40"/>
      <c r="I54" s="40"/>
      <c r="J54" s="40"/>
      <c r="K54" s="41"/>
      <c r="L54" s="142"/>
      <c r="M54" s="142"/>
      <c r="N54" s="40"/>
      <c r="O54" s="41"/>
    </row>
    <row r="55" spans="1:15" ht="17.25" customHeight="1" thickBot="1">
      <c r="A55" s="153" t="s">
        <v>81</v>
      </c>
      <c r="B55" s="161">
        <v>0</v>
      </c>
      <c r="C55" s="161">
        <v>0</v>
      </c>
      <c r="D55" s="161">
        <v>0</v>
      </c>
      <c r="E55" s="161"/>
      <c r="F55" s="60"/>
      <c r="G55" s="60"/>
      <c r="H55" s="60"/>
      <c r="I55" s="60"/>
      <c r="J55" s="60"/>
      <c r="K55" s="60"/>
      <c r="L55" s="60"/>
      <c r="M55" s="60"/>
      <c r="N55" s="60"/>
      <c r="O55" s="60"/>
    </row>
    <row r="56" spans="1:15" s="20" customFormat="1" ht="18" customHeight="1" thickBot="1">
      <c r="A56" s="162" t="s">
        <v>48</v>
      </c>
      <c r="B56" s="161">
        <v>967</v>
      </c>
      <c r="C56" s="161">
        <v>894</v>
      </c>
      <c r="D56" s="161">
        <v>416</v>
      </c>
      <c r="E56" s="161"/>
      <c r="F56" s="60"/>
      <c r="G56" s="60"/>
      <c r="H56" s="60"/>
      <c r="I56" s="60"/>
      <c r="J56" s="60"/>
      <c r="K56" s="60"/>
      <c r="L56" s="60"/>
      <c r="M56" s="60"/>
      <c r="N56" s="60"/>
      <c r="O56" s="60"/>
    </row>
    <row r="57" spans="1:15" ht="17.25" customHeight="1" thickBot="1">
      <c r="A57" s="9" t="s">
        <v>49</v>
      </c>
      <c r="B57" s="10"/>
      <c r="C57" s="10"/>
      <c r="D57" s="10"/>
      <c r="E57" s="10"/>
      <c r="F57" s="10"/>
      <c r="G57" s="10"/>
      <c r="H57" s="10"/>
      <c r="I57" s="10"/>
      <c r="J57" s="10"/>
      <c r="K57" s="10"/>
      <c r="L57" s="10"/>
      <c r="M57" s="10"/>
      <c r="N57" s="10"/>
      <c r="O57" s="11"/>
    </row>
    <row r="58" spans="1:15" ht="16.5" customHeight="1">
      <c r="A58" s="61" t="s">
        <v>50</v>
      </c>
      <c r="B58" s="37"/>
      <c r="C58" s="37"/>
      <c r="D58" s="37"/>
      <c r="E58" s="37"/>
      <c r="F58" s="37"/>
      <c r="G58" s="37"/>
      <c r="H58" s="37"/>
      <c r="I58" s="37"/>
      <c r="J58" s="37"/>
      <c r="K58" s="37"/>
      <c r="L58" s="37"/>
      <c r="M58" s="37"/>
      <c r="N58" s="37"/>
      <c r="O58" s="37"/>
    </row>
    <row r="59" spans="1:15" ht="17.25" customHeight="1">
      <c r="A59" s="62" t="s">
        <v>51</v>
      </c>
      <c r="B59" s="63"/>
      <c r="C59" s="63"/>
      <c r="D59" s="63"/>
      <c r="E59" s="63"/>
      <c r="F59" s="63"/>
      <c r="G59" s="63"/>
      <c r="H59" s="63"/>
      <c r="I59" s="63"/>
      <c r="J59" s="63"/>
      <c r="K59" s="63"/>
      <c r="L59" s="63"/>
      <c r="M59" s="63"/>
      <c r="N59" s="63"/>
      <c r="O59" s="63"/>
    </row>
    <row r="60" spans="1:15" ht="17.25" customHeight="1">
      <c r="A60" s="62" t="s">
        <v>52</v>
      </c>
      <c r="B60" s="63"/>
      <c r="C60" s="63"/>
      <c r="D60" s="63"/>
      <c r="E60" s="63"/>
      <c r="F60" s="63"/>
      <c r="G60" s="63"/>
      <c r="H60" s="63"/>
      <c r="I60" s="63"/>
      <c r="J60" s="63"/>
      <c r="K60" s="63"/>
      <c r="L60" s="63"/>
      <c r="M60" s="63"/>
      <c r="N60" s="63"/>
      <c r="O60" s="63"/>
    </row>
    <row r="61" spans="1:15" ht="17.25" customHeight="1">
      <c r="A61" s="55" t="s">
        <v>53</v>
      </c>
      <c r="B61" s="56"/>
      <c r="C61" s="56"/>
      <c r="D61" s="56"/>
      <c r="E61" s="56"/>
      <c r="F61" s="56"/>
      <c r="G61" s="56"/>
      <c r="H61" s="56"/>
      <c r="I61" s="56"/>
      <c r="J61" s="56"/>
      <c r="K61" s="56"/>
      <c r="L61" s="56"/>
      <c r="M61" s="56"/>
      <c r="N61" s="56"/>
      <c r="O61" s="56"/>
    </row>
    <row r="62" spans="1:15" ht="17.25" customHeight="1" thickBot="1">
      <c r="A62" s="64" t="s">
        <v>54</v>
      </c>
      <c r="B62" s="65"/>
      <c r="C62" s="65"/>
      <c r="D62" s="65"/>
      <c r="E62" s="65"/>
      <c r="F62" s="65"/>
      <c r="G62" s="65"/>
      <c r="H62" s="65"/>
      <c r="I62" s="65"/>
      <c r="J62" s="65"/>
      <c r="K62" s="65"/>
      <c r="L62" s="65"/>
      <c r="M62" s="65"/>
      <c r="N62" s="65"/>
      <c r="O62" s="65"/>
    </row>
    <row r="63" spans="1:15" ht="16.5" customHeight="1" thickBot="1">
      <c r="A63" s="66" t="s">
        <v>55</v>
      </c>
      <c r="B63" s="165"/>
      <c r="C63" s="165"/>
      <c r="D63" s="67"/>
      <c r="E63" s="67"/>
      <c r="F63" s="67"/>
      <c r="G63" s="67"/>
      <c r="H63" s="67"/>
      <c r="I63" s="67"/>
      <c r="J63" s="67"/>
      <c r="K63" s="67"/>
      <c r="L63" s="67"/>
      <c r="M63" s="67"/>
      <c r="N63" s="67"/>
      <c r="O63" s="67"/>
    </row>
    <row r="64" spans="1:15" ht="16.5" customHeight="1" thickBot="1">
      <c r="A64" s="66" t="s">
        <v>56</v>
      </c>
      <c r="B64" s="67"/>
      <c r="C64" s="67"/>
      <c r="D64" s="67"/>
      <c r="E64" s="67"/>
      <c r="F64" s="67"/>
      <c r="G64" s="67"/>
      <c r="H64" s="67"/>
      <c r="I64" s="67"/>
      <c r="J64" s="67"/>
      <c r="K64" s="67"/>
      <c r="L64" s="67"/>
      <c r="M64" s="67"/>
      <c r="N64" s="67"/>
      <c r="O64" s="67"/>
    </row>
    <row r="65" spans="1:15" ht="16.5" customHeight="1" thickBot="1">
      <c r="A65" s="68" t="s">
        <v>57</v>
      </c>
      <c r="B65" s="165"/>
      <c r="C65" s="165"/>
      <c r="D65" s="67"/>
      <c r="E65" s="67"/>
      <c r="F65" s="67"/>
      <c r="G65" s="67"/>
      <c r="H65" s="67"/>
      <c r="I65" s="67"/>
      <c r="J65" s="67"/>
      <c r="K65" s="67"/>
      <c r="L65" s="67"/>
      <c r="M65" s="67"/>
      <c r="N65" s="67"/>
      <c r="O65" s="67"/>
    </row>
    <row r="66" spans="1:15" ht="13.5" thickBot="1">
      <c r="A66" s="69"/>
      <c r="B66" s="70"/>
      <c r="C66" s="70"/>
      <c r="D66" s="70"/>
      <c r="E66" s="70"/>
      <c r="F66" s="70"/>
      <c r="G66" s="70"/>
      <c r="H66" s="70"/>
      <c r="I66" s="70"/>
      <c r="J66" s="70"/>
      <c r="K66" s="70"/>
      <c r="L66" s="70"/>
      <c r="M66" s="70"/>
      <c r="N66" s="70"/>
      <c r="O66" s="71"/>
    </row>
    <row r="67" spans="1:15" ht="18.75" thickBot="1">
      <c r="A67" s="72" t="s">
        <v>58</v>
      </c>
      <c r="B67" s="166">
        <f>SUM(B11:B65)</f>
        <v>234865</v>
      </c>
      <c r="C67" s="166">
        <f>SUM(C11:C65)</f>
        <v>249068</v>
      </c>
      <c r="D67" s="166">
        <f>SUM(D11:D65)</f>
        <v>224284</v>
      </c>
      <c r="E67" s="73"/>
      <c r="F67" s="73"/>
      <c r="G67" s="73"/>
      <c r="H67" s="73"/>
      <c r="I67" s="73"/>
      <c r="J67" s="73"/>
      <c r="K67" s="73"/>
      <c r="L67" s="73"/>
      <c r="M67" s="73"/>
      <c r="N67" s="73"/>
      <c r="O67" s="73"/>
    </row>
    <row r="70" ht="12.75">
      <c r="B70" s="164" t="s">
        <v>115</v>
      </c>
    </row>
    <row r="72" spans="4:5" ht="12.75">
      <c r="D72" s="8">
        <v>203440</v>
      </c>
      <c r="E72" s="8" t="s">
        <v>116</v>
      </c>
    </row>
    <row r="73" spans="4:5" ht="12.75">
      <c r="D73" s="8">
        <v>12314</v>
      </c>
      <c r="E73" s="8" t="s">
        <v>117</v>
      </c>
    </row>
    <row r="74" spans="4:5" ht="12.75">
      <c r="D74" s="8">
        <f>D21</f>
        <v>8530</v>
      </c>
      <c r="E74" s="8" t="s">
        <v>118</v>
      </c>
    </row>
    <row r="75" ht="13.5" thickBot="1">
      <c r="D75" s="167">
        <f>SUM(D72:D74)</f>
        <v>224284</v>
      </c>
    </row>
    <row r="76" ht="12.75">
      <c r="D76" s="168" t="s">
        <v>119</v>
      </c>
    </row>
  </sheetData>
  <sheetProtection/>
  <mergeCells count="3">
    <mergeCell ref="A10:O10"/>
    <mergeCell ref="B5:C5"/>
    <mergeCell ref="B4:D4"/>
  </mergeCells>
  <printOptions headings="1" horizontalCentered="1"/>
  <pageMargins left="0.5" right="0.5" top="0.5" bottom="0.5" header="0.5" footer="0.25"/>
  <pageSetup fitToHeight="2" fitToWidth="1" horizontalDpi="600" verticalDpi="600" orientation="portrait" scale="41" r:id="rId3"/>
  <headerFooter alignWithMargins="0">
    <oddFooter>&amp;L&amp;A&amp;R&amp;A</oddFooter>
  </headerFooter>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O32"/>
  <sheetViews>
    <sheetView zoomScalePageLayoutView="0" workbookViewId="0" topLeftCell="A10">
      <selection activeCell="G20" sqref="G20"/>
    </sheetView>
  </sheetViews>
  <sheetFormatPr defaultColWidth="9.33203125" defaultRowHeight="16.5" customHeight="1"/>
  <cols>
    <col min="1" max="1" width="69.16015625" style="74" customWidth="1"/>
    <col min="2" max="2" width="18.5" style="74" customWidth="1"/>
    <col min="3" max="3" width="17.16015625" style="74" customWidth="1"/>
    <col min="4" max="4" width="12.66015625" style="74" customWidth="1"/>
    <col min="5" max="16384" width="9.33203125" style="74" customWidth="1"/>
  </cols>
  <sheetData>
    <row r="1" spans="1:15" ht="16.5" customHeight="1">
      <c r="A1" s="148" t="s">
        <v>73</v>
      </c>
      <c r="B1" s="147"/>
      <c r="C1" s="147"/>
      <c r="D1" s="147"/>
      <c r="E1" s="147"/>
      <c r="F1" s="147"/>
      <c r="G1" s="147"/>
      <c r="H1" s="147"/>
      <c r="I1" s="147"/>
      <c r="J1" s="147"/>
      <c r="K1" s="147"/>
      <c r="L1" s="147"/>
      <c r="M1" s="147"/>
      <c r="N1" s="147"/>
      <c r="O1" s="147"/>
    </row>
    <row r="2" spans="1:15" ht="16.5" customHeight="1">
      <c r="A2" s="149" t="s">
        <v>83</v>
      </c>
      <c r="B2" s="147"/>
      <c r="C2" s="147"/>
      <c r="D2" s="147"/>
      <c r="E2" s="147"/>
      <c r="F2" s="147"/>
      <c r="G2" s="147"/>
      <c r="H2" s="147"/>
      <c r="I2" s="147"/>
      <c r="J2" s="147"/>
      <c r="K2" s="147"/>
      <c r="L2" s="147"/>
      <c r="M2" s="147"/>
      <c r="N2" s="147"/>
      <c r="O2" s="147"/>
    </row>
    <row r="3" spans="1:15" ht="16.5" customHeight="1">
      <c r="A3" s="149" t="s">
        <v>96</v>
      </c>
      <c r="B3" s="147"/>
      <c r="C3" s="147"/>
      <c r="D3" s="202"/>
      <c r="E3" s="202"/>
      <c r="F3" s="202"/>
      <c r="G3" s="202"/>
      <c r="H3" s="147"/>
      <c r="I3" s="147"/>
      <c r="J3" s="147"/>
      <c r="K3" s="147"/>
      <c r="L3" s="147"/>
      <c r="M3" s="147"/>
      <c r="N3" s="147"/>
      <c r="O3" s="147"/>
    </row>
    <row r="4" spans="1:15" ht="22.5" customHeight="1" thickBot="1">
      <c r="A4" s="149" t="str">
        <f>+CoName</f>
        <v>City of Riverside, Riverside Public Utilities</v>
      </c>
      <c r="B4" s="203" t="s">
        <v>121</v>
      </c>
      <c r="C4" s="203"/>
      <c r="D4" s="203"/>
      <c r="E4" s="150"/>
      <c r="F4" s="150"/>
      <c r="G4" s="150"/>
      <c r="H4" s="150"/>
      <c r="I4" s="150"/>
      <c r="J4" s="150"/>
      <c r="K4" s="150"/>
      <c r="L4" s="150"/>
      <c r="M4" s="150"/>
      <c r="N4" s="150"/>
      <c r="O4" s="150"/>
    </row>
    <row r="5" spans="1:15" ht="16.5" customHeight="1" thickBot="1">
      <c r="A5" s="151"/>
      <c r="B5" s="75">
        <v>2013</v>
      </c>
      <c r="C5" s="76">
        <v>2014</v>
      </c>
      <c r="D5" s="75">
        <v>2015</v>
      </c>
      <c r="E5" s="76">
        <v>2016</v>
      </c>
      <c r="F5" s="75">
        <v>2017</v>
      </c>
      <c r="G5" s="76">
        <v>2018</v>
      </c>
      <c r="H5" s="75">
        <v>2019</v>
      </c>
      <c r="I5" s="76">
        <v>2020</v>
      </c>
      <c r="J5" s="75">
        <v>2021</v>
      </c>
      <c r="K5" s="75">
        <v>2022</v>
      </c>
      <c r="L5" s="75">
        <v>2023</v>
      </c>
      <c r="M5" s="75">
        <v>2024</v>
      </c>
      <c r="N5" s="75">
        <v>2025</v>
      </c>
      <c r="O5" s="76">
        <v>2026</v>
      </c>
    </row>
    <row r="6" spans="1:15" ht="16.5" customHeight="1" thickBot="1">
      <c r="A6" s="77"/>
      <c r="B6" s="78"/>
      <c r="C6" s="78"/>
      <c r="D6" s="78"/>
      <c r="E6" s="78"/>
      <c r="F6" s="78"/>
      <c r="G6" s="78"/>
      <c r="H6" s="78"/>
      <c r="I6" s="78"/>
      <c r="J6" s="78"/>
      <c r="K6" s="78"/>
      <c r="L6" s="78"/>
      <c r="M6" s="78"/>
      <c r="N6" s="78"/>
      <c r="O6" s="79"/>
    </row>
    <row r="7" spans="1:15" ht="16.5" customHeight="1" thickBot="1">
      <c r="A7" s="80" t="s">
        <v>59</v>
      </c>
      <c r="B7" s="81"/>
      <c r="C7" s="81"/>
      <c r="D7" s="81"/>
      <c r="E7" s="81"/>
      <c r="F7" s="81"/>
      <c r="G7" s="81"/>
      <c r="H7" s="81"/>
      <c r="I7" s="81"/>
      <c r="J7" s="81"/>
      <c r="K7" s="81"/>
      <c r="L7" s="81"/>
      <c r="M7" s="81"/>
      <c r="N7" s="81"/>
      <c r="O7" s="82"/>
    </row>
    <row r="8" spans="1:15" ht="16.5" customHeight="1" thickBot="1">
      <c r="A8" s="83" t="s">
        <v>60</v>
      </c>
      <c r="B8" s="84"/>
      <c r="C8" s="84"/>
      <c r="D8" s="84"/>
      <c r="E8" s="84"/>
      <c r="F8" s="84"/>
      <c r="G8" s="84"/>
      <c r="H8" s="84"/>
      <c r="I8" s="84"/>
      <c r="J8" s="84"/>
      <c r="K8" s="84"/>
      <c r="L8" s="84"/>
      <c r="M8" s="84"/>
      <c r="N8" s="84"/>
      <c r="O8" s="85"/>
    </row>
    <row r="9" spans="1:15" ht="16.5" customHeight="1">
      <c r="A9" s="86" t="s">
        <v>61</v>
      </c>
      <c r="B9" s="169">
        <f>66274+584</f>
        <v>66858</v>
      </c>
      <c r="C9" s="175">
        <f>67930+496</f>
        <v>68426</v>
      </c>
      <c r="D9" s="87"/>
      <c r="E9" s="87"/>
      <c r="F9" s="87"/>
      <c r="G9" s="87"/>
      <c r="H9" s="87"/>
      <c r="I9" s="87"/>
      <c r="J9" s="87"/>
      <c r="K9" s="87"/>
      <c r="L9" s="87"/>
      <c r="M9" s="87"/>
      <c r="N9" s="87"/>
      <c r="O9" s="88"/>
    </row>
    <row r="10" spans="1:15" ht="16.5" customHeight="1">
      <c r="A10" s="89" t="s">
        <v>62</v>
      </c>
      <c r="B10" s="170">
        <f>24473+12710</f>
        <v>37183</v>
      </c>
      <c r="C10" s="176">
        <f>25893+13852</f>
        <v>39745</v>
      </c>
      <c r="D10" s="90"/>
      <c r="E10" s="90"/>
      <c r="F10" s="90"/>
      <c r="G10" s="90"/>
      <c r="H10" s="90"/>
      <c r="I10" s="90"/>
      <c r="J10" s="90"/>
      <c r="K10" s="90"/>
      <c r="L10" s="90"/>
      <c r="M10" s="90"/>
      <c r="N10" s="90"/>
      <c r="O10" s="91"/>
    </row>
    <row r="11" spans="1:15" ht="16.5" customHeight="1">
      <c r="A11" s="89" t="s">
        <v>63</v>
      </c>
      <c r="B11" s="170">
        <f>53568+28560</f>
        <v>82128</v>
      </c>
      <c r="C11" s="176">
        <f>58470+2849+2281+2441+3533+1904+9719+6107</f>
        <v>87304</v>
      </c>
      <c r="D11" s="90"/>
      <c r="E11" s="90"/>
      <c r="F11" s="90"/>
      <c r="G11" s="90"/>
      <c r="H11" s="90"/>
      <c r="I11" s="90"/>
      <c r="J11" s="90"/>
      <c r="K11" s="90"/>
      <c r="L11" s="90"/>
      <c r="M11" s="90"/>
      <c r="N11" s="90"/>
      <c r="O11" s="91"/>
    </row>
    <row r="12" spans="1:15" ht="16.5" customHeight="1">
      <c r="A12" s="89" t="s">
        <v>64</v>
      </c>
      <c r="B12" s="170">
        <f>640</f>
        <v>640</v>
      </c>
      <c r="C12" s="176">
        <v>830</v>
      </c>
      <c r="D12" s="90"/>
      <c r="E12" s="90"/>
      <c r="F12" s="90"/>
      <c r="G12" s="90"/>
      <c r="H12" s="90"/>
      <c r="I12" s="90"/>
      <c r="J12" s="90"/>
      <c r="K12" s="90"/>
      <c r="L12" s="90"/>
      <c r="M12" s="90"/>
      <c r="N12" s="90"/>
      <c r="O12" s="91"/>
    </row>
    <row r="13" spans="1:15" ht="16.5" customHeight="1" thickBot="1">
      <c r="A13" s="92" t="s">
        <v>65</v>
      </c>
      <c r="B13" s="171">
        <f>1151+38+48+101</f>
        <v>1338</v>
      </c>
      <c r="C13" s="177">
        <f>1394+46+110-89</f>
        <v>1461</v>
      </c>
      <c r="D13" s="93"/>
      <c r="E13" s="93"/>
      <c r="F13" s="93"/>
      <c r="G13" s="93"/>
      <c r="H13" s="93"/>
      <c r="I13" s="93"/>
      <c r="J13" s="93"/>
      <c r="K13" s="93"/>
      <c r="L13" s="93"/>
      <c r="M13" s="93"/>
      <c r="N13" s="93"/>
      <c r="O13" s="94"/>
    </row>
    <row r="14" spans="1:15" ht="13.5" customHeight="1" thickBot="1" thickTop="1">
      <c r="A14" s="95" t="s">
        <v>66</v>
      </c>
      <c r="B14" s="172">
        <f>SUM(B9:B13)</f>
        <v>188147</v>
      </c>
      <c r="C14" s="173">
        <f>SUM(C9:C13)</f>
        <v>197766</v>
      </c>
      <c r="D14" s="96"/>
      <c r="E14" s="96"/>
      <c r="F14" s="96"/>
      <c r="G14" s="96"/>
      <c r="H14" s="96"/>
      <c r="I14" s="96"/>
      <c r="J14" s="96"/>
      <c r="K14" s="96"/>
      <c r="L14" s="96"/>
      <c r="M14" s="96"/>
      <c r="N14" s="96"/>
      <c r="O14" s="96"/>
    </row>
    <row r="15" spans="1:15" ht="16.5" customHeight="1" thickBot="1">
      <c r="A15" s="83" t="s">
        <v>67</v>
      </c>
      <c r="B15" s="17"/>
      <c r="C15" s="17"/>
      <c r="D15" s="17"/>
      <c r="E15" s="17"/>
      <c r="F15" s="17"/>
      <c r="G15" s="17"/>
      <c r="H15" s="17"/>
      <c r="I15" s="17"/>
      <c r="J15" s="17"/>
      <c r="K15" s="17"/>
      <c r="L15" s="17"/>
      <c r="M15" s="17"/>
      <c r="N15" s="17"/>
      <c r="O15" s="18"/>
    </row>
    <row r="16" spans="1:15" ht="16.5" customHeight="1">
      <c r="A16" s="86" t="s">
        <v>61</v>
      </c>
      <c r="B16" s="97">
        <f>41825+267</f>
        <v>42092</v>
      </c>
      <c r="C16" s="97">
        <f>42534+232</f>
        <v>42766</v>
      </c>
      <c r="D16" s="97"/>
      <c r="E16" s="97"/>
      <c r="F16" s="97"/>
      <c r="G16" s="97"/>
      <c r="H16" s="97"/>
      <c r="I16" s="97"/>
      <c r="J16" s="97"/>
      <c r="K16" s="97"/>
      <c r="L16" s="97"/>
      <c r="M16" s="97"/>
      <c r="N16" s="97"/>
      <c r="O16" s="98"/>
    </row>
    <row r="17" spans="1:15" ht="16.5" customHeight="1">
      <c r="A17" s="89" t="s">
        <v>62</v>
      </c>
      <c r="B17" s="99">
        <f>10663+4131</f>
        <v>14794</v>
      </c>
      <c r="C17" s="99">
        <f>10953+4169</f>
        <v>15122</v>
      </c>
      <c r="D17" s="99"/>
      <c r="E17" s="99"/>
      <c r="F17" s="99"/>
      <c r="G17" s="99"/>
      <c r="H17" s="99"/>
      <c r="I17" s="99"/>
      <c r="J17" s="99"/>
      <c r="K17" s="99"/>
      <c r="L17" s="99"/>
      <c r="M17" s="99"/>
      <c r="N17" s="99"/>
      <c r="O17" s="100"/>
    </row>
    <row r="18" spans="1:15" ht="16.5" customHeight="1">
      <c r="A18" s="89" t="s">
        <v>63</v>
      </c>
      <c r="B18" s="99">
        <f>14950+7333</f>
        <v>22283</v>
      </c>
      <c r="C18" s="99">
        <f>16428+891+543+536+747+419+2304+1787</f>
        <v>23655</v>
      </c>
      <c r="D18" s="99"/>
      <c r="E18" s="99"/>
      <c r="F18" s="99"/>
      <c r="G18" s="99"/>
      <c r="H18" s="99"/>
      <c r="I18" s="99"/>
      <c r="J18" s="99"/>
      <c r="K18" s="99"/>
      <c r="L18" s="99"/>
      <c r="M18" s="99"/>
      <c r="N18" s="99"/>
      <c r="O18" s="100"/>
    </row>
    <row r="19" spans="1:15" ht="16.5" customHeight="1">
      <c r="A19" s="89" t="s">
        <v>64</v>
      </c>
      <c r="B19" s="99">
        <f>227</f>
        <v>227</v>
      </c>
      <c r="C19" s="99">
        <v>243</v>
      </c>
      <c r="D19" s="99"/>
      <c r="E19" s="99"/>
      <c r="F19" s="99"/>
      <c r="G19" s="99"/>
      <c r="H19" s="99"/>
      <c r="I19" s="99"/>
      <c r="J19" s="99"/>
      <c r="K19" s="99"/>
      <c r="L19" s="99"/>
      <c r="M19" s="99"/>
      <c r="N19" s="99"/>
      <c r="O19" s="100"/>
    </row>
    <row r="20" spans="1:15" ht="16.5" customHeight="1" thickBot="1">
      <c r="A20" s="92" t="s">
        <v>65</v>
      </c>
      <c r="B20" s="101">
        <f>1474+81+16+22</f>
        <v>1593</v>
      </c>
      <c r="C20" s="101">
        <f>1499+84+1+23</f>
        <v>1607</v>
      </c>
      <c r="D20" s="101"/>
      <c r="E20" s="101"/>
      <c r="F20" s="101"/>
      <c r="G20" s="101"/>
      <c r="H20" s="101"/>
      <c r="I20" s="101"/>
      <c r="J20" s="101"/>
      <c r="K20" s="101"/>
      <c r="L20" s="101"/>
      <c r="M20" s="101"/>
      <c r="N20" s="101"/>
      <c r="O20" s="102"/>
    </row>
    <row r="21" spans="1:15" ht="13.5" customHeight="1" thickBot="1" thickTop="1">
      <c r="A21" s="95" t="s">
        <v>68</v>
      </c>
      <c r="B21" s="173">
        <f>SUM(B16:B20)</f>
        <v>80989</v>
      </c>
      <c r="C21" s="96">
        <f>SUM(C16:C20)</f>
        <v>83393</v>
      </c>
      <c r="D21" s="96"/>
      <c r="E21" s="96"/>
      <c r="F21" s="96"/>
      <c r="G21" s="96"/>
      <c r="H21" s="96"/>
      <c r="I21" s="96"/>
      <c r="J21" s="96"/>
      <c r="K21" s="96"/>
      <c r="L21" s="96"/>
      <c r="M21" s="96"/>
      <c r="N21" s="96"/>
      <c r="O21" s="96"/>
    </row>
    <row r="22" spans="1:15" ht="16.5" customHeight="1" thickBot="1">
      <c r="A22" s="103" t="s">
        <v>69</v>
      </c>
      <c r="B22" s="17"/>
      <c r="C22" s="17"/>
      <c r="D22" s="17"/>
      <c r="E22" s="17"/>
      <c r="F22" s="17"/>
      <c r="G22" s="17"/>
      <c r="H22" s="17"/>
      <c r="I22" s="17"/>
      <c r="J22" s="17"/>
      <c r="K22" s="17"/>
      <c r="L22" s="17"/>
      <c r="M22" s="17"/>
      <c r="N22" s="17"/>
      <c r="O22" s="18"/>
    </row>
    <row r="23" spans="1:15" ht="16.5" customHeight="1">
      <c r="A23" s="86" t="s">
        <v>61</v>
      </c>
      <c r="B23" s="97">
        <f>17363+163</f>
        <v>17526</v>
      </c>
      <c r="C23" s="97">
        <f>19468+163</f>
        <v>19631</v>
      </c>
      <c r="D23" s="97"/>
      <c r="E23" s="97"/>
      <c r="F23" s="97"/>
      <c r="G23" s="97"/>
      <c r="H23" s="97"/>
      <c r="I23" s="97"/>
      <c r="J23" s="97"/>
      <c r="K23" s="97"/>
      <c r="L23" s="97"/>
      <c r="M23" s="97"/>
      <c r="N23" s="97"/>
      <c r="O23" s="98"/>
    </row>
    <row r="24" spans="1:15" ht="16.5" customHeight="1">
      <c r="A24" s="89" t="s">
        <v>62</v>
      </c>
      <c r="B24" s="99">
        <f>6421+3362</f>
        <v>9783</v>
      </c>
      <c r="C24" s="99">
        <f>7368+3990</f>
        <v>11358</v>
      </c>
      <c r="D24" s="99"/>
      <c r="E24" s="99"/>
      <c r="F24" s="99"/>
      <c r="G24" s="99"/>
      <c r="H24" s="99"/>
      <c r="I24" s="99"/>
      <c r="J24" s="99"/>
      <c r="K24" s="99"/>
      <c r="L24" s="99"/>
      <c r="M24" s="99"/>
      <c r="N24" s="99"/>
      <c r="O24" s="100"/>
    </row>
    <row r="25" spans="1:15" ht="16.5" customHeight="1">
      <c r="A25" s="89" t="s">
        <v>63</v>
      </c>
      <c r="B25" s="99">
        <f>14162+7482</f>
        <v>21644</v>
      </c>
      <c r="C25" s="99">
        <f>16773+799+643+669+996+525+2742+1695+1</f>
        <v>24843</v>
      </c>
      <c r="D25" s="99"/>
      <c r="E25" s="99"/>
      <c r="F25" s="99"/>
      <c r="G25" s="99"/>
      <c r="H25" s="99"/>
      <c r="I25" s="99"/>
      <c r="J25" s="99"/>
      <c r="K25" s="99"/>
      <c r="L25" s="99"/>
      <c r="M25" s="99"/>
      <c r="N25" s="99"/>
      <c r="O25" s="100"/>
    </row>
    <row r="26" spans="1:15" ht="16.5" customHeight="1">
      <c r="A26" s="89" t="s">
        <v>64</v>
      </c>
      <c r="B26" s="99">
        <f>166</f>
        <v>166</v>
      </c>
      <c r="C26" s="99">
        <v>228</v>
      </c>
      <c r="D26" s="99"/>
      <c r="E26" s="99"/>
      <c r="F26" s="99"/>
      <c r="G26" s="99"/>
      <c r="H26" s="99"/>
      <c r="I26" s="99"/>
      <c r="J26" s="99"/>
      <c r="K26" s="99"/>
      <c r="L26" s="99"/>
      <c r="M26" s="99"/>
      <c r="N26" s="99"/>
      <c r="O26" s="100"/>
    </row>
    <row r="27" spans="1:15" ht="16.5" customHeight="1" thickBot="1">
      <c r="A27" s="92" t="s">
        <v>65</v>
      </c>
      <c r="B27" s="101">
        <f>263+8+11+26</f>
        <v>308</v>
      </c>
      <c r="C27" s="101">
        <f>300+9-19+30</f>
        <v>320</v>
      </c>
      <c r="D27" s="101"/>
      <c r="E27" s="101"/>
      <c r="F27" s="101"/>
      <c r="G27" s="101"/>
      <c r="H27" s="101"/>
      <c r="I27" s="101"/>
      <c r="J27" s="101"/>
      <c r="K27" s="101"/>
      <c r="L27" s="101"/>
      <c r="M27" s="101"/>
      <c r="N27" s="101"/>
      <c r="O27" s="102"/>
    </row>
    <row r="28" spans="1:15" ht="13.5" customHeight="1" thickBot="1" thickTop="1">
      <c r="A28" s="95" t="s">
        <v>70</v>
      </c>
      <c r="B28" s="96">
        <f>SUM(B23:B27)</f>
        <v>49427</v>
      </c>
      <c r="C28" s="96">
        <f>SUM(C23:C27)</f>
        <v>56380</v>
      </c>
      <c r="D28" s="96"/>
      <c r="E28" s="96"/>
      <c r="F28" s="96"/>
      <c r="G28" s="96"/>
      <c r="H28" s="96"/>
      <c r="I28" s="96"/>
      <c r="J28" s="96"/>
      <c r="K28" s="96"/>
      <c r="L28" s="96"/>
      <c r="M28" s="96"/>
      <c r="N28" s="96"/>
      <c r="O28" s="96"/>
    </row>
    <row r="29" spans="1:15" s="105" customFormat="1" ht="16.5" customHeight="1" thickBot="1">
      <c r="A29" s="103" t="s">
        <v>71</v>
      </c>
      <c r="B29" s="174">
        <f>B14+B21+B28</f>
        <v>318563</v>
      </c>
      <c r="C29" s="174">
        <f>C14+C21+C28</f>
        <v>337539</v>
      </c>
      <c r="D29" s="104"/>
      <c r="E29" s="104"/>
      <c r="F29" s="104"/>
      <c r="G29" s="104"/>
      <c r="H29" s="104"/>
      <c r="I29" s="104"/>
      <c r="J29" s="104"/>
      <c r="K29" s="104"/>
      <c r="L29" s="104"/>
      <c r="M29" s="104"/>
      <c r="N29" s="104"/>
      <c r="O29" s="104"/>
    </row>
    <row r="32" ht="16.5" customHeight="1">
      <c r="A32" s="105" t="s">
        <v>122</v>
      </c>
    </row>
  </sheetData>
  <sheetProtection/>
  <mergeCells count="2">
    <mergeCell ref="D3:G3"/>
    <mergeCell ref="B4:D4"/>
  </mergeCells>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Riverside Demand Forecast Forms 8.1a and 8.1b</dc:title>
  <dc:subject/>
  <dc:creator>Richard Rohrer</dc:creator>
  <cp:keywords/>
  <dc:description/>
  <cp:lastModifiedBy>Lesch. Scott</cp:lastModifiedBy>
  <cp:lastPrinted>2015-03-24T17:54:12Z</cp:lastPrinted>
  <dcterms:created xsi:type="dcterms:W3CDTF">2004-04-26T18:12:37Z</dcterms:created>
  <dcterms:modified xsi:type="dcterms:W3CDTF">2015-06-02T23:44:18Z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Z5JXHV6S7NA6-3-72684</vt:lpwstr>
  </property>
  <property fmtid="{D5CDD505-2E9C-101B-9397-08002B2CF9AE}" pid="3" name="_dlc_DocIdItemGuid">
    <vt:lpwstr>3e9202d0-bc59-49d1-9cd1-6edd9ef54688</vt:lpwstr>
  </property>
  <property fmtid="{D5CDD505-2E9C-101B-9397-08002B2CF9AE}" pid="4" name="_dlc_DocIdUrl">
    <vt:lpwstr>http://efilingspinternal/_layouts/DocIdRedir.aspx?ID=Z5JXHV6S7NA6-3-72684, Z5JXHV6S7NA6-3-72684</vt:lpwstr>
  </property>
  <property fmtid="{D5CDD505-2E9C-101B-9397-08002B2CF9AE}" pid="5" name="_CopySource">
    <vt:lpwstr>http://efilingspinternal/PendingDocuments/15-IEPR-03/20150604T092403_City_of_Riverside_Demand_Forecast_Forms_81a_and_81b.xls</vt:lpwstr>
  </property>
  <property fmtid="{D5CDD505-2E9C-101B-9397-08002B2CF9AE}" pid="6" name="Received From">
    <vt:lpwstr>Southern California Public Power Agency</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