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8" windowWidth="18192" windowHeight="12504" firstSheet="1" activeTab="8"/>
  </bookViews>
  <sheets>
    <sheet name="Summary" sheetId="9" r:id="rId1"/>
    <sheet name="All Projects" sheetId="1" r:id="rId2"/>
    <sheet name="CNG Refuel" sheetId="2" r:id="rId3"/>
    <sheet name="Hydrogen" sheetId="3" r:id="rId4"/>
    <sheet name="Diesel Subs" sheetId="4" r:id="rId5"/>
    <sheet name="E85 Refuel" sheetId="5" r:id="rId6"/>
    <sheet name="BioCH4" sheetId="6" r:id="rId7"/>
    <sheet name="EV Charge" sheetId="7" r:id="rId8"/>
    <sheet name="Ethanol Prod" sheetId="8" r:id="rId9"/>
    <sheet name="Sheet7" sheetId="10" r:id="rId10"/>
  </sheets>
  <calcPr calcId="152511"/>
</workbook>
</file>

<file path=xl/calcChain.xml><?xml version="1.0" encoding="utf-8"?>
<calcChain xmlns="http://schemas.openxmlformats.org/spreadsheetml/2006/main">
  <c r="E31" i="1" l="1"/>
  <c r="E24" i="1"/>
  <c r="E23" i="1"/>
  <c r="E17" i="1"/>
  <c r="E16" i="1"/>
  <c r="E14" i="1"/>
  <c r="E13" i="1"/>
  <c r="E2" i="1"/>
  <c r="E33" i="1"/>
  <c r="E20" i="1"/>
  <c r="E19" i="1"/>
  <c r="E18" i="1"/>
  <c r="E3" i="1"/>
  <c r="E5" i="1"/>
  <c r="E22" i="1"/>
  <c r="E10" i="1"/>
  <c r="E8" i="1"/>
  <c r="E4" i="1"/>
  <c r="E21" i="1"/>
  <c r="E12" i="1"/>
  <c r="E6" i="1"/>
  <c r="E30" i="1"/>
  <c r="E9" i="1"/>
  <c r="E7" i="1"/>
  <c r="E11" i="1"/>
  <c r="E29" i="1"/>
  <c r="E25" i="1"/>
  <c r="E26" i="1"/>
  <c r="E27" i="1"/>
  <c r="E15" i="1"/>
  <c r="E28" i="1"/>
  <c r="E32" i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Q19" i="1" s="1"/>
  <c r="K20" i="1"/>
  <c r="K21" i="1"/>
  <c r="O21" i="1" s="1"/>
  <c r="K22" i="1"/>
  <c r="K23" i="1"/>
  <c r="Q23" i="1" s="1"/>
  <c r="K24" i="1"/>
  <c r="K25" i="1"/>
  <c r="O25" i="1" s="1"/>
  <c r="K26" i="1"/>
  <c r="K27" i="1"/>
  <c r="Q27" i="1" s="1"/>
  <c r="K28" i="1"/>
  <c r="K29" i="1"/>
  <c r="O29" i="1" s="1"/>
  <c r="K30" i="1"/>
  <c r="K31" i="1"/>
  <c r="Q31" i="1" s="1"/>
  <c r="K32" i="1"/>
  <c r="K33" i="1"/>
  <c r="O33" i="1" s="1"/>
  <c r="K2" i="1"/>
  <c r="N2" i="1" s="1"/>
  <c r="Q32" i="1" l="1"/>
  <c r="N32" i="1"/>
  <c r="Q30" i="1"/>
  <c r="N30" i="1"/>
  <c r="Q28" i="1"/>
  <c r="N28" i="1"/>
  <c r="Q26" i="1"/>
  <c r="N26" i="1"/>
  <c r="Q24" i="1"/>
  <c r="N24" i="1"/>
  <c r="Q22" i="1"/>
  <c r="N22" i="1"/>
  <c r="Q20" i="1"/>
  <c r="N20" i="1"/>
  <c r="Q18" i="1"/>
  <c r="N18" i="1"/>
  <c r="P16" i="1"/>
  <c r="N16" i="1"/>
  <c r="P14" i="1"/>
  <c r="N14" i="1"/>
  <c r="P12" i="1"/>
  <c r="N12" i="1"/>
  <c r="P10" i="1"/>
  <c r="N10" i="1"/>
  <c r="P8" i="1"/>
  <c r="N8" i="1"/>
  <c r="P6" i="1"/>
  <c r="N6" i="1"/>
  <c r="P4" i="1"/>
  <c r="N4" i="1"/>
  <c r="O16" i="1"/>
  <c r="O12" i="1"/>
  <c r="O8" i="1"/>
  <c r="O4" i="1"/>
  <c r="Q14" i="1"/>
  <c r="Q10" i="1"/>
  <c r="Q6" i="1"/>
  <c r="P33" i="1"/>
  <c r="N33" i="1"/>
  <c r="P31" i="1"/>
  <c r="N31" i="1"/>
  <c r="P29" i="1"/>
  <c r="N29" i="1"/>
  <c r="P27" i="1"/>
  <c r="N27" i="1"/>
  <c r="P25" i="1"/>
  <c r="N25" i="1"/>
  <c r="P23" i="1"/>
  <c r="N23" i="1"/>
  <c r="P21" i="1"/>
  <c r="N21" i="1"/>
  <c r="P19" i="1"/>
  <c r="N19" i="1"/>
  <c r="Q17" i="1"/>
  <c r="N17" i="1"/>
  <c r="Q15" i="1"/>
  <c r="N15" i="1"/>
  <c r="Q13" i="1"/>
  <c r="N13" i="1"/>
  <c r="Q11" i="1"/>
  <c r="N11" i="1"/>
  <c r="Q9" i="1"/>
  <c r="N9" i="1"/>
  <c r="Q7" i="1"/>
  <c r="N7" i="1"/>
  <c r="Q5" i="1"/>
  <c r="N5" i="1"/>
  <c r="Q3" i="1"/>
  <c r="N3" i="1"/>
  <c r="O31" i="1"/>
  <c r="O27" i="1"/>
  <c r="O23" i="1"/>
  <c r="O19" i="1"/>
  <c r="O14" i="1"/>
  <c r="O10" i="1"/>
  <c r="O6" i="1"/>
  <c r="Q33" i="1"/>
  <c r="Q29" i="1"/>
  <c r="Q25" i="1"/>
  <c r="Q21" i="1"/>
  <c r="Q16" i="1"/>
  <c r="Q12" i="1"/>
  <c r="Q8" i="1"/>
  <c r="Q4" i="1"/>
  <c r="P2" i="1"/>
  <c r="P32" i="1"/>
  <c r="P30" i="1"/>
  <c r="P28" i="1"/>
  <c r="P26" i="1"/>
  <c r="P24" i="1"/>
  <c r="P22" i="1"/>
  <c r="P20" i="1"/>
  <c r="P18" i="1"/>
  <c r="P17" i="1"/>
  <c r="P15" i="1"/>
  <c r="P13" i="1"/>
  <c r="P11" i="1"/>
  <c r="P9" i="1"/>
  <c r="P7" i="1"/>
  <c r="P5" i="1"/>
  <c r="P3" i="1"/>
  <c r="O2" i="1"/>
  <c r="O32" i="1"/>
  <c r="O30" i="1"/>
  <c r="O28" i="1"/>
  <c r="O26" i="1"/>
  <c r="O24" i="1"/>
  <c r="O22" i="1"/>
  <c r="O20" i="1"/>
  <c r="O18" i="1"/>
  <c r="O17" i="1"/>
  <c r="O15" i="1"/>
  <c r="O13" i="1"/>
  <c r="O11" i="1"/>
  <c r="O9" i="1"/>
  <c r="O7" i="1"/>
  <c r="O5" i="1"/>
  <c r="O3" i="1"/>
  <c r="Q2" i="1"/>
</calcChain>
</file>

<file path=xl/sharedStrings.xml><?xml version="1.0" encoding="utf-8"?>
<sst xmlns="http://schemas.openxmlformats.org/spreadsheetml/2006/main" count="357" uniqueCount="263">
  <si>
    <t>Agreement Number</t>
  </si>
  <si>
    <t>Applicant</t>
  </si>
  <si>
    <t>Fuel Category</t>
  </si>
  <si>
    <t>Annual Throughput Calc (DGE)</t>
  </si>
  <si>
    <t>UPDATE Notes</t>
  </si>
  <si>
    <t>Carbon Intensity (gCO2e/MJ)</t>
  </si>
  <si>
    <t>ARV-10-024</t>
  </si>
  <si>
    <t>Biodiesel Industries</t>
  </si>
  <si>
    <t>Biodiesel</t>
  </si>
  <si>
    <t>0 gals produced since pilot project, 3M figure is at commercial scale</t>
  </si>
  <si>
    <t>ARV-11-015</t>
  </si>
  <si>
    <t>New Leaf Biofuel, LLC</t>
  </si>
  <si>
    <t>2.2Mgpy 2013
1.5M gal Jan - Aug 2014</t>
  </si>
  <si>
    <t>ARV-12-026</t>
  </si>
  <si>
    <t>Eslinger Biodiesel, Inc.</t>
  </si>
  <si>
    <t>As of 9/18/14</t>
  </si>
  <si>
    <t>ARV-11-018</t>
  </si>
  <si>
    <t>EdeniQ, Inc.</t>
  </si>
  <si>
    <t>Cellulosic Ethanol</t>
  </si>
  <si>
    <t>Experiments and design not making ethanol</t>
  </si>
  <si>
    <t>ARV-13-008</t>
  </si>
  <si>
    <t>American Biodiesel, Inc. dba Community Fuels</t>
  </si>
  <si>
    <t>Production may begin March2015</t>
  </si>
  <si>
    <t>Commercial</t>
  </si>
  <si>
    <t xml:space="preserve">American Biodiesel, Inc. dba Community Fuels </t>
  </si>
  <si>
    <t>NA</t>
  </si>
  <si>
    <t>ARV-12-035</t>
  </si>
  <si>
    <t>Buster Biofuels LLC</t>
  </si>
  <si>
    <t>Production to begin 11/2014</t>
  </si>
  <si>
    <t>City of San Mateo</t>
  </si>
  <si>
    <t>Biomethane</t>
  </si>
  <si>
    <t>ARV-12-033</t>
  </si>
  <si>
    <t>Mendota Bioenergy, LLC (MBLLC)</t>
  </si>
  <si>
    <t>Ethanol</t>
  </si>
  <si>
    <t>60,000 gals of ethanol</t>
  </si>
  <si>
    <t>AltAir Fuels, LLC</t>
  </si>
  <si>
    <t>Renewable Diesel</t>
  </si>
  <si>
    <t>ARV-12-064</t>
  </si>
  <si>
    <t>Tulare County Compost &amp; Biomass Inc.</t>
  </si>
  <si>
    <t xml:space="preserve">Scheduled for completion at end of 2016. Currently at risk, a year behind sched. Completion may not happen. </t>
  </si>
  <si>
    <t>ARV-10-016</t>
  </si>
  <si>
    <t>City of San Jose</t>
  </si>
  <si>
    <t>Mostly experimental. Gas may be flared.</t>
  </si>
  <si>
    <t>ARV-10-022</t>
  </si>
  <si>
    <t>Easy Bay Municipal Utility District</t>
  </si>
  <si>
    <t>Recology Inc.</t>
  </si>
  <si>
    <t>ARV-10-040</t>
  </si>
  <si>
    <t>Northstate Rendering Co Inc.</t>
  </si>
  <si>
    <t xml:space="preserve">4000dge/month for 90tons/day feedstock in Aug2014. Target of 100tons/day. </t>
  </si>
  <si>
    <t>ARV-10-043</t>
  </si>
  <si>
    <t>Agricultural Waste Solutions Inc.</t>
  </si>
  <si>
    <t>Minimal, testing only. Production to begin late 2014/early 2015.</t>
  </si>
  <si>
    <t>33.46*</t>
  </si>
  <si>
    <t>ARV-10-047</t>
  </si>
  <si>
    <t>Solazyme, Inc.</t>
  </si>
  <si>
    <t>Minimal, testing only.</t>
  </si>
  <si>
    <t>ARV-11-016</t>
  </si>
  <si>
    <r>
      <t>Springboard Biodiesel LLC</t>
    </r>
    <r>
      <rPr>
        <sz val="16"/>
        <rFont val="Arial"/>
        <family val="2"/>
      </rPr>
      <t>*</t>
    </r>
  </si>
  <si>
    <t>12,000dge of B100 in Aug2014. Not at full capacity yet. Goal: 365,000dge/yr</t>
  </si>
  <si>
    <t>ARV-11-019</t>
  </si>
  <si>
    <t>SacPort Biofuels Corp.</t>
  </si>
  <si>
    <t>Project may begin late 2014 and begin fuel prod late 2015.</t>
  </si>
  <si>
    <t>Environ Strategy Consultants, Inc.</t>
  </si>
  <si>
    <t>Jan-Sep14 total 11,118,208ft3 of biogas (56700dge). Avg 5800dge/month being flared.</t>
  </si>
  <si>
    <t>ARV-12-031</t>
  </si>
  <si>
    <t>Blue Line Transfer Inc.</t>
  </si>
  <si>
    <t>Estimated 120,000dge capacity to begin Oct/Nov2014</t>
  </si>
  <si>
    <t>ARV-10-052</t>
  </si>
  <si>
    <t>CR&amp;R Incorporated</t>
  </si>
  <si>
    <t>Operation begins April2015</t>
  </si>
  <si>
    <t>ARV-11-021</t>
  </si>
  <si>
    <t>Clean World Partners</t>
  </si>
  <si>
    <t>Full production may begin Jan2015 and look for confirmation in final report in April2015</t>
  </si>
  <si>
    <t>Colony Energy Partners Tulare LLC</t>
  </si>
  <si>
    <t>Calgren Renewable Fuels</t>
  </si>
  <si>
    <t xml:space="preserve">Pacific Ethanol Development, LLC </t>
  </si>
  <si>
    <t>Aemetis, Inc.</t>
  </si>
  <si>
    <t>UrbanX Renewables Group, Inc.</t>
  </si>
  <si>
    <t>ARV-13-007</t>
  </si>
  <si>
    <t>Crimson Renewable Energy LP</t>
  </si>
  <si>
    <t>Remaining upgrades in Feb/March2015 to reach 17mgy</t>
  </si>
  <si>
    <t>ARV-13-052</t>
  </si>
  <si>
    <t>Construction to begin Jan2015 and project ends Aug2015</t>
  </si>
  <si>
    <t>City of Napa</t>
  </si>
  <si>
    <t>ARV-10-053</t>
  </si>
  <si>
    <t>Pixley Biogas LLC</t>
  </si>
  <si>
    <t>Currently at 30mmBTU/day. 266 target in a few months.</t>
  </si>
  <si>
    <t>CEPIP</t>
  </si>
  <si>
    <t>Grant Start Date</t>
  </si>
  <si>
    <t>Grant End Date</t>
  </si>
  <si>
    <t>ARV-14-024</t>
  </si>
  <si>
    <t>ARV-14-028</t>
  </si>
  <si>
    <t>ARV-14-022</t>
  </si>
  <si>
    <t>ARV-12-021</t>
  </si>
  <si>
    <t>ARV-14-029</t>
  </si>
  <si>
    <t>ARV-14-021</t>
  </si>
  <si>
    <t>ARV-14-034</t>
  </si>
  <si>
    <t>ARV-14-027</t>
  </si>
  <si>
    <t>ARV-14-026</t>
  </si>
  <si>
    <t>ARV-14-037</t>
  </si>
  <si>
    <t>Monthly Throughput Calc (DGE) - annual capacity / 12</t>
  </si>
  <si>
    <t>Production Start Date (6 months prior to end date)</t>
  </si>
  <si>
    <t>Production End Date</t>
  </si>
  <si>
    <t>UPDATE: Current ACTUAL Annual Throughput (DGE)</t>
  </si>
  <si>
    <t>Production in DGE (gradual ramp up - 2/3 in month 3 &amp; 4)</t>
  </si>
  <si>
    <t>Production in DGE (gradual ramp up - full capactiy in months 5 &amp; 6)</t>
  </si>
  <si>
    <t>Production in DGE (gradual ramp up - 1/3 production in month 1 &amp; 2)</t>
  </si>
  <si>
    <t>Production in DGE (gradual ramp up -1/3 production in month 1 &amp; 2, 2/3 in month 3 &amp; 4, full capactiy in months 5 &amp; 6)</t>
  </si>
  <si>
    <t>CEC Funding Amount</t>
  </si>
  <si>
    <t>Total Project Amount</t>
  </si>
  <si>
    <t>3103 Discount Ratio</t>
  </si>
  <si>
    <t>CNG Refueling Infrastructure Projects</t>
  </si>
  <si>
    <t xml:space="preserve">Method to Estimate Maximum Annual LCFS Eligible Volume </t>
  </si>
  <si>
    <t>Project Category:</t>
  </si>
  <si>
    <t>Primary Source Document(s):</t>
  </si>
  <si>
    <t>http://www.energy.ca.gov/2014_energypolicy/</t>
  </si>
  <si>
    <t>2014 Integrated Energy Policy Report (IEPR)</t>
  </si>
  <si>
    <t>CARB LCFS Look Up Table (2012)</t>
  </si>
  <si>
    <t>http://www.arb.ca.gov/fuels/lcfs/121409lcfs_lutables.pdf</t>
  </si>
  <si>
    <t>Hydrogen Refueling Infrastructure Projects</t>
  </si>
  <si>
    <t>Estimate from Jean Baronas, H2 Unit Supervisor, CA Energy Commission</t>
  </si>
  <si>
    <t>Operational station capacity projected by end of 2015: 7055 kg/d (x365 = 2,575,075 kg/yr) [50 stations]</t>
  </si>
  <si>
    <t>Operational station capacity projected by end of 2016: 9575 kg/d (x365 = 3,494,875 kg/yr) [10 more stations]</t>
  </si>
  <si>
    <t xml:space="preserve"> Operational station capacity projected by end of 2017: 9575 kg/d (x365) plus 498,222 kg/year for 7 new stations = 3,993,100 kg/yr)</t>
  </si>
  <si>
    <t xml:space="preserve">Maximum annual additions of Hydrogen Refueling Capacity </t>
  </si>
  <si>
    <t xml:space="preserve">Three-year agreement to report hydrogen refueling activity.  </t>
  </si>
  <si>
    <t xml:space="preserve">Economic Impacts - 3103 Discounting Provision  </t>
  </si>
  <si>
    <r>
      <t xml:space="preserve">Best estimate of maximum annual impact:    </t>
    </r>
    <r>
      <rPr>
        <b/>
        <u/>
        <sz val="14"/>
        <color theme="1"/>
        <rFont val="Cambria"/>
        <family val="1"/>
      </rPr>
      <t>$ 10, 957,300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</si>
  <si>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b/>
        <sz val="12"/>
        <color theme="1"/>
        <rFont val="Cambria"/>
        <family val="1"/>
      </rPr>
      <t>Maximum production potential by category throughout ARFVTP history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</si>
  <si>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b/>
        <sz val="12"/>
        <color theme="1"/>
        <rFont val="Cambria"/>
        <family val="1"/>
      </rPr>
      <t>Assumes all LCFS eligible credits will be sold</t>
    </r>
  </si>
  <si>
    <t>Best Estimates of Annual Impact</t>
  </si>
  <si>
    <r>
      <t>1)</t>
    </r>
    <r>
      <rPr>
        <sz val="7"/>
        <color theme="1"/>
        <rFont val="Times New Roman"/>
        <family val="1"/>
      </rPr>
      <t xml:space="preserve">    </t>
    </r>
    <r>
      <rPr>
        <sz val="14"/>
        <color theme="1"/>
        <rFont val="Calibri"/>
        <family val="2"/>
        <scheme val="minor"/>
      </rPr>
      <t>CNG/RNG Refuel</t>
    </r>
  </si>
  <si>
    <r>
      <t>2)</t>
    </r>
    <r>
      <rPr>
        <sz val="7"/>
        <color theme="1"/>
        <rFont val="Times New Roman"/>
        <family val="1"/>
      </rPr>
      <t xml:space="preserve">    </t>
    </r>
    <r>
      <rPr>
        <sz val="14"/>
        <color theme="1"/>
        <rFont val="Calibri"/>
        <family val="2"/>
        <scheme val="minor"/>
      </rPr>
      <t>Hydrogen</t>
    </r>
  </si>
  <si>
    <t xml:space="preserve">       x  0.50</t>
  </si>
  <si>
    <r>
      <t>3)</t>
    </r>
    <r>
      <rPr>
        <sz val="7"/>
        <color theme="1"/>
        <rFont val="Times New Roman"/>
        <family val="1"/>
      </rPr>
      <t xml:space="preserve">    </t>
    </r>
    <r>
      <rPr>
        <sz val="14"/>
        <color theme="1"/>
        <rFont val="Calibri"/>
        <family val="2"/>
        <scheme val="minor"/>
      </rPr>
      <t>Diesel Substitutes</t>
    </r>
  </si>
  <si>
    <r>
      <t>4)</t>
    </r>
    <r>
      <rPr>
        <sz val="7"/>
        <color theme="1"/>
        <rFont val="Times New Roman"/>
        <family val="1"/>
      </rPr>
      <t xml:space="preserve">    </t>
    </r>
    <r>
      <rPr>
        <sz val="14"/>
        <color theme="1"/>
        <rFont val="Calibri"/>
        <family val="2"/>
        <scheme val="minor"/>
      </rPr>
      <t>E85 Refueling</t>
    </r>
  </si>
  <si>
    <r>
      <t>5)</t>
    </r>
    <r>
      <rPr>
        <sz val="7"/>
        <color theme="1"/>
        <rFont val="Times New Roman"/>
        <family val="1"/>
      </rPr>
      <t xml:space="preserve">    </t>
    </r>
    <r>
      <rPr>
        <sz val="14"/>
        <color theme="1"/>
        <rFont val="Calibri"/>
        <family val="2"/>
        <scheme val="minor"/>
      </rPr>
      <t>Biomethane</t>
    </r>
  </si>
  <si>
    <t xml:space="preserve">       x  0.36</t>
  </si>
  <si>
    <r>
      <t>6)</t>
    </r>
    <r>
      <rPr>
        <sz val="7"/>
        <color theme="1"/>
        <rFont val="Times New Roman"/>
        <family val="1"/>
      </rPr>
      <t xml:space="preserve">    </t>
    </r>
    <r>
      <rPr>
        <sz val="14"/>
        <color theme="1"/>
        <rFont val="Calibri"/>
        <family val="2"/>
        <scheme val="minor"/>
      </rPr>
      <t>EV Charging</t>
    </r>
  </si>
  <si>
    <t xml:space="preserve">       x  0.25</t>
  </si>
  <si>
    <t xml:space="preserve"> </t>
  </si>
  <si>
    <t>3103 “Discount Factor” (percentage of CEC grant funds to total project cost):</t>
  </si>
  <si>
    <r>
      <t xml:space="preserve">Biodiesel                </t>
    </r>
    <r>
      <rPr>
        <b/>
        <sz val="12"/>
        <color theme="1"/>
        <rFont val="Calibri"/>
        <family val="2"/>
        <scheme val="minor"/>
      </rPr>
      <t xml:space="preserve">36%      </t>
    </r>
    <r>
      <rPr>
        <sz val="12"/>
        <color theme="1"/>
        <rFont val="Calibri"/>
        <family val="2"/>
        <scheme val="minor"/>
      </rPr>
      <t xml:space="preserve">Biomethane           </t>
    </r>
    <r>
      <rPr>
        <b/>
        <sz val="12"/>
        <color theme="1"/>
        <rFont val="Calibri"/>
        <family val="2"/>
        <scheme val="minor"/>
      </rPr>
      <t xml:space="preserve">36%                </t>
    </r>
    <r>
      <rPr>
        <sz val="12"/>
        <color theme="1"/>
        <rFont val="Calibri"/>
        <family val="2"/>
        <scheme val="minor"/>
      </rPr>
      <t xml:space="preserve">RE Diesel                </t>
    </r>
    <r>
      <rPr>
        <b/>
        <sz val="12"/>
        <color theme="1"/>
        <rFont val="Calibri"/>
        <family val="2"/>
        <scheme val="minor"/>
      </rPr>
      <t>30%</t>
    </r>
  </si>
  <si>
    <r>
      <t>Ethanol                   </t>
    </r>
    <r>
      <rPr>
        <b/>
        <sz val="12"/>
        <color theme="1"/>
        <rFont val="Calibri"/>
        <family val="2"/>
        <scheme val="minor"/>
      </rPr>
      <t>28%</t>
    </r>
    <r>
      <rPr>
        <sz val="12"/>
        <color theme="1"/>
        <rFont val="Calibri"/>
        <family val="2"/>
        <scheme val="minor"/>
      </rPr>
      <t xml:space="preserve">      EV Rechargers       </t>
    </r>
    <r>
      <rPr>
        <b/>
        <sz val="12"/>
        <color theme="1"/>
        <rFont val="Calibri"/>
        <family val="2"/>
        <scheme val="minor"/>
      </rPr>
      <t xml:space="preserve">25% </t>
    </r>
    <r>
      <rPr>
        <sz val="12"/>
        <color theme="1"/>
        <rFont val="Calibri"/>
        <family val="2"/>
        <scheme val="minor"/>
      </rPr>
      <t xml:space="preserve">               H2 Stations            </t>
    </r>
    <r>
      <rPr>
        <b/>
        <sz val="12"/>
        <color theme="1"/>
        <rFont val="Calibri"/>
        <family val="2"/>
        <scheme val="minor"/>
      </rPr>
      <t>50%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</si>
  <si>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Biomethane         </t>
    </r>
    <r>
      <rPr>
        <b/>
        <sz val="12"/>
        <color theme="1"/>
        <rFont val="Calibri"/>
        <family val="2"/>
        <scheme val="minor"/>
      </rPr>
      <t>-13.99</t>
    </r>
  </si>
  <si>
    <r>
      <t>Bio/RE diesel        </t>
    </r>
    <r>
      <rPr>
        <b/>
        <sz val="12"/>
        <color theme="1"/>
        <rFont val="Calibri"/>
        <family val="2"/>
        <scheme val="minor"/>
      </rPr>
      <t>16.64</t>
    </r>
  </si>
  <si>
    <r>
      <t xml:space="preserve">Ethanol   </t>
    </r>
    <r>
      <rPr>
        <b/>
        <sz val="12"/>
        <color theme="1"/>
        <rFont val="Calibri"/>
        <family val="2"/>
        <scheme val="minor"/>
      </rPr>
      <t xml:space="preserve">               66.93</t>
    </r>
  </si>
  <si>
    <t>LCFS Eligible Annual Volumes</t>
  </si>
  <si>
    <t>E85 refuel</t>
  </si>
  <si>
    <t xml:space="preserve">       x  0.28</t>
  </si>
  <si>
    <r>
      <t>7)</t>
    </r>
    <r>
      <rPr>
        <sz val="7"/>
        <color theme="1"/>
        <rFont val="Times New Roman"/>
        <family val="1"/>
      </rPr>
      <t xml:space="preserve">    </t>
    </r>
    <r>
      <rPr>
        <sz val="14"/>
        <color theme="1"/>
        <rFont val="Calibri"/>
        <family val="2"/>
        <scheme val="minor"/>
      </rPr>
      <t xml:space="preserve">Ethanol  </t>
    </r>
  </si>
  <si>
    <t>LCFS Value</t>
  </si>
  <si>
    <r>
      <t xml:space="preserve">           </t>
    </r>
    <r>
      <rPr>
        <b/>
        <sz val="14"/>
        <color theme="1"/>
        <rFont val="Calibri"/>
        <family val="2"/>
        <scheme val="minor"/>
      </rPr>
      <t xml:space="preserve">  Fuel Category                       </t>
    </r>
  </si>
  <si>
    <t>Discount Factor</t>
  </si>
  <si>
    <r>
      <t>Ø</t>
    </r>
    <r>
      <rPr>
        <sz val="7"/>
        <color theme="1"/>
        <rFont val="Times New Roman"/>
        <family val="1"/>
      </rPr>
      <t xml:space="preserve">  </t>
    </r>
    <r>
      <rPr>
        <b/>
        <sz val="12"/>
        <color theme="1"/>
        <rFont val="Cambria"/>
        <family val="1"/>
      </rPr>
      <t>Assumes $50 per metric ton LCFS credit value; current prices range $22 to $26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</si>
  <si>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b/>
        <sz val="12"/>
        <color theme="1"/>
        <rFont val="Cambria"/>
        <family val="1"/>
      </rPr>
      <t>Uses optimistic production assumptions for LCFS credit generation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</si>
  <si>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b/>
        <sz val="12"/>
        <color theme="1"/>
        <rFont val="Cambria"/>
        <family val="1"/>
      </rPr>
      <t xml:space="preserve">Total funding and funding by category assumed to be same as past ARFVTP funding </t>
    </r>
  </si>
  <si>
    <t>Impact to</t>
  </si>
  <si>
    <t>Grant Recipients</t>
  </si>
  <si>
    <r>
      <t xml:space="preserve">Biomethane              </t>
    </r>
    <r>
      <rPr>
        <b/>
        <sz val="12"/>
        <color theme="1"/>
        <rFont val="Calibri"/>
        <family val="2"/>
        <scheme val="minor"/>
      </rPr>
      <t/>
    </r>
  </si>
  <si>
    <r>
      <t xml:space="preserve">EV recharge          </t>
    </r>
    <r>
      <rPr>
        <b/>
        <sz val="12"/>
        <color theme="1"/>
        <rFont val="Calibri"/>
        <family val="2"/>
        <scheme val="minor"/>
      </rPr>
      <t/>
    </r>
  </si>
  <si>
    <r>
      <t xml:space="preserve">Ethanol                    </t>
    </r>
    <r>
      <rPr>
        <sz val="12"/>
        <color theme="1"/>
        <rFont val="Calibri"/>
        <family val="2"/>
        <scheme val="minor"/>
      </rPr>
      <t xml:space="preserve">        </t>
    </r>
  </si>
  <si>
    <r>
      <t>Biodiesel                  </t>
    </r>
    <r>
      <rPr>
        <b/>
        <sz val="12"/>
        <color theme="1"/>
        <rFont val="Calibri"/>
        <family val="2"/>
        <scheme val="minor"/>
      </rPr>
      <t/>
    </r>
  </si>
  <si>
    <r>
      <t xml:space="preserve">CNG/RNG              </t>
    </r>
    <r>
      <rPr>
        <b/>
        <sz val="12"/>
        <color theme="1"/>
        <rFont val="Calibri"/>
        <family val="2"/>
        <scheme val="minor"/>
      </rPr>
      <t/>
    </r>
  </si>
  <si>
    <t xml:space="preserve">Hydrogen                </t>
  </si>
  <si>
    <t xml:space="preserve">Natural and Renewable Gas Refueling Projects:  </t>
  </si>
  <si>
    <t>CARB LCFS Presentation on 10/27/14</t>
  </si>
  <si>
    <t>http://www.arb.ca.gov/fuels/lcfs/lcfs_meetings/lcfs_compliance_curves_and_cost_containment_10232014_pres.pdf</t>
  </si>
  <si>
    <r>
      <t xml:space="preserve">2014 IEPR, page 56:    </t>
    </r>
    <r>
      <rPr>
        <b/>
        <sz val="11"/>
        <color theme="1"/>
        <rFont val="Calibri"/>
        <family val="2"/>
        <scheme val="minor"/>
      </rPr>
      <t>102,000,000</t>
    </r>
    <r>
      <rPr>
        <sz val="11"/>
        <color theme="1"/>
        <rFont val="Calibri"/>
        <family val="2"/>
        <scheme val="minor"/>
      </rPr>
      <t xml:space="preserve"> diesel gallons equivalent (DGE) of fueling infrastructure projects in ARFVTP</t>
    </r>
  </si>
  <si>
    <r>
      <t xml:space="preserve">56% of 102 millions capacity =  </t>
    </r>
    <r>
      <rPr>
        <b/>
        <sz val="11"/>
        <color theme="1"/>
        <rFont val="Calibri"/>
        <family val="2"/>
        <scheme val="minor"/>
      </rPr>
      <t>57,120,000 DGE/yr</t>
    </r>
  </si>
  <si>
    <r>
      <t xml:space="preserve">2014 IEPR, Appendix E, page E-1:     Average Carbon Intensity for CNG (CARB Pathway CNG001) is </t>
    </r>
    <r>
      <rPr>
        <b/>
        <sz val="11"/>
        <color theme="1"/>
        <rFont val="Calibri"/>
        <family val="2"/>
        <scheme val="minor"/>
      </rPr>
      <t>75 gCO2e/MJ</t>
    </r>
  </si>
  <si>
    <r>
      <t xml:space="preserve">CARB 10/27/14 Presentation:  CARB Diesel Carbon Intensity (CI):  </t>
    </r>
    <r>
      <rPr>
        <b/>
        <sz val="11"/>
        <color theme="1"/>
        <rFont val="Calibri"/>
        <family val="2"/>
        <scheme val="minor"/>
      </rPr>
      <t>102.73 gCO2e/MJ</t>
    </r>
  </si>
  <si>
    <r>
      <t xml:space="preserve">Net CI for CNG Refueling:  (102.73 - 75) =  </t>
    </r>
    <r>
      <rPr>
        <b/>
        <sz val="11"/>
        <color theme="1"/>
        <rFont val="Calibri"/>
        <family val="2"/>
        <scheme val="minor"/>
      </rPr>
      <t>27.73 gCO2e/MJ</t>
    </r>
  </si>
  <si>
    <r>
      <t xml:space="preserve">CARB Energy Density for Diesel Fuel:    </t>
    </r>
    <r>
      <rPr>
        <b/>
        <sz val="11"/>
        <color theme="1"/>
        <rFont val="Calibri"/>
        <family val="2"/>
        <scheme val="minor"/>
      </rPr>
      <t>134.47 MJ/gal</t>
    </r>
    <r>
      <rPr>
        <sz val="11"/>
        <color theme="1"/>
        <rFont val="Calibri"/>
        <family val="2"/>
        <scheme val="minor"/>
      </rPr>
      <t xml:space="preserve"> or DGE</t>
    </r>
  </si>
  <si>
    <r>
      <t xml:space="preserve">57,120,000 DGE  x  134.47 MJ/DGE  x  27.73 gCO2e/MJ  =  </t>
    </r>
    <r>
      <rPr>
        <b/>
        <sz val="11"/>
        <color theme="1"/>
        <rFont val="Calibri"/>
        <family val="2"/>
        <scheme val="minor"/>
      </rPr>
      <t>212,999 metric tons CO2</t>
    </r>
  </si>
  <si>
    <r>
      <t xml:space="preserve">Average CEC grant funding ratio to CNG refuel total project cost:    </t>
    </r>
    <r>
      <rPr>
        <b/>
        <sz val="11"/>
        <color theme="1"/>
        <rFont val="Calibri"/>
        <family val="2"/>
        <scheme val="minor"/>
      </rPr>
      <t>36%</t>
    </r>
  </si>
  <si>
    <r>
      <t xml:space="preserve">Potential Benefit to CNG Refueling Grant Recipients:   ($10,649,950  x  0.36)  =  </t>
    </r>
    <r>
      <rPr>
        <b/>
        <sz val="11"/>
        <color theme="1"/>
        <rFont val="Calibri"/>
        <family val="2"/>
        <scheme val="minor"/>
      </rPr>
      <t>$3,833,982</t>
    </r>
  </si>
  <si>
    <r>
      <t xml:space="preserve">Refueling capacity at maximum three-year station additions:   </t>
    </r>
    <r>
      <rPr>
        <b/>
        <sz val="11"/>
        <color theme="1"/>
        <rFont val="Calibri"/>
        <family val="2"/>
        <scheme val="minor"/>
      </rPr>
      <t>3,993,100 kgH2/yr</t>
    </r>
  </si>
  <si>
    <t>E85 Refueling Infrastructure Projects</t>
  </si>
  <si>
    <t xml:space="preserve">E85 Refueling Projects:  </t>
  </si>
  <si>
    <r>
      <t xml:space="preserve">2014 IEPR, Appendix E, page E-2:     Average Carbon Intensity for E85 (CARB Pathway ETHC002) is </t>
    </r>
    <r>
      <rPr>
        <b/>
        <sz val="11"/>
        <color theme="1"/>
        <rFont val="Calibri"/>
        <family val="2"/>
        <scheme val="minor"/>
      </rPr>
      <t>97 gCO2e/MJ</t>
    </r>
  </si>
  <si>
    <r>
      <t xml:space="preserve">Net CI for CNG Refueling:  (99.49 - 97) =  </t>
    </r>
    <r>
      <rPr>
        <b/>
        <sz val="11"/>
        <color theme="1"/>
        <rFont val="Calibri"/>
        <family val="2"/>
        <scheme val="minor"/>
      </rPr>
      <t>2.49 gCO2e/MJ</t>
    </r>
  </si>
  <si>
    <r>
      <t xml:space="preserve">CARB Energy Density for CaRFG:    </t>
    </r>
    <r>
      <rPr>
        <b/>
        <sz val="11"/>
        <color theme="1"/>
        <rFont val="Calibri"/>
        <family val="2"/>
        <scheme val="minor"/>
      </rPr>
      <t>115.63 MJ/gal</t>
    </r>
    <r>
      <rPr>
        <sz val="11"/>
        <color theme="1"/>
        <rFont val="Calibri"/>
        <family val="2"/>
        <scheme val="minor"/>
      </rPr>
      <t xml:space="preserve"> or GGE</t>
    </r>
  </si>
  <si>
    <r>
      <t xml:space="preserve">24% of 102 millions capacity =  </t>
    </r>
    <r>
      <rPr>
        <b/>
        <sz val="11"/>
        <color theme="1"/>
        <rFont val="Calibri"/>
        <family val="2"/>
        <scheme val="minor"/>
      </rPr>
      <t>24,480,000 GGE/yr</t>
    </r>
  </si>
  <si>
    <r>
      <t xml:space="preserve">24,480,000 DGE  x  115.63 MJ/DGE  x  2.49 gCO2e/MJ  =  </t>
    </r>
    <r>
      <rPr>
        <b/>
        <sz val="11"/>
        <color theme="1"/>
        <rFont val="Calibri"/>
        <family val="2"/>
        <scheme val="minor"/>
      </rPr>
      <t>7,048 metric tons CO2</t>
    </r>
  </si>
  <si>
    <r>
      <t xml:space="preserve">Average CEC grant funding ratio to CNG refuel total project cost:    </t>
    </r>
    <r>
      <rPr>
        <b/>
        <sz val="11"/>
        <color theme="1"/>
        <rFont val="Calibri"/>
        <family val="2"/>
        <scheme val="minor"/>
      </rPr>
      <t>50%</t>
    </r>
  </si>
  <si>
    <r>
      <t xml:space="preserve">Potential Benefit to CNG Refueling Grant Recipients:   ($352,400  x  0.56)  =  </t>
    </r>
    <r>
      <rPr>
        <b/>
        <sz val="11"/>
        <color theme="1"/>
        <rFont val="Calibri"/>
        <family val="2"/>
        <scheme val="minor"/>
      </rPr>
      <t>$176,200</t>
    </r>
  </si>
  <si>
    <r>
      <t xml:space="preserve">Hydrogen with 33% biogas CARB Pathway  CI:   </t>
    </r>
    <r>
      <rPr>
        <b/>
        <sz val="11"/>
        <color theme="1"/>
        <rFont val="Calibri"/>
        <family val="2"/>
        <scheme val="minor"/>
      </rPr>
      <t>81.92 gCO2e/MJ</t>
    </r>
  </si>
  <si>
    <r>
      <t xml:space="preserve">CARB EER for H2 (light duty):   </t>
    </r>
    <r>
      <rPr>
        <b/>
        <sz val="11"/>
        <color theme="1"/>
        <rFont val="Calibri"/>
        <family val="2"/>
        <scheme val="minor"/>
      </rPr>
      <t>2.3</t>
    </r>
  </si>
  <si>
    <r>
      <t xml:space="preserve">CI for H2 refueling projects:   81.92 gCO2e/MJ  divided by 2.3 EER  =   </t>
    </r>
    <r>
      <rPr>
        <b/>
        <sz val="11"/>
        <color theme="1"/>
        <rFont val="Calibri"/>
        <family val="2"/>
        <scheme val="minor"/>
      </rPr>
      <t>35.62 gCO2e/MJ</t>
    </r>
  </si>
  <si>
    <r>
      <t xml:space="preserve">Net CI:   99.49 gCO2e/MJ  -  35.62 gCO2e/MJ  =   </t>
    </r>
    <r>
      <rPr>
        <b/>
        <sz val="11"/>
        <color theme="1"/>
        <rFont val="Calibri"/>
        <family val="2"/>
        <scheme val="minor"/>
      </rPr>
      <t>63.87 gCO2e/MJ</t>
    </r>
  </si>
  <si>
    <r>
      <t xml:space="preserve">Energy Density of H2:   </t>
    </r>
    <r>
      <rPr>
        <b/>
        <sz val="11"/>
        <color theme="1"/>
        <rFont val="Calibri"/>
        <family val="2"/>
        <scheme val="minor"/>
      </rPr>
      <t>120 MJ/kg</t>
    </r>
  </si>
  <si>
    <r>
      <t xml:space="preserve">H2 Refueling Projects LCFS Credits:  3,993,100 kg  x  120 MJ/kg  x  63.87 gCO2e/MJ  =  </t>
    </r>
    <r>
      <rPr>
        <b/>
        <sz val="11"/>
        <color theme="1"/>
        <rFont val="Calibri"/>
        <family val="2"/>
        <scheme val="minor"/>
      </rPr>
      <t>30,604 metric tons CO2</t>
    </r>
  </si>
  <si>
    <r>
      <t xml:space="preserve">Average CEC grant funding ratio to H2 refueling total project cost:    </t>
    </r>
    <r>
      <rPr>
        <b/>
        <sz val="11"/>
        <color theme="1"/>
        <rFont val="Calibri"/>
        <family val="2"/>
        <scheme val="minor"/>
      </rPr>
      <t>50%</t>
    </r>
  </si>
  <si>
    <r>
      <t xml:space="preserve">Potential Benefit to H2 Refueling Grant Recipients:   ($1,530,200  x  0.56)  =  </t>
    </r>
    <r>
      <rPr>
        <b/>
        <sz val="11"/>
        <color theme="1"/>
        <rFont val="Calibri"/>
        <family val="2"/>
        <scheme val="minor"/>
      </rPr>
      <t>$765,100</t>
    </r>
  </si>
  <si>
    <t>Biodiesel &amp; Renewable Diesel Production Projects (Diesel Substitutes)</t>
  </si>
  <si>
    <t>Eligible Volumes Spreadsheet - All Projects Tab, prepared by Elizabeth John, Biofuels Unit, Energy Commission</t>
  </si>
  <si>
    <r>
      <t xml:space="preserve">Maximum Annual Volume (First Tab, Column N) Bio &amp; RE Diesel:     </t>
    </r>
    <r>
      <rPr>
        <b/>
        <sz val="11"/>
        <color theme="1"/>
        <rFont val="Calibri"/>
        <family val="2"/>
        <scheme val="minor"/>
      </rPr>
      <t>2,320,833 diesel gallons equivalent (DGE)</t>
    </r>
  </si>
  <si>
    <r>
      <t xml:space="preserve">Average Carbon Intensity for Bio/RE Diesel Projects (weighted by volume) is   </t>
    </r>
    <r>
      <rPr>
        <b/>
        <sz val="11"/>
        <color theme="1"/>
        <rFont val="Calibri"/>
        <family val="2"/>
        <scheme val="minor"/>
      </rPr>
      <t>16.64 gCO2e/MJ</t>
    </r>
  </si>
  <si>
    <r>
      <t xml:space="preserve">Net CI for Diesel Substitutes Projects:  (102.73 - 16.64) = </t>
    </r>
    <r>
      <rPr>
        <b/>
        <sz val="11"/>
        <color theme="1"/>
        <rFont val="Calibri"/>
        <family val="2"/>
        <scheme val="minor"/>
      </rPr>
      <t xml:space="preserve"> 86.09 gCO2e/MJ</t>
    </r>
  </si>
  <si>
    <r>
      <t xml:space="preserve">2,320,833 DGE  x  134.47 MJ/DGE  x  86.09 gCO2e/MJ  =  </t>
    </r>
    <r>
      <rPr>
        <b/>
        <sz val="11"/>
        <color theme="1"/>
        <rFont val="Calibri"/>
        <family val="2"/>
        <scheme val="minor"/>
      </rPr>
      <t>26,867 metric tons CO2</t>
    </r>
  </si>
  <si>
    <r>
      <t xml:space="preserve">Potential Benefit to Diesel Substitutes Grant Recipients:   ($1,343,350  x  0.36)  =  </t>
    </r>
    <r>
      <rPr>
        <b/>
        <sz val="11"/>
        <color theme="1"/>
        <rFont val="Calibri"/>
        <family val="2"/>
        <scheme val="minor"/>
      </rPr>
      <t>$483,606</t>
    </r>
  </si>
  <si>
    <t>Estimate of LCFS Eligible Credit Generation</t>
  </si>
  <si>
    <t>(May 25, 2015)</t>
  </si>
  <si>
    <r>
      <t>Ø</t>
    </r>
    <r>
      <rPr>
        <sz val="7"/>
        <color theme="1"/>
        <rFont val="Times New Roman"/>
        <family val="1"/>
      </rPr>
      <t> </t>
    </r>
    <r>
      <rPr>
        <b/>
        <sz val="12"/>
        <color theme="1"/>
        <rFont val="Times New Roman"/>
        <family val="1"/>
      </rPr>
      <t xml:space="preserve"> Economic i</t>
    </r>
    <r>
      <rPr>
        <b/>
        <sz val="12"/>
        <color theme="1"/>
        <rFont val="Cambria"/>
        <family val="1"/>
      </rPr>
      <t>mpact is removal of a transfer from opt-in or biofuel reporters to LCFS regulated entities</t>
    </r>
  </si>
  <si>
    <r>
      <t xml:space="preserve">Maximum Annual Volume (First Tab, Column N) Biomethane is 2015:     </t>
    </r>
    <r>
      <rPr>
        <b/>
        <sz val="11"/>
        <color theme="1"/>
        <rFont val="Calibri"/>
        <family val="2"/>
        <scheme val="minor"/>
      </rPr>
      <t>351,336  diesel gallons equivalent (DGE)</t>
    </r>
  </si>
  <si>
    <r>
      <t xml:space="preserve">Average Carbon Intensity for Biomethane Projects (weighted by volume) is   </t>
    </r>
    <r>
      <rPr>
        <b/>
        <sz val="11"/>
        <color theme="1"/>
        <rFont val="Calibri"/>
        <family val="2"/>
        <scheme val="minor"/>
      </rPr>
      <t>-13.99  gCO2e/MJ</t>
    </r>
  </si>
  <si>
    <r>
      <t xml:space="preserve">CARB 10/27/14 Presentation:  CARB Diesel Carbon Intensity (CI):   </t>
    </r>
    <r>
      <rPr>
        <b/>
        <sz val="11"/>
        <color theme="1"/>
        <rFont val="Calibri"/>
        <family val="2"/>
        <scheme val="minor"/>
      </rPr>
      <t>102.73  gCO2e/MJ</t>
    </r>
  </si>
  <si>
    <r>
      <t xml:space="preserve">Net CI for Biomethane Projects:  [102.73 -(-13.99)] = </t>
    </r>
    <r>
      <rPr>
        <b/>
        <sz val="11"/>
        <color theme="1"/>
        <rFont val="Calibri"/>
        <family val="2"/>
        <scheme val="minor"/>
      </rPr>
      <t xml:space="preserve">  116.72  gCO2e/MJ</t>
    </r>
  </si>
  <si>
    <r>
      <t xml:space="preserve">351,336 DGE  x  134.47 MJ/DGE  =   </t>
    </r>
    <r>
      <rPr>
        <b/>
        <sz val="11"/>
        <color theme="1"/>
        <rFont val="Calibri"/>
        <family val="2"/>
        <scheme val="minor"/>
      </rPr>
      <t>47,244,152  MJ</t>
    </r>
  </si>
  <si>
    <r>
      <t xml:space="preserve">47,244,152 MJ  x  116.72 gCO2e / MJ   =   </t>
    </r>
    <r>
      <rPr>
        <b/>
        <sz val="11"/>
        <color theme="1"/>
        <rFont val="Calibri"/>
        <family val="2"/>
        <scheme val="minor"/>
      </rPr>
      <t>5,514  metric tons CO2e</t>
    </r>
  </si>
  <si>
    <r>
      <t xml:space="preserve">Economic Value of Eligible LCFS Credits (at $50 per metric ton)  =  </t>
    </r>
    <r>
      <rPr>
        <b/>
        <sz val="11"/>
        <color theme="1"/>
        <rFont val="Calibri"/>
        <family val="2"/>
        <scheme val="minor"/>
      </rPr>
      <t>$275,700</t>
    </r>
  </si>
  <si>
    <r>
      <t xml:space="preserve">Potential Benefit to Biomethane Grant Recipients:   ($275,700  x  0.36)  =  </t>
    </r>
    <r>
      <rPr>
        <b/>
        <sz val="11"/>
        <color theme="1"/>
        <rFont val="Calibri"/>
        <family val="2"/>
        <scheme val="minor"/>
      </rPr>
      <t>$99,252</t>
    </r>
  </si>
  <si>
    <t>Biomethane Production Projects</t>
  </si>
  <si>
    <r>
      <t xml:space="preserve">Economic Value of Eligible LCFS Credits (at $50 per metric ton)  =  </t>
    </r>
    <r>
      <rPr>
        <b/>
        <sz val="11"/>
        <color theme="1"/>
        <rFont val="Calibri"/>
        <family val="2"/>
        <scheme val="minor"/>
      </rPr>
      <t>$3,520,400</t>
    </r>
  </si>
  <si>
    <r>
      <t xml:space="preserve">Economic Value of Eligible LCFS Credits (at $50 per metric ton)  =  </t>
    </r>
    <r>
      <rPr>
        <b/>
        <sz val="11"/>
        <color theme="1"/>
        <rFont val="Calibri"/>
        <family val="2"/>
        <scheme val="minor"/>
      </rPr>
      <t>$1,343,350</t>
    </r>
  </si>
  <si>
    <r>
      <t xml:space="preserve">Economic Value of Eligible LCFS Credits (at $50 per metric ton)  =  </t>
    </r>
    <r>
      <rPr>
        <b/>
        <sz val="11"/>
        <color theme="1"/>
        <rFont val="Calibri"/>
        <family val="2"/>
        <scheme val="minor"/>
      </rPr>
      <t>$1,530,200</t>
    </r>
  </si>
  <si>
    <r>
      <t xml:space="preserve">Economic Value of Eligible LCFS Credits (at $50 per metric ton)  =  </t>
    </r>
    <r>
      <rPr>
        <b/>
        <sz val="11"/>
        <color theme="1"/>
        <rFont val="Calibri"/>
        <family val="2"/>
        <scheme val="minor"/>
      </rPr>
      <t>$10,649,950</t>
    </r>
  </si>
  <si>
    <t>351,336  DGE</t>
  </si>
  <si>
    <t>24,480,000  gal</t>
  </si>
  <si>
    <t>23,402,200  kWh</t>
  </si>
  <si>
    <t xml:space="preserve">1,438,889  gal </t>
  </si>
  <si>
    <t>2,320,833  gal</t>
  </si>
  <si>
    <t>57,120,000  DGE</t>
  </si>
  <si>
    <t xml:space="preserve"> 3,993,100  kg</t>
  </si>
  <si>
    <t>Carbon Intensities (CI) in gCO2e/MJ</t>
  </si>
  <si>
    <r>
      <t xml:space="preserve">CNG refuel            </t>
    </r>
    <r>
      <rPr>
        <b/>
        <sz val="12"/>
        <color theme="1"/>
        <rFont val="Calibri"/>
        <family val="2"/>
        <scheme val="minor"/>
      </rPr>
      <t>75.00</t>
    </r>
  </si>
  <si>
    <r>
      <t xml:space="preserve">Hydrogen              </t>
    </r>
    <r>
      <rPr>
        <b/>
        <sz val="12"/>
        <color theme="1"/>
        <rFont val="Calibri"/>
        <family val="2"/>
        <scheme val="minor"/>
      </rPr>
      <t>43.12</t>
    </r>
  </si>
  <si>
    <r>
      <t xml:space="preserve">EV recharge          </t>
    </r>
    <r>
      <rPr>
        <b/>
        <sz val="12"/>
        <color theme="1"/>
        <rFont val="Calibri"/>
        <family val="2"/>
        <scheme val="minor"/>
      </rPr>
      <t>35.21</t>
    </r>
  </si>
  <si>
    <t>CARB LCFS Look-up tables</t>
  </si>
  <si>
    <t>Weighted AVG grant recipients</t>
  </si>
  <si>
    <r>
      <t xml:space="preserve">E85 refuel   </t>
    </r>
    <r>
      <rPr>
        <b/>
        <sz val="12"/>
        <color theme="1"/>
        <rFont val="Calibri"/>
        <family val="2"/>
        <scheme val="minor"/>
      </rPr>
      <t xml:space="preserve">          97.00</t>
    </r>
  </si>
  <si>
    <t>Electric Vehicle Recharging Infrastructure Projects</t>
  </si>
  <si>
    <t>Primary Source Information:</t>
  </si>
  <si>
    <t xml:space="preserve">Personal communications with Leslie Baroody and Jennifer Allen, Energy Commission's Electric Vehicle Unit </t>
  </si>
  <si>
    <t>Types and Number of EV Charging Stations:</t>
  </si>
  <si>
    <t>Workplace</t>
  </si>
  <si>
    <t>DC Fast Charge</t>
  </si>
  <si>
    <t>NRG Project Status Report to ARFVTP  -   April 3, 2015</t>
  </si>
  <si>
    <t>Recharing Rates:</t>
  </si>
  <si>
    <t>20 kWh / hour ;  250 days / year</t>
  </si>
  <si>
    <t>97.6 kWh / hour ;  250 days / year</t>
  </si>
  <si>
    <r>
      <t xml:space="preserve">Total electricity use for recharding EVs:  [(3,373 + 756) x 250 x 20)  +  (113 x 250 x 97.6)]  =  </t>
    </r>
    <r>
      <rPr>
        <b/>
        <sz val="11"/>
        <color theme="1"/>
        <rFont val="Calibri"/>
        <family val="2"/>
        <scheme val="minor"/>
      </rPr>
      <t>23,402,200  kWh /yr</t>
    </r>
  </si>
  <si>
    <r>
      <t>EV Recharding CARB Pathway CI (12/15/14):   105.62  gCO2e/MJ   divide by 3.0 EER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=</t>
    </r>
    <r>
      <rPr>
        <b/>
        <sz val="11"/>
        <color theme="1"/>
        <rFont val="Calibri"/>
        <family val="2"/>
        <scheme val="minor"/>
      </rPr>
      <t xml:space="preserve">   35.21  gCO2e/MJ</t>
    </r>
  </si>
  <si>
    <r>
      <t xml:space="preserve">CI for EV recharging projects:    </t>
    </r>
    <r>
      <rPr>
        <b/>
        <sz val="11"/>
        <color theme="1"/>
        <rFont val="Calibri"/>
        <family val="2"/>
        <scheme val="minor"/>
      </rPr>
      <t>35.21 gCO2e/MJ</t>
    </r>
  </si>
  <si>
    <r>
      <t xml:space="preserve">Electricity energy density:   </t>
    </r>
    <r>
      <rPr>
        <b/>
        <sz val="11"/>
        <color theme="1"/>
        <rFont val="Calibri"/>
        <family val="2"/>
        <scheme val="minor"/>
      </rPr>
      <t>3.6  MJ/kWh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</si>
  <si>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Net CI :   (99.49 - 35.21)  =  </t>
    </r>
    <r>
      <rPr>
        <b/>
        <sz val="11"/>
        <color theme="1"/>
        <rFont val="Calibri"/>
        <family val="2"/>
        <scheme val="minor"/>
      </rPr>
      <t>64.28  gCO2e/MJ</t>
    </r>
  </si>
  <si>
    <r>
      <t xml:space="preserve">EV Recharging Projects:  23,402,200 kWh  x  3.6 MJ/kWh   =  </t>
    </r>
    <r>
      <rPr>
        <b/>
        <sz val="11"/>
        <color theme="1"/>
        <rFont val="Calibri"/>
        <family val="2"/>
        <scheme val="minor"/>
      </rPr>
      <t>84,247,920  MJ</t>
    </r>
  </si>
  <si>
    <r>
      <t xml:space="preserve">EV Project LCFS Credit Generation:   84,247,920 MJ  x  64.28 gCO2e/MJ  =  </t>
    </r>
    <r>
      <rPr>
        <b/>
        <sz val="11"/>
        <color theme="1"/>
        <rFont val="Calibri"/>
        <family val="2"/>
        <scheme val="minor"/>
      </rPr>
      <t>5,415  metric tons</t>
    </r>
  </si>
  <si>
    <r>
      <t xml:space="preserve">Economic Value of Eligible LCFS Credits (at $50 per metric ton)  =  </t>
    </r>
    <r>
      <rPr>
        <b/>
        <sz val="11"/>
        <color theme="1"/>
        <rFont val="Calibri"/>
        <family val="2"/>
        <scheme val="minor"/>
      </rPr>
      <t>$270,750</t>
    </r>
  </si>
  <si>
    <r>
      <t xml:space="preserve">Average CEC grant funding ratio to EV recharging total project cost:    </t>
    </r>
    <r>
      <rPr>
        <b/>
        <sz val="11"/>
        <color theme="1"/>
        <rFont val="Calibri"/>
        <family val="2"/>
        <scheme val="minor"/>
      </rPr>
      <t>25%</t>
    </r>
  </si>
  <si>
    <r>
      <t xml:space="preserve">Potential Benefit to EV Recharging Grant Recipients:   ($270,750  x  0.25)  =  </t>
    </r>
    <r>
      <rPr>
        <b/>
        <sz val="11"/>
        <color theme="1"/>
        <rFont val="Calibri"/>
        <family val="2"/>
        <scheme val="minor"/>
      </rPr>
      <t>$67,688</t>
    </r>
  </si>
  <si>
    <t>Ethanol Production Projects (Gasoline Substitute)</t>
  </si>
  <si>
    <r>
      <t xml:space="preserve">Maximum Annual Volume (First Tab, Column N) Ethanol Production in 2017:    </t>
    </r>
    <r>
      <rPr>
        <b/>
        <sz val="11"/>
        <color theme="1"/>
        <rFont val="Calibri"/>
        <family val="2"/>
        <scheme val="minor"/>
      </rPr>
      <t xml:space="preserve"> 1,438,889  gallons per year</t>
    </r>
  </si>
  <si>
    <r>
      <t xml:space="preserve">Average Carbon Intensity for Ethanol Production Projects (weighted by volume) is   </t>
    </r>
    <r>
      <rPr>
        <b/>
        <sz val="11"/>
        <color theme="1"/>
        <rFont val="Calibri"/>
        <family val="2"/>
        <scheme val="minor"/>
      </rPr>
      <t>66.93  gCO2e/MJ</t>
    </r>
  </si>
  <si>
    <r>
      <t xml:space="preserve">CARB 10/27/14 Presentation:  CARB Reformulated Gasoline (CaRFG) Carbon Intensity (CI):  </t>
    </r>
    <r>
      <rPr>
        <b/>
        <sz val="11"/>
        <color theme="1"/>
        <rFont val="Calibri"/>
        <family val="2"/>
        <scheme val="minor"/>
      </rPr>
      <t>99.49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gCO2e/MJ</t>
    </r>
  </si>
  <si>
    <r>
      <t xml:space="preserve">Net CI for Etanol Production Projects:  (99.49 - 66.93)  =  </t>
    </r>
    <r>
      <rPr>
        <b/>
        <sz val="11"/>
        <color theme="1"/>
        <rFont val="Calibri"/>
        <family val="2"/>
        <scheme val="minor"/>
      </rPr>
      <t xml:space="preserve"> 32.56  gCO2e/MJ</t>
    </r>
  </si>
  <si>
    <r>
      <t xml:space="preserve">CARB Energy Density for Ethanol Fuel (neat denatured):    </t>
    </r>
    <r>
      <rPr>
        <b/>
        <sz val="11"/>
        <color theme="1"/>
        <rFont val="Calibri"/>
        <family val="2"/>
        <scheme val="minor"/>
      </rPr>
      <t>80.53  MJ/gal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</si>
  <si>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1,438,889 gal  x  80.53 MJ/gal  =  </t>
    </r>
    <r>
      <rPr>
        <b/>
        <sz val="11"/>
        <color theme="1"/>
        <rFont val="Calibri"/>
        <family val="2"/>
        <scheme val="minor"/>
      </rPr>
      <t>115,873,731 MJ</t>
    </r>
  </si>
  <si>
    <r>
      <t xml:space="preserve">115,873,731 MJ  x  32.56 gCO2e / MJ   =   </t>
    </r>
    <r>
      <rPr>
        <b/>
        <sz val="11"/>
        <color theme="1"/>
        <rFont val="Calibri"/>
        <family val="2"/>
        <scheme val="minor"/>
      </rPr>
      <t>3,773  metric tons CO2e</t>
    </r>
  </si>
  <si>
    <r>
      <t xml:space="preserve">Economic Value of Eligible LCFS Credits (at $50 per metric ton)  =  </t>
    </r>
    <r>
      <rPr>
        <b/>
        <sz val="11"/>
        <color theme="1"/>
        <rFont val="Calibri"/>
        <family val="2"/>
        <scheme val="minor"/>
      </rPr>
      <t>$188,650</t>
    </r>
  </si>
  <si>
    <r>
      <t xml:space="preserve">Average CEC grant funding ratio to Ethanol Production total project cost:    </t>
    </r>
    <r>
      <rPr>
        <b/>
        <sz val="11"/>
        <color theme="1"/>
        <rFont val="Calibri"/>
        <family val="2"/>
        <scheme val="minor"/>
      </rPr>
      <t>28%</t>
    </r>
  </si>
  <si>
    <r>
      <t xml:space="preserve">Potential Benefit to Ethanol Production Grant Recipients:   ($188,650  x  0.28)  =  </t>
    </r>
    <r>
      <rPr>
        <b/>
        <sz val="11"/>
        <color theme="1"/>
        <rFont val="Calibri"/>
        <family val="2"/>
        <scheme val="minor"/>
      </rPr>
      <t>$52,822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</si>
</sst>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0.0%"/>
    <numFmt numFmtId="165" formatCode="&quot;$&quot;#,##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1"/>
      <color rgb="FF1F497D"/>
      <name val="Cambria"/>
      <family val="1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mbria"/>
      <family val="1"/>
    </font>
    <font>
      <sz val="12"/>
      <color theme="1"/>
      <name val="Wingdings"/>
      <charset val="2"/>
    </font>
    <font>
      <sz val="7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96">
    <xf numFmtId="0" fontId="0" fillId="0" borderId="0" xfId="0"/>
    <xf numFmtId="0" fontId="1" fillId="3" borderId="2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horizontal="left" vertical="center" wrapText="1"/>
    </xf>
    <xf numFmtId="0" fontId="4" fillId="3" borderId="2" xfId="2" applyFont="1" applyFill="1" applyBorder="1" applyAlignment="1" applyProtection="1">
      <alignment horizontal="left" vertical="center" wrapText="1"/>
    </xf>
    <xf numFmtId="0" fontId="4" fillId="3" borderId="2" xfId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1" fillId="3" borderId="3" xfId="1" applyFont="1" applyFill="1" applyBorder="1" applyAlignment="1">
      <alignment horizontal="left" vertical="center" wrapText="1"/>
    </xf>
    <xf numFmtId="0" fontId="1" fillId="3" borderId="4" xfId="1" applyFont="1" applyFill="1" applyBorder="1" applyAlignment="1">
      <alignment horizontal="left" vertical="center" wrapText="1"/>
    </xf>
    <xf numFmtId="3" fontId="1" fillId="3" borderId="3" xfId="1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3" fillId="3" borderId="4" xfId="1" applyFont="1" applyFill="1" applyBorder="1" applyAlignment="1">
      <alignment horizontal="left" vertical="center" wrapText="1"/>
    </xf>
    <xf numFmtId="3" fontId="1" fillId="3" borderId="3" xfId="1" applyNumberFormat="1" applyFill="1" applyBorder="1" applyAlignment="1">
      <alignment horizontal="left" vertical="center" wrapText="1"/>
    </xf>
    <xf numFmtId="0" fontId="1" fillId="3" borderId="3" xfId="1" applyFill="1" applyBorder="1" applyAlignment="1">
      <alignment horizontal="left" vertical="center" wrapText="1"/>
    </xf>
    <xf numFmtId="3" fontId="3" fillId="3" borderId="3" xfId="1" applyNumberFormat="1" applyFont="1" applyFill="1" applyBorder="1" applyAlignment="1">
      <alignment horizontal="left" vertical="center" wrapText="1"/>
    </xf>
    <xf numFmtId="4" fontId="1" fillId="3" borderId="3" xfId="1" applyNumberFormat="1" applyFont="1" applyFill="1" applyBorder="1" applyAlignment="1">
      <alignment horizontal="left" vertical="center" wrapText="1"/>
    </xf>
    <xf numFmtId="164" fontId="3" fillId="3" borderId="3" xfId="2" applyNumberFormat="1" applyFont="1" applyFill="1" applyBorder="1" applyAlignment="1" applyProtection="1">
      <alignment horizontal="left" vertical="center" wrapText="1"/>
    </xf>
    <xf numFmtId="3" fontId="3" fillId="3" borderId="3" xfId="2" applyNumberFormat="1" applyFont="1" applyFill="1" applyBorder="1" applyAlignment="1" applyProtection="1">
      <alignment horizontal="left" vertical="center" wrapText="1"/>
    </xf>
    <xf numFmtId="3" fontId="1" fillId="3" borderId="3" xfId="2" applyNumberFormat="1" applyFont="1" applyFill="1" applyBorder="1" applyAlignment="1" applyProtection="1">
      <alignment horizontal="left" vertical="center" wrapText="1"/>
    </xf>
    <xf numFmtId="0" fontId="1" fillId="3" borderId="3" xfId="2" applyNumberFormat="1" applyFont="1" applyFill="1" applyBorder="1" applyAlignment="1" applyProtection="1">
      <alignment horizontal="left" vertical="center" wrapText="1"/>
    </xf>
    <xf numFmtId="2" fontId="1" fillId="3" borderId="3" xfId="2" applyNumberFormat="1" applyFont="1" applyFill="1" applyBorder="1" applyAlignment="1" applyProtection="1">
      <alignment horizontal="left" vertical="center" wrapText="1"/>
    </xf>
    <xf numFmtId="3" fontId="1" fillId="3" borderId="3" xfId="1" applyNumberFormat="1" applyFill="1" applyBorder="1" applyAlignment="1">
      <alignment horizontal="left" vertical="center"/>
    </xf>
    <xf numFmtId="164" fontId="3" fillId="3" borderId="3" xfId="1" applyNumberFormat="1" applyFont="1" applyFill="1" applyBorder="1" applyAlignment="1">
      <alignment horizontal="left" vertical="center" wrapText="1"/>
    </xf>
    <xf numFmtId="0" fontId="1" fillId="3" borderId="3" xfId="1" applyNumberFormat="1" applyFont="1" applyFill="1" applyBorder="1" applyAlignment="1">
      <alignment horizontal="left" vertical="center" wrapText="1"/>
    </xf>
    <xf numFmtId="2" fontId="1" fillId="3" borderId="3" xfId="1" applyNumberFormat="1" applyFont="1" applyFill="1" applyBorder="1" applyAlignment="1">
      <alignment horizontal="left" vertical="center" wrapText="1"/>
    </xf>
    <xf numFmtId="164" fontId="1" fillId="3" borderId="3" xfId="1" applyNumberFormat="1" applyFont="1" applyFill="1" applyBorder="1" applyAlignment="1">
      <alignment horizontal="left" vertical="center" wrapText="1"/>
    </xf>
    <xf numFmtId="0" fontId="3" fillId="3" borderId="5" xfId="1" applyFont="1" applyFill="1" applyBorder="1" applyAlignment="1">
      <alignment horizontal="left" vertical="center" wrapText="1"/>
    </xf>
    <xf numFmtId="0" fontId="1" fillId="3" borderId="3" xfId="1" applyFont="1" applyFill="1" applyBorder="1" applyAlignment="1">
      <alignment horizontal="left" vertical="center"/>
    </xf>
    <xf numFmtId="0" fontId="1" fillId="3" borderId="3" xfId="1" applyFill="1" applyBorder="1" applyAlignment="1">
      <alignment horizontal="left" vertical="center"/>
    </xf>
    <xf numFmtId="14" fontId="1" fillId="3" borderId="4" xfId="1" applyNumberFormat="1" applyFont="1" applyFill="1" applyBorder="1" applyAlignment="1">
      <alignment horizontal="left" vertical="center" wrapText="1"/>
    </xf>
    <xf numFmtId="14" fontId="3" fillId="3" borderId="4" xfId="1" applyNumberFormat="1" applyFont="1" applyFill="1" applyBorder="1" applyAlignment="1">
      <alignment horizontal="left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14" fontId="3" fillId="3" borderId="3" xfId="1" applyNumberFormat="1" applyFont="1" applyFill="1" applyBorder="1" applyAlignment="1">
      <alignment horizontal="left" vertical="center" wrapText="1"/>
    </xf>
    <xf numFmtId="14" fontId="3" fillId="3" borderId="3" xfId="2" applyNumberFormat="1" applyFont="1" applyFill="1" applyBorder="1" applyAlignment="1" applyProtection="1">
      <alignment horizontal="left" vertical="center" wrapText="1"/>
    </xf>
    <xf numFmtId="14" fontId="1" fillId="3" borderId="3" xfId="1" applyNumberFormat="1" applyFont="1" applyFill="1" applyBorder="1" applyAlignment="1">
      <alignment horizontal="left" vertical="center" wrapText="1"/>
    </xf>
    <xf numFmtId="14" fontId="1" fillId="3" borderId="0" xfId="1" applyNumberFormat="1" applyFill="1" applyBorder="1" applyAlignment="1">
      <alignment horizontal="left" vertical="center"/>
    </xf>
    <xf numFmtId="14" fontId="0" fillId="0" borderId="0" xfId="0" applyNumberFormat="1" applyAlignment="1">
      <alignment vertical="center"/>
    </xf>
    <xf numFmtId="14" fontId="0" fillId="0" borderId="0" xfId="0" applyNumberFormat="1"/>
    <xf numFmtId="14" fontId="0" fillId="3" borderId="0" xfId="0" applyNumberFormat="1" applyFill="1" applyAlignment="1">
      <alignment horizontal="left" vertical="center"/>
    </xf>
    <xf numFmtId="3" fontId="2" fillId="2" borderId="1" xfId="1" applyNumberFormat="1" applyFont="1" applyFill="1" applyBorder="1" applyAlignment="1">
      <alignment horizontal="center" vertical="center" wrapText="1"/>
    </xf>
    <xf numFmtId="3" fontId="0" fillId="3" borderId="0" xfId="0" applyNumberFormat="1" applyFill="1" applyAlignment="1">
      <alignment horizontal="left" vertical="center"/>
    </xf>
    <xf numFmtId="3" fontId="0" fillId="0" borderId="0" xfId="0" applyNumberFormat="1" applyAlignment="1">
      <alignment vertical="center"/>
    </xf>
    <xf numFmtId="3" fontId="0" fillId="0" borderId="0" xfId="0" applyNumberFormat="1"/>
    <xf numFmtId="165" fontId="2" fillId="2" borderId="1" xfId="1" applyNumberFormat="1" applyFont="1" applyFill="1" applyBorder="1" applyAlignment="1">
      <alignment horizontal="center" vertical="center" wrapText="1"/>
    </xf>
    <xf numFmtId="165" fontId="1" fillId="3" borderId="6" xfId="1" applyNumberFormat="1" applyFont="1" applyFill="1" applyBorder="1" applyAlignment="1">
      <alignment horizontal="left" vertical="center" wrapText="1"/>
    </xf>
    <xf numFmtId="165" fontId="3" fillId="3" borderId="6" xfId="1" applyNumberFormat="1" applyFont="1" applyFill="1" applyBorder="1" applyAlignment="1">
      <alignment horizontal="left" vertical="center" wrapText="1"/>
    </xf>
    <xf numFmtId="165" fontId="3" fillId="3" borderId="2" xfId="1" applyNumberFormat="1" applyFont="1" applyFill="1" applyBorder="1" applyAlignment="1">
      <alignment horizontal="left" vertical="center" wrapText="1"/>
    </xf>
    <xf numFmtId="165" fontId="4" fillId="3" borderId="2" xfId="2" applyNumberFormat="1" applyFont="1" applyFill="1" applyBorder="1" applyAlignment="1" applyProtection="1">
      <alignment horizontal="left" vertical="center" wrapText="1"/>
    </xf>
    <xf numFmtId="165" fontId="1" fillId="3" borderId="2" xfId="1" applyNumberFormat="1" applyFont="1" applyFill="1" applyBorder="1" applyAlignment="1">
      <alignment horizontal="left" vertical="center" wrapText="1"/>
    </xf>
    <xf numFmtId="165" fontId="4" fillId="3" borderId="2" xfId="1" applyNumberFormat="1" applyFont="1" applyFill="1" applyBorder="1" applyAlignment="1" applyProtection="1">
      <alignment horizontal="left" vertical="center" wrapText="1"/>
    </xf>
    <xf numFmtId="165" fontId="1" fillId="3" borderId="7" xfId="1" applyNumberFormat="1" applyFont="1" applyFill="1" applyBorder="1" applyAlignment="1">
      <alignment horizontal="left" vertical="center" wrapText="1"/>
    </xf>
    <xf numFmtId="165" fontId="0" fillId="0" borderId="0" xfId="0" applyNumberFormat="1" applyAlignment="1">
      <alignment vertical="center"/>
    </xf>
    <xf numFmtId="165" fontId="0" fillId="0" borderId="0" xfId="0" applyNumberFormat="1"/>
    <xf numFmtId="4" fontId="2" fillId="2" borderId="1" xfId="1" applyNumberFormat="1" applyFont="1" applyFill="1" applyBorder="1" applyAlignment="1">
      <alignment horizontal="center" vertical="center" wrapText="1"/>
    </xf>
    <xf numFmtId="4" fontId="1" fillId="3" borderId="6" xfId="1" applyNumberFormat="1" applyFont="1" applyFill="1" applyBorder="1" applyAlignment="1">
      <alignment horizontal="left" vertical="center" wrapText="1"/>
    </xf>
    <xf numFmtId="4" fontId="3" fillId="3" borderId="6" xfId="1" applyNumberFormat="1" applyFont="1" applyFill="1" applyBorder="1" applyAlignment="1">
      <alignment horizontal="left" vertical="center" wrapText="1"/>
    </xf>
    <xf numFmtId="4" fontId="3" fillId="3" borderId="2" xfId="1" applyNumberFormat="1" applyFont="1" applyFill="1" applyBorder="1" applyAlignment="1">
      <alignment horizontal="left" vertical="center" wrapText="1"/>
    </xf>
    <xf numFmtId="4" fontId="4" fillId="3" borderId="2" xfId="2" applyNumberFormat="1" applyFont="1" applyFill="1" applyBorder="1" applyAlignment="1" applyProtection="1">
      <alignment horizontal="left" vertical="center" wrapText="1"/>
    </xf>
    <xf numFmtId="4" fontId="1" fillId="3" borderId="2" xfId="1" applyNumberFormat="1" applyFont="1" applyFill="1" applyBorder="1" applyAlignment="1">
      <alignment horizontal="left" vertical="center" wrapText="1"/>
    </xf>
    <xf numFmtId="4" fontId="4" fillId="3" borderId="2" xfId="1" applyNumberFormat="1" applyFont="1" applyFill="1" applyBorder="1" applyAlignment="1" applyProtection="1">
      <alignment horizontal="left" vertical="center" wrapText="1"/>
    </xf>
    <xf numFmtId="4" fontId="1" fillId="3" borderId="7" xfId="1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4" fontId="0" fillId="0" borderId="0" xfId="0" applyNumberFormat="1"/>
    <xf numFmtId="0" fontId="6" fillId="0" borderId="0" xfId="0" applyFont="1"/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left" vertical="center" indent="5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 indent="5"/>
    </xf>
    <xf numFmtId="6" fontId="17" fillId="0" borderId="0" xfId="0" applyNumberFormat="1" applyFont="1" applyAlignment="1">
      <alignment horizontal="left" vertical="center" indent="5"/>
    </xf>
    <xf numFmtId="6" fontId="15" fillId="0" borderId="0" xfId="0" applyNumberFormat="1" applyFont="1" applyAlignment="1">
      <alignment horizontal="left" vertical="center" indent="5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 indent="5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 indent="2"/>
    </xf>
    <xf numFmtId="0" fontId="7" fillId="0" borderId="0" xfId="0" applyFont="1" applyAlignment="1">
      <alignment horizontal="left" vertical="center"/>
    </xf>
    <xf numFmtId="6" fontId="17" fillId="0" borderId="0" xfId="0" applyNumberFormat="1" applyFont="1" applyAlignment="1">
      <alignment horizontal="center"/>
    </xf>
    <xf numFmtId="6" fontId="1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6" fontId="17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8" xfId="0" applyFont="1" applyBorder="1" applyAlignment="1">
      <alignment horizontal="center"/>
    </xf>
    <xf numFmtId="0" fontId="17" fillId="0" borderId="8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1" fillId="0" borderId="0" xfId="0" applyFont="1"/>
    <xf numFmtId="0" fontId="17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20" fillId="0" borderId="0" xfId="0" applyFont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31" workbookViewId="0">
      <selection activeCell="C44" sqref="C44"/>
    </sheetView>
  </sheetViews>
  <sheetFormatPr defaultRowHeight="14.4" x14ac:dyDescent="0.3"/>
  <cols>
    <col min="1" max="1" width="30.6640625" customWidth="1"/>
    <col min="2" max="2" width="29" customWidth="1"/>
    <col min="3" max="3" width="27" customWidth="1"/>
    <col min="4" max="4" width="25.6640625" customWidth="1"/>
    <col min="5" max="5" width="16.44140625" customWidth="1"/>
    <col min="6" max="7" width="23.88671875" customWidth="1"/>
  </cols>
  <sheetData>
    <row r="1" spans="1:4" ht="22.8" x14ac:dyDescent="0.3">
      <c r="A1" s="82" t="s">
        <v>126</v>
      </c>
    </row>
    <row r="2" spans="1:4" ht="15" x14ac:dyDescent="0.3">
      <c r="A2" s="67" t="s">
        <v>203</v>
      </c>
    </row>
    <row r="3" spans="1:4" x14ac:dyDescent="0.3">
      <c r="A3" s="68"/>
    </row>
    <row r="4" spans="1:4" ht="17.399999999999999" x14ac:dyDescent="0.3">
      <c r="A4" s="69" t="s">
        <v>127</v>
      </c>
    </row>
    <row r="5" spans="1:4" ht="15" x14ac:dyDescent="0.3">
      <c r="A5" s="70"/>
    </row>
    <row r="6" spans="1:4" ht="15.6" x14ac:dyDescent="0.3">
      <c r="A6" s="71" t="s">
        <v>204</v>
      </c>
    </row>
    <row r="7" spans="1:4" ht="15" x14ac:dyDescent="0.3">
      <c r="A7" s="71" t="s">
        <v>154</v>
      </c>
    </row>
    <row r="8" spans="1:4" ht="15" x14ac:dyDescent="0.3">
      <c r="A8" s="71" t="s">
        <v>155</v>
      </c>
    </row>
    <row r="9" spans="1:4" ht="15" x14ac:dyDescent="0.3">
      <c r="A9" s="71" t="s">
        <v>128</v>
      </c>
    </row>
    <row r="10" spans="1:4" ht="15" x14ac:dyDescent="0.3">
      <c r="A10" s="71" t="s">
        <v>129</v>
      </c>
    </row>
    <row r="11" spans="1:4" ht="15" x14ac:dyDescent="0.3">
      <c r="A11" s="71" t="s">
        <v>156</v>
      </c>
    </row>
    <row r="12" spans="1:4" s="3" customFormat="1" ht="15" x14ac:dyDescent="0.3">
      <c r="A12" s="71"/>
    </row>
    <row r="13" spans="1:4" s="3" customFormat="1" ht="15" x14ac:dyDescent="0.3">
      <c r="A13" s="71"/>
    </row>
    <row r="14" spans="1:4" ht="18" x14ac:dyDescent="0.3">
      <c r="A14" s="72" t="s">
        <v>130</v>
      </c>
    </row>
    <row r="15" spans="1:4" ht="18" x14ac:dyDescent="0.35">
      <c r="A15" s="73"/>
      <c r="D15" s="87" t="s">
        <v>157</v>
      </c>
    </row>
    <row r="16" spans="1:4" ht="18" x14ac:dyDescent="0.35">
      <c r="A16" s="89" t="s">
        <v>152</v>
      </c>
      <c r="B16" s="88" t="s">
        <v>151</v>
      </c>
      <c r="C16" s="88" t="s">
        <v>153</v>
      </c>
      <c r="D16" s="88" t="s">
        <v>158</v>
      </c>
    </row>
    <row r="17" spans="1:4" s="3" customFormat="1" ht="18" x14ac:dyDescent="0.35">
      <c r="A17" s="93"/>
      <c r="B17" s="94"/>
      <c r="C17" s="94"/>
      <c r="D17" s="94"/>
    </row>
    <row r="18" spans="1:4" ht="18" x14ac:dyDescent="0.3">
      <c r="A18" s="74" t="s">
        <v>131</v>
      </c>
      <c r="B18" s="86">
        <v>10649950</v>
      </c>
      <c r="C18" s="74" t="s">
        <v>137</v>
      </c>
      <c r="D18" s="75">
        <v>3833982</v>
      </c>
    </row>
    <row r="19" spans="1:4" ht="18" x14ac:dyDescent="0.3">
      <c r="A19" s="74" t="s">
        <v>132</v>
      </c>
      <c r="B19" s="86">
        <v>1530200</v>
      </c>
      <c r="C19" s="74" t="s">
        <v>133</v>
      </c>
      <c r="D19" s="75">
        <v>765100</v>
      </c>
    </row>
    <row r="20" spans="1:4" ht="18" x14ac:dyDescent="0.3">
      <c r="A20" s="74" t="s">
        <v>134</v>
      </c>
      <c r="B20" s="86">
        <v>1343350</v>
      </c>
      <c r="C20" s="74" t="s">
        <v>137</v>
      </c>
      <c r="D20" s="75">
        <v>483606</v>
      </c>
    </row>
    <row r="21" spans="1:4" ht="18" x14ac:dyDescent="0.3">
      <c r="A21" s="74" t="s">
        <v>135</v>
      </c>
      <c r="B21" s="86">
        <v>352400</v>
      </c>
      <c r="C21" s="74" t="s">
        <v>133</v>
      </c>
      <c r="D21" s="75">
        <v>176200</v>
      </c>
    </row>
    <row r="22" spans="1:4" ht="18" x14ac:dyDescent="0.3">
      <c r="A22" s="74" t="s">
        <v>136</v>
      </c>
      <c r="B22" s="86">
        <v>275700</v>
      </c>
      <c r="C22" s="74" t="s">
        <v>137</v>
      </c>
      <c r="D22" s="75">
        <v>99252</v>
      </c>
    </row>
    <row r="23" spans="1:4" ht="18" x14ac:dyDescent="0.3">
      <c r="A23" s="74" t="s">
        <v>138</v>
      </c>
      <c r="B23" s="86">
        <v>270750</v>
      </c>
      <c r="C23" s="74" t="s">
        <v>139</v>
      </c>
      <c r="D23" s="75">
        <v>67688</v>
      </c>
    </row>
    <row r="24" spans="1:4" ht="18" x14ac:dyDescent="0.35">
      <c r="A24" s="74" t="s">
        <v>150</v>
      </c>
      <c r="B24" s="83">
        <v>188650</v>
      </c>
      <c r="C24" s="74" t="s">
        <v>149</v>
      </c>
      <c r="D24" s="84">
        <v>52822</v>
      </c>
    </row>
    <row r="25" spans="1:4" ht="18" x14ac:dyDescent="0.3">
      <c r="A25" s="74" t="s">
        <v>140</v>
      </c>
      <c r="D25" s="76">
        <v>5478650</v>
      </c>
    </row>
    <row r="26" spans="1:4" s="3" customFormat="1" ht="18" x14ac:dyDescent="0.3">
      <c r="A26" s="74"/>
      <c r="D26" s="76"/>
    </row>
    <row r="27" spans="1:4" x14ac:dyDescent="0.3">
      <c r="A27" s="77"/>
    </row>
    <row r="28" spans="1:4" ht="15.6" x14ac:dyDescent="0.3">
      <c r="A28" s="78" t="s">
        <v>141</v>
      </c>
    </row>
    <row r="29" spans="1:4" s="3" customFormat="1" ht="15.6" x14ac:dyDescent="0.3">
      <c r="A29" s="78"/>
    </row>
    <row r="30" spans="1:4" ht="15.6" x14ac:dyDescent="0.3">
      <c r="A30" s="79" t="s">
        <v>142</v>
      </c>
    </row>
    <row r="31" spans="1:4" ht="15.6" x14ac:dyDescent="0.3">
      <c r="A31" s="79" t="s">
        <v>143</v>
      </c>
    </row>
    <row r="32" spans="1:4" s="3" customFormat="1" ht="15.6" x14ac:dyDescent="0.3">
      <c r="A32" s="79"/>
    </row>
    <row r="33" spans="1:2" ht="15.6" x14ac:dyDescent="0.3">
      <c r="A33" s="80"/>
    </row>
    <row r="34" spans="1:2" ht="15.6" x14ac:dyDescent="0.3">
      <c r="A34" s="78" t="s">
        <v>225</v>
      </c>
    </row>
    <row r="35" spans="1:2" x14ac:dyDescent="0.3">
      <c r="A35" s="73"/>
      <c r="B35" s="85"/>
    </row>
    <row r="36" spans="1:2" ht="15.6" x14ac:dyDescent="0.3">
      <c r="A36" s="81" t="s">
        <v>144</v>
      </c>
      <c r="B36" t="s">
        <v>230</v>
      </c>
    </row>
    <row r="37" spans="1:2" ht="15.6" x14ac:dyDescent="0.3">
      <c r="A37" s="81" t="s">
        <v>146</v>
      </c>
      <c r="B37" s="3" t="s">
        <v>230</v>
      </c>
    </row>
    <row r="38" spans="1:2" s="3" customFormat="1" ht="15.6" x14ac:dyDescent="0.3">
      <c r="A38" s="81" t="s">
        <v>145</v>
      </c>
      <c r="B38" s="3" t="s">
        <v>230</v>
      </c>
    </row>
    <row r="39" spans="1:2" ht="15.6" x14ac:dyDescent="0.3">
      <c r="A39" s="81" t="s">
        <v>226</v>
      </c>
      <c r="B39" t="s">
        <v>229</v>
      </c>
    </row>
    <row r="40" spans="1:2" ht="15.6" x14ac:dyDescent="0.3">
      <c r="A40" s="81" t="s">
        <v>227</v>
      </c>
      <c r="B40" s="3" t="s">
        <v>229</v>
      </c>
    </row>
    <row r="41" spans="1:2" s="3" customFormat="1" ht="15.6" x14ac:dyDescent="0.3">
      <c r="A41" s="81" t="s">
        <v>231</v>
      </c>
      <c r="B41" s="3" t="s">
        <v>229</v>
      </c>
    </row>
    <row r="42" spans="1:2" s="3" customFormat="1" ht="15.6" x14ac:dyDescent="0.3">
      <c r="A42" s="81" t="s">
        <v>228</v>
      </c>
      <c r="B42" s="3" t="s">
        <v>229</v>
      </c>
    </row>
    <row r="43" spans="1:2" s="3" customFormat="1" ht="15.6" x14ac:dyDescent="0.3">
      <c r="A43" s="81"/>
    </row>
    <row r="44" spans="1:2" ht="15.6" x14ac:dyDescent="0.3">
      <c r="A44" s="81"/>
    </row>
    <row r="45" spans="1:2" ht="15.6" x14ac:dyDescent="0.3">
      <c r="A45" s="78" t="s">
        <v>147</v>
      </c>
    </row>
    <row r="46" spans="1:2" x14ac:dyDescent="0.3">
      <c r="A46" s="73"/>
    </row>
    <row r="47" spans="1:2" ht="15.6" x14ac:dyDescent="0.3">
      <c r="A47" s="81" t="s">
        <v>159</v>
      </c>
      <c r="B47" s="91" t="s">
        <v>218</v>
      </c>
    </row>
    <row r="48" spans="1:2" ht="15.6" x14ac:dyDescent="0.3">
      <c r="A48" s="81" t="s">
        <v>148</v>
      </c>
      <c r="B48" s="90" t="s">
        <v>219</v>
      </c>
    </row>
    <row r="49" spans="1:2" ht="15.6" x14ac:dyDescent="0.3">
      <c r="A49" s="81" t="s">
        <v>160</v>
      </c>
      <c r="B49" s="91" t="s">
        <v>220</v>
      </c>
    </row>
    <row r="50" spans="1:2" ht="15.6" x14ac:dyDescent="0.3">
      <c r="A50" s="81" t="s">
        <v>161</v>
      </c>
      <c r="B50" s="91" t="s">
        <v>221</v>
      </c>
    </row>
    <row r="51" spans="1:2" ht="15.6" x14ac:dyDescent="0.3">
      <c r="A51" s="81" t="s">
        <v>162</v>
      </c>
      <c r="B51" s="91" t="s">
        <v>222</v>
      </c>
    </row>
    <row r="52" spans="1:2" ht="15.6" x14ac:dyDescent="0.3">
      <c r="A52" s="81" t="s">
        <v>163</v>
      </c>
      <c r="B52" s="91" t="s">
        <v>223</v>
      </c>
    </row>
    <row r="53" spans="1:2" ht="15.6" x14ac:dyDescent="0.3">
      <c r="A53" s="81" t="s">
        <v>164</v>
      </c>
      <c r="B53" s="91" t="s">
        <v>224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workbookViewId="0">
      <selection activeCell="D3" sqref="D3"/>
    </sheetView>
  </sheetViews>
  <sheetFormatPr defaultRowHeight="14.4" x14ac:dyDescent="0.3"/>
  <cols>
    <col min="1" max="1" width="14.5546875" customWidth="1"/>
    <col min="2" max="2" width="37.44140625" customWidth="1"/>
    <col min="3" max="3" width="20" style="55" customWidth="1"/>
    <col min="4" max="4" width="17.6640625" style="55" customWidth="1"/>
    <col min="5" max="5" width="17.6640625" style="65" customWidth="1"/>
    <col min="6" max="6" width="14.109375" customWidth="1"/>
    <col min="7" max="8" width="14.109375" style="40" hidden="1" customWidth="1"/>
    <col min="9" max="9" width="9.109375" style="3"/>
    <col min="10" max="10" width="16.6640625" customWidth="1"/>
    <col min="11" max="11" width="16.6640625" style="3" customWidth="1"/>
    <col min="12" max="13" width="18.6640625" style="40" customWidth="1"/>
    <col min="14" max="14" width="22.6640625" style="45" customWidth="1"/>
    <col min="15" max="17" width="16.6640625" style="3" hidden="1" customWidth="1"/>
    <col min="18" max="18" width="15.5546875" customWidth="1"/>
    <col min="19" max="19" width="24.33203125" customWidth="1"/>
  </cols>
  <sheetData>
    <row r="1" spans="1:19" ht="85.5" customHeight="1" thickBot="1" x14ac:dyDescent="0.35">
      <c r="A1" s="2" t="s">
        <v>0</v>
      </c>
      <c r="B1" s="2" t="s">
        <v>1</v>
      </c>
      <c r="C1" s="46" t="s">
        <v>108</v>
      </c>
      <c r="D1" s="46" t="s">
        <v>109</v>
      </c>
      <c r="E1" s="56" t="s">
        <v>110</v>
      </c>
      <c r="F1" s="2" t="s">
        <v>2</v>
      </c>
      <c r="G1" s="34" t="s">
        <v>88</v>
      </c>
      <c r="H1" s="34" t="s">
        <v>89</v>
      </c>
      <c r="I1" s="4" t="s">
        <v>5</v>
      </c>
      <c r="J1" s="2" t="s">
        <v>3</v>
      </c>
      <c r="K1" s="4" t="s">
        <v>100</v>
      </c>
      <c r="L1" s="34" t="s">
        <v>101</v>
      </c>
      <c r="M1" s="34" t="s">
        <v>102</v>
      </c>
      <c r="N1" s="42" t="s">
        <v>107</v>
      </c>
      <c r="O1" s="4" t="s">
        <v>106</v>
      </c>
      <c r="P1" s="4" t="s">
        <v>104</v>
      </c>
      <c r="Q1" s="4" t="s">
        <v>105</v>
      </c>
      <c r="R1" s="2" t="s">
        <v>103</v>
      </c>
      <c r="S1" s="2" t="s">
        <v>4</v>
      </c>
    </row>
    <row r="2" spans="1:19" s="13" customFormat="1" ht="39.6" x14ac:dyDescent="0.3">
      <c r="A2" s="10" t="s">
        <v>6</v>
      </c>
      <c r="B2" s="1" t="s">
        <v>7</v>
      </c>
      <c r="C2" s="47">
        <v>886815</v>
      </c>
      <c r="D2" s="47">
        <v>2460341</v>
      </c>
      <c r="E2" s="57">
        <f t="shared" ref="E2:E33" si="0">C2/D2</f>
        <v>0.36044393846218875</v>
      </c>
      <c r="F2" s="11" t="s">
        <v>8</v>
      </c>
      <c r="G2" s="32">
        <v>40539</v>
      </c>
      <c r="H2" s="32">
        <v>41714</v>
      </c>
      <c r="I2" s="10">
        <v>-13.6</v>
      </c>
      <c r="J2" s="12">
        <v>2754000</v>
      </c>
      <c r="K2" s="12">
        <f>J2/12</f>
        <v>229500</v>
      </c>
      <c r="L2" s="37">
        <v>41533</v>
      </c>
      <c r="M2" s="37">
        <v>41714</v>
      </c>
      <c r="N2" s="12">
        <f>(K2*1/3)+(K2*2/3)+(K2*1)</f>
        <v>459000</v>
      </c>
      <c r="O2" s="12">
        <f>(K2*1/3)</f>
        <v>76500</v>
      </c>
      <c r="P2" s="12">
        <f>(K2*2/3)</f>
        <v>153000</v>
      </c>
      <c r="Q2" s="12">
        <f>K2*1</f>
        <v>229500</v>
      </c>
      <c r="R2" s="12">
        <v>0</v>
      </c>
      <c r="S2" s="12" t="s">
        <v>9</v>
      </c>
    </row>
    <row r="3" spans="1:19" s="13" customFormat="1" ht="39.6" x14ac:dyDescent="0.3">
      <c r="A3" s="5" t="s">
        <v>10</v>
      </c>
      <c r="B3" s="6" t="s">
        <v>11</v>
      </c>
      <c r="C3" s="48">
        <v>511934</v>
      </c>
      <c r="D3" s="48">
        <v>1265584</v>
      </c>
      <c r="E3" s="58">
        <f t="shared" si="0"/>
        <v>0.40450416566581121</v>
      </c>
      <c r="F3" s="14" t="s">
        <v>8</v>
      </c>
      <c r="G3" s="33">
        <v>41066</v>
      </c>
      <c r="H3" s="33">
        <v>42323</v>
      </c>
      <c r="I3" s="10">
        <v>11.76</v>
      </c>
      <c r="J3" s="12">
        <v>5000000</v>
      </c>
      <c r="K3" s="12">
        <f t="shared" ref="K3:K33" si="1">J3/12</f>
        <v>416666.66666666669</v>
      </c>
      <c r="L3" s="37">
        <v>42139</v>
      </c>
      <c r="M3" s="37">
        <v>42323</v>
      </c>
      <c r="N3" s="12">
        <f t="shared" ref="N3:N33" si="2">(K3*1/3)+(K3*2/3)+(K3*1)</f>
        <v>833333.33333333349</v>
      </c>
      <c r="O3" s="12">
        <f t="shared" ref="O3:O33" si="3">(K3*1/3)</f>
        <v>138888.88888888891</v>
      </c>
      <c r="P3" s="12">
        <f t="shared" ref="P3:P33" si="4">(K3*2/3)</f>
        <v>277777.77777777781</v>
      </c>
      <c r="Q3" s="12">
        <f t="shared" ref="Q3:Q33" si="5">K3*1</f>
        <v>416666.66666666669</v>
      </c>
      <c r="R3" s="15">
        <v>2200000</v>
      </c>
      <c r="S3" s="16" t="s">
        <v>12</v>
      </c>
    </row>
    <row r="4" spans="1:19" s="13" customFormat="1" x14ac:dyDescent="0.3">
      <c r="A4" s="5" t="s">
        <v>13</v>
      </c>
      <c r="B4" s="6" t="s">
        <v>14</v>
      </c>
      <c r="C4" s="48">
        <v>6000000</v>
      </c>
      <c r="D4" s="48">
        <v>25000000</v>
      </c>
      <c r="E4" s="58">
        <f t="shared" si="0"/>
        <v>0.24</v>
      </c>
      <c r="F4" s="14" t="s">
        <v>8</v>
      </c>
      <c r="G4" s="33">
        <v>41358</v>
      </c>
      <c r="H4" s="33">
        <v>42369</v>
      </c>
      <c r="I4" s="10">
        <v>31.37</v>
      </c>
      <c r="J4" s="12">
        <v>5000000</v>
      </c>
      <c r="K4" s="12">
        <f t="shared" si="1"/>
        <v>416666.66666666669</v>
      </c>
      <c r="L4" s="37">
        <v>42186</v>
      </c>
      <c r="M4" s="37">
        <v>42369</v>
      </c>
      <c r="N4" s="12">
        <f t="shared" si="2"/>
        <v>833333.33333333349</v>
      </c>
      <c r="O4" s="12">
        <f t="shared" si="3"/>
        <v>138888.88888888891</v>
      </c>
      <c r="P4" s="12">
        <f t="shared" si="4"/>
        <v>277777.77777777781</v>
      </c>
      <c r="Q4" s="12">
        <f t="shared" si="5"/>
        <v>416666.66666666669</v>
      </c>
      <c r="R4" s="17">
        <v>0</v>
      </c>
      <c r="S4" s="17" t="s">
        <v>15</v>
      </c>
    </row>
    <row r="5" spans="1:19" s="13" customFormat="1" ht="26.4" x14ac:dyDescent="0.3">
      <c r="A5" s="5" t="s">
        <v>16</v>
      </c>
      <c r="B5" s="6" t="s">
        <v>17</v>
      </c>
      <c r="C5" s="49">
        <v>3900000</v>
      </c>
      <c r="D5" s="49">
        <v>13980000</v>
      </c>
      <c r="E5" s="59">
        <f t="shared" si="0"/>
        <v>0.27896995708154504</v>
      </c>
      <c r="F5" s="5" t="s">
        <v>18</v>
      </c>
      <c r="G5" s="35">
        <v>41089</v>
      </c>
      <c r="H5" s="35">
        <v>42185</v>
      </c>
      <c r="I5" s="10">
        <v>23.6</v>
      </c>
      <c r="J5" s="12">
        <v>21000</v>
      </c>
      <c r="K5" s="12">
        <f t="shared" si="1"/>
        <v>1750</v>
      </c>
      <c r="L5" s="37">
        <v>42005</v>
      </c>
      <c r="M5" s="37">
        <v>42185</v>
      </c>
      <c r="N5" s="12">
        <f t="shared" si="2"/>
        <v>3500</v>
      </c>
      <c r="O5" s="12">
        <f t="shared" si="3"/>
        <v>583.33333333333337</v>
      </c>
      <c r="P5" s="12">
        <f t="shared" si="4"/>
        <v>1166.6666666666667</v>
      </c>
      <c r="Q5" s="12">
        <f t="shared" si="5"/>
        <v>1750</v>
      </c>
      <c r="R5" s="12">
        <v>0</v>
      </c>
      <c r="S5" s="12" t="s">
        <v>19</v>
      </c>
    </row>
    <row r="6" spans="1:19" s="13" customFormat="1" ht="26.4" x14ac:dyDescent="0.3">
      <c r="A6" s="5" t="s">
        <v>20</v>
      </c>
      <c r="B6" s="6" t="s">
        <v>21</v>
      </c>
      <c r="C6" s="49">
        <v>4904375</v>
      </c>
      <c r="D6" s="49">
        <v>15441697</v>
      </c>
      <c r="E6" s="59">
        <f t="shared" si="0"/>
        <v>0.31760596001851349</v>
      </c>
      <c r="F6" s="5" t="s">
        <v>8</v>
      </c>
      <c r="G6" s="35">
        <v>41719</v>
      </c>
      <c r="H6" s="35">
        <v>42735</v>
      </c>
      <c r="I6" s="18">
        <v>59.11</v>
      </c>
      <c r="J6" s="17">
        <v>5000000</v>
      </c>
      <c r="K6" s="12">
        <f t="shared" si="1"/>
        <v>416666.66666666669</v>
      </c>
      <c r="L6" s="35">
        <v>42552</v>
      </c>
      <c r="M6" s="35">
        <v>42735</v>
      </c>
      <c r="N6" s="12">
        <f t="shared" si="2"/>
        <v>833333.33333333349</v>
      </c>
      <c r="O6" s="12">
        <f t="shared" si="3"/>
        <v>138888.88888888891</v>
      </c>
      <c r="P6" s="12">
        <f t="shared" si="4"/>
        <v>277777.77777777781</v>
      </c>
      <c r="Q6" s="12">
        <f t="shared" si="5"/>
        <v>416666.66666666669</v>
      </c>
      <c r="R6" s="12">
        <v>0</v>
      </c>
      <c r="S6" s="12" t="s">
        <v>22</v>
      </c>
    </row>
    <row r="7" spans="1:19" s="13" customFormat="1" ht="26.4" x14ac:dyDescent="0.3">
      <c r="A7" s="19" t="s">
        <v>90</v>
      </c>
      <c r="B7" s="7" t="s">
        <v>24</v>
      </c>
      <c r="C7" s="50">
        <v>4183421</v>
      </c>
      <c r="D7" s="50">
        <v>10926020</v>
      </c>
      <c r="E7" s="60">
        <f t="shared" si="0"/>
        <v>0.38288608294694682</v>
      </c>
      <c r="F7" s="19" t="s">
        <v>8</v>
      </c>
      <c r="G7" s="36">
        <v>41922</v>
      </c>
      <c r="H7" s="36">
        <v>43553</v>
      </c>
      <c r="I7" s="23">
        <v>4</v>
      </c>
      <c r="J7" s="20">
        <v>5860000</v>
      </c>
      <c r="K7" s="12">
        <f t="shared" si="1"/>
        <v>488333.33333333331</v>
      </c>
      <c r="L7" s="36">
        <v>43374</v>
      </c>
      <c r="M7" s="36">
        <v>43553</v>
      </c>
      <c r="N7" s="12">
        <f t="shared" si="2"/>
        <v>976666.66666666674</v>
      </c>
      <c r="O7" s="12">
        <f t="shared" si="3"/>
        <v>162777.77777777778</v>
      </c>
      <c r="P7" s="12">
        <f t="shared" si="4"/>
        <v>325555.55555555556</v>
      </c>
      <c r="Q7" s="12">
        <f t="shared" si="5"/>
        <v>488333.33333333331</v>
      </c>
      <c r="R7" s="21"/>
      <c r="S7" s="22" t="s">
        <v>25</v>
      </c>
    </row>
    <row r="8" spans="1:19" s="13" customFormat="1" x14ac:dyDescent="0.3">
      <c r="A8" s="5" t="s">
        <v>26</v>
      </c>
      <c r="B8" s="6" t="s">
        <v>27</v>
      </c>
      <c r="C8" s="49">
        <v>2641723</v>
      </c>
      <c r="D8" s="49">
        <v>10938090</v>
      </c>
      <c r="E8" s="59">
        <f t="shared" si="0"/>
        <v>0.2415159319405856</v>
      </c>
      <c r="F8" s="5" t="s">
        <v>8</v>
      </c>
      <c r="G8" s="35">
        <v>41380</v>
      </c>
      <c r="H8" s="35">
        <v>42385</v>
      </c>
      <c r="I8" s="10">
        <v>11.76</v>
      </c>
      <c r="J8" s="12">
        <v>5000000</v>
      </c>
      <c r="K8" s="12">
        <f t="shared" si="1"/>
        <v>416666.66666666669</v>
      </c>
      <c r="L8" s="37">
        <v>42201</v>
      </c>
      <c r="M8" s="37">
        <v>42385</v>
      </c>
      <c r="N8" s="12">
        <f t="shared" si="2"/>
        <v>833333.33333333349</v>
      </c>
      <c r="O8" s="12">
        <f t="shared" si="3"/>
        <v>138888.88888888891</v>
      </c>
      <c r="P8" s="12">
        <f t="shared" si="4"/>
        <v>277777.77777777781</v>
      </c>
      <c r="Q8" s="12">
        <f t="shared" si="5"/>
        <v>416666.66666666669</v>
      </c>
      <c r="R8" s="12">
        <v>0</v>
      </c>
      <c r="S8" s="10" t="s">
        <v>28</v>
      </c>
    </row>
    <row r="9" spans="1:19" s="13" customFormat="1" x14ac:dyDescent="0.3">
      <c r="A9" s="19" t="s">
        <v>91</v>
      </c>
      <c r="B9" s="7" t="s">
        <v>29</v>
      </c>
      <c r="C9" s="50">
        <v>2450000</v>
      </c>
      <c r="D9" s="50">
        <v>4918941</v>
      </c>
      <c r="E9" s="60">
        <f t="shared" si="0"/>
        <v>0.4980746872141788</v>
      </c>
      <c r="F9" s="19" t="s">
        <v>30</v>
      </c>
      <c r="G9" s="36">
        <v>41955</v>
      </c>
      <c r="H9" s="36">
        <v>43070</v>
      </c>
      <c r="I9" s="23">
        <v>11.5</v>
      </c>
      <c r="J9" s="20">
        <v>160000</v>
      </c>
      <c r="K9" s="12">
        <f t="shared" si="1"/>
        <v>13333.333333333334</v>
      </c>
      <c r="L9" s="36">
        <v>42887</v>
      </c>
      <c r="M9" s="36">
        <v>43070</v>
      </c>
      <c r="N9" s="12">
        <f t="shared" si="2"/>
        <v>26666.666666666664</v>
      </c>
      <c r="O9" s="12">
        <f t="shared" si="3"/>
        <v>4444.4444444444443</v>
      </c>
      <c r="P9" s="12">
        <f t="shared" si="4"/>
        <v>8888.8888888888887</v>
      </c>
      <c r="Q9" s="12">
        <f t="shared" si="5"/>
        <v>13333.333333333334</v>
      </c>
      <c r="R9" s="21"/>
      <c r="S9" s="23"/>
    </row>
    <row r="10" spans="1:19" s="13" customFormat="1" x14ac:dyDescent="0.3">
      <c r="A10" s="5" t="s">
        <v>31</v>
      </c>
      <c r="B10" s="6" t="s">
        <v>32</v>
      </c>
      <c r="C10" s="49">
        <v>4998399</v>
      </c>
      <c r="D10" s="49">
        <v>10270000</v>
      </c>
      <c r="E10" s="59">
        <f t="shared" si="0"/>
        <v>0.48669902629016554</v>
      </c>
      <c r="F10" s="5" t="s">
        <v>33</v>
      </c>
      <c r="G10" s="35">
        <v>41723</v>
      </c>
      <c r="H10" s="35">
        <v>42460</v>
      </c>
      <c r="I10" s="10">
        <v>17.600000000000001</v>
      </c>
      <c r="J10" s="12">
        <v>215000</v>
      </c>
      <c r="K10" s="12">
        <f t="shared" si="1"/>
        <v>17916.666666666668</v>
      </c>
      <c r="L10" s="37">
        <v>42278</v>
      </c>
      <c r="M10" s="37">
        <v>42460</v>
      </c>
      <c r="N10" s="12">
        <f t="shared" si="2"/>
        <v>35833.333333333336</v>
      </c>
      <c r="O10" s="12">
        <f t="shared" si="3"/>
        <v>5972.2222222222226</v>
      </c>
      <c r="P10" s="12">
        <f t="shared" si="4"/>
        <v>11944.444444444445</v>
      </c>
      <c r="Q10" s="12">
        <f t="shared" si="5"/>
        <v>17916.666666666668</v>
      </c>
      <c r="R10" s="24">
        <v>52173</v>
      </c>
      <c r="S10" s="16" t="s">
        <v>34</v>
      </c>
    </row>
    <row r="11" spans="1:19" s="13" customFormat="1" ht="26.4" x14ac:dyDescent="0.3">
      <c r="A11" s="25" t="s">
        <v>92</v>
      </c>
      <c r="B11" s="1" t="s">
        <v>35</v>
      </c>
      <c r="C11" s="51">
        <v>5000000</v>
      </c>
      <c r="D11" s="51">
        <v>31600000</v>
      </c>
      <c r="E11" s="61">
        <f t="shared" si="0"/>
        <v>0.15822784810126583</v>
      </c>
      <c r="F11" s="25" t="s">
        <v>36</v>
      </c>
      <c r="G11" s="35">
        <v>41892</v>
      </c>
      <c r="H11" s="35">
        <v>42643</v>
      </c>
      <c r="I11" s="27">
        <v>16.14</v>
      </c>
      <c r="J11" s="17">
        <v>7500000</v>
      </c>
      <c r="K11" s="12">
        <f t="shared" si="1"/>
        <v>625000</v>
      </c>
      <c r="L11" s="35">
        <v>42461</v>
      </c>
      <c r="M11" s="35">
        <v>42643</v>
      </c>
      <c r="N11" s="12">
        <f t="shared" si="2"/>
        <v>1250000</v>
      </c>
      <c r="O11" s="12">
        <f t="shared" si="3"/>
        <v>208333.33333333334</v>
      </c>
      <c r="P11" s="12">
        <f t="shared" si="4"/>
        <v>416666.66666666669</v>
      </c>
      <c r="Q11" s="12">
        <f t="shared" si="5"/>
        <v>625000</v>
      </c>
      <c r="R11" s="12"/>
      <c r="S11" s="26"/>
    </row>
    <row r="12" spans="1:19" s="13" customFormat="1" ht="66" x14ac:dyDescent="0.3">
      <c r="A12" s="5" t="s">
        <v>37</v>
      </c>
      <c r="B12" s="6" t="s">
        <v>38</v>
      </c>
      <c r="C12" s="49">
        <v>4787694</v>
      </c>
      <c r="D12" s="49">
        <v>13745837</v>
      </c>
      <c r="E12" s="59">
        <f t="shared" si="0"/>
        <v>0.34830138026516683</v>
      </c>
      <c r="F12" s="5" t="s">
        <v>30</v>
      </c>
      <c r="G12" s="35">
        <v>41455</v>
      </c>
      <c r="H12" s="35">
        <v>42734</v>
      </c>
      <c r="I12" s="10">
        <v>-13.6</v>
      </c>
      <c r="J12" s="12">
        <v>573913</v>
      </c>
      <c r="K12" s="12">
        <f t="shared" si="1"/>
        <v>47826.083333333336</v>
      </c>
      <c r="L12" s="37">
        <v>42552</v>
      </c>
      <c r="M12" s="37">
        <v>42734</v>
      </c>
      <c r="N12" s="12">
        <f t="shared" si="2"/>
        <v>95652.166666666672</v>
      </c>
      <c r="O12" s="12">
        <f t="shared" si="3"/>
        <v>15942.027777777779</v>
      </c>
      <c r="P12" s="12">
        <f t="shared" si="4"/>
        <v>31884.055555555558</v>
      </c>
      <c r="Q12" s="12">
        <f t="shared" si="5"/>
        <v>47826.083333333336</v>
      </c>
      <c r="R12" s="12">
        <v>0</v>
      </c>
      <c r="S12" s="10" t="s">
        <v>39</v>
      </c>
    </row>
    <row r="13" spans="1:19" s="13" customFormat="1" ht="26.4" x14ac:dyDescent="0.3">
      <c r="A13" s="10" t="s">
        <v>40</v>
      </c>
      <c r="B13" s="1" t="s">
        <v>41</v>
      </c>
      <c r="C13" s="51">
        <v>1900000</v>
      </c>
      <c r="D13" s="51">
        <v>6675426</v>
      </c>
      <c r="E13" s="61">
        <f t="shared" si="0"/>
        <v>0.2846260298593678</v>
      </c>
      <c r="F13" s="10" t="s">
        <v>30</v>
      </c>
      <c r="G13" s="37">
        <v>40784</v>
      </c>
      <c r="H13" s="37">
        <v>42124</v>
      </c>
      <c r="I13" s="10">
        <v>15.2</v>
      </c>
      <c r="J13" s="12">
        <v>146000</v>
      </c>
      <c r="K13" s="12">
        <f t="shared" si="1"/>
        <v>12166.666666666666</v>
      </c>
      <c r="L13" s="37">
        <v>41944</v>
      </c>
      <c r="M13" s="37">
        <v>42124</v>
      </c>
      <c r="N13" s="12">
        <f t="shared" si="2"/>
        <v>24333.333333333332</v>
      </c>
      <c r="O13" s="12">
        <f t="shared" si="3"/>
        <v>4055.5555555555552</v>
      </c>
      <c r="P13" s="12">
        <f t="shared" si="4"/>
        <v>8111.1111111111104</v>
      </c>
      <c r="Q13" s="12">
        <f t="shared" si="5"/>
        <v>12166.666666666666</v>
      </c>
      <c r="R13" s="12"/>
      <c r="S13" s="10" t="s">
        <v>42</v>
      </c>
    </row>
    <row r="14" spans="1:19" s="13" customFormat="1" x14ac:dyDescent="0.3">
      <c r="A14" s="10" t="s">
        <v>43</v>
      </c>
      <c r="B14" s="1" t="s">
        <v>44</v>
      </c>
      <c r="C14" s="51">
        <v>1000000</v>
      </c>
      <c r="D14" s="51">
        <v>2574834</v>
      </c>
      <c r="E14" s="61">
        <f t="shared" si="0"/>
        <v>0.38837455152448663</v>
      </c>
      <c r="F14" s="10" t="s">
        <v>8</v>
      </c>
      <c r="G14" s="37">
        <v>40571</v>
      </c>
      <c r="H14" s="37">
        <v>41882</v>
      </c>
      <c r="I14" s="10">
        <v>11.76</v>
      </c>
      <c r="J14" s="12">
        <v>300000</v>
      </c>
      <c r="K14" s="12">
        <f t="shared" si="1"/>
        <v>25000</v>
      </c>
      <c r="L14" s="37">
        <v>41699</v>
      </c>
      <c r="M14" s="37">
        <v>41882</v>
      </c>
      <c r="N14" s="12">
        <f t="shared" si="2"/>
        <v>50000</v>
      </c>
      <c r="O14" s="12">
        <f t="shared" si="3"/>
        <v>8333.3333333333339</v>
      </c>
      <c r="P14" s="12">
        <f t="shared" si="4"/>
        <v>16666.666666666668</v>
      </c>
      <c r="Q14" s="12">
        <f t="shared" si="5"/>
        <v>25000</v>
      </c>
      <c r="R14" s="12"/>
      <c r="S14" s="10"/>
    </row>
    <row r="15" spans="1:19" s="13" customFormat="1" x14ac:dyDescent="0.3">
      <c r="A15" s="19" t="s">
        <v>23</v>
      </c>
      <c r="B15" s="8" t="s">
        <v>45</v>
      </c>
      <c r="C15" s="52">
        <v>5000000</v>
      </c>
      <c r="D15" s="52">
        <v>42000000</v>
      </c>
      <c r="E15" s="62">
        <f t="shared" si="0"/>
        <v>0.11904761904761904</v>
      </c>
      <c r="F15" s="19" t="s">
        <v>30</v>
      </c>
      <c r="G15" s="36"/>
      <c r="H15" s="36"/>
      <c r="I15" s="23">
        <v>-13.6</v>
      </c>
      <c r="J15" s="20">
        <v>1407516</v>
      </c>
      <c r="K15" s="12">
        <f t="shared" si="1"/>
        <v>117293</v>
      </c>
      <c r="L15" s="36"/>
      <c r="M15" s="36"/>
      <c r="N15" s="12">
        <f t="shared" si="2"/>
        <v>234586</v>
      </c>
      <c r="O15" s="12">
        <f t="shared" si="3"/>
        <v>39097.666666666664</v>
      </c>
      <c r="P15" s="12">
        <f t="shared" si="4"/>
        <v>78195.333333333328</v>
      </c>
      <c r="Q15" s="12">
        <f t="shared" si="5"/>
        <v>117293</v>
      </c>
      <c r="R15" s="21"/>
      <c r="S15" s="23"/>
    </row>
    <row r="16" spans="1:19" s="13" customFormat="1" ht="52.8" x14ac:dyDescent="0.3">
      <c r="A16" s="5" t="s">
        <v>46</v>
      </c>
      <c r="B16" s="6" t="s">
        <v>47</v>
      </c>
      <c r="C16" s="49">
        <v>5456150</v>
      </c>
      <c r="D16" s="49">
        <v>11197100</v>
      </c>
      <c r="E16" s="59">
        <f t="shared" si="0"/>
        <v>0.48728242134124017</v>
      </c>
      <c r="F16" s="5" t="s">
        <v>30</v>
      </c>
      <c r="G16" s="35">
        <v>41247</v>
      </c>
      <c r="H16" s="35">
        <v>42094</v>
      </c>
      <c r="I16" s="27">
        <v>-13.6</v>
      </c>
      <c r="J16" s="12">
        <v>370000</v>
      </c>
      <c r="K16" s="12">
        <f t="shared" si="1"/>
        <v>30833.333333333332</v>
      </c>
      <c r="L16" s="37">
        <v>41913</v>
      </c>
      <c r="M16" s="37">
        <v>42094</v>
      </c>
      <c r="N16" s="12">
        <f t="shared" si="2"/>
        <v>61666.666666666664</v>
      </c>
      <c r="O16" s="12">
        <f t="shared" si="3"/>
        <v>10277.777777777777</v>
      </c>
      <c r="P16" s="12">
        <f t="shared" si="4"/>
        <v>20555.555555555555</v>
      </c>
      <c r="Q16" s="12">
        <f t="shared" si="5"/>
        <v>30833.333333333332</v>
      </c>
      <c r="R16" s="12">
        <v>36000</v>
      </c>
      <c r="S16" s="27" t="s">
        <v>48</v>
      </c>
    </row>
    <row r="17" spans="1:19" s="13" customFormat="1" ht="39.6" x14ac:dyDescent="0.3">
      <c r="A17" s="5" t="s">
        <v>49</v>
      </c>
      <c r="B17" s="6" t="s">
        <v>50</v>
      </c>
      <c r="C17" s="49">
        <v>658222</v>
      </c>
      <c r="D17" s="49">
        <v>1672757</v>
      </c>
      <c r="E17" s="59">
        <f t="shared" si="0"/>
        <v>0.3934952895130614</v>
      </c>
      <c r="F17" s="5" t="s">
        <v>36</v>
      </c>
      <c r="G17" s="35">
        <v>40809</v>
      </c>
      <c r="H17" s="35">
        <v>42139</v>
      </c>
      <c r="I17" s="10" t="s">
        <v>52</v>
      </c>
      <c r="J17" s="12">
        <v>28000</v>
      </c>
      <c r="K17" s="12">
        <f t="shared" si="1"/>
        <v>2333.3333333333335</v>
      </c>
      <c r="L17" s="37">
        <v>41958</v>
      </c>
      <c r="M17" s="37">
        <v>42139</v>
      </c>
      <c r="N17" s="12">
        <f t="shared" si="2"/>
        <v>4666.666666666667</v>
      </c>
      <c r="O17" s="12">
        <f t="shared" si="3"/>
        <v>777.77777777777783</v>
      </c>
      <c r="P17" s="12">
        <f t="shared" si="4"/>
        <v>1555.5555555555557</v>
      </c>
      <c r="Q17" s="12">
        <f t="shared" si="5"/>
        <v>2333.3333333333335</v>
      </c>
      <c r="R17" s="12">
        <v>0</v>
      </c>
      <c r="S17" s="12" t="s">
        <v>51</v>
      </c>
    </row>
    <row r="18" spans="1:19" s="13" customFormat="1" ht="26.4" x14ac:dyDescent="0.3">
      <c r="A18" s="10" t="s">
        <v>53</v>
      </c>
      <c r="B18" s="1" t="s">
        <v>54</v>
      </c>
      <c r="C18" s="51">
        <v>1472638</v>
      </c>
      <c r="D18" s="51">
        <v>4200664</v>
      </c>
      <c r="E18" s="61">
        <f t="shared" si="0"/>
        <v>0.35057267136814563</v>
      </c>
      <c r="F18" s="10" t="s">
        <v>36</v>
      </c>
      <c r="G18" s="37">
        <v>40828</v>
      </c>
      <c r="H18" s="37">
        <v>42081</v>
      </c>
      <c r="I18" s="10" t="s">
        <v>52</v>
      </c>
      <c r="J18" s="12">
        <v>5000</v>
      </c>
      <c r="K18" s="12">
        <f t="shared" si="1"/>
        <v>416.66666666666669</v>
      </c>
      <c r="L18" s="37">
        <v>41900</v>
      </c>
      <c r="M18" s="37">
        <v>42081</v>
      </c>
      <c r="N18" s="12">
        <f t="shared" si="2"/>
        <v>833.33333333333326</v>
      </c>
      <c r="O18" s="12">
        <f t="shared" si="3"/>
        <v>138.88888888888889</v>
      </c>
      <c r="P18" s="12">
        <f t="shared" si="4"/>
        <v>277.77777777777777</v>
      </c>
      <c r="Q18" s="12">
        <f t="shared" si="5"/>
        <v>416.66666666666669</v>
      </c>
      <c r="R18" s="12">
        <v>0</v>
      </c>
      <c r="S18" s="10" t="s">
        <v>55</v>
      </c>
    </row>
    <row r="19" spans="1:19" s="13" customFormat="1" ht="52.8" x14ac:dyDescent="0.3">
      <c r="A19" s="5" t="s">
        <v>56</v>
      </c>
      <c r="B19" s="6" t="s">
        <v>57</v>
      </c>
      <c r="C19" s="49">
        <v>758200</v>
      </c>
      <c r="D19" s="49">
        <v>1903272</v>
      </c>
      <c r="E19" s="59">
        <f t="shared" si="0"/>
        <v>0.39836660235636312</v>
      </c>
      <c r="F19" s="5" t="s">
        <v>8</v>
      </c>
      <c r="G19" s="35">
        <v>41090</v>
      </c>
      <c r="H19" s="35">
        <v>42094</v>
      </c>
      <c r="I19" s="10">
        <v>11.76</v>
      </c>
      <c r="J19" s="12">
        <v>350000</v>
      </c>
      <c r="K19" s="12">
        <f t="shared" si="1"/>
        <v>29166.666666666668</v>
      </c>
      <c r="L19" s="37">
        <v>41913</v>
      </c>
      <c r="M19" s="37">
        <v>42094</v>
      </c>
      <c r="N19" s="12">
        <f t="shared" si="2"/>
        <v>58333.333333333336</v>
      </c>
      <c r="O19" s="12">
        <f t="shared" si="3"/>
        <v>9722.2222222222226</v>
      </c>
      <c r="P19" s="12">
        <f t="shared" si="4"/>
        <v>19444.444444444445</v>
      </c>
      <c r="Q19" s="12">
        <f t="shared" si="5"/>
        <v>29166.666666666668</v>
      </c>
      <c r="R19" s="12">
        <v>12000</v>
      </c>
      <c r="S19" s="10" t="s">
        <v>58</v>
      </c>
    </row>
    <row r="20" spans="1:19" s="13" customFormat="1" ht="39.6" x14ac:dyDescent="0.3">
      <c r="A20" s="5" t="s">
        <v>59</v>
      </c>
      <c r="B20" s="6" t="s">
        <v>60</v>
      </c>
      <c r="C20" s="49">
        <v>5000000</v>
      </c>
      <c r="D20" s="49">
        <v>11030620</v>
      </c>
      <c r="E20" s="59">
        <f t="shared" si="0"/>
        <v>0.45328367761739596</v>
      </c>
      <c r="F20" s="5" t="s">
        <v>36</v>
      </c>
      <c r="G20" s="35">
        <v>41122</v>
      </c>
      <c r="H20" s="35">
        <v>42689</v>
      </c>
      <c r="I20" s="10">
        <v>33</v>
      </c>
      <c r="J20" s="12">
        <v>365000</v>
      </c>
      <c r="K20" s="12">
        <f t="shared" si="1"/>
        <v>30416.666666666668</v>
      </c>
      <c r="L20" s="37">
        <v>42505</v>
      </c>
      <c r="M20" s="37">
        <v>42689</v>
      </c>
      <c r="N20" s="12">
        <f t="shared" si="2"/>
        <v>60833.333333333328</v>
      </c>
      <c r="O20" s="12">
        <f t="shared" si="3"/>
        <v>10138.888888888889</v>
      </c>
      <c r="P20" s="12">
        <f t="shared" si="4"/>
        <v>20277.777777777777</v>
      </c>
      <c r="Q20" s="12">
        <f t="shared" si="5"/>
        <v>30416.666666666668</v>
      </c>
      <c r="R20" s="12">
        <v>0</v>
      </c>
      <c r="S20" s="10" t="s">
        <v>61</v>
      </c>
    </row>
    <row r="21" spans="1:19" s="13" customFormat="1" ht="66" x14ac:dyDescent="0.3">
      <c r="A21" s="5" t="s">
        <v>93</v>
      </c>
      <c r="B21" s="6" t="s">
        <v>62</v>
      </c>
      <c r="C21" s="49">
        <v>1211370</v>
      </c>
      <c r="D21" s="49">
        <v>2422740</v>
      </c>
      <c r="E21" s="59">
        <f t="shared" si="0"/>
        <v>0.5</v>
      </c>
      <c r="F21" s="5" t="s">
        <v>30</v>
      </c>
      <c r="G21" s="35">
        <v>41662</v>
      </c>
      <c r="H21" s="35">
        <v>42551</v>
      </c>
      <c r="I21" s="10">
        <v>-13.6</v>
      </c>
      <c r="J21" s="12">
        <v>1000</v>
      </c>
      <c r="K21" s="12">
        <f t="shared" si="1"/>
        <v>83.333333333333329</v>
      </c>
      <c r="L21" s="37">
        <v>42370</v>
      </c>
      <c r="M21" s="37">
        <v>42551</v>
      </c>
      <c r="N21" s="12">
        <f t="shared" si="2"/>
        <v>166.66666666666666</v>
      </c>
      <c r="O21" s="12">
        <f t="shared" si="3"/>
        <v>27.777777777777775</v>
      </c>
      <c r="P21" s="12">
        <f t="shared" si="4"/>
        <v>55.55555555555555</v>
      </c>
      <c r="Q21" s="12">
        <f t="shared" si="5"/>
        <v>83.333333333333329</v>
      </c>
      <c r="R21" s="12">
        <v>56700</v>
      </c>
      <c r="S21" s="10" t="s">
        <v>63</v>
      </c>
    </row>
    <row r="22" spans="1:19" s="13" customFormat="1" ht="39.6" x14ac:dyDescent="0.3">
      <c r="A22" s="5" t="s">
        <v>64</v>
      </c>
      <c r="B22" s="6" t="s">
        <v>65</v>
      </c>
      <c r="C22" s="49">
        <v>2590929</v>
      </c>
      <c r="D22" s="49">
        <v>5181858</v>
      </c>
      <c r="E22" s="59">
        <f t="shared" si="0"/>
        <v>0.5</v>
      </c>
      <c r="F22" s="5" t="s">
        <v>30</v>
      </c>
      <c r="G22" s="35">
        <v>41358</v>
      </c>
      <c r="H22" s="35">
        <v>42247</v>
      </c>
      <c r="I22" s="10">
        <v>-13.6</v>
      </c>
      <c r="J22" s="17">
        <v>112000</v>
      </c>
      <c r="K22" s="12">
        <f t="shared" si="1"/>
        <v>9333.3333333333339</v>
      </c>
      <c r="L22" s="35">
        <v>42064</v>
      </c>
      <c r="M22" s="35">
        <v>42247</v>
      </c>
      <c r="N22" s="12">
        <f t="shared" si="2"/>
        <v>18666.666666666668</v>
      </c>
      <c r="O22" s="12">
        <f t="shared" si="3"/>
        <v>3111.1111111111113</v>
      </c>
      <c r="P22" s="12">
        <f t="shared" si="4"/>
        <v>6222.2222222222226</v>
      </c>
      <c r="Q22" s="12">
        <f t="shared" si="5"/>
        <v>9333.3333333333339</v>
      </c>
      <c r="R22" s="12">
        <v>0</v>
      </c>
      <c r="S22" s="10" t="s">
        <v>66</v>
      </c>
    </row>
    <row r="23" spans="1:19" s="13" customFormat="1" x14ac:dyDescent="0.3">
      <c r="A23" s="10" t="s">
        <v>67</v>
      </c>
      <c r="B23" s="1" t="s">
        <v>68</v>
      </c>
      <c r="C23" s="51">
        <v>4520501</v>
      </c>
      <c r="D23" s="51">
        <v>19737000</v>
      </c>
      <c r="E23" s="61">
        <f t="shared" si="0"/>
        <v>0.22903688503825304</v>
      </c>
      <c r="F23" s="5" t="s">
        <v>30</v>
      </c>
      <c r="G23" s="35">
        <v>40917</v>
      </c>
      <c r="H23" s="35">
        <v>42369</v>
      </c>
      <c r="I23" s="27">
        <v>-13.6</v>
      </c>
      <c r="J23" s="12">
        <v>865000</v>
      </c>
      <c r="K23" s="12">
        <f t="shared" si="1"/>
        <v>72083.333333333328</v>
      </c>
      <c r="L23" s="37">
        <v>42186</v>
      </c>
      <c r="M23" s="37">
        <v>42369</v>
      </c>
      <c r="N23" s="12">
        <f t="shared" si="2"/>
        <v>144166.66666666666</v>
      </c>
      <c r="O23" s="12">
        <f t="shared" si="3"/>
        <v>24027.777777777777</v>
      </c>
      <c r="P23" s="12">
        <f t="shared" si="4"/>
        <v>48055.555555555555</v>
      </c>
      <c r="Q23" s="12">
        <f t="shared" si="5"/>
        <v>72083.333333333328</v>
      </c>
      <c r="R23" s="12">
        <v>0</v>
      </c>
      <c r="S23" s="27" t="s">
        <v>69</v>
      </c>
    </row>
    <row r="24" spans="1:19" s="13" customFormat="1" ht="52.8" x14ac:dyDescent="0.3">
      <c r="A24" s="5" t="s">
        <v>70</v>
      </c>
      <c r="B24" s="6" t="s">
        <v>71</v>
      </c>
      <c r="C24" s="49">
        <v>6000000</v>
      </c>
      <c r="D24" s="49">
        <v>13364012</v>
      </c>
      <c r="E24" s="59">
        <f t="shared" si="0"/>
        <v>0.44896697189436824</v>
      </c>
      <c r="F24" s="5" t="s">
        <v>30</v>
      </c>
      <c r="G24" s="35">
        <v>41172</v>
      </c>
      <c r="H24" s="35">
        <v>42338</v>
      </c>
      <c r="I24" s="10">
        <v>-13.6</v>
      </c>
      <c r="J24" s="12">
        <v>394477</v>
      </c>
      <c r="K24" s="12">
        <f t="shared" si="1"/>
        <v>32873.083333333336</v>
      </c>
      <c r="L24" s="37">
        <v>42156</v>
      </c>
      <c r="M24" s="37">
        <v>42338</v>
      </c>
      <c r="N24" s="12">
        <f t="shared" si="2"/>
        <v>65746.166666666672</v>
      </c>
      <c r="O24" s="12">
        <f t="shared" si="3"/>
        <v>10957.694444444445</v>
      </c>
      <c r="P24" s="12">
        <f t="shared" si="4"/>
        <v>21915.388888888891</v>
      </c>
      <c r="Q24" s="12">
        <f t="shared" si="5"/>
        <v>32873.083333333336</v>
      </c>
      <c r="R24" s="12"/>
      <c r="S24" s="10" t="s">
        <v>72</v>
      </c>
    </row>
    <row r="25" spans="1:19" s="13" customFormat="1" x14ac:dyDescent="0.3">
      <c r="A25" s="19" t="s">
        <v>94</v>
      </c>
      <c r="B25" s="8" t="s">
        <v>73</v>
      </c>
      <c r="C25" s="52">
        <v>5000000</v>
      </c>
      <c r="D25" s="52">
        <v>36222036</v>
      </c>
      <c r="E25" s="62">
        <f t="shared" si="0"/>
        <v>0.13803751948123513</v>
      </c>
      <c r="F25" s="19" t="s">
        <v>30</v>
      </c>
      <c r="G25" s="36">
        <v>41983</v>
      </c>
      <c r="H25" s="36">
        <v>43465</v>
      </c>
      <c r="I25" s="23">
        <v>-13.6</v>
      </c>
      <c r="J25" s="20">
        <v>2870000</v>
      </c>
      <c r="K25" s="12">
        <f t="shared" si="1"/>
        <v>239166.66666666666</v>
      </c>
      <c r="L25" s="36">
        <v>43282</v>
      </c>
      <c r="M25" s="36">
        <v>43465</v>
      </c>
      <c r="N25" s="12">
        <f t="shared" si="2"/>
        <v>478333.33333333331</v>
      </c>
      <c r="O25" s="12">
        <f t="shared" si="3"/>
        <v>79722.222222222219</v>
      </c>
      <c r="P25" s="12">
        <f t="shared" si="4"/>
        <v>159444.44444444444</v>
      </c>
      <c r="Q25" s="12">
        <f t="shared" si="5"/>
        <v>239166.66666666666</v>
      </c>
      <c r="R25" s="21"/>
      <c r="S25" s="23"/>
    </row>
    <row r="26" spans="1:19" s="13" customFormat="1" x14ac:dyDescent="0.3">
      <c r="A26" s="19" t="s">
        <v>95</v>
      </c>
      <c r="B26" s="8" t="s">
        <v>74</v>
      </c>
      <c r="C26" s="52">
        <v>3000000</v>
      </c>
      <c r="D26" s="52">
        <v>18340000</v>
      </c>
      <c r="E26" s="62">
        <f t="shared" si="0"/>
        <v>0.16357688113413305</v>
      </c>
      <c r="F26" s="19" t="s">
        <v>33</v>
      </c>
      <c r="G26" s="36">
        <v>41892</v>
      </c>
      <c r="H26" s="36">
        <v>42887</v>
      </c>
      <c r="I26" s="23">
        <v>65.02</v>
      </c>
      <c r="J26" s="20">
        <v>3000000</v>
      </c>
      <c r="K26" s="12">
        <f t="shared" si="1"/>
        <v>250000</v>
      </c>
      <c r="L26" s="36">
        <v>42705</v>
      </c>
      <c r="M26" s="36">
        <v>42887</v>
      </c>
      <c r="N26" s="12">
        <f t="shared" si="2"/>
        <v>500000</v>
      </c>
      <c r="O26" s="12">
        <f t="shared" si="3"/>
        <v>83333.333333333328</v>
      </c>
      <c r="P26" s="12">
        <f t="shared" si="4"/>
        <v>166666.66666666666</v>
      </c>
      <c r="Q26" s="12">
        <f t="shared" si="5"/>
        <v>250000</v>
      </c>
      <c r="R26" s="21"/>
      <c r="S26" s="23"/>
    </row>
    <row r="27" spans="1:19" s="13" customFormat="1" x14ac:dyDescent="0.3">
      <c r="A27" s="19" t="s">
        <v>98</v>
      </c>
      <c r="B27" s="8" t="s">
        <v>75</v>
      </c>
      <c r="C27" s="52">
        <v>3000000</v>
      </c>
      <c r="D27" s="52">
        <v>19880000</v>
      </c>
      <c r="E27" s="62">
        <f t="shared" si="0"/>
        <v>0.15090543259557343</v>
      </c>
      <c r="F27" s="19" t="s">
        <v>33</v>
      </c>
      <c r="G27" s="36">
        <v>41955</v>
      </c>
      <c r="H27" s="36">
        <v>43070</v>
      </c>
      <c r="I27" s="23">
        <v>69.510000000000005</v>
      </c>
      <c r="J27" s="20">
        <v>3000000</v>
      </c>
      <c r="K27" s="12">
        <f t="shared" si="1"/>
        <v>250000</v>
      </c>
      <c r="L27" s="36">
        <v>42887</v>
      </c>
      <c r="M27" s="36">
        <v>43070</v>
      </c>
      <c r="N27" s="12">
        <f t="shared" si="2"/>
        <v>500000</v>
      </c>
      <c r="O27" s="12">
        <f t="shared" si="3"/>
        <v>83333.333333333328</v>
      </c>
      <c r="P27" s="12">
        <f t="shared" si="4"/>
        <v>166666.66666666666</v>
      </c>
      <c r="Q27" s="12">
        <f t="shared" si="5"/>
        <v>250000</v>
      </c>
      <c r="R27" s="21"/>
      <c r="S27" s="23"/>
    </row>
    <row r="28" spans="1:19" s="13" customFormat="1" x14ac:dyDescent="0.3">
      <c r="A28" s="19" t="s">
        <v>97</v>
      </c>
      <c r="B28" s="1" t="s">
        <v>76</v>
      </c>
      <c r="C28" s="51">
        <v>3000000</v>
      </c>
      <c r="D28" s="51">
        <v>19440000</v>
      </c>
      <c r="E28" s="61">
        <f t="shared" si="0"/>
        <v>0.15432098765432098</v>
      </c>
      <c r="F28" s="25" t="s">
        <v>33</v>
      </c>
      <c r="G28" s="35">
        <v>41956</v>
      </c>
      <c r="H28" s="35">
        <v>42887</v>
      </c>
      <c r="I28" s="27">
        <v>70.25</v>
      </c>
      <c r="J28" s="17">
        <v>2633333</v>
      </c>
      <c r="K28" s="12">
        <f t="shared" si="1"/>
        <v>219444.41666666666</v>
      </c>
      <c r="L28" s="35">
        <v>42705</v>
      </c>
      <c r="M28" s="35">
        <v>42887</v>
      </c>
      <c r="N28" s="12">
        <f t="shared" si="2"/>
        <v>438888.83333333337</v>
      </c>
      <c r="O28" s="12">
        <f t="shared" si="3"/>
        <v>73148.138888888891</v>
      </c>
      <c r="P28" s="12">
        <f t="shared" si="4"/>
        <v>146296.27777777778</v>
      </c>
      <c r="Q28" s="12">
        <f t="shared" si="5"/>
        <v>219444.41666666666</v>
      </c>
      <c r="R28" s="12"/>
      <c r="S28" s="27"/>
    </row>
    <row r="29" spans="1:19" s="13" customFormat="1" ht="26.4" x14ac:dyDescent="0.3">
      <c r="A29" s="25" t="s">
        <v>96</v>
      </c>
      <c r="B29" s="8" t="s">
        <v>77</v>
      </c>
      <c r="C29" s="52">
        <v>5000000</v>
      </c>
      <c r="D29" s="52">
        <v>11802023</v>
      </c>
      <c r="E29" s="62">
        <f t="shared" si="0"/>
        <v>0.42365618165631436</v>
      </c>
      <c r="F29" s="25" t="s">
        <v>36</v>
      </c>
      <c r="G29" s="35">
        <v>42064</v>
      </c>
      <c r="H29" s="35">
        <v>42795</v>
      </c>
      <c r="I29" s="27">
        <v>16.399999999999999</v>
      </c>
      <c r="J29" s="17">
        <v>7500000</v>
      </c>
      <c r="K29" s="12">
        <f t="shared" si="1"/>
        <v>625000</v>
      </c>
      <c r="L29" s="35">
        <v>42614</v>
      </c>
      <c r="M29" s="35">
        <v>42795</v>
      </c>
      <c r="N29" s="12">
        <f t="shared" si="2"/>
        <v>1250000</v>
      </c>
      <c r="O29" s="12">
        <f t="shared" si="3"/>
        <v>208333.33333333334</v>
      </c>
      <c r="P29" s="12">
        <f t="shared" si="4"/>
        <v>416666.66666666669</v>
      </c>
      <c r="Q29" s="12">
        <f t="shared" si="5"/>
        <v>625000</v>
      </c>
      <c r="R29" s="12"/>
      <c r="S29" s="28"/>
    </row>
    <row r="30" spans="1:19" s="13" customFormat="1" ht="39.6" x14ac:dyDescent="0.3">
      <c r="A30" s="5" t="s">
        <v>78</v>
      </c>
      <c r="B30" s="6" t="s">
        <v>79</v>
      </c>
      <c r="C30" s="49">
        <v>5000000</v>
      </c>
      <c r="D30" s="49">
        <v>11018049</v>
      </c>
      <c r="E30" s="59">
        <f t="shared" si="0"/>
        <v>0.45380084986007957</v>
      </c>
      <c r="F30" s="5" t="s">
        <v>8</v>
      </c>
      <c r="G30" s="35">
        <v>41627</v>
      </c>
      <c r="H30" s="35">
        <v>42885</v>
      </c>
      <c r="I30" s="18">
        <v>14</v>
      </c>
      <c r="J30" s="17">
        <v>7000000</v>
      </c>
      <c r="K30" s="12">
        <f t="shared" si="1"/>
        <v>583333.33333333337</v>
      </c>
      <c r="L30" s="35">
        <v>42705</v>
      </c>
      <c r="M30" s="35">
        <v>42885</v>
      </c>
      <c r="N30" s="12">
        <f t="shared" si="2"/>
        <v>1166666.6666666667</v>
      </c>
      <c r="O30" s="12">
        <f t="shared" si="3"/>
        <v>194444.44444444447</v>
      </c>
      <c r="P30" s="12">
        <f t="shared" si="4"/>
        <v>388888.88888888893</v>
      </c>
      <c r="Q30" s="12">
        <f t="shared" si="5"/>
        <v>583333.33333333337</v>
      </c>
      <c r="R30" s="12">
        <v>1000000</v>
      </c>
      <c r="S30" s="12" t="s">
        <v>80</v>
      </c>
    </row>
    <row r="31" spans="1:19" s="13" customFormat="1" ht="39.6" x14ac:dyDescent="0.3">
      <c r="A31" s="19" t="s">
        <v>81</v>
      </c>
      <c r="B31" s="7" t="s">
        <v>79</v>
      </c>
      <c r="C31" s="50">
        <v>5000000</v>
      </c>
      <c r="D31" s="50">
        <v>12457591</v>
      </c>
      <c r="E31" s="60">
        <f t="shared" si="0"/>
        <v>0.40136170789360481</v>
      </c>
      <c r="F31" s="19" t="s">
        <v>8</v>
      </c>
      <c r="G31" s="36">
        <v>41808</v>
      </c>
      <c r="H31" s="36">
        <v>43189</v>
      </c>
      <c r="I31" s="23">
        <v>4</v>
      </c>
      <c r="J31" s="20">
        <v>4600000</v>
      </c>
      <c r="K31" s="12">
        <f t="shared" si="1"/>
        <v>383333.33333333331</v>
      </c>
      <c r="L31" s="36">
        <v>43009</v>
      </c>
      <c r="M31" s="36">
        <v>43189</v>
      </c>
      <c r="N31" s="12">
        <f t="shared" si="2"/>
        <v>766666.66666666663</v>
      </c>
      <c r="O31" s="12">
        <f t="shared" si="3"/>
        <v>127777.77777777777</v>
      </c>
      <c r="P31" s="12">
        <f t="shared" si="4"/>
        <v>255555.55555555553</v>
      </c>
      <c r="Q31" s="12">
        <f t="shared" si="5"/>
        <v>383333.33333333331</v>
      </c>
      <c r="R31" s="21">
        <v>0</v>
      </c>
      <c r="S31" s="22" t="s">
        <v>82</v>
      </c>
    </row>
    <row r="32" spans="1:19" s="13" customFormat="1" x14ac:dyDescent="0.3">
      <c r="A32" s="25" t="s">
        <v>99</v>
      </c>
      <c r="B32" s="1" t="s">
        <v>83</v>
      </c>
      <c r="C32" s="51">
        <v>3000000</v>
      </c>
      <c r="D32" s="51">
        <v>12691741</v>
      </c>
      <c r="E32" s="61">
        <f t="shared" si="0"/>
        <v>0.23637419011308219</v>
      </c>
      <c r="F32" s="25" t="s">
        <v>30</v>
      </c>
      <c r="G32" s="35">
        <v>42095</v>
      </c>
      <c r="H32" s="35">
        <v>43830</v>
      </c>
      <c r="I32" s="27">
        <v>-48.2</v>
      </c>
      <c r="J32" s="17">
        <v>328000</v>
      </c>
      <c r="K32" s="12">
        <f t="shared" si="1"/>
        <v>27333.333333333332</v>
      </c>
      <c r="L32" s="35">
        <v>43647</v>
      </c>
      <c r="M32" s="35">
        <v>43830</v>
      </c>
      <c r="N32" s="12">
        <f t="shared" si="2"/>
        <v>54666.666666666672</v>
      </c>
      <c r="O32" s="12">
        <f t="shared" si="3"/>
        <v>9111.1111111111113</v>
      </c>
      <c r="P32" s="12">
        <f t="shared" si="4"/>
        <v>18222.222222222223</v>
      </c>
      <c r="Q32" s="12">
        <f t="shared" si="5"/>
        <v>27333.333333333332</v>
      </c>
      <c r="R32" s="12"/>
      <c r="S32" s="27"/>
    </row>
    <row r="33" spans="1:19" s="13" customFormat="1" ht="26.4" x14ac:dyDescent="0.3">
      <c r="A33" s="10" t="s">
        <v>84</v>
      </c>
      <c r="B33" s="1" t="s">
        <v>85</v>
      </c>
      <c r="C33" s="53">
        <v>4672798</v>
      </c>
      <c r="D33" s="53">
        <v>8827308</v>
      </c>
      <c r="E33" s="63">
        <f t="shared" si="0"/>
        <v>0.5293570814567703</v>
      </c>
      <c r="F33" s="29" t="s">
        <v>30</v>
      </c>
      <c r="G33" s="35">
        <v>41719</v>
      </c>
      <c r="H33" s="35">
        <v>42094</v>
      </c>
      <c r="I33" s="27">
        <v>-13.6</v>
      </c>
      <c r="J33" s="12">
        <v>761729</v>
      </c>
      <c r="K33" s="12">
        <f t="shared" si="1"/>
        <v>63477.416666666664</v>
      </c>
      <c r="L33" s="37">
        <v>41913</v>
      </c>
      <c r="M33" s="37">
        <v>42094</v>
      </c>
      <c r="N33" s="12">
        <f t="shared" si="2"/>
        <v>126954.83333333331</v>
      </c>
      <c r="O33" s="12">
        <f t="shared" si="3"/>
        <v>21159.138888888887</v>
      </c>
      <c r="P33" s="12">
        <f t="shared" si="4"/>
        <v>42318.277777777774</v>
      </c>
      <c r="Q33" s="12">
        <f t="shared" si="5"/>
        <v>63477.416666666664</v>
      </c>
      <c r="R33" s="12">
        <v>85909</v>
      </c>
      <c r="S33" s="27" t="s">
        <v>86</v>
      </c>
    </row>
    <row r="34" spans="1:19" s="13" customFormat="1" x14ac:dyDescent="0.3">
      <c r="A34" s="30" t="s">
        <v>23</v>
      </c>
      <c r="B34" s="8" t="s">
        <v>87</v>
      </c>
      <c r="C34" s="52"/>
      <c r="D34" s="52"/>
      <c r="E34" s="62"/>
      <c r="F34" s="31" t="s">
        <v>33</v>
      </c>
      <c r="G34" s="38"/>
      <c r="H34" s="38"/>
      <c r="L34" s="41"/>
      <c r="M34" s="41"/>
      <c r="N34" s="43"/>
    </row>
    <row r="35" spans="1:19" s="13" customFormat="1" x14ac:dyDescent="0.3">
      <c r="A35" s="30" t="s">
        <v>23</v>
      </c>
      <c r="B35" s="8" t="s">
        <v>87</v>
      </c>
      <c r="C35" s="52"/>
      <c r="D35" s="52"/>
      <c r="E35" s="62"/>
      <c r="F35" s="31" t="s">
        <v>33</v>
      </c>
      <c r="G35" s="38"/>
      <c r="H35" s="38"/>
      <c r="L35" s="41"/>
      <c r="M35" s="41"/>
      <c r="N35" s="43"/>
    </row>
    <row r="36" spans="1:19" s="13" customFormat="1" x14ac:dyDescent="0.3">
      <c r="A36" s="30" t="s">
        <v>23</v>
      </c>
      <c r="B36" s="8" t="s">
        <v>87</v>
      </c>
      <c r="C36" s="52"/>
      <c r="D36" s="52"/>
      <c r="E36" s="62"/>
      <c r="F36" s="31" t="s">
        <v>33</v>
      </c>
      <c r="G36" s="38"/>
      <c r="H36" s="38"/>
      <c r="L36" s="41"/>
      <c r="M36" s="41"/>
      <c r="N36" s="43"/>
    </row>
    <row r="37" spans="1:19" s="9" customFormat="1" x14ac:dyDescent="0.3">
      <c r="C37" s="54"/>
      <c r="D37" s="54"/>
      <c r="E37" s="64"/>
      <c r="G37" s="39"/>
      <c r="H37" s="39"/>
      <c r="L37" s="39"/>
      <c r="M37" s="39"/>
      <c r="N37" s="44"/>
    </row>
    <row r="38" spans="1:19" s="9" customFormat="1" x14ac:dyDescent="0.3">
      <c r="C38" s="54"/>
      <c r="D38" s="54"/>
      <c r="E38" s="64"/>
      <c r="G38" s="39"/>
      <c r="H38" s="39"/>
      <c r="L38" s="39"/>
      <c r="M38" s="39"/>
      <c r="N38" s="44"/>
    </row>
    <row r="39" spans="1:19" s="9" customFormat="1" x14ac:dyDescent="0.3">
      <c r="C39" s="54"/>
      <c r="D39" s="54"/>
      <c r="E39" s="64"/>
      <c r="G39" s="39"/>
      <c r="H39" s="39"/>
      <c r="L39" s="39"/>
      <c r="M39" s="39"/>
      <c r="N39" s="44"/>
    </row>
    <row r="40" spans="1:19" s="9" customFormat="1" x14ac:dyDescent="0.3">
      <c r="C40" s="54"/>
      <c r="D40" s="54"/>
      <c r="E40" s="64"/>
      <c r="G40" s="39"/>
      <c r="H40" s="39"/>
      <c r="L40" s="39"/>
      <c r="M40" s="39"/>
      <c r="N40" s="44"/>
    </row>
    <row r="41" spans="1:19" s="9" customFormat="1" x14ac:dyDescent="0.3">
      <c r="C41" s="54"/>
      <c r="D41" s="54"/>
      <c r="E41" s="64"/>
      <c r="G41" s="39"/>
      <c r="H41" s="39"/>
      <c r="L41" s="39"/>
      <c r="M41" s="39"/>
      <c r="N41" s="44"/>
    </row>
    <row r="42" spans="1:19" s="9" customFormat="1" x14ac:dyDescent="0.3">
      <c r="C42" s="54"/>
      <c r="D42" s="54"/>
      <c r="E42" s="64"/>
      <c r="G42" s="39"/>
      <c r="H42" s="39"/>
      <c r="L42" s="39"/>
      <c r="M42" s="39"/>
      <c r="N42" s="44"/>
    </row>
    <row r="43" spans="1:19" s="9" customFormat="1" x14ac:dyDescent="0.3">
      <c r="C43" s="54"/>
      <c r="D43" s="54"/>
      <c r="E43" s="64"/>
      <c r="G43" s="39"/>
      <c r="H43" s="39"/>
      <c r="L43" s="39"/>
      <c r="M43" s="39"/>
      <c r="N43" s="44"/>
    </row>
    <row r="44" spans="1:19" s="9" customFormat="1" x14ac:dyDescent="0.3">
      <c r="C44" s="54"/>
      <c r="D44" s="54"/>
      <c r="E44" s="64"/>
      <c r="G44" s="39"/>
      <c r="H44" s="39"/>
      <c r="L44" s="39"/>
      <c r="M44" s="39"/>
      <c r="N44" s="44"/>
    </row>
    <row r="45" spans="1:19" s="9" customFormat="1" x14ac:dyDescent="0.3">
      <c r="C45" s="54"/>
      <c r="D45" s="54"/>
      <c r="E45" s="64"/>
      <c r="G45" s="39"/>
      <c r="H45" s="39"/>
      <c r="L45" s="39"/>
      <c r="M45" s="39"/>
      <c r="N45" s="44"/>
    </row>
    <row r="46" spans="1:19" s="9" customFormat="1" x14ac:dyDescent="0.3">
      <c r="C46" s="54"/>
      <c r="D46" s="54"/>
      <c r="E46" s="64"/>
      <c r="G46" s="39"/>
      <c r="H46" s="39"/>
      <c r="L46" s="39"/>
      <c r="M46" s="39"/>
      <c r="N46" s="44"/>
    </row>
    <row r="47" spans="1:19" s="9" customFormat="1" x14ac:dyDescent="0.3">
      <c r="C47" s="54"/>
      <c r="D47" s="54"/>
      <c r="E47" s="64"/>
      <c r="G47" s="39"/>
      <c r="H47" s="39"/>
      <c r="L47" s="39"/>
      <c r="M47" s="39"/>
      <c r="N47" s="44"/>
    </row>
    <row r="48" spans="1:19" s="9" customFormat="1" x14ac:dyDescent="0.3">
      <c r="C48" s="54"/>
      <c r="D48" s="54"/>
      <c r="E48" s="64"/>
      <c r="G48" s="39"/>
      <c r="H48" s="39"/>
      <c r="L48" s="39"/>
      <c r="M48" s="39"/>
      <c r="N48" s="44"/>
    </row>
    <row r="49" spans="3:14" s="9" customFormat="1" x14ac:dyDescent="0.3">
      <c r="C49" s="54"/>
      <c r="D49" s="54"/>
      <c r="E49" s="64"/>
      <c r="G49" s="39"/>
      <c r="H49" s="39"/>
      <c r="L49" s="39"/>
      <c r="M49" s="39"/>
      <c r="N49" s="44"/>
    </row>
    <row r="50" spans="3:14" s="9" customFormat="1" x14ac:dyDescent="0.3">
      <c r="C50" s="54"/>
      <c r="D50" s="54"/>
      <c r="E50" s="64"/>
      <c r="G50" s="39"/>
      <c r="H50" s="39"/>
      <c r="L50" s="39"/>
      <c r="M50" s="39"/>
      <c r="N50" s="44"/>
    </row>
    <row r="51" spans="3:14" s="9" customFormat="1" x14ac:dyDescent="0.3">
      <c r="C51" s="54"/>
      <c r="D51" s="54"/>
      <c r="E51" s="64"/>
      <c r="G51" s="39"/>
      <c r="H51" s="39"/>
      <c r="L51" s="39"/>
      <c r="M51" s="39"/>
      <c r="N51" s="44"/>
    </row>
    <row r="52" spans="3:14" s="9" customFormat="1" x14ac:dyDescent="0.3">
      <c r="C52" s="54"/>
      <c r="D52" s="54"/>
      <c r="E52" s="64"/>
      <c r="G52" s="39"/>
      <c r="H52" s="39"/>
      <c r="L52" s="39"/>
      <c r="M52" s="39"/>
      <c r="N52" s="44"/>
    </row>
    <row r="53" spans="3:14" s="9" customFormat="1" x14ac:dyDescent="0.3">
      <c r="C53" s="54"/>
      <c r="D53" s="54"/>
      <c r="E53" s="64"/>
      <c r="G53" s="39"/>
      <c r="H53" s="39"/>
      <c r="L53" s="39"/>
      <c r="M53" s="39"/>
      <c r="N53" s="44"/>
    </row>
    <row r="54" spans="3:14" s="9" customFormat="1" x14ac:dyDescent="0.3">
      <c r="C54" s="54"/>
      <c r="D54" s="54"/>
      <c r="E54" s="64"/>
      <c r="G54" s="39"/>
      <c r="H54" s="39"/>
      <c r="L54" s="39"/>
      <c r="M54" s="39"/>
      <c r="N54" s="44"/>
    </row>
    <row r="55" spans="3:14" s="9" customFormat="1" x14ac:dyDescent="0.3">
      <c r="C55" s="54"/>
      <c r="D55" s="54"/>
      <c r="E55" s="64"/>
      <c r="G55" s="39"/>
      <c r="H55" s="39"/>
      <c r="L55" s="39"/>
      <c r="M55" s="39"/>
      <c r="N55" s="44"/>
    </row>
    <row r="56" spans="3:14" s="9" customFormat="1" x14ac:dyDescent="0.3">
      <c r="C56" s="54"/>
      <c r="D56" s="54"/>
      <c r="E56" s="64"/>
      <c r="G56" s="39"/>
      <c r="H56" s="39"/>
      <c r="L56" s="39"/>
      <c r="M56" s="39"/>
      <c r="N56" s="44"/>
    </row>
    <row r="57" spans="3:14" s="9" customFormat="1" x14ac:dyDescent="0.3">
      <c r="C57" s="54"/>
      <c r="D57" s="54"/>
      <c r="E57" s="64"/>
      <c r="G57" s="39"/>
      <c r="H57" s="39"/>
      <c r="L57" s="39"/>
      <c r="M57" s="39"/>
      <c r="N57" s="44"/>
    </row>
    <row r="58" spans="3:14" s="9" customFormat="1" x14ac:dyDescent="0.3">
      <c r="C58" s="54"/>
      <c r="D58" s="54"/>
      <c r="E58" s="64"/>
      <c r="G58" s="39"/>
      <c r="H58" s="39"/>
      <c r="L58" s="39"/>
      <c r="M58" s="39"/>
      <c r="N58" s="44"/>
    </row>
    <row r="59" spans="3:14" s="9" customFormat="1" x14ac:dyDescent="0.3">
      <c r="C59" s="54"/>
      <c r="D59" s="54"/>
      <c r="E59" s="64"/>
      <c r="G59" s="39"/>
      <c r="H59" s="39"/>
      <c r="L59" s="39"/>
      <c r="M59" s="39"/>
      <c r="N59" s="44"/>
    </row>
    <row r="60" spans="3:14" s="9" customFormat="1" x14ac:dyDescent="0.3">
      <c r="C60" s="54"/>
      <c r="D60" s="54"/>
      <c r="E60" s="64"/>
      <c r="G60" s="39"/>
      <c r="H60" s="39"/>
      <c r="L60" s="39"/>
      <c r="M60" s="39"/>
      <c r="N60" s="44"/>
    </row>
    <row r="61" spans="3:14" s="9" customFormat="1" x14ac:dyDescent="0.3">
      <c r="C61" s="54"/>
      <c r="D61" s="54"/>
      <c r="E61" s="64"/>
      <c r="G61" s="39"/>
      <c r="H61" s="39"/>
      <c r="L61" s="39"/>
      <c r="M61" s="39"/>
      <c r="N61" s="44"/>
    </row>
    <row r="62" spans="3:14" s="9" customFormat="1" x14ac:dyDescent="0.3">
      <c r="C62" s="54"/>
      <c r="D62" s="54"/>
      <c r="E62" s="64"/>
      <c r="G62" s="39"/>
      <c r="H62" s="39"/>
      <c r="L62" s="39"/>
      <c r="M62" s="39"/>
      <c r="N62" s="44"/>
    </row>
    <row r="63" spans="3:14" s="9" customFormat="1" x14ac:dyDescent="0.3">
      <c r="C63" s="54"/>
      <c r="D63" s="54"/>
      <c r="E63" s="64"/>
      <c r="G63" s="39"/>
      <c r="H63" s="39"/>
      <c r="L63" s="39"/>
      <c r="M63" s="39"/>
      <c r="N63" s="4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N24" sqref="N24"/>
    </sheetView>
  </sheetViews>
  <sheetFormatPr defaultRowHeight="14.4" x14ac:dyDescent="0.3"/>
  <sheetData>
    <row r="1" spans="1:6" ht="15.6" x14ac:dyDescent="0.3">
      <c r="A1" s="95" t="s">
        <v>112</v>
      </c>
    </row>
    <row r="3" spans="1:6" x14ac:dyDescent="0.3">
      <c r="A3" t="s">
        <v>113</v>
      </c>
      <c r="C3" s="66" t="s">
        <v>111</v>
      </c>
    </row>
    <row r="5" spans="1:6" x14ac:dyDescent="0.3">
      <c r="A5" t="s">
        <v>114</v>
      </c>
      <c r="E5" t="s">
        <v>116</v>
      </c>
    </row>
    <row r="6" spans="1:6" x14ac:dyDescent="0.3">
      <c r="E6" t="s">
        <v>115</v>
      </c>
    </row>
    <row r="7" spans="1:6" s="3" customFormat="1" x14ac:dyDescent="0.3"/>
    <row r="8" spans="1:6" s="3" customFormat="1" x14ac:dyDescent="0.3">
      <c r="E8" s="3" t="s">
        <v>166</v>
      </c>
    </row>
    <row r="9" spans="1:6" s="3" customFormat="1" x14ac:dyDescent="0.3">
      <c r="E9" s="3" t="s">
        <v>167</v>
      </c>
    </row>
    <row r="10" spans="1:6" s="3" customFormat="1" x14ac:dyDescent="0.3"/>
    <row r="12" spans="1:6" x14ac:dyDescent="0.3">
      <c r="A12" t="s">
        <v>168</v>
      </c>
    </row>
    <row r="14" spans="1:6" x14ac:dyDescent="0.3">
      <c r="A14" t="s">
        <v>165</v>
      </c>
      <c r="F14" t="s">
        <v>169</v>
      </c>
    </row>
    <row r="16" spans="1:6" x14ac:dyDescent="0.3">
      <c r="A16" t="s">
        <v>170</v>
      </c>
    </row>
    <row r="18" spans="1:1" x14ac:dyDescent="0.3">
      <c r="A18" t="s">
        <v>171</v>
      </c>
    </row>
    <row r="20" spans="1:1" x14ac:dyDescent="0.3">
      <c r="A20" t="s">
        <v>172</v>
      </c>
    </row>
    <row r="22" spans="1:1" x14ac:dyDescent="0.3">
      <c r="A22" t="s">
        <v>173</v>
      </c>
    </row>
    <row r="23" spans="1:1" s="3" customFormat="1" x14ac:dyDescent="0.3"/>
    <row r="25" spans="1:1" x14ac:dyDescent="0.3">
      <c r="A25" s="92" t="s">
        <v>202</v>
      </c>
    </row>
    <row r="27" spans="1:1" x14ac:dyDescent="0.3">
      <c r="A27" t="s">
        <v>174</v>
      </c>
    </row>
    <row r="29" spans="1:1" x14ac:dyDescent="0.3">
      <c r="A29" t="s">
        <v>217</v>
      </c>
    </row>
    <row r="31" spans="1:1" x14ac:dyDescent="0.3">
      <c r="A31" t="s">
        <v>175</v>
      </c>
    </row>
    <row r="33" spans="1:1" x14ac:dyDescent="0.3">
      <c r="A33" t="s">
        <v>176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/>
  </sheetViews>
  <sheetFormatPr defaultRowHeight="14.4" x14ac:dyDescent="0.3"/>
  <sheetData>
    <row r="1" spans="1:10" ht="15.6" x14ac:dyDescent="0.3">
      <c r="A1" s="95" t="s">
        <v>112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3">
      <c r="A3" s="3" t="s">
        <v>113</v>
      </c>
      <c r="B3" s="3"/>
      <c r="C3" s="66" t="s">
        <v>119</v>
      </c>
      <c r="D3" s="3"/>
      <c r="E3" s="3"/>
      <c r="F3" s="3"/>
      <c r="G3" s="3"/>
      <c r="H3" s="3"/>
      <c r="I3" s="3"/>
      <c r="J3" s="3"/>
    </row>
    <row r="4" spans="1:10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x14ac:dyDescent="0.3">
      <c r="A5" s="3" t="s">
        <v>114</v>
      </c>
      <c r="B5" s="3"/>
      <c r="C5" s="3"/>
      <c r="D5" s="3"/>
      <c r="E5" s="3" t="s">
        <v>124</v>
      </c>
      <c r="F5" s="3"/>
      <c r="G5" s="3"/>
      <c r="H5" s="3"/>
      <c r="I5" s="3"/>
      <c r="J5" s="3"/>
    </row>
    <row r="6" spans="1:10" x14ac:dyDescent="0.3">
      <c r="A6" s="3"/>
      <c r="B6" s="3"/>
      <c r="C6" s="3"/>
      <c r="D6" s="3"/>
      <c r="E6" s="3" t="s">
        <v>120</v>
      </c>
      <c r="F6" s="3"/>
      <c r="G6" s="3"/>
      <c r="H6" s="3"/>
      <c r="I6" s="3"/>
      <c r="J6" s="3"/>
    </row>
    <row r="7" spans="1:10" x14ac:dyDescent="0.3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x14ac:dyDescent="0.3">
      <c r="A8" s="3"/>
      <c r="B8" s="3"/>
      <c r="C8" s="3"/>
      <c r="D8" s="3"/>
      <c r="E8" s="3" t="s">
        <v>117</v>
      </c>
      <c r="F8" s="3"/>
      <c r="G8" s="3"/>
      <c r="H8" s="3"/>
      <c r="I8" s="3"/>
      <c r="J8" s="3"/>
    </row>
    <row r="9" spans="1:10" x14ac:dyDescent="0.3">
      <c r="A9" s="3"/>
      <c r="B9" s="3"/>
      <c r="C9" s="3"/>
      <c r="D9" s="3"/>
      <c r="E9" s="3" t="s">
        <v>118</v>
      </c>
      <c r="F9" s="3"/>
      <c r="G9" s="3"/>
      <c r="H9" s="3"/>
      <c r="I9" s="3"/>
      <c r="J9" s="3"/>
    </row>
    <row r="11" spans="1:10" x14ac:dyDescent="0.3">
      <c r="A11" t="s">
        <v>121</v>
      </c>
    </row>
    <row r="13" spans="1:10" x14ac:dyDescent="0.3">
      <c r="A13" t="s">
        <v>122</v>
      </c>
    </row>
    <row r="15" spans="1:10" x14ac:dyDescent="0.3">
      <c r="A15" t="s">
        <v>123</v>
      </c>
    </row>
    <row r="17" spans="1:1" x14ac:dyDescent="0.3">
      <c r="A17" t="s">
        <v>125</v>
      </c>
    </row>
    <row r="19" spans="1:1" x14ac:dyDescent="0.3">
      <c r="A19" t="s">
        <v>177</v>
      </c>
    </row>
    <row r="21" spans="1:1" x14ac:dyDescent="0.3">
      <c r="A21" t="s">
        <v>187</v>
      </c>
    </row>
    <row r="23" spans="1:1" x14ac:dyDescent="0.3">
      <c r="A23" t="s">
        <v>188</v>
      </c>
    </row>
    <row r="24" spans="1:1" s="3" customFormat="1" x14ac:dyDescent="0.3"/>
    <row r="25" spans="1:1" x14ac:dyDescent="0.3">
      <c r="A25" s="92" t="s">
        <v>202</v>
      </c>
    </row>
    <row r="26" spans="1:1" s="3" customFormat="1" x14ac:dyDescent="0.3">
      <c r="A26" s="92"/>
    </row>
    <row r="27" spans="1:1" x14ac:dyDescent="0.3">
      <c r="A27" t="s">
        <v>189</v>
      </c>
    </row>
    <row r="29" spans="1:1" x14ac:dyDescent="0.3">
      <c r="A29" t="s">
        <v>190</v>
      </c>
    </row>
    <row r="31" spans="1:1" x14ac:dyDescent="0.3">
      <c r="A31" t="s">
        <v>191</v>
      </c>
    </row>
    <row r="33" spans="1:1" x14ac:dyDescent="0.3">
      <c r="A33" t="s">
        <v>192</v>
      </c>
    </row>
    <row r="35" spans="1:1" x14ac:dyDescent="0.3">
      <c r="A35" s="3" t="s">
        <v>216</v>
      </c>
    </row>
    <row r="36" spans="1:1" x14ac:dyDescent="0.3">
      <c r="A36" s="3"/>
    </row>
    <row r="37" spans="1:1" x14ac:dyDescent="0.3">
      <c r="A37" s="3" t="s">
        <v>193</v>
      </c>
    </row>
    <row r="38" spans="1:1" x14ac:dyDescent="0.3">
      <c r="A38" s="3"/>
    </row>
    <row r="39" spans="1:1" x14ac:dyDescent="0.3">
      <c r="A39" s="3" t="s">
        <v>194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sqref="A1:K31"/>
    </sheetView>
  </sheetViews>
  <sheetFormatPr defaultRowHeight="14.4" x14ac:dyDescent="0.3"/>
  <sheetData>
    <row r="1" spans="1:11" ht="15.6" x14ac:dyDescent="0.3">
      <c r="A1" s="95" t="s">
        <v>112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3">
      <c r="A3" s="3" t="s">
        <v>113</v>
      </c>
      <c r="B3" s="3"/>
      <c r="C3" s="66" t="s">
        <v>195</v>
      </c>
      <c r="D3" s="3"/>
      <c r="E3" s="3"/>
      <c r="F3" s="3"/>
      <c r="G3" s="3"/>
      <c r="H3" s="3"/>
      <c r="I3" s="3"/>
      <c r="J3" s="3"/>
      <c r="K3" s="3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3">
      <c r="A5" s="3" t="s">
        <v>114</v>
      </c>
      <c r="B5" s="3"/>
      <c r="C5" s="3"/>
      <c r="D5" s="3"/>
      <c r="E5" s="3" t="s">
        <v>196</v>
      </c>
      <c r="F5" s="3"/>
      <c r="G5" s="3"/>
      <c r="H5" s="3"/>
      <c r="I5" s="3"/>
      <c r="J5" s="3"/>
      <c r="K5" s="3"/>
    </row>
    <row r="6" spans="1:1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3">
      <c r="A7" s="3"/>
      <c r="B7" s="3"/>
      <c r="C7" s="3"/>
      <c r="D7" s="3"/>
      <c r="E7" s="3" t="s">
        <v>166</v>
      </c>
      <c r="F7" s="3"/>
      <c r="G7" s="3"/>
      <c r="H7" s="3"/>
      <c r="I7" s="3"/>
      <c r="J7" s="3"/>
      <c r="K7" s="3"/>
    </row>
    <row r="8" spans="1:11" x14ac:dyDescent="0.3">
      <c r="A8" s="3"/>
      <c r="B8" s="3"/>
      <c r="C8" s="3"/>
      <c r="D8" s="3"/>
      <c r="E8" s="3" t="s">
        <v>167</v>
      </c>
      <c r="F8" s="3"/>
      <c r="G8" s="3"/>
      <c r="H8" s="3"/>
      <c r="I8" s="3"/>
      <c r="J8" s="3"/>
      <c r="K8" s="3"/>
    </row>
    <row r="9" spans="1:1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3">
      <c r="A11" s="3" t="s">
        <v>197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3">
      <c r="A13" s="3" t="s">
        <v>198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3">
      <c r="A15" s="3" t="s">
        <v>171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3">
      <c r="A17" s="3" t="s">
        <v>199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3">
      <c r="A19" s="3" t="s">
        <v>173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3">
      <c r="A22" s="92" t="s">
        <v>202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3">
      <c r="A24" s="3" t="s">
        <v>200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3">
      <c r="A26" s="3" t="s">
        <v>215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3">
      <c r="A28" s="3" t="s">
        <v>175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3">
      <c r="A30" s="3" t="s">
        <v>201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A18" sqref="A18"/>
    </sheetView>
  </sheetViews>
  <sheetFormatPr defaultRowHeight="14.4" x14ac:dyDescent="0.3"/>
  <sheetData>
    <row r="1" spans="1:10" ht="15.6" x14ac:dyDescent="0.3">
      <c r="A1" s="95" t="s">
        <v>112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3">
      <c r="A3" s="3" t="s">
        <v>113</v>
      </c>
      <c r="B3" s="3"/>
      <c r="C3" s="66" t="s">
        <v>178</v>
      </c>
      <c r="D3" s="3"/>
      <c r="E3" s="3"/>
      <c r="F3" s="3"/>
      <c r="G3" s="3"/>
      <c r="H3" s="3"/>
      <c r="I3" s="3"/>
      <c r="J3" s="3"/>
    </row>
    <row r="4" spans="1:10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x14ac:dyDescent="0.3">
      <c r="A5" s="3" t="s">
        <v>114</v>
      </c>
      <c r="B5" s="3"/>
      <c r="C5" s="3"/>
      <c r="D5" s="3"/>
      <c r="E5" s="3" t="s">
        <v>116</v>
      </c>
      <c r="F5" s="3"/>
      <c r="G5" s="3"/>
      <c r="H5" s="3"/>
      <c r="I5" s="3"/>
      <c r="J5" s="3"/>
    </row>
    <row r="6" spans="1:10" x14ac:dyDescent="0.3">
      <c r="A6" s="3"/>
      <c r="B6" s="3"/>
      <c r="C6" s="3"/>
      <c r="D6" s="3"/>
      <c r="E6" s="3" t="s">
        <v>115</v>
      </c>
      <c r="F6" s="3"/>
      <c r="G6" s="3"/>
      <c r="H6" s="3"/>
      <c r="I6" s="3"/>
      <c r="J6" s="3"/>
    </row>
    <row r="7" spans="1:10" x14ac:dyDescent="0.3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x14ac:dyDescent="0.3">
      <c r="A8" s="3"/>
      <c r="B8" s="3"/>
      <c r="C8" s="3"/>
      <c r="D8" s="3"/>
      <c r="E8" s="3" t="s">
        <v>166</v>
      </c>
      <c r="F8" s="3"/>
      <c r="G8" s="3"/>
      <c r="H8" s="3"/>
      <c r="I8" s="3"/>
      <c r="J8" s="3"/>
    </row>
    <row r="9" spans="1:10" x14ac:dyDescent="0.3">
      <c r="A9" s="3"/>
      <c r="B9" s="3"/>
      <c r="C9" s="3"/>
      <c r="D9" s="3"/>
      <c r="E9" s="3" t="s">
        <v>167</v>
      </c>
      <c r="F9" s="3"/>
      <c r="G9" s="3"/>
      <c r="H9" s="3"/>
      <c r="I9" s="3"/>
      <c r="J9" s="3"/>
    </row>
    <row r="10" spans="1:10" x14ac:dyDescent="0.3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3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3">
      <c r="A12" s="3" t="s">
        <v>168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3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3">
      <c r="A14" s="3" t="s">
        <v>179</v>
      </c>
      <c r="B14" s="3"/>
      <c r="C14" s="3"/>
      <c r="D14" s="3" t="s">
        <v>183</v>
      </c>
      <c r="E14" s="3"/>
      <c r="G14" s="3"/>
      <c r="H14" s="3"/>
      <c r="I14" s="3"/>
      <c r="J14" s="3"/>
    </row>
    <row r="15" spans="1:10" x14ac:dyDescent="0.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3">
      <c r="A16" s="3" t="s">
        <v>180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3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3">
      <c r="A18" s="3" t="s">
        <v>255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3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3">
      <c r="A20" s="3" t="s">
        <v>181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3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3">
      <c r="A22" s="3" t="s">
        <v>182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3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3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3">
      <c r="A25" s="92" t="s">
        <v>202</v>
      </c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3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3">
      <c r="A27" s="3" t="s">
        <v>184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3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3">
      <c r="A29" s="3" t="s">
        <v>214</v>
      </c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3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3">
      <c r="A31" s="3" t="s">
        <v>185</v>
      </c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3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3">
      <c r="A33" s="3" t="s">
        <v>186</v>
      </c>
      <c r="B33" s="3"/>
      <c r="C33" s="3"/>
      <c r="D33" s="3"/>
      <c r="E33" s="3"/>
      <c r="F33" s="3"/>
      <c r="G33" s="3"/>
      <c r="H33" s="3"/>
      <c r="I33" s="3"/>
      <c r="J33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A26" sqref="A26"/>
    </sheetView>
  </sheetViews>
  <sheetFormatPr defaultRowHeight="14.4" x14ac:dyDescent="0.3"/>
  <sheetData>
    <row r="1" spans="1:11" ht="15.6" x14ac:dyDescent="0.3">
      <c r="A1" s="95" t="s">
        <v>112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3">
      <c r="A3" s="3" t="s">
        <v>113</v>
      </c>
      <c r="B3" s="3"/>
      <c r="C3" s="66" t="s">
        <v>213</v>
      </c>
      <c r="D3" s="3"/>
      <c r="E3" s="3"/>
      <c r="F3" s="3"/>
      <c r="G3" s="3"/>
      <c r="H3" s="3"/>
      <c r="I3" s="3"/>
      <c r="J3" s="3"/>
      <c r="K3" s="3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3">
      <c r="A5" s="3" t="s">
        <v>114</v>
      </c>
      <c r="B5" s="3"/>
      <c r="C5" s="3"/>
      <c r="D5" s="3"/>
      <c r="E5" s="3" t="s">
        <v>196</v>
      </c>
      <c r="F5" s="3"/>
      <c r="G5" s="3"/>
      <c r="H5" s="3"/>
      <c r="I5" s="3"/>
      <c r="J5" s="3"/>
      <c r="K5" s="3"/>
    </row>
    <row r="6" spans="1:1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3">
      <c r="A7" s="3"/>
      <c r="B7" s="3"/>
      <c r="C7" s="3"/>
      <c r="D7" s="3"/>
      <c r="E7" s="3" t="s">
        <v>166</v>
      </c>
      <c r="F7" s="3"/>
      <c r="G7" s="3"/>
      <c r="H7" s="3"/>
      <c r="I7" s="3"/>
      <c r="J7" s="3"/>
      <c r="K7" s="3"/>
    </row>
    <row r="8" spans="1:11" x14ac:dyDescent="0.3">
      <c r="A8" s="3"/>
      <c r="B8" s="3"/>
      <c r="C8" s="3"/>
      <c r="D8" s="3"/>
      <c r="E8" s="3" t="s">
        <v>167</v>
      </c>
      <c r="F8" s="3"/>
      <c r="G8" s="3"/>
      <c r="H8" s="3"/>
      <c r="I8" s="3"/>
      <c r="J8" s="3"/>
      <c r="K8" s="3"/>
    </row>
    <row r="9" spans="1:1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3">
      <c r="A11" s="3" t="s">
        <v>205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3">
      <c r="A13" s="3" t="s">
        <v>206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3">
      <c r="A15" s="3" t="s">
        <v>207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3">
      <c r="A17" s="3" t="s">
        <v>208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3">
      <c r="A19" s="3" t="s">
        <v>173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3">
      <c r="A22" s="92" t="s">
        <v>202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3">
      <c r="A24" s="3" t="s">
        <v>209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s="3" customFormat="1" x14ac:dyDescent="0.3">
      <c r="A26" s="3" t="s">
        <v>210</v>
      </c>
    </row>
    <row r="27" spans="1:11" s="3" customFormat="1" x14ac:dyDescent="0.3"/>
    <row r="28" spans="1:11" x14ac:dyDescent="0.3">
      <c r="A28" s="3" t="s">
        <v>211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3">
      <c r="A30" s="3" t="s">
        <v>175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3">
      <c r="A32" s="3" t="s">
        <v>212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/>
  </sheetViews>
  <sheetFormatPr defaultRowHeight="14.4" x14ac:dyDescent="0.3"/>
  <sheetData>
    <row r="1" spans="1:11" ht="15.6" x14ac:dyDescent="0.3">
      <c r="A1" s="95" t="s">
        <v>112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3">
      <c r="A3" s="3" t="s">
        <v>113</v>
      </c>
      <c r="B3" s="3"/>
      <c r="C3" s="66" t="s">
        <v>232</v>
      </c>
      <c r="D3" s="3"/>
      <c r="E3" s="3"/>
      <c r="F3" s="3"/>
      <c r="G3" s="3"/>
      <c r="H3" s="3"/>
      <c r="I3" s="3"/>
      <c r="J3" s="3"/>
      <c r="K3" s="3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3">
      <c r="A5" s="3" t="s">
        <v>233</v>
      </c>
      <c r="B5" s="3"/>
      <c r="C5" s="3"/>
      <c r="D5" s="3"/>
      <c r="E5" s="3" t="s">
        <v>234</v>
      </c>
      <c r="F5" s="3"/>
      <c r="G5" s="3"/>
      <c r="H5" s="3"/>
      <c r="I5" s="3"/>
      <c r="J5" s="3"/>
      <c r="K5" s="3"/>
    </row>
    <row r="6" spans="1:1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3">
      <c r="A7" s="3"/>
      <c r="B7" s="3"/>
      <c r="C7" s="3"/>
      <c r="D7" s="3"/>
      <c r="E7" s="3" t="s">
        <v>117</v>
      </c>
      <c r="F7" s="3"/>
      <c r="G7" s="3"/>
      <c r="H7" s="3"/>
      <c r="I7" s="3"/>
      <c r="J7" s="3"/>
      <c r="K7" s="3"/>
    </row>
    <row r="8" spans="1:11" x14ac:dyDescent="0.3">
      <c r="A8" s="3"/>
      <c r="B8" s="3"/>
      <c r="C8" s="3"/>
      <c r="D8" s="3"/>
      <c r="E8" s="3" t="s">
        <v>118</v>
      </c>
      <c r="F8" s="3"/>
      <c r="G8" s="3"/>
      <c r="H8" s="3"/>
      <c r="I8" s="3"/>
      <c r="J8" s="3"/>
      <c r="K8" s="3"/>
    </row>
    <row r="9" spans="1:11" s="3" customFormat="1" x14ac:dyDescent="0.3"/>
    <row r="10" spans="1:11" s="3" customFormat="1" x14ac:dyDescent="0.3">
      <c r="E10" s="3" t="s">
        <v>238</v>
      </c>
    </row>
    <row r="11" spans="1:1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3">
      <c r="A12" s="3" t="s">
        <v>235</v>
      </c>
      <c r="B12" s="3"/>
      <c r="C12" s="3"/>
      <c r="D12" s="3"/>
      <c r="E12" s="3"/>
      <c r="F12" s="3" t="s">
        <v>23</v>
      </c>
      <c r="G12" s="3"/>
      <c r="H12" s="45">
        <v>3373</v>
      </c>
      <c r="I12" s="3"/>
      <c r="J12" s="3"/>
      <c r="K12" s="3"/>
    </row>
    <row r="13" spans="1:11" x14ac:dyDescent="0.3">
      <c r="A13" s="3"/>
      <c r="B13" s="3"/>
      <c r="C13" s="3"/>
      <c r="D13" s="3"/>
      <c r="E13" s="3"/>
      <c r="F13" s="3" t="s">
        <v>236</v>
      </c>
      <c r="G13" s="3"/>
      <c r="H13" s="3">
        <v>756</v>
      </c>
      <c r="I13" s="3"/>
      <c r="J13" s="3"/>
      <c r="K13" s="3"/>
    </row>
    <row r="14" spans="1:11" x14ac:dyDescent="0.3">
      <c r="A14" s="3"/>
      <c r="B14" s="3"/>
      <c r="C14" s="3"/>
      <c r="D14" s="3"/>
      <c r="E14" s="3"/>
      <c r="F14" s="3" t="s">
        <v>237</v>
      </c>
      <c r="G14" s="3"/>
      <c r="H14" s="3">
        <v>113</v>
      </c>
      <c r="I14" s="3"/>
      <c r="J14" s="3"/>
      <c r="K14" s="3"/>
    </row>
    <row r="15" spans="1:1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3">
      <c r="A16" s="3" t="s">
        <v>239</v>
      </c>
      <c r="B16" s="3"/>
      <c r="C16" s="3"/>
      <c r="D16" s="3" t="s">
        <v>23</v>
      </c>
      <c r="E16" s="3"/>
      <c r="F16" s="3" t="s">
        <v>240</v>
      </c>
      <c r="G16" s="3"/>
      <c r="H16" s="3"/>
      <c r="I16" s="3"/>
      <c r="J16" s="3"/>
      <c r="K16" s="3"/>
    </row>
    <row r="17" spans="1:11" x14ac:dyDescent="0.3">
      <c r="A17" s="3"/>
      <c r="B17" s="3"/>
      <c r="C17" s="3"/>
      <c r="D17" s="3" t="s">
        <v>236</v>
      </c>
      <c r="E17" s="3"/>
      <c r="F17" s="3" t="s">
        <v>240</v>
      </c>
      <c r="G17" s="3"/>
      <c r="H17" s="3"/>
      <c r="I17" s="3"/>
      <c r="J17" s="3"/>
      <c r="K17" s="3"/>
    </row>
    <row r="18" spans="1:11" x14ac:dyDescent="0.3">
      <c r="A18" s="3"/>
      <c r="B18" s="3"/>
      <c r="C18" s="3"/>
      <c r="D18" s="3" t="s">
        <v>237</v>
      </c>
      <c r="E18" s="3"/>
      <c r="F18" s="3" t="s">
        <v>241</v>
      </c>
      <c r="G18" s="3"/>
      <c r="H18" s="3"/>
      <c r="I18" s="3"/>
      <c r="J18" s="3"/>
      <c r="K18" s="3"/>
    </row>
    <row r="19" spans="1:11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3">
      <c r="A20" s="3" t="s">
        <v>242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3">
      <c r="A22" s="3" t="s">
        <v>243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3">
      <c r="A25" s="92" t="s">
        <v>202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3">
      <c r="A26" s="92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3">
      <c r="A27" s="3" t="s">
        <v>244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3">
      <c r="A29" s="3" t="s">
        <v>245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3">
      <c r="A31" s="3" t="s">
        <v>246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3">
      <c r="A33" s="3" t="s">
        <v>247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s="3" customFormat="1" x14ac:dyDescent="0.3"/>
    <row r="35" spans="1:11" s="3" customFormat="1" x14ac:dyDescent="0.3">
      <c r="A35" s="3" t="s">
        <v>248</v>
      </c>
    </row>
    <row r="36" spans="1:1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3">
      <c r="A37" s="3" t="s">
        <v>249</v>
      </c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3">
      <c r="A39" s="3" t="s">
        <v>250</v>
      </c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3">
      <c r="A41" s="3" t="s">
        <v>251</v>
      </c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C36" sqref="C36"/>
    </sheetView>
  </sheetViews>
  <sheetFormatPr defaultRowHeight="14.4" x14ac:dyDescent="0.3"/>
  <sheetData>
    <row r="1" spans="1:11" ht="15.6" x14ac:dyDescent="0.3">
      <c r="A1" s="95" t="s">
        <v>112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3">
      <c r="A3" s="3" t="s">
        <v>113</v>
      </c>
      <c r="B3" s="3"/>
      <c r="C3" s="66" t="s">
        <v>252</v>
      </c>
      <c r="D3" s="3"/>
      <c r="E3" s="3"/>
      <c r="F3" s="3"/>
      <c r="G3" s="3"/>
      <c r="H3" s="3"/>
      <c r="I3" s="3"/>
      <c r="J3" s="3"/>
      <c r="K3" s="3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3">
      <c r="A5" s="3" t="s">
        <v>114</v>
      </c>
      <c r="B5" s="3"/>
      <c r="C5" s="3"/>
      <c r="D5" s="3"/>
      <c r="E5" s="3" t="s">
        <v>196</v>
      </c>
      <c r="F5" s="3"/>
      <c r="G5" s="3"/>
      <c r="H5" s="3"/>
      <c r="I5" s="3"/>
      <c r="J5" s="3"/>
      <c r="K5" s="3"/>
    </row>
    <row r="6" spans="1:1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3">
      <c r="A7" s="3"/>
      <c r="B7" s="3"/>
      <c r="C7" s="3"/>
      <c r="D7" s="3"/>
      <c r="E7" s="3" t="s">
        <v>166</v>
      </c>
      <c r="F7" s="3"/>
      <c r="G7" s="3"/>
      <c r="H7" s="3"/>
      <c r="I7" s="3"/>
      <c r="J7" s="3"/>
      <c r="K7" s="3"/>
    </row>
    <row r="8" spans="1:11" x14ac:dyDescent="0.3">
      <c r="A8" s="3"/>
      <c r="B8" s="3"/>
      <c r="C8" s="3"/>
      <c r="D8" s="3"/>
      <c r="E8" s="3" t="s">
        <v>167</v>
      </c>
      <c r="F8" s="3"/>
      <c r="G8" s="3"/>
      <c r="H8" s="3"/>
      <c r="I8" s="3"/>
      <c r="J8" s="3"/>
      <c r="K8" s="3"/>
    </row>
    <row r="9" spans="1:1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3">
      <c r="A11" s="3" t="s">
        <v>253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3">
      <c r="A13" s="3" t="s">
        <v>254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3">
      <c r="A15" s="3" t="s">
        <v>255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3">
      <c r="A17" s="3" t="s">
        <v>256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3">
      <c r="A19" s="3" t="s">
        <v>257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3">
      <c r="A22" s="92" t="s">
        <v>202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3">
      <c r="A24" s="3" t="s">
        <v>258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s="3" customFormat="1" x14ac:dyDescent="0.3"/>
    <row r="26" spans="1:11" s="3" customFormat="1" x14ac:dyDescent="0.3">
      <c r="A26" s="3" t="s">
        <v>259</v>
      </c>
    </row>
    <row r="27" spans="1:1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3">
      <c r="A28" s="3" t="s">
        <v>260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3">
      <c r="A30" s="3" t="s">
        <v>261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3">
      <c r="A32" s="3" t="s">
        <v>262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15-OIR-02</Docket_x0020_Number>
    <TaxCatchAll xmlns="8eef3743-c7b3-4cbe-8837-b6e805be353c"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Z5JXHV6S7NA6-3-72475</_dlc_DocId>
    <_dlc_DocIdUrl xmlns="8eef3743-c7b3-4cbe-8837-b6e805be353c">
      <Url>http://efilingspinternal/_layouts/DocIdRedir.aspx?ID=Z5JXHV6S7NA6-3-72475</Url>
      <Description>Z5JXHV6S7NA6-3-72475</Description>
    </_dlc_DocIdUrl>
  </documentManagement>
</p:properties>
</file>

<file path=customXml/itemProps1.xml><?xml version="1.0" encoding="utf-8"?>
<ds:datastoreItem xmlns:ds="http://schemas.openxmlformats.org/officeDocument/2006/customXml" ds:itemID="{1677C2FF-EF92-4934-8B82-D79405423F30}"/>
</file>

<file path=customXml/itemProps2.xml><?xml version="1.0" encoding="utf-8"?>
<ds:datastoreItem xmlns:ds="http://schemas.openxmlformats.org/officeDocument/2006/customXml" ds:itemID="{7A142BA1-49F2-465E-83DC-FAC65ACF0466}"/>
</file>

<file path=customXml/itemProps3.xml><?xml version="1.0" encoding="utf-8"?>
<ds:datastoreItem xmlns:ds="http://schemas.openxmlformats.org/officeDocument/2006/customXml" ds:itemID="{CD5620D2-74F8-436C-B336-BA2F8A176845}"/>
</file>

<file path=customXml/itemProps4.xml><?xml version="1.0" encoding="utf-8"?>
<ds:datastoreItem xmlns:ds="http://schemas.openxmlformats.org/officeDocument/2006/customXml" ds:itemID="{4E7AF6FA-AD9D-4AEC-B786-D80D9B2ACB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All Projects</vt:lpstr>
      <vt:lpstr>CNG Refuel</vt:lpstr>
      <vt:lpstr>Hydrogen</vt:lpstr>
      <vt:lpstr>Diesel Subs</vt:lpstr>
      <vt:lpstr>E85 Refuel</vt:lpstr>
      <vt:lpstr>BioCH4</vt:lpstr>
      <vt:lpstr>EV Charge</vt:lpstr>
      <vt:lpstr>Ethanol Prod</vt:lpstr>
      <vt:lpstr>Sheet7</vt:lpstr>
    </vt:vector>
  </TitlesOfParts>
  <Company>California Energy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Calculations Supporting Economic Impact Assessment</dc:title>
  <dc:creator>ejohn</dc:creator>
  <cp:lastModifiedBy>Paul, Patricia@Energy</cp:lastModifiedBy>
  <dcterms:created xsi:type="dcterms:W3CDTF">2015-04-06T16:23:53Z</dcterms:created>
  <dcterms:modified xsi:type="dcterms:W3CDTF">2015-05-26T14:29:03Z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d6773aa3-f4a8-4f81-b306-0336322d3f43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http://efilingspinternal/PendingDocuments/15-OIR-02/20150526T080017_Economic_Impact_Assessment_of_the_3130_Regulations.xlsx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544500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