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acificenergyadvisors.sharepoint.com/MCE Files/MCE IEPR/"/>
    </mc:Choice>
  </mc:AlternateContent>
  <bookViews>
    <workbookView xWindow="0" yWindow="0" windowWidth="23040" windowHeight="8832" tabRatio="677"/>
  </bookViews>
  <sheets>
    <sheet name="Admin Info" sheetId="10" r:id="rId1"/>
    <sheet name="S-1 CRATs" sheetId="1" r:id="rId2"/>
    <sheet name="S-2 Energy Balance" sheetId="3" r:id="rId3"/>
    <sheet name="S-5 Table" sheetId="12" r:id="rId4"/>
  </sheets>
  <definedNames>
    <definedName name="_xlnm.Print_Titles" localSheetId="1">'S-1 CRATs'!$9:$9</definedName>
    <definedName name="_xlnm.Print_Titles" localSheetId="2">'S-2 Energy Balance'!$9:$9</definedName>
    <definedName name="_xlnm.Print_Titles" localSheetId="3">'S-5 Table'!$8:$8</definedName>
  </definedNames>
  <calcPr calcId="152511"/>
</workbook>
</file>

<file path=xl/calcChain.xml><?xml version="1.0" encoding="utf-8"?>
<calcChain xmlns="http://schemas.openxmlformats.org/spreadsheetml/2006/main">
  <c r="D46" i="3" l="1"/>
  <c r="E46" i="3"/>
  <c r="F46" i="3"/>
  <c r="G46" i="3"/>
  <c r="H46" i="3"/>
  <c r="I46" i="3"/>
  <c r="J46" i="3"/>
  <c r="K46" i="3"/>
  <c r="L46" i="3"/>
  <c r="M46" i="3"/>
  <c r="N46" i="3"/>
  <c r="C46" i="3"/>
  <c r="D50" i="1" l="1"/>
  <c r="E50" i="1"/>
  <c r="F50" i="1"/>
  <c r="G50" i="1"/>
  <c r="H50" i="1"/>
  <c r="I50" i="1"/>
  <c r="J50" i="1"/>
  <c r="K50" i="1"/>
  <c r="L50" i="1"/>
  <c r="M50" i="1"/>
  <c r="N50" i="1"/>
  <c r="C50" i="1"/>
  <c r="D68" i="3" l="1"/>
  <c r="E68" i="3"/>
  <c r="G68" i="3"/>
  <c r="H68" i="3"/>
  <c r="I68" i="3"/>
  <c r="J68" i="3"/>
  <c r="K68" i="3"/>
  <c r="L68" i="3"/>
  <c r="M68" i="3"/>
  <c r="N68" i="3"/>
  <c r="C68" i="3"/>
  <c r="D72" i="1"/>
  <c r="E72" i="1"/>
  <c r="F72" i="1"/>
  <c r="G72" i="1"/>
  <c r="H72" i="1"/>
  <c r="I72" i="1"/>
  <c r="J72" i="1"/>
  <c r="K72" i="1"/>
  <c r="L72" i="1"/>
  <c r="M72" i="1"/>
  <c r="N72" i="1"/>
  <c r="C72" i="1"/>
  <c r="F54" i="3"/>
  <c r="F68" i="3" s="1"/>
  <c r="N20" i="1" l="1"/>
  <c r="M20" i="1"/>
  <c r="L20" i="1"/>
  <c r="K20" i="1"/>
  <c r="J20" i="1"/>
  <c r="I20" i="1"/>
  <c r="H20" i="1"/>
  <c r="G20" i="1"/>
  <c r="F20" i="1"/>
  <c r="E20" i="1"/>
  <c r="C20" i="1"/>
  <c r="D20" i="1" l="1"/>
  <c r="C19" i="3" l="1"/>
  <c r="D19" i="3"/>
  <c r="E19" i="3"/>
  <c r="D12" i="12" l="1"/>
  <c r="D11" i="12"/>
  <c r="C97" i="1" l="1"/>
  <c r="F28" i="1" l="1"/>
  <c r="E28" i="1"/>
  <c r="F19" i="1"/>
  <c r="F21" i="1" s="1"/>
  <c r="E21" i="3" l="1"/>
  <c r="F38" i="3"/>
  <c r="F34" i="3"/>
  <c r="F31" i="3"/>
  <c r="F28" i="3"/>
  <c r="F24" i="3"/>
  <c r="F19" i="3"/>
  <c r="F21" i="3" s="1"/>
  <c r="F79" i="3" s="1"/>
  <c r="D19" i="1"/>
  <c r="D21" i="1" s="1"/>
  <c r="D22" i="1" s="1"/>
  <c r="C19" i="1"/>
  <c r="C21" i="1" s="1"/>
  <c r="C22" i="1" s="1"/>
  <c r="A6" i="12"/>
  <c r="E24" i="3" l="1"/>
  <c r="N19" i="3"/>
  <c r="N21" i="3" s="1"/>
  <c r="N79" i="3" s="1"/>
  <c r="M19" i="3"/>
  <c r="M21" i="3" s="1"/>
  <c r="M79" i="3" s="1"/>
  <c r="L19" i="3"/>
  <c r="L21" i="3" s="1"/>
  <c r="L79" i="3" s="1"/>
  <c r="K19" i="3"/>
  <c r="K21" i="3" s="1"/>
  <c r="K79" i="3" s="1"/>
  <c r="J19" i="3"/>
  <c r="J21" i="3" s="1"/>
  <c r="J79" i="3" s="1"/>
  <c r="I19" i="3"/>
  <c r="I21" i="3" s="1"/>
  <c r="I79" i="3" s="1"/>
  <c r="H19" i="3"/>
  <c r="H21" i="3" s="1"/>
  <c r="H79" i="3" s="1"/>
  <c r="G19" i="3"/>
  <c r="G21" i="3" s="1"/>
  <c r="G79" i="3" s="1"/>
  <c r="N19" i="1"/>
  <c r="N21" i="1" s="1"/>
  <c r="M19" i="1"/>
  <c r="M21" i="1" s="1"/>
  <c r="L19" i="1"/>
  <c r="L21" i="1" s="1"/>
  <c r="K19" i="1"/>
  <c r="K21" i="1" s="1"/>
  <c r="K22" i="1" s="1"/>
  <c r="J19" i="1"/>
  <c r="J21" i="1" s="1"/>
  <c r="J22" i="1" s="1"/>
  <c r="I19" i="1"/>
  <c r="I21" i="1" s="1"/>
  <c r="I22" i="1" s="1"/>
  <c r="H19" i="1"/>
  <c r="H21" i="1" s="1"/>
  <c r="H22" i="1" s="1"/>
  <c r="G19" i="1"/>
  <c r="G21" i="1" s="1"/>
  <c r="G22" i="1" s="1"/>
  <c r="F22" i="1"/>
  <c r="F25" i="1" s="1"/>
  <c r="E19" i="1"/>
  <c r="E21" i="1" s="1"/>
  <c r="D97" i="1"/>
  <c r="B6" i="3"/>
  <c r="B6" i="1"/>
  <c r="D42" i="1"/>
  <c r="C42" i="1"/>
  <c r="D38" i="1"/>
  <c r="C38" i="1"/>
  <c r="D35" i="1"/>
  <c r="C35" i="1"/>
  <c r="D32" i="1"/>
  <c r="C32" i="1"/>
  <c r="D28" i="1"/>
  <c r="C28" i="1"/>
  <c r="N38" i="3"/>
  <c r="M38" i="3"/>
  <c r="L38" i="3"/>
  <c r="K38" i="3"/>
  <c r="J38" i="3"/>
  <c r="I38" i="3"/>
  <c r="H38" i="3"/>
  <c r="G38" i="3"/>
  <c r="N34" i="3"/>
  <c r="M34" i="3"/>
  <c r="L34" i="3"/>
  <c r="K34" i="3"/>
  <c r="J34" i="3"/>
  <c r="I34" i="3"/>
  <c r="H34" i="3"/>
  <c r="G34" i="3"/>
  <c r="N31" i="3"/>
  <c r="M31" i="3"/>
  <c r="L31" i="3"/>
  <c r="K31" i="3"/>
  <c r="J31" i="3"/>
  <c r="I31" i="3"/>
  <c r="H31" i="3"/>
  <c r="G31" i="3"/>
  <c r="N28" i="3"/>
  <c r="M28" i="3"/>
  <c r="L28" i="3"/>
  <c r="K28" i="3"/>
  <c r="J28" i="3"/>
  <c r="I28" i="3"/>
  <c r="H28" i="3"/>
  <c r="G28" i="3"/>
  <c r="N24" i="3"/>
  <c r="N78" i="3" s="1"/>
  <c r="M24" i="3"/>
  <c r="M78" i="3" s="1"/>
  <c r="L24" i="3"/>
  <c r="L78" i="3" s="1"/>
  <c r="K24" i="3"/>
  <c r="J24" i="3"/>
  <c r="I24" i="3"/>
  <c r="I78" i="3" s="1"/>
  <c r="H24" i="3"/>
  <c r="G24" i="3"/>
  <c r="G78" i="3" s="1"/>
  <c r="N42" i="1"/>
  <c r="M42" i="1"/>
  <c r="L42" i="1"/>
  <c r="K42" i="1"/>
  <c r="J42" i="1"/>
  <c r="I42" i="1"/>
  <c r="H42" i="1"/>
  <c r="G42" i="1"/>
  <c r="F42" i="1"/>
  <c r="N38" i="1"/>
  <c r="M38" i="1"/>
  <c r="L38" i="1"/>
  <c r="K38" i="1"/>
  <c r="J38" i="1"/>
  <c r="I38" i="1"/>
  <c r="H38" i="1"/>
  <c r="G38" i="1"/>
  <c r="F38" i="1"/>
  <c r="N35" i="1"/>
  <c r="M35" i="1"/>
  <c r="L35" i="1"/>
  <c r="K35" i="1"/>
  <c r="J35" i="1"/>
  <c r="I35" i="1"/>
  <c r="H35" i="1"/>
  <c r="G35" i="1"/>
  <c r="F35" i="1"/>
  <c r="N32" i="1"/>
  <c r="M32" i="1"/>
  <c r="L32" i="1"/>
  <c r="K32" i="1"/>
  <c r="J32" i="1"/>
  <c r="I32" i="1"/>
  <c r="H32" i="1"/>
  <c r="G32" i="1"/>
  <c r="F32" i="1"/>
  <c r="N28" i="1"/>
  <c r="M28" i="1"/>
  <c r="L28" i="1"/>
  <c r="K28" i="1"/>
  <c r="J28" i="1"/>
  <c r="I28" i="1"/>
  <c r="H28" i="1"/>
  <c r="G28" i="1"/>
  <c r="E38" i="3"/>
  <c r="E34" i="3"/>
  <c r="E31" i="3"/>
  <c r="E28" i="3"/>
  <c r="E79" i="3"/>
  <c r="E35" i="1"/>
  <c r="E32" i="1"/>
  <c r="E42" i="1"/>
  <c r="E38" i="1"/>
  <c r="D38" i="3"/>
  <c r="C38" i="3"/>
  <c r="D34" i="3"/>
  <c r="C34" i="3"/>
  <c r="D31" i="3"/>
  <c r="C31" i="3"/>
  <c r="C28" i="3"/>
  <c r="D28" i="3"/>
  <c r="D24" i="3"/>
  <c r="C24" i="3"/>
  <c r="D21" i="3"/>
  <c r="D79" i="3" s="1"/>
  <c r="C21" i="3"/>
  <c r="C79" i="3" s="1"/>
  <c r="J82" i="1" l="1"/>
  <c r="K78" i="3"/>
  <c r="K80" i="3" s="1"/>
  <c r="K82" i="3" s="1"/>
  <c r="H78" i="3"/>
  <c r="H80" i="3" s="1"/>
  <c r="H82" i="3" s="1"/>
  <c r="J78" i="3"/>
  <c r="J80" i="3" s="1"/>
  <c r="J82" i="3" s="1"/>
  <c r="N82" i="1"/>
  <c r="G82" i="1"/>
  <c r="H82" i="1"/>
  <c r="L82" i="1"/>
  <c r="C82" i="1"/>
  <c r="C78" i="3"/>
  <c r="C80" i="3" s="1"/>
  <c r="K82" i="1"/>
  <c r="I82" i="1"/>
  <c r="M82" i="1"/>
  <c r="D82" i="1"/>
  <c r="E82" i="1"/>
  <c r="F82" i="1"/>
  <c r="D78" i="3"/>
  <c r="D80" i="3" s="1"/>
  <c r="E78" i="3"/>
  <c r="E80" i="3" s="1"/>
  <c r="D25" i="1"/>
  <c r="D83" i="1" s="1"/>
  <c r="C25" i="1"/>
  <c r="C83" i="1" s="1"/>
  <c r="L80" i="3"/>
  <c r="L82" i="3" s="1"/>
  <c r="N80" i="3"/>
  <c r="N82" i="3" s="1"/>
  <c r="M80" i="3"/>
  <c r="M82" i="3" s="1"/>
  <c r="G25" i="1"/>
  <c r="G83" i="1" s="1"/>
  <c r="I25" i="1"/>
  <c r="I83" i="1" s="1"/>
  <c r="K25" i="1"/>
  <c r="K83" i="1" s="1"/>
  <c r="M22" i="1"/>
  <c r="M25" i="1" s="1"/>
  <c r="M83" i="1" s="1"/>
  <c r="F83" i="1"/>
  <c r="H25" i="1"/>
  <c r="H83" i="1" s="1"/>
  <c r="J25" i="1"/>
  <c r="J83" i="1" s="1"/>
  <c r="L22" i="1"/>
  <c r="L25" i="1" s="1"/>
  <c r="L83" i="1" s="1"/>
  <c r="N22" i="1"/>
  <c r="N25" i="1" s="1"/>
  <c r="N83" i="1" s="1"/>
  <c r="G80" i="3"/>
  <c r="I80" i="3"/>
  <c r="I82" i="3" s="1"/>
  <c r="E22" i="1"/>
  <c r="E25" i="1" s="1"/>
  <c r="E83" i="1" s="1"/>
  <c r="D84" i="1" l="1"/>
  <c r="K84" i="1"/>
  <c r="C84" i="1"/>
  <c r="M84" i="1"/>
  <c r="I84" i="1"/>
  <c r="I85" i="1" s="1"/>
  <c r="G84" i="1"/>
  <c r="G86" i="1" s="1"/>
  <c r="N84" i="1"/>
  <c r="J84" i="1"/>
  <c r="L84" i="1"/>
  <c r="E84" i="1"/>
  <c r="F84" i="1"/>
  <c r="F86" i="1" s="1"/>
  <c r="H84" i="1"/>
  <c r="H86" i="1" s="1"/>
  <c r="J86" i="1" l="1"/>
  <c r="J85" i="1"/>
  <c r="N86" i="1"/>
  <c r="N85" i="1"/>
  <c r="K86" i="1"/>
  <c r="K85" i="1"/>
  <c r="M85" i="1"/>
  <c r="M86" i="1"/>
  <c r="L86" i="1"/>
  <c r="L85" i="1"/>
  <c r="I86" i="1"/>
  <c r="F78" i="3" l="1"/>
  <c r="F80" i="3" s="1"/>
</calcChain>
</file>

<file path=xl/sharedStrings.xml><?xml version="1.0" encoding="utf-8"?>
<sst xmlns="http://schemas.openxmlformats.org/spreadsheetml/2006/main" count="874" uniqueCount="378">
  <si>
    <t>Biofuels</t>
  </si>
  <si>
    <t>Geothermal</t>
  </si>
  <si>
    <t>Small Hydro</t>
  </si>
  <si>
    <t>Solar</t>
  </si>
  <si>
    <t>Wind</t>
  </si>
  <si>
    <t>Other</t>
  </si>
  <si>
    <t xml:space="preserve">Firm Sales Obligations </t>
  </si>
  <si>
    <t>Total Energy Supply from QF Contracts</t>
  </si>
  <si>
    <t>Renewable DG Supply</t>
  </si>
  <si>
    <t>line</t>
  </si>
  <si>
    <t>Total Utility-Controlled Renewable Energy</t>
  </si>
  <si>
    <t>Start Date:</t>
  </si>
  <si>
    <t>Expiration Date:</t>
  </si>
  <si>
    <t>Must Take:</t>
  </si>
  <si>
    <t>Firm:</t>
  </si>
  <si>
    <t>Termination &amp; Extension Rights:</t>
  </si>
  <si>
    <t>Performance Requirements:</t>
  </si>
  <si>
    <t>Unit Contingent / LD Contract:</t>
  </si>
  <si>
    <t>Fuel Type:</t>
  </si>
  <si>
    <t>Transmission Contingent &amp; Path:</t>
  </si>
  <si>
    <t>Scheduling Coordinator:</t>
  </si>
  <si>
    <t xml:space="preserve">Natural Gas </t>
  </si>
  <si>
    <t>2014</t>
  </si>
  <si>
    <t>2015</t>
  </si>
  <si>
    <t>2016</t>
  </si>
  <si>
    <t>2017</t>
  </si>
  <si>
    <t>2018</t>
  </si>
  <si>
    <t>Coincidence Adjustment (-)</t>
  </si>
  <si>
    <t>14a</t>
  </si>
  <si>
    <t>14b</t>
  </si>
  <si>
    <t>14c</t>
  </si>
  <si>
    <t xml:space="preserve">Total Dependable Nuclear Capacity </t>
  </si>
  <si>
    <t>15a</t>
  </si>
  <si>
    <t>15b</t>
  </si>
  <si>
    <t>15c</t>
  </si>
  <si>
    <t>17a</t>
  </si>
  <si>
    <t>17b</t>
  </si>
  <si>
    <t>17c</t>
  </si>
  <si>
    <t>17d</t>
  </si>
  <si>
    <t>18a</t>
  </si>
  <si>
    <t>18b</t>
  </si>
  <si>
    <t>18c</t>
  </si>
  <si>
    <t>18d</t>
  </si>
  <si>
    <t>19a</t>
  </si>
  <si>
    <t>19b</t>
  </si>
  <si>
    <t>19c</t>
  </si>
  <si>
    <t>19d</t>
  </si>
  <si>
    <t>19e</t>
  </si>
  <si>
    <t>2a</t>
  </si>
  <si>
    <t>2b</t>
  </si>
  <si>
    <t xml:space="preserve">Total Fossil Energy Supply </t>
  </si>
  <si>
    <t xml:space="preserve">Total Nuclear Energy Supply </t>
  </si>
  <si>
    <t>Forecast Total Energy Demand / Consumption</t>
  </si>
  <si>
    <t>Adjusted Energy Demand / Consumption</t>
  </si>
  <si>
    <t>2013</t>
  </si>
  <si>
    <t>Demand Response / Interruptible Programs (-)</t>
  </si>
  <si>
    <t>Availability of Products:</t>
  </si>
  <si>
    <t>MW</t>
  </si>
  <si>
    <t>Coincident Peak-Hour Demand</t>
  </si>
  <si>
    <t>Short-Term and Spot Market Purchases</t>
  </si>
  <si>
    <t>Date of Peak Load for Annual Peak Deliveries</t>
  </si>
  <si>
    <t>Hour Ending (HE) for Annual Peak Deliveries</t>
  </si>
  <si>
    <t>Adjusted Annual Peak Load</t>
  </si>
  <si>
    <t>Short Term and Spot Market Purchases</t>
  </si>
  <si>
    <t>Supplier / Seller:</t>
  </si>
  <si>
    <t>Total: Existing and Planned Capacity</t>
  </si>
  <si>
    <t>Bold font cells sum automatically.</t>
  </si>
  <si>
    <t>Firm LSE Energy Requirement</t>
  </si>
  <si>
    <t xml:space="preserve">Generic Renewable Energy </t>
  </si>
  <si>
    <t>Generic Non-Renewable Energy</t>
  </si>
  <si>
    <t>Forecast Total Peak-Hour 1-in-2 Demand</t>
  </si>
  <si>
    <t>Adjusted Peak-Hour Demand: End-Use Customers</t>
  </si>
  <si>
    <t>Firm LSE Peak-Hour Resource Requirement</t>
  </si>
  <si>
    <t>Specified Planning Reserve Margin</t>
  </si>
  <si>
    <t>Non-Renewable DG Supply</t>
  </si>
  <si>
    <t>ESP Energy Demand: New and Renewed Contracts</t>
  </si>
  <si>
    <t>Contract / Agreement Type:</t>
  </si>
  <si>
    <t>Generic Renewable Resources</t>
  </si>
  <si>
    <t>Generic Non-Renewable Resources</t>
  </si>
  <si>
    <t>2019</t>
  </si>
  <si>
    <t>2020</t>
  </si>
  <si>
    <t xml:space="preserve">Yellow pattern cells are used to apply for confidentiality. </t>
  </si>
  <si>
    <t>Interruptible Load called on during that hour (+)</t>
  </si>
  <si>
    <t>ESP Peak Load: New and Renewed Contracts</t>
  </si>
  <si>
    <t>ESP Peak Load: Existing Customer Contracts</t>
  </si>
  <si>
    <t>2c</t>
  </si>
  <si>
    <t>2d</t>
  </si>
  <si>
    <t>2e</t>
  </si>
  <si>
    <t>ESP Peak Load in PG&amp;E service area</t>
  </si>
  <si>
    <t>ESP Peak Load in SCE service area</t>
  </si>
  <si>
    <t>ESP Peak Load in SDG&amp;E service area</t>
  </si>
  <si>
    <t>Required Planning Reserve Margin</t>
  </si>
  <si>
    <t>Credit for Imports That Carry Reserves (-)</t>
  </si>
  <si>
    <t>Total: Hydro Plants 30 MW or less</t>
  </si>
  <si>
    <t>Notes</t>
  </si>
  <si>
    <t>x</t>
  </si>
  <si>
    <t>ESP Energy Demand: Existing Customer Contracts</t>
  </si>
  <si>
    <t>ESP Energy Demand in PG&amp;E service area</t>
  </si>
  <si>
    <t>ESP Energy Demand in SCE service area</t>
  </si>
  <si>
    <t>ESP Energy Demand in SDG&amp;E service area</t>
  </si>
  <si>
    <t>19f</t>
  </si>
  <si>
    <t>Total Energy: Hydro Plants 30 MW or less</t>
  </si>
  <si>
    <t>Total Utility-Controlled Renewable Capacity</t>
  </si>
  <si>
    <t>CAPACITY SUPPLY RESOURCES</t>
  </si>
  <si>
    <t xml:space="preserve">ENERGY SUPPLY RESOURCES </t>
  </si>
  <si>
    <t xml:space="preserve">Total Fossil Fuel Dependable Capacity </t>
  </si>
  <si>
    <r>
      <t>(</t>
    </r>
    <r>
      <rPr>
        <sz val="8"/>
        <rFont val="Wingdings"/>
        <charset val="2"/>
      </rPr>
      <t>â</t>
    </r>
    <r>
      <rPr>
        <sz val="8"/>
        <rFont val="Times New Roman"/>
        <family val="1"/>
      </rPr>
      <t xml:space="preserve"> </t>
    </r>
    <r>
      <rPr>
        <sz val="12"/>
        <rFont val="Times New Roman"/>
        <family val="1"/>
      </rPr>
      <t>Prior Forecasts</t>
    </r>
    <r>
      <rPr>
        <sz val="8"/>
        <rFont val="Times New Roman"/>
        <family val="1"/>
      </rPr>
      <t xml:space="preserve"> </t>
    </r>
    <r>
      <rPr>
        <sz val="8"/>
        <rFont val="Wingdings"/>
        <charset val="2"/>
      </rPr>
      <t>â</t>
    </r>
    <r>
      <rPr>
        <sz val="12"/>
        <rFont val="Times New Roman"/>
        <family val="1"/>
      </rPr>
      <t>)</t>
    </r>
  </si>
  <si>
    <r>
      <t>(</t>
    </r>
    <r>
      <rPr>
        <sz val="9"/>
        <rFont val="Wingdings"/>
        <charset val="2"/>
      </rPr>
      <t>â</t>
    </r>
    <r>
      <rPr>
        <sz val="12"/>
        <rFont val="Times New Roman"/>
        <family val="1"/>
      </rPr>
      <t xml:space="preserve"> Actual Supply</t>
    </r>
    <r>
      <rPr>
        <sz val="8"/>
        <rFont val="Times New Roman"/>
        <family val="1"/>
      </rPr>
      <t xml:space="preserve"> </t>
    </r>
    <r>
      <rPr>
        <sz val="8"/>
        <rFont val="Wingdings"/>
        <charset val="2"/>
      </rPr>
      <t>â</t>
    </r>
    <r>
      <rPr>
        <sz val="12"/>
        <rFont val="Times New Roman"/>
        <family val="1"/>
      </rPr>
      <t>)</t>
    </r>
  </si>
  <si>
    <t xml:space="preserve">Yellow fill matches an application for confidentiality. </t>
  </si>
  <si>
    <t>[fuel: Fossil Unit 2]</t>
  </si>
  <si>
    <t>[fuel: Fossil Unit N, list planned resources last]</t>
  </si>
  <si>
    <t>[Nuclear Unit 1]</t>
  </si>
  <si>
    <t>[Nuclear Unit 2]</t>
  </si>
  <si>
    <t>Total Dependable Hydroelectric Capacity</t>
  </si>
  <si>
    <t>[fuel: Renewable Project 2]</t>
  </si>
  <si>
    <t>[fuel: Renewable Project N, list planned resources last]</t>
  </si>
  <si>
    <t>Total Qualifying Facility (QF) Capacity</t>
  </si>
  <si>
    <t xml:space="preserve">Yellow fill relates to an application for confidentiality. </t>
  </si>
  <si>
    <t>Total Hydroelectric Energy Generation</t>
  </si>
  <si>
    <t>Name of Load Serving Entity ("LSE")</t>
  </si>
  <si>
    <t>Title:</t>
  </si>
  <si>
    <t>Name:</t>
  </si>
  <si>
    <t>Telephone:</t>
  </si>
  <si>
    <t>Address:</t>
  </si>
  <si>
    <t>Address 2:</t>
  </si>
  <si>
    <t>City:</t>
  </si>
  <si>
    <t>State:</t>
  </si>
  <si>
    <t>Zip:</t>
  </si>
  <si>
    <t>S-1 CRATS</t>
  </si>
  <si>
    <t>S-2 Energy Balance</t>
  </si>
  <si>
    <t>S-3 Small POU Hourly Loads</t>
  </si>
  <si>
    <t>S-5 Bilateral Contracts</t>
  </si>
  <si>
    <t>Application for Confidentiality</t>
  </si>
  <si>
    <t>Narrative Statements</t>
  </si>
  <si>
    <t>Name of Resource Planning Coordinator</t>
  </si>
  <si>
    <t>Back-up / Additional Contact Persons for Questions about these Forms (Optional):</t>
  </si>
  <si>
    <t>Date Completed:</t>
  </si>
  <si>
    <t>Date Updated by LSE:</t>
  </si>
  <si>
    <t>Self-Generation and DG Adjustments</t>
  </si>
  <si>
    <t>Adjustments for Major Outages</t>
  </si>
  <si>
    <t>Contract Name:</t>
  </si>
  <si>
    <t>Annual Peak Load / Actual Metered Deliveries</t>
  </si>
  <si>
    <t>Total Energy Supply from Renewable Contracts</t>
  </si>
  <si>
    <t>Total Energy Supply from Other Bilateral Contracts</t>
  </si>
  <si>
    <t>Total Capacity from Renewable Energy Contracts</t>
  </si>
  <si>
    <t>Total Capacity from Other Bilateral Contracts</t>
  </si>
  <si>
    <t>Total: Hydro Plants larger than 30 MW</t>
  </si>
  <si>
    <t>Total Energy: Hydro Plants larger than 30 MW</t>
  </si>
  <si>
    <t>Firming or Shaping:</t>
  </si>
  <si>
    <t>Contract / Agreement Products:</t>
  </si>
  <si>
    <t>Generating Units Specified:</t>
  </si>
  <si>
    <t>Availability of the Units:</t>
  </si>
  <si>
    <t>Persons who prepared Supply Forms</t>
  </si>
  <si>
    <t>[state fuel, then list each resource, e.g., Fossil Unit 1]</t>
  </si>
  <si>
    <t>[state fuel, then list each resource, e.g., Renewable Plant 1]</t>
  </si>
  <si>
    <t>CAPACITY BALANCE SUMMARY</t>
  </si>
  <si>
    <t>Historic LSE Peak Load:</t>
  </si>
  <si>
    <t>ENERGY BALANCE SUMMARY</t>
  </si>
  <si>
    <t>Total Energy: Existing and Planned Resources</t>
  </si>
  <si>
    <t>8a</t>
  </si>
  <si>
    <t>8b</t>
  </si>
  <si>
    <t>8c</t>
  </si>
  <si>
    <t>9a</t>
  </si>
  <si>
    <t>9b</t>
  </si>
  <si>
    <t>9c</t>
  </si>
  <si>
    <t>10a</t>
  </si>
  <si>
    <t>10b</t>
  </si>
  <si>
    <t>10c</t>
  </si>
  <si>
    <t>11a</t>
  </si>
  <si>
    <t>11b</t>
  </si>
  <si>
    <t>11c</t>
  </si>
  <si>
    <t>11d</t>
  </si>
  <si>
    <t>12a</t>
  </si>
  <si>
    <t>12b</t>
  </si>
  <si>
    <t>12c</t>
  </si>
  <si>
    <t>12d</t>
  </si>
  <si>
    <t>13a</t>
  </si>
  <si>
    <t>13b</t>
  </si>
  <si>
    <t>13c</t>
  </si>
  <si>
    <t>13d</t>
  </si>
  <si>
    <t>13e</t>
  </si>
  <si>
    <t>15d</t>
  </si>
  <si>
    <t>17e</t>
  </si>
  <si>
    <t>18e</t>
  </si>
  <si>
    <t>17f</t>
  </si>
  <si>
    <t>17g</t>
  </si>
  <si>
    <t>17h</t>
  </si>
  <si>
    <t>8d</t>
  </si>
  <si>
    <t>13f</t>
  </si>
  <si>
    <t>13g</t>
  </si>
  <si>
    <t>13h</t>
  </si>
  <si>
    <t>15e</t>
  </si>
  <si>
    <t>15f</t>
  </si>
  <si>
    <t>Data input by User are highlighted with the dark green font</t>
  </si>
  <si>
    <t>CA</t>
  </si>
  <si>
    <t>2021</t>
  </si>
  <si>
    <t>2022</t>
  </si>
  <si>
    <r>
      <rPr>
        <b/>
        <sz val="12"/>
        <rFont val="Times New Roman"/>
        <family val="1"/>
      </rPr>
      <t xml:space="preserve">Capacity Surplus or </t>
    </r>
    <r>
      <rPr>
        <b/>
        <sz val="12"/>
        <color rgb="FFFF0000"/>
        <rFont val="Times New Roman"/>
        <family val="1"/>
      </rPr>
      <t>(Capacity Need)</t>
    </r>
  </si>
  <si>
    <t>Delivery Points (BAA / zone):</t>
  </si>
  <si>
    <t>Delivery Points (load pocket/substation):</t>
  </si>
  <si>
    <t>Locational Attributes of Unit (BAA / zone):</t>
  </si>
  <si>
    <t>Locational Attributes of Unit (load pocket/substation):</t>
  </si>
  <si>
    <t>Notes (1):</t>
  </si>
  <si>
    <t>Notes (2):</t>
  </si>
  <si>
    <r>
      <rPr>
        <b/>
        <sz val="12"/>
        <rFont val="Times New Roman"/>
        <family val="1"/>
      </rPr>
      <t xml:space="preserve">Energy Surplus or </t>
    </r>
    <r>
      <rPr>
        <b/>
        <sz val="12"/>
        <color rgb="FFFF0000"/>
        <rFont val="Times New Roman"/>
        <family val="1"/>
      </rPr>
      <t>(Energy Need)</t>
    </r>
  </si>
  <si>
    <t>E-mail:</t>
  </si>
  <si>
    <t>2023</t>
  </si>
  <si>
    <t>2024</t>
  </si>
  <si>
    <t>2016 GWh numbers are illustrative.</t>
  </si>
  <si>
    <t>Additional and Achievable Energy Efficiency (-)</t>
  </si>
  <si>
    <r>
      <t xml:space="preserve">(Forecast Supply </t>
    </r>
    <r>
      <rPr>
        <sz val="12"/>
        <rFont val="Wingdings"/>
        <charset val="2"/>
      </rPr>
      <t>ð</t>
    </r>
    <r>
      <rPr>
        <sz val="12"/>
        <rFont val="Times New Roman"/>
        <family val="1"/>
      </rPr>
      <t xml:space="preserve"> )</t>
    </r>
  </si>
  <si>
    <t>Year 2013</t>
  </si>
  <si>
    <t>Year 2014</t>
  </si>
  <si>
    <t>State of California</t>
  </si>
  <si>
    <t>California Energy Commission</t>
  </si>
  <si>
    <r>
      <t xml:space="preserve">CEC Form S-1: Capacity Resource Accounting Table </t>
    </r>
    <r>
      <rPr>
        <sz val="12"/>
        <rFont val="Times New Roman"/>
        <family val="1"/>
      </rPr>
      <t>(issued 12/2014)</t>
    </r>
  </si>
  <si>
    <r>
      <t xml:space="preserve">Administrative Information </t>
    </r>
    <r>
      <rPr>
        <sz val="12"/>
        <rFont val="Times New Roman"/>
        <family val="1"/>
      </rPr>
      <t>(issued 12/2014)</t>
    </r>
  </si>
  <si>
    <t>ELECTRICITY RESOURCE PLANNING FORMS</t>
  </si>
  <si>
    <t>2016 MW numbers are illustrative.</t>
  </si>
  <si>
    <r>
      <t xml:space="preserve">CEC Form S-5: Bilateral Contracts Table </t>
    </r>
    <r>
      <rPr>
        <sz val="12"/>
        <rFont val="Times New Roman"/>
        <family val="1"/>
      </rPr>
      <t>(issued 12/2014)</t>
    </r>
  </si>
  <si>
    <t>NQC or Dependable MW Under Contract:</t>
  </si>
  <si>
    <t>Nameplate MW of the Units</t>
  </si>
  <si>
    <t>Capacity Resource Accounting Table (MW)</t>
  </si>
  <si>
    <t>Energy Balance Table (GWh)</t>
  </si>
  <si>
    <t>ENERGY DEMAND CALCULATIONS</t>
  </si>
  <si>
    <t>PEAK LOAD CALCULATIONS</t>
  </si>
  <si>
    <r>
      <t xml:space="preserve">CEC Form S-2: Energy Balance Table </t>
    </r>
    <r>
      <rPr>
        <sz val="12"/>
        <rFont val="Times New Roman"/>
        <family val="1"/>
      </rPr>
      <t>(issued 12/2014)</t>
    </r>
  </si>
  <si>
    <t>Marin Clean Energy</t>
  </si>
  <si>
    <t>Brian Goldstein</t>
  </si>
  <si>
    <t>Consultant</t>
  </si>
  <si>
    <t>Brian@pacificea.com</t>
  </si>
  <si>
    <t>916-936-3303</t>
  </si>
  <si>
    <t>1839 Iron Point Road</t>
  </si>
  <si>
    <t>Suite 120</t>
  </si>
  <si>
    <t>Folsom</t>
  </si>
  <si>
    <t>RE Kansas, LLC</t>
  </si>
  <si>
    <t>Shell Energy North America</t>
  </si>
  <si>
    <t>PV Solar</t>
  </si>
  <si>
    <t>LEPRFD_1_KANSAS</t>
  </si>
  <si>
    <t>CAISO NP15</t>
  </si>
  <si>
    <t>Fresno</t>
  </si>
  <si>
    <t>Forward energy purchase</t>
  </si>
  <si>
    <t>Available</t>
  </si>
  <si>
    <t>Unit Contingent</t>
  </si>
  <si>
    <t>N/A</t>
  </si>
  <si>
    <t>Fixed</t>
  </si>
  <si>
    <t>No</t>
  </si>
  <si>
    <t>RTREE_2_WIND3</t>
  </si>
  <si>
    <t>Kern County</t>
  </si>
  <si>
    <t>Landfill Gas</t>
  </si>
  <si>
    <t>Vacaville</t>
  </si>
  <si>
    <t>Wheatland</t>
  </si>
  <si>
    <t>Rising Tree Wind Farm III, LLC</t>
  </si>
  <si>
    <t>WHEATL_6_LNDFIL</t>
  </si>
  <si>
    <t>Yes</t>
  </si>
  <si>
    <t>Kings County</t>
  </si>
  <si>
    <t>CORCAN_1_SOLAR2</t>
  </si>
  <si>
    <t>GOOSLK_1_SOLAR1</t>
  </si>
  <si>
    <t>G2 Energy LLC (Ostrom Road)</t>
  </si>
  <si>
    <t>G2 Energy LLC (Hay Road)</t>
  </si>
  <si>
    <t>Cottonwood Solar, LLC (Goose Lake)</t>
  </si>
  <si>
    <t>Cottonwood Solar, LLC (Corcoran)</t>
  </si>
  <si>
    <t>Cottonwood Solar, LLC (Marin Carport))</t>
  </si>
  <si>
    <t>Marin County</t>
  </si>
  <si>
    <t>PEABDY_2_LNDFIL</t>
  </si>
  <si>
    <t>RE Mustang 4, LLC</t>
  </si>
  <si>
    <t>Annual escalator</t>
  </si>
  <si>
    <t>Stion MCE Solar One, LLC</t>
  </si>
  <si>
    <t>Contra Costa County</t>
  </si>
  <si>
    <t>Exelon Generating Company, LLC</t>
  </si>
  <si>
    <t>7x24</t>
  </si>
  <si>
    <t>Firmed and Shaped</t>
  </si>
  <si>
    <t>Index Plus</t>
  </si>
  <si>
    <t>Portfolio</t>
  </si>
  <si>
    <t>Roosevelt, WA
Kennewick, WA</t>
  </si>
  <si>
    <t>Cottonwood Solar, LLC (Marin Carport)</t>
  </si>
  <si>
    <t>Natural Gas</t>
  </si>
  <si>
    <t>Delta Energy Center</t>
  </si>
  <si>
    <t>Pittsburg</t>
  </si>
  <si>
    <t>Portfolio Content Category 1</t>
  </si>
  <si>
    <t>Portfolio Content Category 2</t>
  </si>
  <si>
    <t>Peak and off-Peak blocks that vary month to month (capacity under contract is the monthly average)</t>
  </si>
  <si>
    <t>GenPower, LLC</t>
  </si>
  <si>
    <t>0.62094% Base Resource</t>
  </si>
  <si>
    <t>Hydroelectric</t>
  </si>
  <si>
    <t>TRCYPGAE_I_F_DA1</t>
  </si>
  <si>
    <t>Central Valley Project and Washoe Project hydroelectric facilities</t>
  </si>
  <si>
    <t>WAPA Central Valley Project and Washoe Project</t>
  </si>
  <si>
    <t>% of cost</t>
  </si>
  <si>
    <t>Western Area Power Administration</t>
  </si>
  <si>
    <t>WM Renewable Energy, LLC</t>
  </si>
  <si>
    <t>Grant County, WA</t>
  </si>
  <si>
    <t>N/A - monthly volumes vary</t>
  </si>
  <si>
    <t>System</t>
  </si>
  <si>
    <t>Novato Substation</t>
  </si>
  <si>
    <t>Unkown at this time</t>
  </si>
  <si>
    <t>Baseload</t>
  </si>
  <si>
    <t>Pleasant Grove Substation</t>
  </si>
  <si>
    <t>PLSNTG_7_LNCLND</t>
  </si>
  <si>
    <t>Sutter County</t>
  </si>
  <si>
    <t>Energy America, LLC</t>
  </si>
  <si>
    <t>PCC1 Portfolio</t>
  </si>
  <si>
    <t>As available</t>
  </si>
  <si>
    <t>RE Kansas, LLC (PV Solar)</t>
  </si>
  <si>
    <t>Rising Tree Wind Farm III, LLC (Wind)</t>
  </si>
  <si>
    <t>G2 Energy LLC (Hay Road) (Landfill Gas)</t>
  </si>
  <si>
    <t>G2 Energy LLC (Ostrom Road) (Landfill Gas)</t>
  </si>
  <si>
    <t>Cottonwood Solar, LLC (Corcoran, Goose Lake, and Marin Carport) (PV Solar)</t>
  </si>
  <si>
    <t>Calpine Energy Services, LP (Block)</t>
  </si>
  <si>
    <t>Calpine Energy Services, LP (Block) (Natural Gas)</t>
  </si>
  <si>
    <t>GenPower, LLC (Landfill Gas)</t>
  </si>
  <si>
    <t>RE Mustang 4, LLC (PV Solar)</t>
  </si>
  <si>
    <t>Stion MCE Solar One, LLC (PV Solar)</t>
  </si>
  <si>
    <t>Exelon Generating Company, LLC (Wind)</t>
  </si>
  <si>
    <t>Western Area Power Administration (Hydroelectric)</t>
  </si>
  <si>
    <t>WM Renewable Energy, LLC (Landfill Gas)</t>
  </si>
  <si>
    <t>Shell Energy North America (Block)</t>
  </si>
  <si>
    <t>Shell Energy North America (Shaped)</t>
  </si>
  <si>
    <t>Energy America, LLC (PCC1 Portfolio)</t>
  </si>
  <si>
    <t>15g</t>
  </si>
  <si>
    <t>15h</t>
  </si>
  <si>
    <t>15i</t>
  </si>
  <si>
    <t>15j</t>
  </si>
  <si>
    <t>15k</t>
  </si>
  <si>
    <t>15l</t>
  </si>
  <si>
    <t>15m</t>
  </si>
  <si>
    <t>15n</t>
  </si>
  <si>
    <t>15o</t>
  </si>
  <si>
    <t>15p</t>
  </si>
  <si>
    <t>15q</t>
  </si>
  <si>
    <t>15r</t>
  </si>
  <si>
    <t>Silicon Valley Power</t>
  </si>
  <si>
    <t>TBD</t>
  </si>
  <si>
    <t>Calpine Energy Services, LP</t>
  </si>
  <si>
    <t>Lake County</t>
  </si>
  <si>
    <t>GEYS13_7_UNIT13</t>
  </si>
  <si>
    <t>Z-Global</t>
  </si>
  <si>
    <t>WAPA</t>
  </si>
  <si>
    <t>GCPD Priest Rapids</t>
  </si>
  <si>
    <t>System and Portfolio of PCC1 and PCC2</t>
  </si>
  <si>
    <t>Forward energy purchase; PCC1 and PCC2</t>
  </si>
  <si>
    <t>All capacity figures are from June of each respective year</t>
  </si>
  <si>
    <t>Calpine Energy Services, LP (Geysers 1)</t>
  </si>
  <si>
    <t>Calpine Energy Services, LP (Geysers 1) (Geothermal)</t>
  </si>
  <si>
    <t>Calpine Energy Services, LP (Geysers 2)</t>
  </si>
  <si>
    <t>East Bay Municipal Utility District</t>
  </si>
  <si>
    <t>18f</t>
  </si>
  <si>
    <t>18g</t>
  </si>
  <si>
    <t>18h</t>
  </si>
  <si>
    <t>18i</t>
  </si>
  <si>
    <t>18j</t>
  </si>
  <si>
    <t>18m</t>
  </si>
  <si>
    <t>18o</t>
  </si>
  <si>
    <t>18r</t>
  </si>
  <si>
    <t>18k</t>
  </si>
  <si>
    <t>18n</t>
  </si>
  <si>
    <t>18p</t>
  </si>
  <si>
    <t>18q</t>
  </si>
  <si>
    <t>18s</t>
  </si>
  <si>
    <t>18t</t>
  </si>
  <si>
    <t>15s</t>
  </si>
  <si>
    <t>15t</t>
  </si>
  <si>
    <t>FIT #1, San Rafael Airport</t>
  </si>
  <si>
    <t>San Rafael Airport, LLC</t>
  </si>
  <si>
    <t>FIT #2 &amp; #3, Cooley Quarry</t>
  </si>
  <si>
    <t>DRES Quarry, LLC.</t>
  </si>
  <si>
    <t>FIT #4, Larkspur RE Partners</t>
  </si>
  <si>
    <t>Larkspur RE Partnership 1</t>
  </si>
  <si>
    <t>FIT #5 &amp; #6, Goodrick &amp; Richmond Parkway</t>
  </si>
  <si>
    <t>JHS Properties</t>
  </si>
  <si>
    <t>FIT #7, Binford Storage Solar</t>
  </si>
  <si>
    <t>Las Gallinas Substation</t>
  </si>
  <si>
    <t>Stafford Substation</t>
  </si>
  <si>
    <t>Greenbrae Substation</t>
  </si>
  <si>
    <t>Rochmond Substation</t>
  </si>
  <si>
    <t>Binford Rd., LLC</t>
  </si>
  <si>
    <t>18u</t>
  </si>
  <si>
    <t>15u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</si>
</sst>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(* #,##0.00_);_(* \(#,##0.00\);_(* &quot;-&quot;??_);_(@_)"/>
    <numFmt numFmtId="164" formatCode="[$-409]mmm\-yy;@"/>
    <numFmt numFmtId="165" formatCode="[$-409]mmmm\ d\,\ yyyy;@"/>
    <numFmt numFmtId="166" formatCode="#,##0.0"/>
    <numFmt numFmtId="167" formatCode="m/d/yy;@"/>
    <numFmt numFmtId="168" formatCode="m/d/yyyy;@"/>
    <numFmt numFmtId="169" formatCode="_(* #,##0_);_(* \(#,##0\);_(* &quot;-&quot;??_);_(@_)"/>
    <numFmt numFmtId="170" formatCode="_(* #,##0.0_);_(* \(#,##0.0\);_(* &quot;-&quot;??_);_(@_)"/>
  </numFmts>
  <fonts count="23" x14ac:knownFonts="1">
    <font>
      <sz val="12"/>
      <name val="Times New Roman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b/>
      <sz val="12"/>
      <color rgb="FF0000FF"/>
      <name val="Times New Roman"/>
      <family val="1"/>
    </font>
    <font>
      <b/>
      <i/>
      <sz val="12"/>
      <color rgb="FF0000FF"/>
      <name val="Times New Roman"/>
      <family val="1"/>
    </font>
    <font>
      <sz val="12"/>
      <color rgb="FF008000"/>
      <name val="Times New Roman"/>
      <family val="1"/>
    </font>
    <font>
      <sz val="12"/>
      <color rgb="FFFF0000"/>
      <name val="Times New Roman"/>
      <family val="1"/>
    </font>
    <font>
      <sz val="12"/>
      <color rgb="FF0070C0"/>
      <name val="Times New Roman"/>
      <family val="1"/>
    </font>
    <font>
      <sz val="12"/>
      <color rgb="FF0000FF"/>
      <name val="Times New Roman"/>
      <family val="1"/>
    </font>
    <font>
      <sz val="9"/>
      <name val="Wingdings"/>
      <charset val="2"/>
    </font>
    <font>
      <sz val="8"/>
      <name val="Wingdings"/>
      <charset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2"/>
      <color rgb="FFFF0000"/>
      <name val="Times New Roman"/>
      <family val="1"/>
    </font>
    <font>
      <sz val="12"/>
      <name val="Wingdings"/>
      <charset val="2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color indexed="12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9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6" fillId="0" borderId="0"/>
    <xf numFmtId="0" fontId="16" fillId="0" borderId="0"/>
    <xf numFmtId="0" fontId="17" fillId="0" borderId="0" applyNumberFormat="0" applyFill="0" applyBorder="0" applyAlignment="0" applyProtection="0">
      <alignment vertical="top"/>
      <protection locked="0"/>
    </xf>
  </cellStyleXfs>
  <cellXfs count="17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3" fontId="0" fillId="0" borderId="0" xfId="0" applyNumberFormat="1" applyBorder="1" applyAlignment="1">
      <alignment vertical="center"/>
    </xf>
    <xf numFmtId="164" fontId="0" fillId="0" borderId="0" xfId="0" applyNumberFormat="1" applyAlignment="1">
      <alignment vertical="center"/>
    </xf>
    <xf numFmtId="0" fontId="0" fillId="0" borderId="1" xfId="0" applyBorder="1" applyAlignment="1">
      <alignment horizontal="center" vertical="center"/>
    </xf>
    <xf numFmtId="3" fontId="0" fillId="0" borderId="0" xfId="0" applyNumberFormat="1" applyAlignment="1">
      <alignment vertical="center"/>
    </xf>
    <xf numFmtId="3" fontId="0" fillId="0" borderId="0" xfId="0" applyNumberFormat="1" applyBorder="1" applyAlignment="1">
      <alignment horizontal="left" vertical="center"/>
    </xf>
    <xf numFmtId="164" fontId="0" fillId="0" borderId="0" xfId="0" applyNumberFormat="1" applyFill="1" applyBorder="1" applyAlignment="1">
      <alignment vertical="center"/>
    </xf>
    <xf numFmtId="164" fontId="0" fillId="0" borderId="0" xfId="0" applyNumberFormat="1" applyBorder="1" applyAlignment="1">
      <alignment vertical="center"/>
    </xf>
    <xf numFmtId="3" fontId="0" fillId="0" borderId="1" xfId="0" applyNumberFormat="1" applyFill="1" applyBorder="1" applyAlignment="1">
      <alignment vertical="center"/>
    </xf>
    <xf numFmtId="38" fontId="0" fillId="0" borderId="0" xfId="0" applyNumberFormat="1" applyBorder="1" applyAlignment="1">
      <alignment horizontal="left" vertical="center"/>
    </xf>
    <xf numFmtId="38" fontId="0" fillId="0" borderId="0" xfId="0" applyNumberFormat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164" fontId="0" fillId="4" borderId="1" xfId="0" applyNumberFormat="1" applyFill="1" applyBorder="1" applyAlignment="1">
      <alignment vertical="center"/>
    </xf>
    <xf numFmtId="164" fontId="0" fillId="0" borderId="1" xfId="0" applyNumberFormat="1" applyFill="1" applyBorder="1" applyAlignment="1">
      <alignment horizontal="center" vertical="center"/>
    </xf>
    <xf numFmtId="164" fontId="3" fillId="0" borderId="1" xfId="0" applyNumberFormat="1" applyFont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indent="1"/>
    </xf>
    <xf numFmtId="38" fontId="10" fillId="0" borderId="1" xfId="0" applyNumberFormat="1" applyFont="1" applyFill="1" applyBorder="1" applyAlignment="1">
      <alignment vertical="center"/>
    </xf>
    <xf numFmtId="38" fontId="3" fillId="0" borderId="1" xfId="0" applyNumberFormat="1" applyFont="1" applyFill="1" applyBorder="1" applyAlignment="1">
      <alignment vertical="center"/>
    </xf>
    <xf numFmtId="38" fontId="0" fillId="0" borderId="1" xfId="0" applyNumberForma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3" fontId="0" fillId="0" borderId="0" xfId="0" applyNumberForma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9" fontId="10" fillId="0" borderId="0" xfId="0" applyNumberFormat="1" applyFont="1" applyFill="1" applyBorder="1" applyAlignment="1">
      <alignment vertical="center"/>
    </xf>
    <xf numFmtId="164" fontId="7" fillId="5" borderId="1" xfId="0" applyNumberFormat="1" applyFont="1" applyFill="1" applyBorder="1" applyAlignment="1">
      <alignment horizontal="center" vertical="center"/>
    </xf>
    <xf numFmtId="164" fontId="3" fillId="5" borderId="1" xfId="0" applyNumberFormat="1" applyFont="1" applyFill="1" applyBorder="1" applyAlignment="1">
      <alignment horizontal="center" vertical="center"/>
    </xf>
    <xf numFmtId="49" fontId="3" fillId="5" borderId="1" xfId="0" applyNumberFormat="1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right" vertical="center"/>
    </xf>
    <xf numFmtId="38" fontId="0" fillId="0" borderId="1" xfId="0" applyNumberFormat="1" applyBorder="1" applyAlignment="1">
      <alignment vertical="center"/>
    </xf>
    <xf numFmtId="164" fontId="0" fillId="0" borderId="1" xfId="0" applyNumberForma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38" fontId="3" fillId="0" borderId="1" xfId="0" applyNumberFormat="1" applyFont="1" applyFill="1" applyBorder="1" applyAlignment="1">
      <alignment horizontal="right" vertical="center"/>
    </xf>
    <xf numFmtId="0" fontId="0" fillId="4" borderId="2" xfId="0" applyFill="1" applyBorder="1" applyAlignment="1">
      <alignment horizontal="center" vertical="center"/>
    </xf>
    <xf numFmtId="0" fontId="0" fillId="4" borderId="2" xfId="0" applyFill="1" applyBorder="1" applyAlignment="1">
      <alignment horizontal="right" vertical="center"/>
    </xf>
    <xf numFmtId="38" fontId="0" fillId="4" borderId="2" xfId="0" applyNumberFormat="1" applyFill="1" applyBorder="1" applyAlignment="1">
      <alignment vertical="center"/>
    </xf>
    <xf numFmtId="3" fontId="0" fillId="4" borderId="2" xfId="0" applyNumberFormat="1" applyFill="1" applyBorder="1" applyAlignment="1">
      <alignment vertical="center"/>
    </xf>
    <xf numFmtId="0" fontId="0" fillId="0" borderId="1" xfId="0" applyBorder="1" applyAlignment="1">
      <alignment horizontal="right" vertical="center"/>
    </xf>
    <xf numFmtId="38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38" fontId="3" fillId="0" borderId="1" xfId="0" quotePrefix="1" applyNumberFormat="1" applyFont="1" applyBorder="1" applyAlignment="1">
      <alignment horizontal="right" vertical="center"/>
    </xf>
    <xf numFmtId="164" fontId="7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 wrapText="1" indent="1"/>
    </xf>
    <xf numFmtId="164" fontId="7" fillId="6" borderId="1" xfId="0" applyNumberFormat="1" applyFont="1" applyFill="1" applyBorder="1" applyAlignment="1">
      <alignment horizontal="center" vertical="center"/>
    </xf>
    <xf numFmtId="0" fontId="3" fillId="6" borderId="1" xfId="0" applyNumberFormat="1" applyFont="1" applyFill="1" applyBorder="1" applyAlignment="1">
      <alignment horizontal="center" vertical="center"/>
    </xf>
    <xf numFmtId="166" fontId="3" fillId="0" borderId="1" xfId="0" applyNumberFormat="1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vertical="center"/>
    </xf>
    <xf numFmtId="166" fontId="4" fillId="0" borderId="1" xfId="0" applyNumberFormat="1" applyFont="1" applyFill="1" applyBorder="1" applyAlignment="1">
      <alignment vertical="center"/>
    </xf>
    <xf numFmtId="38" fontId="3" fillId="0" borderId="0" xfId="0" applyNumberFormat="1" applyFont="1" applyFill="1" applyBorder="1" applyAlignment="1">
      <alignment horizontal="left" vertical="center" indent="1"/>
    </xf>
    <xf numFmtId="0" fontId="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0" fillId="7" borderId="1" xfId="0" applyFont="1" applyFill="1" applyBorder="1" applyAlignment="1">
      <alignment horizontal="right" vertical="center"/>
    </xf>
    <xf numFmtId="164" fontId="1" fillId="0" borderId="1" xfId="0" applyNumberFormat="1" applyFont="1" applyBorder="1" applyAlignment="1">
      <alignment vertical="center"/>
    </xf>
    <xf numFmtId="164" fontId="1" fillId="0" borderId="1" xfId="0" applyNumberFormat="1" applyFont="1" applyBorder="1" applyAlignment="1">
      <alignment horizontal="left" vertical="center"/>
    </xf>
    <xf numFmtId="0" fontId="3" fillId="0" borderId="0" xfId="0" applyFont="1" applyFill="1" applyAlignment="1">
      <alignment horizontal="left" vertical="center" indent="1"/>
    </xf>
    <xf numFmtId="3" fontId="0" fillId="8" borderId="0" xfId="0" applyNumberFormat="1" applyFill="1" applyBorder="1" applyAlignment="1">
      <alignment horizontal="left" vertical="center"/>
    </xf>
    <xf numFmtId="164" fontId="1" fillId="0" borderId="5" xfId="0" applyNumberFormat="1" applyFont="1" applyFill="1" applyBorder="1" applyAlignment="1">
      <alignment horizontal="left" vertical="center" indent="1"/>
    </xf>
    <xf numFmtId="164" fontId="1" fillId="2" borderId="0" xfId="0" applyNumberFormat="1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 indent="1"/>
    </xf>
    <xf numFmtId="0" fontId="0" fillId="0" borderId="0" xfId="0" applyBorder="1" applyAlignment="1">
      <alignment horizontal="left" vertical="center" wrapText="1" indent="1"/>
    </xf>
    <xf numFmtId="164" fontId="3" fillId="2" borderId="1" xfId="0" applyNumberFormat="1" applyFont="1" applyFill="1" applyBorder="1" applyAlignment="1">
      <alignment horizontal="left" vertical="center" wrapText="1" indent="1"/>
    </xf>
    <xf numFmtId="164" fontId="3" fillId="0" borderId="1" xfId="0" applyNumberFormat="1" applyFont="1" applyBorder="1" applyAlignment="1">
      <alignment horizontal="left" vertical="center" wrapText="1" indent="1"/>
    </xf>
    <xf numFmtId="0" fontId="1" fillId="0" borderId="1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left" vertical="center" wrapText="1" indent="1"/>
    </xf>
    <xf numFmtId="0" fontId="1" fillId="4" borderId="4" xfId="0" applyFont="1" applyFill="1" applyBorder="1" applyAlignment="1">
      <alignment horizontal="left" vertical="center" wrapText="1" indent="1"/>
    </xf>
    <xf numFmtId="0" fontId="1" fillId="0" borderId="1" xfId="0" quotePrefix="1" applyFont="1" applyBorder="1" applyAlignment="1">
      <alignment horizontal="left" vertical="center" wrapText="1" indent="1"/>
    </xf>
    <xf numFmtId="0" fontId="1" fillId="0" borderId="1" xfId="0" applyFont="1" applyFill="1" applyBorder="1" applyAlignment="1">
      <alignment horizontal="left" vertical="center" wrapText="1" indent="1"/>
    </xf>
    <xf numFmtId="0" fontId="3" fillId="0" borderId="1" xfId="0" applyFont="1" applyFill="1" applyBorder="1" applyAlignment="1">
      <alignment horizontal="left" vertical="center" wrapText="1" indent="1"/>
    </xf>
    <xf numFmtId="0" fontId="5" fillId="0" borderId="1" xfId="0" applyFont="1" applyBorder="1" applyAlignment="1">
      <alignment horizontal="left" vertical="center" wrapText="1" indent="1"/>
    </xf>
    <xf numFmtId="164" fontId="3" fillId="6" borderId="1" xfId="0" applyNumberFormat="1" applyFont="1" applyFill="1" applyBorder="1" applyAlignment="1">
      <alignment horizontal="left" vertical="center" wrapText="1" indent="1"/>
    </xf>
    <xf numFmtId="0" fontId="8" fillId="0" borderId="0" xfId="0" applyFont="1" applyAlignment="1">
      <alignment horizontal="left" vertical="center" wrapText="1" indent="1"/>
    </xf>
    <xf numFmtId="0" fontId="1" fillId="0" borderId="3" xfId="0" applyFont="1" applyBorder="1" applyAlignment="1">
      <alignment horizontal="left" vertical="center" wrapText="1" indent="1"/>
    </xf>
    <xf numFmtId="0" fontId="0" fillId="0" borderId="6" xfId="0" applyBorder="1" applyAlignment="1">
      <alignment horizontal="center" vertical="center"/>
    </xf>
    <xf numFmtId="38" fontId="0" fillId="0" borderId="0" xfId="0" applyNumberFormat="1" applyBorder="1" applyAlignment="1">
      <alignment vertical="center"/>
    </xf>
    <xf numFmtId="167" fontId="1" fillId="0" borderId="1" xfId="0" applyNumberFormat="1" applyFont="1" applyFill="1" applyBorder="1" applyAlignment="1">
      <alignment horizontal="right" vertical="center"/>
    </xf>
    <xf numFmtId="164" fontId="3" fillId="5" borderId="1" xfId="0" applyNumberFormat="1" applyFont="1" applyFill="1" applyBorder="1" applyAlignment="1">
      <alignment horizontal="left" vertical="center" wrapText="1" indent="1"/>
    </xf>
    <xf numFmtId="0" fontId="1" fillId="4" borderId="2" xfId="0" applyFont="1" applyFill="1" applyBorder="1" applyAlignment="1">
      <alignment horizontal="left" vertical="center" wrapText="1" indent="1"/>
    </xf>
    <xf numFmtId="164" fontId="1" fillId="5" borderId="0" xfId="0" applyNumberFormat="1" applyFont="1" applyFill="1" applyBorder="1" applyAlignment="1">
      <alignment horizontal="left" vertical="center" indent="1"/>
    </xf>
    <xf numFmtId="0" fontId="4" fillId="0" borderId="1" xfId="0" applyFont="1" applyBorder="1" applyAlignment="1">
      <alignment vertical="center"/>
    </xf>
    <xf numFmtId="168" fontId="4" fillId="0" borderId="1" xfId="0" applyNumberFormat="1" applyFont="1" applyBorder="1" applyAlignment="1">
      <alignment vertical="center"/>
    </xf>
    <xf numFmtId="3" fontId="10" fillId="0" borderId="1" xfId="0" applyNumberFormat="1" applyFont="1" applyFill="1" applyBorder="1" applyAlignment="1">
      <alignment horizontal="right"/>
    </xf>
    <xf numFmtId="38" fontId="10" fillId="0" borderId="1" xfId="0" applyNumberFormat="1" applyFont="1" applyFill="1" applyBorder="1" applyAlignment="1">
      <alignment horizontal="right"/>
    </xf>
    <xf numFmtId="38" fontId="11" fillId="0" borderId="1" xfId="0" applyNumberFormat="1" applyFont="1" applyFill="1" applyBorder="1" applyAlignment="1">
      <alignment horizontal="right"/>
    </xf>
    <xf numFmtId="38" fontId="3" fillId="0" borderId="1" xfId="0" applyNumberFormat="1" applyFont="1" applyFill="1" applyBorder="1" applyAlignment="1">
      <alignment horizontal="right"/>
    </xf>
    <xf numFmtId="38" fontId="1" fillId="0" borderId="1" xfId="0" applyNumberFormat="1" applyFont="1" applyFill="1" applyBorder="1" applyAlignment="1">
      <alignment horizontal="right"/>
    </xf>
    <xf numFmtId="0" fontId="1" fillId="4" borderId="4" xfId="0" applyFont="1" applyFill="1" applyBorder="1" applyAlignment="1">
      <alignment horizontal="right"/>
    </xf>
    <xf numFmtId="38" fontId="0" fillId="4" borderId="4" xfId="0" applyNumberFormat="1" applyFill="1" applyBorder="1" applyAlignment="1">
      <alignment horizontal="right"/>
    </xf>
    <xf numFmtId="0" fontId="0" fillId="4" borderId="4" xfId="0" applyFill="1" applyBorder="1" applyAlignment="1">
      <alignment horizontal="right"/>
    </xf>
    <xf numFmtId="0" fontId="3" fillId="0" borderId="1" xfId="0" applyFont="1" applyBorder="1" applyAlignment="1">
      <alignment horizontal="right"/>
    </xf>
    <xf numFmtId="38" fontId="0" fillId="0" borderId="1" xfId="0" applyNumberFormat="1" applyFill="1" applyBorder="1" applyAlignment="1">
      <alignment horizontal="right"/>
    </xf>
    <xf numFmtId="3" fontId="0" fillId="0" borderId="1" xfId="0" applyNumberFormat="1" applyFill="1" applyBorder="1" applyAlignment="1">
      <alignment horizontal="right"/>
    </xf>
    <xf numFmtId="9" fontId="10" fillId="0" borderId="1" xfId="0" applyNumberFormat="1" applyFont="1" applyFill="1" applyBorder="1" applyAlignment="1">
      <alignment horizontal="right"/>
    </xf>
    <xf numFmtId="0" fontId="1" fillId="0" borderId="0" xfId="0" applyFont="1" applyAlignment="1">
      <alignment horizontal="left" vertical="center" wrapText="1" indent="1"/>
    </xf>
    <xf numFmtId="164" fontId="1" fillId="0" borderId="0" xfId="0" applyNumberFormat="1" applyFont="1" applyFill="1" applyBorder="1" applyAlignment="1">
      <alignment horizontal="left" vertical="center" indent="1"/>
    </xf>
    <xf numFmtId="38" fontId="1" fillId="0" borderId="1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wrapText="1" indent="2"/>
    </xf>
    <xf numFmtId="0" fontId="3" fillId="0" borderId="0" xfId="0" applyFont="1" applyBorder="1" applyAlignment="1">
      <alignment horizontal="left" vertical="center" indent="2"/>
    </xf>
    <xf numFmtId="0" fontId="21" fillId="0" borderId="0" xfId="2" applyFont="1" applyFill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indent="1"/>
    </xf>
    <xf numFmtId="0" fontId="20" fillId="0" borderId="0" xfId="2" applyFont="1" applyFill="1" applyBorder="1" applyAlignment="1">
      <alignment horizontal="left" vertical="center" wrapText="1" indent="1"/>
    </xf>
    <xf numFmtId="0" fontId="20" fillId="0" borderId="1" xfId="2" applyFont="1" applyFill="1" applyBorder="1" applyAlignment="1">
      <alignment horizontal="left" vertical="center" wrapText="1" indent="1"/>
    </xf>
    <xf numFmtId="0" fontId="21" fillId="0" borderId="0" xfId="2" applyFont="1" applyAlignment="1">
      <alignment horizontal="left" vertical="center" wrapText="1" indent="1"/>
    </xf>
    <xf numFmtId="0" fontId="21" fillId="0" borderId="0" xfId="0" applyFont="1" applyAlignment="1">
      <alignment horizontal="left" vertical="center" wrapText="1" indent="1"/>
    </xf>
    <xf numFmtId="0" fontId="22" fillId="0" borderId="1" xfId="3" applyFont="1" applyFill="1" applyBorder="1" applyAlignment="1" applyProtection="1">
      <alignment horizontal="left" vertical="center" wrapText="1" indent="1"/>
    </xf>
    <xf numFmtId="14" fontId="20" fillId="0" borderId="1" xfId="2" applyNumberFormat="1" applyFont="1" applyFill="1" applyBorder="1" applyAlignment="1">
      <alignment horizontal="left" vertical="center" wrapText="1" indent="1"/>
    </xf>
    <xf numFmtId="14" fontId="20" fillId="0" borderId="0" xfId="2" applyNumberFormat="1" applyFont="1" applyFill="1" applyBorder="1" applyAlignment="1">
      <alignment horizontal="left" vertical="center" wrapText="1" indent="1"/>
    </xf>
    <xf numFmtId="168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68" fontId="4" fillId="0" borderId="5" xfId="0" applyNumberFormat="1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3" fillId="0" borderId="0" xfId="0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horizontal="left" vertical="center"/>
    </xf>
    <xf numFmtId="164" fontId="1" fillId="0" borderId="0" xfId="0" applyNumberFormat="1" applyFont="1" applyFill="1" applyBorder="1" applyAlignment="1">
      <alignment horizontal="left" vertical="center"/>
    </xf>
    <xf numFmtId="0" fontId="1" fillId="8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164" fontId="1" fillId="5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2" applyFont="1" applyFill="1" applyBorder="1" applyAlignment="1">
      <alignment horizontal="left" vertical="center" indent="2"/>
    </xf>
    <xf numFmtId="0" fontId="17" fillId="0" borderId="1" xfId="3" applyFill="1" applyBorder="1" applyAlignment="1" applyProtection="1">
      <alignment horizontal="left" vertical="center" wrapText="1" indent="1"/>
    </xf>
    <xf numFmtId="169" fontId="11" fillId="0" borderId="1" xfId="0" applyNumberFormat="1" applyFont="1" applyFill="1" applyBorder="1" applyAlignment="1">
      <alignment horizontal="right"/>
    </xf>
    <xf numFmtId="0" fontId="1" fillId="0" borderId="1" xfId="0" applyFont="1" applyBorder="1" applyAlignment="1">
      <alignment vertical="center"/>
    </xf>
    <xf numFmtId="168" fontId="1" fillId="0" borderId="0" xfId="0" applyNumberFormat="1" applyFont="1" applyFill="1" applyBorder="1" applyAlignment="1">
      <alignment horizontal="left" vertical="center"/>
    </xf>
    <xf numFmtId="0" fontId="1" fillId="0" borderId="0" xfId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3" fillId="0" borderId="0" xfId="1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" fillId="3" borderId="0" xfId="0" applyFont="1" applyFill="1" applyBorder="1" applyAlignment="1">
      <alignment horizontal="left" vertical="center"/>
    </xf>
    <xf numFmtId="168" fontId="1" fillId="3" borderId="0" xfId="0" applyNumberFormat="1" applyFont="1" applyFill="1" applyBorder="1" applyAlignment="1">
      <alignment horizontal="left" vertical="center"/>
    </xf>
    <xf numFmtId="0" fontId="9" fillId="0" borderId="5" xfId="1" applyFont="1" applyFill="1" applyBorder="1" applyAlignment="1">
      <alignment horizontal="left" vertical="center"/>
    </xf>
    <xf numFmtId="0" fontId="12" fillId="0" borderId="5" xfId="0" applyFont="1" applyFill="1" applyBorder="1" applyAlignment="1">
      <alignment horizontal="left" vertical="center"/>
    </xf>
    <xf numFmtId="0" fontId="1" fillId="4" borderId="1" xfId="1" applyFont="1" applyFill="1" applyBorder="1" applyAlignment="1">
      <alignment horizontal="left" vertical="center"/>
    </xf>
    <xf numFmtId="0" fontId="4" fillId="4" borderId="1" xfId="1" applyFont="1" applyFill="1" applyBorder="1" applyAlignment="1">
      <alignment horizontal="left" vertical="center"/>
    </xf>
    <xf numFmtId="168" fontId="4" fillId="4" borderId="1" xfId="1" applyNumberFormat="1" applyFont="1" applyFill="1" applyBorder="1" applyAlignment="1">
      <alignment horizontal="left" vertical="center"/>
    </xf>
    <xf numFmtId="0" fontId="7" fillId="4" borderId="1" xfId="1" applyFont="1" applyFill="1" applyBorder="1" applyAlignment="1">
      <alignment horizontal="left" vertical="center"/>
    </xf>
    <xf numFmtId="0" fontId="1" fillId="0" borderId="1" xfId="1" applyFont="1" applyBorder="1" applyAlignment="1">
      <alignment horizontal="left" vertical="center"/>
    </xf>
    <xf numFmtId="0" fontId="1" fillId="0" borderId="1" xfId="1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43" fontId="1" fillId="0" borderId="1" xfId="0" applyNumberFormat="1" applyFont="1" applyFill="1" applyBorder="1" applyAlignment="1">
      <alignment horizontal="right" vertical="center"/>
    </xf>
    <xf numFmtId="43" fontId="1" fillId="0" borderId="1" xfId="0" applyNumberFormat="1" applyFont="1" applyFill="1" applyBorder="1" applyAlignment="1">
      <alignment vertical="center"/>
    </xf>
    <xf numFmtId="43" fontId="10" fillId="0" borderId="1" xfId="0" applyNumberFormat="1" applyFont="1" applyFill="1" applyBorder="1" applyAlignment="1">
      <alignment horizontal="right"/>
    </xf>
    <xf numFmtId="0" fontId="1" fillId="0" borderId="1" xfId="0" applyFont="1" applyBorder="1" applyAlignment="1">
      <alignment vertical="center" wrapText="1"/>
    </xf>
    <xf numFmtId="170" fontId="10" fillId="0" borderId="1" xfId="0" applyNumberFormat="1" applyFont="1" applyFill="1" applyBorder="1" applyAlignment="1">
      <alignment horizontal="right" vertical="center"/>
    </xf>
    <xf numFmtId="169" fontId="10" fillId="0" borderId="1" xfId="0" applyNumberFormat="1" applyFont="1" applyFill="1" applyBorder="1" applyAlignment="1">
      <alignment horizontal="right" vertical="center"/>
    </xf>
    <xf numFmtId="169" fontId="10" fillId="0" borderId="1" xfId="0" applyNumberFormat="1" applyFont="1" applyFill="1" applyBorder="1" applyAlignment="1">
      <alignment horizontal="right"/>
    </xf>
    <xf numFmtId="169" fontId="10" fillId="0" borderId="1" xfId="0" applyNumberFormat="1" applyFont="1" applyFill="1" applyBorder="1" applyAlignment="1">
      <alignment vertical="center"/>
    </xf>
    <xf numFmtId="169" fontId="1" fillId="0" borderId="1" xfId="0" applyNumberFormat="1" applyFont="1" applyFill="1" applyBorder="1" applyAlignment="1">
      <alignment vertical="center"/>
    </xf>
    <xf numFmtId="165" fontId="1" fillId="0" borderId="1" xfId="1" applyNumberFormat="1" applyFont="1" applyFill="1" applyBorder="1" applyAlignment="1">
      <alignment horizontal="left" vertical="center"/>
    </xf>
    <xf numFmtId="168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168" fontId="1" fillId="0" borderId="1" xfId="0" applyNumberFormat="1" applyFont="1" applyFill="1" applyBorder="1" applyAlignment="1">
      <alignment vertical="center"/>
    </xf>
    <xf numFmtId="43" fontId="0" fillId="0" borderId="0" xfId="0" applyNumberFormat="1" applyAlignment="1">
      <alignment vertical="center"/>
    </xf>
    <xf numFmtId="169" fontId="0" fillId="0" borderId="0" xfId="0" applyNumberFormat="1" applyAlignment="1">
      <alignment vertical="center"/>
    </xf>
    <xf numFmtId="0" fontId="10" fillId="0" borderId="1" xfId="0" applyFont="1" applyFill="1" applyBorder="1" applyAlignment="1">
      <alignment vertical="center"/>
    </xf>
    <xf numFmtId="1" fontId="10" fillId="0" borderId="1" xfId="0" applyNumberFormat="1" applyFont="1" applyFill="1" applyBorder="1" applyAlignment="1">
      <alignment vertical="center"/>
    </xf>
    <xf numFmtId="1" fontId="10" fillId="0" borderId="1" xfId="0" applyNumberFormat="1" applyFont="1" applyFill="1" applyBorder="1" applyAlignment="1">
      <alignment horizontal="right"/>
    </xf>
    <xf numFmtId="168" fontId="1" fillId="0" borderId="1" xfId="0" applyNumberFormat="1" applyFont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38" fontId="10" fillId="0" borderId="1" xfId="0" applyNumberFormat="1" applyFont="1" applyFill="1" applyBorder="1" applyAlignment="1">
      <alignment horizontal="right" vertical="center"/>
    </xf>
  </cellXfs>
  <cellStyles count="4">
    <cellStyle name="Hyperlink" xfId="3" builtinId="8"/>
    <cellStyle name="Normal" xfId="0" builtinId="0"/>
    <cellStyle name="Normal 2" xfId="2"/>
    <cellStyle name="Normal_S-5 Bilateral Contracts" xfId="1"/>
  </cellStyles>
  <dxfs count="0"/>
  <tableStyles count="0" defaultTableStyle="TableStyleMedium9" defaultPivotStyle="PivotStyleLight16"/>
  <colors>
    <mruColors>
      <color rgb="FFCC9900"/>
      <color rgb="FFFFFF99"/>
      <color rgb="FFFFFF66"/>
      <color rgb="FFDDDDDD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485775</xdr:colOff>
      <xdr:row>0</xdr:row>
      <xdr:rowOff>114300</xdr:rowOff>
    </xdr:from>
    <xdr:to>
      <xdr:col>3</xdr:col>
      <xdr:colOff>1585807</xdr:colOff>
      <xdr:row>5</xdr:row>
      <xdr:rowOff>142875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rcRect l="16500" t="15453" r="14250" b="2897"/>
        <a:stretch>
          <a:fillRect/>
        </a:stretch>
      </xdr:blipFill>
      <xdr:spPr bwMode="auto">
        <a:xfrm>
          <a:off x="7010400" y="114300"/>
          <a:ext cx="1100032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190499</xdr:colOff>
      <xdr:row>0</xdr:row>
      <xdr:rowOff>74083</xdr:rowOff>
    </xdr:from>
    <xdr:to>
      <xdr:col>4</xdr:col>
      <xdr:colOff>549698</xdr:colOff>
      <xdr:row>5</xdr:row>
      <xdr:rowOff>59266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rcRect l="16500" t="15453" r="14250" b="2897"/>
        <a:stretch>
          <a:fillRect/>
        </a:stretch>
      </xdr:blipFill>
      <xdr:spPr bwMode="auto">
        <a:xfrm>
          <a:off x="5164666" y="74083"/>
          <a:ext cx="1100032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190501</xdr:colOff>
      <xdr:row>0</xdr:row>
      <xdr:rowOff>105833</xdr:rowOff>
    </xdr:from>
    <xdr:to>
      <xdr:col>4</xdr:col>
      <xdr:colOff>549700</xdr:colOff>
      <xdr:row>5</xdr:row>
      <xdr:rowOff>91016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rcRect l="16500" t="15453" r="14250" b="2897"/>
        <a:stretch>
          <a:fillRect/>
        </a:stretch>
      </xdr:blipFill>
      <xdr:spPr bwMode="auto">
        <a:xfrm>
          <a:off x="5164668" y="105833"/>
          <a:ext cx="1100032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476250</xdr:colOff>
      <xdr:row>0</xdr:row>
      <xdr:rowOff>42333</xdr:rowOff>
    </xdr:from>
    <xdr:to>
      <xdr:col>6</xdr:col>
      <xdr:colOff>613198</xdr:colOff>
      <xdr:row>5</xdr:row>
      <xdr:rowOff>27516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rcRect l="16500" t="15453" r="14250" b="2897"/>
        <a:stretch>
          <a:fillRect/>
        </a:stretch>
      </xdr:blipFill>
      <xdr:spPr bwMode="auto">
        <a:xfrm>
          <a:off x="6392333" y="42333"/>
          <a:ext cx="1100032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Brian@pacificea.com" TargetMode="External"/><Relationship Id="rId2" Type="http://schemas.openxmlformats.org/officeDocument/2006/relationships/hyperlink" Target="mailto:Brian@pacificea.com" TargetMode="External"/><Relationship Id="rId1" Type="http://schemas.openxmlformats.org/officeDocument/2006/relationships/hyperlink" Target="mailto:Brian@pacificea.com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33"/>
  <sheetViews>
    <sheetView tabSelected="1"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/>
    </sheetView>
  </sheetViews>
  <sheetFormatPr defaultColWidth="9" defaultRowHeight="13.2" x14ac:dyDescent="0.3"/>
  <cols>
    <col min="1" max="1" width="38.3984375" style="106" customWidth="1"/>
    <col min="2" max="7" width="23.59765625" style="106" customWidth="1"/>
    <col min="8" max="16384" width="9" style="106"/>
  </cols>
  <sheetData>
    <row r="1" spans="1:7" ht="15.6" x14ac:dyDescent="0.3">
      <c r="A1" s="103" t="s">
        <v>213</v>
      </c>
    </row>
    <row r="2" spans="1:7" ht="15.6" x14ac:dyDescent="0.3">
      <c r="A2" s="103" t="s">
        <v>214</v>
      </c>
      <c r="B2" s="109"/>
    </row>
    <row r="3" spans="1:7" ht="15.6" x14ac:dyDescent="0.3">
      <c r="A3" s="110" t="s">
        <v>217</v>
      </c>
      <c r="B3" s="109"/>
    </row>
    <row r="4" spans="1:7" ht="15.6" x14ac:dyDescent="0.3">
      <c r="A4" s="129" t="s">
        <v>216</v>
      </c>
      <c r="B4" s="109"/>
    </row>
    <row r="5" spans="1:7" x14ac:dyDescent="0.3">
      <c r="A5" s="111"/>
      <c r="B5" s="109"/>
    </row>
    <row r="6" spans="1:7" x14ac:dyDescent="0.3">
      <c r="A6" s="109" t="s">
        <v>119</v>
      </c>
      <c r="B6" s="112" t="s">
        <v>227</v>
      </c>
    </row>
    <row r="7" spans="1:7" x14ac:dyDescent="0.3">
      <c r="A7" s="109" t="s">
        <v>134</v>
      </c>
      <c r="B7" s="112" t="s">
        <v>228</v>
      </c>
    </row>
    <row r="8" spans="1:7" x14ac:dyDescent="0.3">
      <c r="A8" s="109"/>
      <c r="B8" s="111"/>
    </row>
    <row r="9" spans="1:7" x14ac:dyDescent="0.3">
      <c r="A9" s="113"/>
      <c r="B9" s="113"/>
    </row>
    <row r="10" spans="1:7" s="114" customFormat="1" ht="26.4" x14ac:dyDescent="0.3">
      <c r="A10" s="109" t="s">
        <v>152</v>
      </c>
      <c r="B10" s="109" t="s">
        <v>128</v>
      </c>
      <c r="C10" s="114" t="s">
        <v>129</v>
      </c>
      <c r="D10" s="114" t="s">
        <v>130</v>
      </c>
      <c r="E10" s="114" t="s">
        <v>131</v>
      </c>
      <c r="F10" s="114" t="s">
        <v>132</v>
      </c>
      <c r="G10" s="114" t="s">
        <v>133</v>
      </c>
    </row>
    <row r="11" spans="1:7" x14ac:dyDescent="0.3">
      <c r="A11" s="111" t="s">
        <v>121</v>
      </c>
      <c r="B11" s="112" t="s">
        <v>228</v>
      </c>
      <c r="C11" s="112" t="s">
        <v>228</v>
      </c>
      <c r="D11" s="112"/>
      <c r="E11" s="112" t="s">
        <v>228</v>
      </c>
      <c r="F11" s="112"/>
      <c r="G11" s="112"/>
    </row>
    <row r="12" spans="1:7" x14ac:dyDescent="0.3">
      <c r="A12" s="111" t="s">
        <v>120</v>
      </c>
      <c r="B12" s="112" t="s">
        <v>229</v>
      </c>
      <c r="C12" s="112" t="s">
        <v>229</v>
      </c>
      <c r="D12" s="112"/>
      <c r="E12" s="112" t="s">
        <v>229</v>
      </c>
      <c r="F12" s="112"/>
      <c r="G12" s="112"/>
    </row>
    <row r="13" spans="1:7" x14ac:dyDescent="0.3">
      <c r="A13" s="111" t="s">
        <v>205</v>
      </c>
      <c r="B13" s="130" t="s">
        <v>230</v>
      </c>
      <c r="C13" s="130" t="s">
        <v>230</v>
      </c>
      <c r="D13" s="115"/>
      <c r="E13" s="130" t="s">
        <v>230</v>
      </c>
      <c r="F13" s="115"/>
      <c r="G13" s="115"/>
    </row>
    <row r="14" spans="1:7" x14ac:dyDescent="0.3">
      <c r="A14" s="111" t="s">
        <v>122</v>
      </c>
      <c r="B14" s="112" t="s">
        <v>231</v>
      </c>
      <c r="C14" s="112" t="s">
        <v>231</v>
      </c>
      <c r="D14" s="112"/>
      <c r="E14" s="112" t="s">
        <v>231</v>
      </c>
      <c r="F14" s="112"/>
      <c r="G14" s="112"/>
    </row>
    <row r="15" spans="1:7" x14ac:dyDescent="0.3">
      <c r="A15" s="111" t="s">
        <v>123</v>
      </c>
      <c r="B15" s="112" t="s">
        <v>232</v>
      </c>
      <c r="C15" s="112" t="s">
        <v>232</v>
      </c>
      <c r="D15" s="112"/>
      <c r="E15" s="112" t="s">
        <v>232</v>
      </c>
      <c r="F15" s="112"/>
      <c r="G15" s="112"/>
    </row>
    <row r="16" spans="1:7" x14ac:dyDescent="0.3">
      <c r="A16" s="111" t="s">
        <v>124</v>
      </c>
      <c r="B16" s="112" t="s">
        <v>233</v>
      </c>
      <c r="C16" s="112" t="s">
        <v>233</v>
      </c>
      <c r="D16" s="112"/>
      <c r="E16" s="112" t="s">
        <v>233</v>
      </c>
      <c r="F16" s="112"/>
      <c r="G16" s="112"/>
    </row>
    <row r="17" spans="1:7" x14ac:dyDescent="0.3">
      <c r="A17" s="111" t="s">
        <v>125</v>
      </c>
      <c r="B17" s="112" t="s">
        <v>234</v>
      </c>
      <c r="C17" s="112" t="s">
        <v>234</v>
      </c>
      <c r="D17" s="112"/>
      <c r="E17" s="112" t="s">
        <v>234</v>
      </c>
      <c r="F17" s="112"/>
      <c r="G17" s="112"/>
    </row>
    <row r="18" spans="1:7" x14ac:dyDescent="0.3">
      <c r="A18" s="111" t="s">
        <v>126</v>
      </c>
      <c r="B18" s="112" t="s">
        <v>194</v>
      </c>
      <c r="C18" s="112" t="s">
        <v>194</v>
      </c>
      <c r="D18" s="112"/>
      <c r="E18" s="112" t="s">
        <v>194</v>
      </c>
      <c r="F18" s="112"/>
      <c r="G18" s="112"/>
    </row>
    <row r="19" spans="1:7" x14ac:dyDescent="0.3">
      <c r="A19" s="111" t="s">
        <v>127</v>
      </c>
      <c r="B19" s="112">
        <v>95630</v>
      </c>
      <c r="C19" s="112">
        <v>95630</v>
      </c>
      <c r="D19" s="112"/>
      <c r="E19" s="112">
        <v>95630</v>
      </c>
      <c r="F19" s="112"/>
      <c r="G19" s="112"/>
    </row>
    <row r="20" spans="1:7" x14ac:dyDescent="0.3">
      <c r="A20" s="111" t="s">
        <v>136</v>
      </c>
      <c r="B20" s="116"/>
      <c r="C20" s="116"/>
      <c r="D20" s="116"/>
      <c r="E20" s="116"/>
      <c r="F20" s="116"/>
      <c r="G20" s="116"/>
    </row>
    <row r="21" spans="1:7" x14ac:dyDescent="0.3">
      <c r="A21" s="111" t="s">
        <v>137</v>
      </c>
      <c r="B21" s="116"/>
      <c r="C21" s="116"/>
      <c r="D21" s="116"/>
      <c r="E21" s="116"/>
      <c r="F21" s="116"/>
      <c r="G21" s="116"/>
    </row>
    <row r="22" spans="1:7" x14ac:dyDescent="0.3">
      <c r="A22" s="111"/>
      <c r="B22" s="117"/>
      <c r="C22" s="117"/>
      <c r="D22" s="117"/>
      <c r="E22" s="117"/>
      <c r="F22" s="117"/>
      <c r="G22" s="117"/>
    </row>
    <row r="23" spans="1:7" ht="26.4" x14ac:dyDescent="0.3">
      <c r="A23" s="109" t="s">
        <v>135</v>
      </c>
      <c r="B23" s="111"/>
      <c r="C23" s="111"/>
      <c r="D23" s="111"/>
      <c r="E23" s="111"/>
      <c r="F23" s="111"/>
      <c r="G23" s="111"/>
    </row>
    <row r="24" spans="1:7" x14ac:dyDescent="0.3">
      <c r="A24" s="111" t="s">
        <v>121</v>
      </c>
      <c r="B24" s="112"/>
      <c r="C24" s="112"/>
      <c r="D24" s="112"/>
      <c r="E24" s="112"/>
      <c r="F24" s="112"/>
      <c r="G24" s="112"/>
    </row>
    <row r="25" spans="1:7" x14ac:dyDescent="0.3">
      <c r="A25" s="111" t="s">
        <v>120</v>
      </c>
      <c r="B25" s="112"/>
      <c r="C25" s="112"/>
      <c r="D25" s="112"/>
      <c r="E25" s="112"/>
      <c r="F25" s="112"/>
      <c r="G25" s="112"/>
    </row>
    <row r="26" spans="1:7" x14ac:dyDescent="0.3">
      <c r="A26" s="111" t="s">
        <v>205</v>
      </c>
      <c r="B26" s="115"/>
      <c r="C26" s="115"/>
      <c r="D26" s="115"/>
      <c r="E26" s="115"/>
      <c r="F26" s="115"/>
      <c r="G26" s="115"/>
    </row>
    <row r="27" spans="1:7" x14ac:dyDescent="0.3">
      <c r="A27" s="111" t="s">
        <v>122</v>
      </c>
      <c r="B27" s="112"/>
      <c r="C27" s="112"/>
      <c r="D27" s="112"/>
      <c r="E27" s="112"/>
      <c r="F27" s="112"/>
      <c r="G27" s="112"/>
    </row>
    <row r="28" spans="1:7" x14ac:dyDescent="0.3">
      <c r="A28" s="111" t="s">
        <v>123</v>
      </c>
      <c r="B28" s="112"/>
      <c r="C28" s="112"/>
      <c r="D28" s="112"/>
      <c r="E28" s="112"/>
      <c r="F28" s="112"/>
      <c r="G28" s="112"/>
    </row>
    <row r="29" spans="1:7" x14ac:dyDescent="0.3">
      <c r="A29" s="111" t="s">
        <v>124</v>
      </c>
      <c r="B29" s="112"/>
      <c r="C29" s="112"/>
      <c r="D29" s="112"/>
      <c r="E29" s="112"/>
      <c r="F29" s="112"/>
      <c r="G29" s="112"/>
    </row>
    <row r="30" spans="1:7" x14ac:dyDescent="0.3">
      <c r="A30" s="111" t="s">
        <v>125</v>
      </c>
      <c r="B30" s="112"/>
      <c r="C30" s="112"/>
      <c r="D30" s="112"/>
      <c r="E30" s="112"/>
      <c r="F30" s="112"/>
      <c r="G30" s="112"/>
    </row>
    <row r="31" spans="1:7" x14ac:dyDescent="0.3">
      <c r="A31" s="111" t="s">
        <v>126</v>
      </c>
      <c r="B31" s="112"/>
      <c r="C31" s="112"/>
      <c r="D31" s="112"/>
      <c r="E31" s="112"/>
      <c r="F31" s="112"/>
      <c r="G31" s="112"/>
    </row>
    <row r="32" spans="1:7" x14ac:dyDescent="0.3">
      <c r="A32" s="111" t="s">
        <v>127</v>
      </c>
      <c r="B32" s="112"/>
      <c r="C32" s="112"/>
      <c r="D32" s="112"/>
      <c r="E32" s="112"/>
      <c r="F32" s="112"/>
      <c r="G32" s="112"/>
    </row>
    <row r="33" spans="1:2" x14ac:dyDescent="0.3">
      <c r="A33" s="111"/>
      <c r="B33" s="111"/>
    </row>
  </sheetData>
  <hyperlinks>
    <hyperlink ref="B13" r:id="rId1"/>
    <hyperlink ref="C13" r:id="rId2"/>
    <hyperlink ref="E13" r:id="rId3"/>
  </hyperlinks>
  <pageMargins left="0.7" right="0.7" top="0.75" bottom="0.75" header="0.3" footer="0.3"/>
  <pageSetup pageOrder="overThenDown" orientation="landscape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W102"/>
  <sheetViews>
    <sheetView zoomScale="90" zoomScaleNormal="90" workbookViewId="0">
      <pane ySplit="9" topLeftCell="A10" activePane="bottomLeft" state="frozen"/>
      <selection pane="bottomLeft" activeCell="G76" sqref="G76"/>
    </sheetView>
  </sheetViews>
  <sheetFormatPr defaultColWidth="9" defaultRowHeight="15.6" x14ac:dyDescent="0.3"/>
  <cols>
    <col min="1" max="1" width="3.8984375" style="1" customWidth="1"/>
    <col min="2" max="2" width="51.59765625" style="52" customWidth="1"/>
    <col min="3" max="3" width="9.69921875" style="1" bestFit="1" customWidth="1"/>
    <col min="4" max="5" width="9.69921875" style="1" customWidth="1"/>
    <col min="6" max="6" width="9.69921875" style="14" customWidth="1"/>
    <col min="7" max="14" width="9.69921875" style="8" customWidth="1"/>
    <col min="15" max="15" width="7.59765625" style="8" customWidth="1"/>
    <col min="16" max="131" width="7.09765625" style="2" customWidth="1"/>
    <col min="132" max="16384" width="9" style="2"/>
  </cols>
  <sheetData>
    <row r="1" spans="1:23" s="3" customFormat="1" x14ac:dyDescent="0.3">
      <c r="A1" s="23"/>
      <c r="B1" s="69" t="s">
        <v>213</v>
      </c>
      <c r="C1" s="15"/>
      <c r="D1" s="15"/>
      <c r="E1" s="84"/>
      <c r="F1" s="84"/>
      <c r="G1" s="5"/>
      <c r="H1" s="5"/>
      <c r="I1" s="5"/>
      <c r="J1" s="5"/>
      <c r="K1" s="5"/>
      <c r="L1" s="5"/>
      <c r="M1" s="5"/>
      <c r="N1" s="5"/>
    </row>
    <row r="2" spans="1:23" s="3" customFormat="1" x14ac:dyDescent="0.3">
      <c r="A2" s="23"/>
      <c r="B2" s="69" t="s">
        <v>214</v>
      </c>
      <c r="C2" s="15"/>
      <c r="D2" s="15"/>
      <c r="E2" s="84"/>
      <c r="F2" s="84"/>
      <c r="G2" s="5"/>
      <c r="H2" s="5"/>
      <c r="I2" s="5"/>
      <c r="J2" s="5"/>
      <c r="K2" s="5"/>
      <c r="L2" s="5"/>
      <c r="M2" s="5"/>
      <c r="N2" s="5"/>
    </row>
    <row r="3" spans="1:23" s="4" customFormat="1" x14ac:dyDescent="0.3">
      <c r="A3" s="30"/>
      <c r="B3" s="110" t="s">
        <v>217</v>
      </c>
      <c r="C3" s="23"/>
      <c r="D3" s="23"/>
      <c r="E3" s="23"/>
      <c r="F3" s="23"/>
      <c r="H3"/>
    </row>
    <row r="4" spans="1:23" s="4" customFormat="1" x14ac:dyDescent="0.3">
      <c r="A4" s="30"/>
      <c r="B4" s="108" t="s">
        <v>215</v>
      </c>
      <c r="C4" s="23"/>
      <c r="D4" s="23"/>
      <c r="E4" s="23"/>
      <c r="F4" s="23"/>
    </row>
    <row r="5" spans="1:23" s="4" customFormat="1" x14ac:dyDescent="0.3">
      <c r="A5" s="30"/>
      <c r="B5" s="108"/>
      <c r="C5" s="23"/>
      <c r="D5" s="23"/>
      <c r="E5" s="23"/>
      <c r="F5" s="23"/>
    </row>
    <row r="6" spans="1:23" s="4" customFormat="1" ht="15.75" customHeight="1" x14ac:dyDescent="0.3">
      <c r="B6" s="69" t="str">
        <f>'Admin Info'!B6</f>
        <v>Marin Clean Energy</v>
      </c>
      <c r="E6" s="58"/>
      <c r="F6" s="58"/>
      <c r="G6" s="58"/>
      <c r="I6" s="29"/>
      <c r="J6" s="9"/>
      <c r="K6" s="9"/>
      <c r="L6" s="9"/>
      <c r="M6" s="9"/>
      <c r="N6" s="9"/>
      <c r="O6" s="9"/>
    </row>
    <row r="7" spans="1:23" s="4" customFormat="1" x14ac:dyDescent="0.3">
      <c r="B7" s="70"/>
      <c r="E7" s="104"/>
      <c r="F7" s="68" t="s">
        <v>218</v>
      </c>
      <c r="G7" s="68"/>
      <c r="H7" s="68"/>
      <c r="I7" s="124"/>
      <c r="J7" s="125" t="s">
        <v>117</v>
      </c>
      <c r="K7" s="66"/>
      <c r="L7" s="66"/>
      <c r="M7" s="66"/>
      <c r="N7" s="66"/>
      <c r="O7" s="9"/>
    </row>
    <row r="8" spans="1:23" s="4" customFormat="1" x14ac:dyDescent="0.3">
      <c r="B8" s="70"/>
      <c r="E8" s="122"/>
      <c r="F8" s="123" t="s">
        <v>66</v>
      </c>
      <c r="G8" s="67"/>
      <c r="H8" s="24"/>
      <c r="I8" s="24"/>
      <c r="J8" s="126" t="s">
        <v>193</v>
      </c>
      <c r="K8" s="29"/>
      <c r="L8" s="29"/>
      <c r="M8" s="29"/>
      <c r="N8" s="29"/>
      <c r="O8" s="9"/>
    </row>
    <row r="9" spans="1:23" s="11" customFormat="1" x14ac:dyDescent="0.3">
      <c r="A9" s="49" t="s">
        <v>9</v>
      </c>
      <c r="B9" s="71" t="s">
        <v>222</v>
      </c>
      <c r="C9" s="50" t="s">
        <v>54</v>
      </c>
      <c r="D9" s="50" t="s">
        <v>22</v>
      </c>
      <c r="E9" s="50" t="s">
        <v>23</v>
      </c>
      <c r="F9" s="50" t="s">
        <v>24</v>
      </c>
      <c r="G9" s="50" t="s">
        <v>25</v>
      </c>
      <c r="H9" s="50" t="s">
        <v>26</v>
      </c>
      <c r="I9" s="50" t="s">
        <v>79</v>
      </c>
      <c r="J9" s="50" t="s">
        <v>80</v>
      </c>
      <c r="K9" s="50" t="s">
        <v>195</v>
      </c>
      <c r="L9" s="50" t="s">
        <v>196</v>
      </c>
      <c r="M9" s="50" t="s">
        <v>206</v>
      </c>
      <c r="N9" s="50" t="s">
        <v>207</v>
      </c>
    </row>
    <row r="10" spans="1:23" s="6" customFormat="1" x14ac:dyDescent="0.3">
      <c r="A10" s="19"/>
      <c r="B10" s="72" t="s">
        <v>225</v>
      </c>
      <c r="C10" s="63" t="s">
        <v>106</v>
      </c>
      <c r="D10" s="20"/>
      <c r="E10" s="105" t="s">
        <v>210</v>
      </c>
      <c r="F10" s="37"/>
      <c r="G10" s="18"/>
      <c r="H10" s="18"/>
      <c r="I10" s="18"/>
      <c r="J10" s="18"/>
      <c r="K10" s="18"/>
      <c r="L10" s="18"/>
      <c r="M10" s="18"/>
      <c r="N10" s="18"/>
      <c r="O10" s="10"/>
      <c r="P10" s="10"/>
      <c r="Q10" s="10"/>
      <c r="R10" s="10"/>
      <c r="S10" s="10"/>
      <c r="T10" s="11"/>
      <c r="U10" s="11"/>
      <c r="V10" s="11"/>
      <c r="W10" s="11"/>
    </row>
    <row r="11" spans="1:23" x14ac:dyDescent="0.3">
      <c r="A11" s="7">
        <v>1</v>
      </c>
      <c r="B11" s="73" t="s">
        <v>70</v>
      </c>
      <c r="C11" s="155">
        <v>189.36</v>
      </c>
      <c r="D11" s="155">
        <v>227.48</v>
      </c>
      <c r="E11" s="155">
        <v>338.15744640273988</v>
      </c>
      <c r="F11" s="155">
        <v>339.84823363475357</v>
      </c>
      <c r="G11" s="155">
        <v>341.54747480292724</v>
      </c>
      <c r="H11" s="155">
        <v>343.25521217694182</v>
      </c>
      <c r="I11" s="155">
        <v>344.97148823782652</v>
      </c>
      <c r="J11" s="155">
        <v>346.69634567901562</v>
      </c>
      <c r="K11" s="155">
        <v>348.4298274074107</v>
      </c>
      <c r="L11" s="155">
        <v>350.17197654444772</v>
      </c>
      <c r="M11" s="155">
        <v>351.9228364271699</v>
      </c>
      <c r="N11" s="155">
        <v>353.6824506093057</v>
      </c>
      <c r="O11" s="167"/>
      <c r="P11" s="167"/>
    </row>
    <row r="12" spans="1:23" x14ac:dyDescent="0.3">
      <c r="A12" s="39" t="s">
        <v>48</v>
      </c>
      <c r="B12" s="73" t="s">
        <v>84</v>
      </c>
      <c r="C12" s="91"/>
      <c r="D12" s="91"/>
      <c r="E12" s="92"/>
      <c r="F12" s="91"/>
      <c r="G12" s="91"/>
      <c r="H12" s="91"/>
      <c r="I12" s="91"/>
      <c r="J12" s="91"/>
      <c r="K12" s="91"/>
      <c r="L12" s="91"/>
      <c r="M12" s="91"/>
      <c r="N12" s="91"/>
      <c r="O12" s="2"/>
    </row>
    <row r="13" spans="1:23" x14ac:dyDescent="0.3">
      <c r="A13" s="39" t="s">
        <v>49</v>
      </c>
      <c r="B13" s="73" t="s">
        <v>83</v>
      </c>
      <c r="C13" s="91"/>
      <c r="D13" s="91"/>
      <c r="E13" s="92"/>
      <c r="F13" s="91"/>
      <c r="G13" s="91"/>
      <c r="H13" s="91"/>
      <c r="I13" s="91"/>
      <c r="J13" s="91"/>
      <c r="K13" s="91"/>
      <c r="L13" s="91"/>
      <c r="M13" s="91"/>
      <c r="N13" s="91"/>
      <c r="O13" s="2"/>
    </row>
    <row r="14" spans="1:23" x14ac:dyDescent="0.3">
      <c r="A14" s="39" t="s">
        <v>85</v>
      </c>
      <c r="B14" s="73" t="s">
        <v>88</v>
      </c>
      <c r="C14" s="91"/>
      <c r="D14" s="91"/>
      <c r="E14" s="92"/>
      <c r="F14" s="91"/>
      <c r="G14" s="91"/>
      <c r="H14" s="91"/>
      <c r="I14" s="91"/>
      <c r="J14" s="91"/>
      <c r="K14" s="91"/>
      <c r="L14" s="91"/>
      <c r="M14" s="91"/>
      <c r="N14" s="91"/>
      <c r="O14" s="2"/>
    </row>
    <row r="15" spans="1:23" x14ac:dyDescent="0.3">
      <c r="A15" s="39" t="s">
        <v>86</v>
      </c>
      <c r="B15" s="73" t="s">
        <v>89</v>
      </c>
      <c r="C15" s="91"/>
      <c r="D15" s="91"/>
      <c r="E15" s="92"/>
      <c r="F15" s="91"/>
      <c r="G15" s="91"/>
      <c r="H15" s="91"/>
      <c r="I15" s="91"/>
      <c r="J15" s="91"/>
      <c r="K15" s="91"/>
      <c r="L15" s="91"/>
      <c r="M15" s="91"/>
      <c r="N15" s="91"/>
      <c r="O15" s="2"/>
    </row>
    <row r="16" spans="1:23" x14ac:dyDescent="0.3">
      <c r="A16" s="39" t="s">
        <v>87</v>
      </c>
      <c r="B16" s="73" t="s">
        <v>90</v>
      </c>
      <c r="C16" s="91"/>
      <c r="D16" s="91"/>
      <c r="E16" s="92"/>
      <c r="F16" s="91"/>
      <c r="G16" s="91"/>
      <c r="H16" s="91"/>
      <c r="I16" s="91"/>
      <c r="J16" s="91"/>
      <c r="K16" s="91"/>
      <c r="L16" s="91"/>
      <c r="M16" s="91"/>
      <c r="N16" s="91"/>
      <c r="O16" s="2"/>
    </row>
    <row r="17" spans="1:15" x14ac:dyDescent="0.3">
      <c r="A17" s="7">
        <v>3</v>
      </c>
      <c r="B17" s="73" t="s">
        <v>209</v>
      </c>
      <c r="C17" s="91">
        <v>0</v>
      </c>
      <c r="D17" s="91">
        <v>0</v>
      </c>
      <c r="E17" s="92">
        <v>-0.106</v>
      </c>
      <c r="F17" s="131">
        <v>-5</v>
      </c>
      <c r="G17" s="131">
        <v>-7</v>
      </c>
      <c r="H17" s="131">
        <v>-9</v>
      </c>
      <c r="I17" s="131">
        <v>-11</v>
      </c>
      <c r="J17" s="131">
        <v>-13</v>
      </c>
      <c r="K17" s="131">
        <v>-15</v>
      </c>
      <c r="L17" s="131">
        <v>-17</v>
      </c>
      <c r="M17" s="131">
        <v>-19</v>
      </c>
      <c r="N17" s="131">
        <v>-18</v>
      </c>
      <c r="O17" s="2"/>
    </row>
    <row r="18" spans="1:15" x14ac:dyDescent="0.3">
      <c r="A18" s="7">
        <v>4</v>
      </c>
      <c r="B18" s="73" t="s">
        <v>55</v>
      </c>
      <c r="C18" s="91"/>
      <c r="D18" s="91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2"/>
    </row>
    <row r="19" spans="1:15" x14ac:dyDescent="0.3">
      <c r="A19" s="7">
        <v>5</v>
      </c>
      <c r="B19" s="74" t="s">
        <v>71</v>
      </c>
      <c r="C19" s="94">
        <f t="shared" ref="C19:D19" si="0">C11+C17+C18</f>
        <v>189.36</v>
      </c>
      <c r="D19" s="94">
        <f t="shared" si="0"/>
        <v>227.48</v>
      </c>
      <c r="E19" s="94">
        <f>E11+E17+E18</f>
        <v>338.05144640273988</v>
      </c>
      <c r="F19" s="94">
        <f>F11+F17+F18</f>
        <v>334.84823363475357</v>
      </c>
      <c r="G19" s="94">
        <f t="shared" ref="G19:N19" si="1">G11+G17+G18</f>
        <v>334.54747480292724</v>
      </c>
      <c r="H19" s="94">
        <f t="shared" si="1"/>
        <v>334.25521217694182</v>
      </c>
      <c r="I19" s="94">
        <f t="shared" si="1"/>
        <v>333.97148823782652</v>
      </c>
      <c r="J19" s="94">
        <f t="shared" si="1"/>
        <v>333.69634567901562</v>
      </c>
      <c r="K19" s="94">
        <f t="shared" si="1"/>
        <v>333.4298274074107</v>
      </c>
      <c r="L19" s="94">
        <f t="shared" si="1"/>
        <v>333.17197654444772</v>
      </c>
      <c r="M19" s="94">
        <f t="shared" si="1"/>
        <v>332.9228364271699</v>
      </c>
      <c r="N19" s="94">
        <f t="shared" si="1"/>
        <v>335.6824506093057</v>
      </c>
      <c r="O19" s="2"/>
    </row>
    <row r="20" spans="1:15" x14ac:dyDescent="0.3">
      <c r="A20" s="7">
        <v>6</v>
      </c>
      <c r="B20" s="73" t="s">
        <v>27</v>
      </c>
      <c r="C20" s="95">
        <f>C11*-0.0808914776020818</f>
        <v>-15.317610198730211</v>
      </c>
      <c r="D20" s="95">
        <f>D11*-0.0673647793403258</f>
        <v>-15.324140004337311</v>
      </c>
      <c r="E20" s="95">
        <f>E11*-0.0589207321049726</f>
        <v>-19.924484308797467</v>
      </c>
      <c r="F20" s="95">
        <f t="shared" ref="F20:N20" si="2">F11*-0.0589207321049726</f>
        <v>-20.024106730341451</v>
      </c>
      <c r="G20" s="95">
        <f t="shared" si="2"/>
        <v>-20.124227263993156</v>
      </c>
      <c r="H20" s="95">
        <f t="shared" si="2"/>
        <v>-20.224848400313117</v>
      </c>
      <c r="I20" s="95">
        <f t="shared" si="2"/>
        <v>-20.325972642314682</v>
      </c>
      <c r="J20" s="95">
        <f t="shared" si="2"/>
        <v>-20.427602505526252</v>
      </c>
      <c r="K20" s="95">
        <f t="shared" si="2"/>
        <v>-20.529740518053885</v>
      </c>
      <c r="L20" s="95">
        <f t="shared" si="2"/>
        <v>-20.63238922064415</v>
      </c>
      <c r="M20" s="95">
        <f t="shared" si="2"/>
        <v>-20.735551166747371</v>
      </c>
      <c r="N20" s="95">
        <f t="shared" si="2"/>
        <v>-20.839228922581103</v>
      </c>
      <c r="O20" s="2"/>
    </row>
    <row r="21" spans="1:15" x14ac:dyDescent="0.3">
      <c r="A21" s="7">
        <v>7</v>
      </c>
      <c r="B21" s="74" t="s">
        <v>58</v>
      </c>
      <c r="C21" s="94">
        <f t="shared" ref="C21:D21" si="3">C19+C20</f>
        <v>174.04238980126979</v>
      </c>
      <c r="D21" s="94">
        <f t="shared" si="3"/>
        <v>212.15585999566267</v>
      </c>
      <c r="E21" s="94">
        <f>E19+E20</f>
        <v>318.12696209394244</v>
      </c>
      <c r="F21" s="94">
        <f>F19+F20</f>
        <v>314.82412690441214</v>
      </c>
      <c r="G21" s="94">
        <f t="shared" ref="G21:N21" si="4">G19+G20</f>
        <v>314.42324753893411</v>
      </c>
      <c r="H21" s="94">
        <f t="shared" si="4"/>
        <v>314.03036377662869</v>
      </c>
      <c r="I21" s="94">
        <f t="shared" si="4"/>
        <v>313.64551559551182</v>
      </c>
      <c r="J21" s="94">
        <f t="shared" si="4"/>
        <v>313.26874317348938</v>
      </c>
      <c r="K21" s="94">
        <f t="shared" si="4"/>
        <v>312.90008688935683</v>
      </c>
      <c r="L21" s="94">
        <f t="shared" si="4"/>
        <v>312.53958732380357</v>
      </c>
      <c r="M21" s="94">
        <f t="shared" si="4"/>
        <v>312.18728526042253</v>
      </c>
      <c r="N21" s="94">
        <f t="shared" si="4"/>
        <v>314.84322168672458</v>
      </c>
      <c r="O21" s="2"/>
    </row>
    <row r="22" spans="1:15" x14ac:dyDescent="0.3">
      <c r="A22" s="7">
        <v>8</v>
      </c>
      <c r="B22" s="73" t="s">
        <v>91</v>
      </c>
      <c r="C22" s="92">
        <f t="shared" ref="C22:D22" si="5">C21*0.15</f>
        <v>26.106358470190468</v>
      </c>
      <c r="D22" s="92">
        <f t="shared" si="5"/>
        <v>31.823378999349398</v>
      </c>
      <c r="E22" s="92">
        <f>E21*0.15</f>
        <v>47.719044314091363</v>
      </c>
      <c r="F22" s="92">
        <f t="shared" ref="F22:N22" si="6">F21*0.15</f>
        <v>47.22361903566182</v>
      </c>
      <c r="G22" s="92">
        <f t="shared" si="6"/>
        <v>47.163487130840117</v>
      </c>
      <c r="H22" s="92">
        <f t="shared" si="6"/>
        <v>47.104554566494301</v>
      </c>
      <c r="I22" s="92">
        <f t="shared" si="6"/>
        <v>47.046827339326775</v>
      </c>
      <c r="J22" s="92">
        <f t="shared" si="6"/>
        <v>46.990311476023408</v>
      </c>
      <c r="K22" s="92">
        <f t="shared" si="6"/>
        <v>46.935013033403521</v>
      </c>
      <c r="L22" s="92">
        <f t="shared" si="6"/>
        <v>46.880938098570532</v>
      </c>
      <c r="M22" s="92">
        <f t="shared" si="6"/>
        <v>46.828092789063376</v>
      </c>
      <c r="N22" s="92">
        <f t="shared" si="6"/>
        <v>47.226483253008688</v>
      </c>
      <c r="O22" s="2"/>
    </row>
    <row r="23" spans="1:15" x14ac:dyDescent="0.3">
      <c r="A23" s="17">
        <v>9</v>
      </c>
      <c r="B23" s="73" t="s">
        <v>92</v>
      </c>
      <c r="C23" s="92">
        <v>0</v>
      </c>
      <c r="D23" s="92">
        <v>0</v>
      </c>
      <c r="E23" s="92">
        <v>0</v>
      </c>
      <c r="F23" s="92">
        <v>0</v>
      </c>
      <c r="G23" s="92">
        <v>0</v>
      </c>
      <c r="H23" s="92">
        <v>0</v>
      </c>
      <c r="I23" s="92">
        <v>0</v>
      </c>
      <c r="J23" s="92">
        <v>0</v>
      </c>
      <c r="K23" s="92">
        <v>0</v>
      </c>
      <c r="L23" s="92">
        <v>0</v>
      </c>
      <c r="M23" s="92">
        <v>0</v>
      </c>
      <c r="N23" s="92">
        <v>0</v>
      </c>
      <c r="O23" s="2"/>
    </row>
    <row r="24" spans="1:15" x14ac:dyDescent="0.3">
      <c r="A24" s="7">
        <v>10</v>
      </c>
      <c r="B24" s="73" t="s">
        <v>6</v>
      </c>
      <c r="C24" s="91">
        <v>0</v>
      </c>
      <c r="D24" s="91">
        <v>0</v>
      </c>
      <c r="E24" s="91">
        <v>0</v>
      </c>
      <c r="F24" s="91">
        <v>0</v>
      </c>
      <c r="G24" s="91">
        <v>0</v>
      </c>
      <c r="H24" s="91">
        <v>0</v>
      </c>
      <c r="I24" s="91">
        <v>0</v>
      </c>
      <c r="J24" s="91">
        <v>0</v>
      </c>
      <c r="K24" s="91">
        <v>0</v>
      </c>
      <c r="L24" s="91">
        <v>0</v>
      </c>
      <c r="M24" s="91">
        <v>0</v>
      </c>
      <c r="N24" s="91">
        <v>0</v>
      </c>
      <c r="O24" s="2"/>
    </row>
    <row r="25" spans="1:15" x14ac:dyDescent="0.3">
      <c r="A25" s="7">
        <v>11</v>
      </c>
      <c r="B25" s="74" t="s">
        <v>72</v>
      </c>
      <c r="C25" s="94">
        <f t="shared" ref="C25:D25" si="7">C21+C22+C23+C24</f>
        <v>200.14874827146025</v>
      </c>
      <c r="D25" s="94">
        <f t="shared" si="7"/>
        <v>243.97923899501205</v>
      </c>
      <c r="E25" s="94">
        <f>E21+E22+E23+E24</f>
        <v>365.84600640803382</v>
      </c>
      <c r="F25" s="94">
        <f>F21+F22+F23+F24</f>
        <v>362.04774594007398</v>
      </c>
      <c r="G25" s="94">
        <f t="shared" ref="G25:N25" si="8">G21+G22+G23+G24</f>
        <v>361.58673466977422</v>
      </c>
      <c r="H25" s="94">
        <f t="shared" si="8"/>
        <v>361.13491834312299</v>
      </c>
      <c r="I25" s="94">
        <f t="shared" si="8"/>
        <v>360.69234293483862</v>
      </c>
      <c r="J25" s="94">
        <f t="shared" si="8"/>
        <v>360.25905464951279</v>
      </c>
      <c r="K25" s="94">
        <f t="shared" si="8"/>
        <v>359.83509992276038</v>
      </c>
      <c r="L25" s="94">
        <f t="shared" si="8"/>
        <v>359.42052542237411</v>
      </c>
      <c r="M25" s="94">
        <f t="shared" si="8"/>
        <v>359.01537804948589</v>
      </c>
      <c r="N25" s="94">
        <f t="shared" si="8"/>
        <v>362.06970493973324</v>
      </c>
      <c r="O25" s="2"/>
    </row>
    <row r="26" spans="1:15" ht="15" customHeight="1" x14ac:dyDescent="0.3">
      <c r="A26" s="22"/>
      <c r="B26" s="75"/>
      <c r="C26" s="96"/>
      <c r="D26" s="96"/>
      <c r="E26" s="97"/>
      <c r="F26" s="98"/>
      <c r="G26" s="98"/>
      <c r="H26" s="98"/>
      <c r="I26" s="98"/>
      <c r="J26" s="98"/>
      <c r="K26" s="98"/>
      <c r="L26" s="98"/>
      <c r="M26" s="98"/>
      <c r="N26" s="98"/>
      <c r="O26" s="2"/>
    </row>
    <row r="27" spans="1:15" x14ac:dyDescent="0.3">
      <c r="A27" s="21"/>
      <c r="B27" s="74" t="s">
        <v>103</v>
      </c>
      <c r="C27" s="99"/>
      <c r="D27" s="99"/>
      <c r="E27" s="100"/>
      <c r="F27" s="101"/>
      <c r="G27" s="101"/>
      <c r="H27" s="101"/>
      <c r="I27" s="101"/>
      <c r="J27" s="101"/>
      <c r="K27" s="101"/>
      <c r="L27" s="101"/>
      <c r="M27" s="101"/>
      <c r="N27" s="101"/>
      <c r="O27" s="2"/>
    </row>
    <row r="28" spans="1:15" x14ac:dyDescent="0.3">
      <c r="A28" s="39" t="s">
        <v>172</v>
      </c>
      <c r="B28" s="74" t="s">
        <v>105</v>
      </c>
      <c r="C28" s="94">
        <f t="shared" ref="C28:N28" si="9">SUM(C29:C31)</f>
        <v>0</v>
      </c>
      <c r="D28" s="94">
        <f t="shared" si="9"/>
        <v>0</v>
      </c>
      <c r="E28" s="94">
        <f t="shared" si="9"/>
        <v>0</v>
      </c>
      <c r="F28" s="94">
        <f t="shared" si="9"/>
        <v>0</v>
      </c>
      <c r="G28" s="94">
        <f t="shared" si="9"/>
        <v>0</v>
      </c>
      <c r="H28" s="94">
        <f t="shared" si="9"/>
        <v>0</v>
      </c>
      <c r="I28" s="94">
        <f t="shared" si="9"/>
        <v>0</v>
      </c>
      <c r="J28" s="94">
        <f t="shared" si="9"/>
        <v>0</v>
      </c>
      <c r="K28" s="94">
        <f t="shared" si="9"/>
        <v>0</v>
      </c>
      <c r="L28" s="94">
        <f t="shared" si="9"/>
        <v>0</v>
      </c>
      <c r="M28" s="94">
        <f t="shared" si="9"/>
        <v>0</v>
      </c>
      <c r="N28" s="94">
        <f t="shared" si="9"/>
        <v>0</v>
      </c>
      <c r="O28" s="2"/>
    </row>
    <row r="29" spans="1:15" x14ac:dyDescent="0.3">
      <c r="A29" s="39" t="s">
        <v>173</v>
      </c>
      <c r="B29" s="73" t="s">
        <v>153</v>
      </c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2"/>
    </row>
    <row r="30" spans="1:15" x14ac:dyDescent="0.3">
      <c r="A30" s="39" t="s">
        <v>174</v>
      </c>
      <c r="B30" s="73" t="s">
        <v>109</v>
      </c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2"/>
    </row>
    <row r="31" spans="1:15" x14ac:dyDescent="0.3">
      <c r="A31" s="39" t="s">
        <v>175</v>
      </c>
      <c r="B31" s="73" t="s">
        <v>110</v>
      </c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2"/>
    </row>
    <row r="32" spans="1:15" x14ac:dyDescent="0.3">
      <c r="A32" s="39" t="s">
        <v>176</v>
      </c>
      <c r="B32" s="74" t="s">
        <v>31</v>
      </c>
      <c r="C32" s="94">
        <f t="shared" ref="C32:N32" si="10">SUM(C33:C34)</f>
        <v>0</v>
      </c>
      <c r="D32" s="94">
        <f t="shared" si="10"/>
        <v>0</v>
      </c>
      <c r="E32" s="94">
        <f t="shared" si="10"/>
        <v>0</v>
      </c>
      <c r="F32" s="94">
        <f t="shared" si="10"/>
        <v>0</v>
      </c>
      <c r="G32" s="94">
        <f t="shared" si="10"/>
        <v>0</v>
      </c>
      <c r="H32" s="94">
        <f t="shared" si="10"/>
        <v>0</v>
      </c>
      <c r="I32" s="94">
        <f t="shared" si="10"/>
        <v>0</v>
      </c>
      <c r="J32" s="94">
        <f t="shared" si="10"/>
        <v>0</v>
      </c>
      <c r="K32" s="94">
        <f t="shared" si="10"/>
        <v>0</v>
      </c>
      <c r="L32" s="94">
        <f t="shared" si="10"/>
        <v>0</v>
      </c>
      <c r="M32" s="94">
        <f t="shared" si="10"/>
        <v>0</v>
      </c>
      <c r="N32" s="94">
        <f t="shared" si="10"/>
        <v>0</v>
      </c>
      <c r="O32" s="2"/>
    </row>
    <row r="33" spans="1:17" x14ac:dyDescent="0.3">
      <c r="A33" s="39" t="s">
        <v>177</v>
      </c>
      <c r="B33" s="73" t="s">
        <v>111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2"/>
    </row>
    <row r="34" spans="1:17" x14ac:dyDescent="0.3">
      <c r="A34" s="39" t="s">
        <v>178</v>
      </c>
      <c r="B34" s="73" t="s">
        <v>112</v>
      </c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2"/>
    </row>
    <row r="35" spans="1:17" x14ac:dyDescent="0.3">
      <c r="A35" s="39" t="s">
        <v>28</v>
      </c>
      <c r="B35" s="74" t="s">
        <v>113</v>
      </c>
      <c r="C35" s="94">
        <f t="shared" ref="C35:N35" si="11">SUM(C36:C37)</f>
        <v>0</v>
      </c>
      <c r="D35" s="94">
        <f t="shared" si="11"/>
        <v>0</v>
      </c>
      <c r="E35" s="94">
        <f t="shared" si="11"/>
        <v>0</v>
      </c>
      <c r="F35" s="94">
        <f t="shared" si="11"/>
        <v>0</v>
      </c>
      <c r="G35" s="94">
        <f t="shared" si="11"/>
        <v>0</v>
      </c>
      <c r="H35" s="94">
        <f t="shared" si="11"/>
        <v>0</v>
      </c>
      <c r="I35" s="94">
        <f t="shared" si="11"/>
        <v>0</v>
      </c>
      <c r="J35" s="94">
        <f t="shared" si="11"/>
        <v>0</v>
      </c>
      <c r="K35" s="94">
        <f t="shared" si="11"/>
        <v>0</v>
      </c>
      <c r="L35" s="94">
        <f t="shared" si="11"/>
        <v>0</v>
      </c>
      <c r="M35" s="94">
        <f t="shared" si="11"/>
        <v>0</v>
      </c>
      <c r="N35" s="94">
        <f t="shared" si="11"/>
        <v>0</v>
      </c>
      <c r="O35" s="2"/>
    </row>
    <row r="36" spans="1:17" x14ac:dyDescent="0.3">
      <c r="A36" s="39" t="s">
        <v>29</v>
      </c>
      <c r="B36" s="73" t="s">
        <v>146</v>
      </c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2"/>
    </row>
    <row r="37" spans="1:17" x14ac:dyDescent="0.3">
      <c r="A37" s="39" t="s">
        <v>30</v>
      </c>
      <c r="B37" s="73" t="s">
        <v>93</v>
      </c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2"/>
    </row>
    <row r="38" spans="1:17" x14ac:dyDescent="0.3">
      <c r="A38" s="39" t="s">
        <v>32</v>
      </c>
      <c r="B38" s="74" t="s">
        <v>102</v>
      </c>
      <c r="C38" s="94">
        <f t="shared" ref="C38:D38" si="12">SUM(C39:C41)</f>
        <v>0</v>
      </c>
      <c r="D38" s="94">
        <f t="shared" si="12"/>
        <v>0</v>
      </c>
      <c r="E38" s="94">
        <f>SUM(E39:E41)</f>
        <v>0</v>
      </c>
      <c r="F38" s="94">
        <f t="shared" ref="F38:N38" si="13">SUM(F39:F41)</f>
        <v>0</v>
      </c>
      <c r="G38" s="94">
        <f t="shared" si="13"/>
        <v>0</v>
      </c>
      <c r="H38" s="94">
        <f t="shared" si="13"/>
        <v>0</v>
      </c>
      <c r="I38" s="94">
        <f t="shared" si="13"/>
        <v>0</v>
      </c>
      <c r="J38" s="94">
        <f t="shared" si="13"/>
        <v>0</v>
      </c>
      <c r="K38" s="94">
        <f t="shared" si="13"/>
        <v>0</v>
      </c>
      <c r="L38" s="94">
        <f t="shared" si="13"/>
        <v>0</v>
      </c>
      <c r="M38" s="94">
        <f t="shared" si="13"/>
        <v>0</v>
      </c>
      <c r="N38" s="94">
        <f t="shared" si="13"/>
        <v>0</v>
      </c>
      <c r="O38" s="3"/>
    </row>
    <row r="39" spans="1:17" x14ac:dyDescent="0.3">
      <c r="A39" s="39" t="s">
        <v>33</v>
      </c>
      <c r="B39" s="73" t="s">
        <v>154</v>
      </c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2"/>
    </row>
    <row r="40" spans="1:17" x14ac:dyDescent="0.3">
      <c r="A40" s="39" t="s">
        <v>34</v>
      </c>
      <c r="B40" s="73" t="s">
        <v>114</v>
      </c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2"/>
    </row>
    <row r="41" spans="1:17" x14ac:dyDescent="0.3">
      <c r="A41" s="39" t="s">
        <v>181</v>
      </c>
      <c r="B41" s="73" t="s">
        <v>115</v>
      </c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2"/>
    </row>
    <row r="42" spans="1:17" x14ac:dyDescent="0.3">
      <c r="A42" s="39" t="s">
        <v>35</v>
      </c>
      <c r="B42" s="74" t="s">
        <v>116</v>
      </c>
      <c r="C42" s="94">
        <f t="shared" ref="C42:D42" si="14">SUM(C43:C49)</f>
        <v>0</v>
      </c>
      <c r="D42" s="94">
        <f t="shared" si="14"/>
        <v>0</v>
      </c>
      <c r="E42" s="94">
        <f>SUM(E43:E49)</f>
        <v>0</v>
      </c>
      <c r="F42" s="94">
        <f t="shared" ref="F42:N42" si="15">SUM(F43:F49)</f>
        <v>0</v>
      </c>
      <c r="G42" s="94">
        <f t="shared" si="15"/>
        <v>0</v>
      </c>
      <c r="H42" s="94">
        <f t="shared" si="15"/>
        <v>0</v>
      </c>
      <c r="I42" s="94">
        <f t="shared" si="15"/>
        <v>0</v>
      </c>
      <c r="J42" s="94">
        <f t="shared" si="15"/>
        <v>0</v>
      </c>
      <c r="K42" s="94">
        <f t="shared" si="15"/>
        <v>0</v>
      </c>
      <c r="L42" s="94">
        <f t="shared" si="15"/>
        <v>0</v>
      </c>
      <c r="M42" s="94">
        <f t="shared" si="15"/>
        <v>0</v>
      </c>
      <c r="N42" s="94">
        <f t="shared" si="15"/>
        <v>0</v>
      </c>
      <c r="O42" s="5"/>
      <c r="P42" s="3"/>
      <c r="Q42" s="3"/>
    </row>
    <row r="43" spans="1:17" x14ac:dyDescent="0.3">
      <c r="A43" s="39" t="s">
        <v>36</v>
      </c>
      <c r="B43" s="73" t="s">
        <v>0</v>
      </c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2"/>
    </row>
    <row r="44" spans="1:17" x14ac:dyDescent="0.3">
      <c r="A44" s="39" t="s">
        <v>37</v>
      </c>
      <c r="B44" s="73" t="s">
        <v>1</v>
      </c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2"/>
    </row>
    <row r="45" spans="1:17" x14ac:dyDescent="0.3">
      <c r="A45" s="39" t="s">
        <v>38</v>
      </c>
      <c r="B45" s="73" t="s">
        <v>2</v>
      </c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2"/>
    </row>
    <row r="46" spans="1:17" x14ac:dyDescent="0.3">
      <c r="A46" s="39" t="s">
        <v>182</v>
      </c>
      <c r="B46" s="73" t="s">
        <v>3</v>
      </c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2"/>
    </row>
    <row r="47" spans="1:17" x14ac:dyDescent="0.3">
      <c r="A47" s="39" t="s">
        <v>184</v>
      </c>
      <c r="B47" s="73" t="s">
        <v>4</v>
      </c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2"/>
    </row>
    <row r="48" spans="1:17" x14ac:dyDescent="0.3">
      <c r="A48" s="39" t="s">
        <v>185</v>
      </c>
      <c r="B48" s="76" t="s">
        <v>21</v>
      </c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2"/>
    </row>
    <row r="49" spans="1:15" x14ac:dyDescent="0.3">
      <c r="A49" s="39" t="s">
        <v>186</v>
      </c>
      <c r="B49" s="73" t="s">
        <v>5</v>
      </c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2"/>
    </row>
    <row r="50" spans="1:15" x14ac:dyDescent="0.3">
      <c r="A50" s="39" t="s">
        <v>39</v>
      </c>
      <c r="B50" s="74" t="s">
        <v>144</v>
      </c>
      <c r="C50" s="94">
        <f>SUM(C51:C71)</f>
        <v>2</v>
      </c>
      <c r="D50" s="94">
        <f t="shared" ref="D50:N50" si="16">SUM(D51:D71)</f>
        <v>5</v>
      </c>
      <c r="E50" s="94">
        <f t="shared" si="16"/>
        <v>63.449999999999996</v>
      </c>
      <c r="F50" s="94">
        <f t="shared" si="16"/>
        <v>100.05350009847271</v>
      </c>
      <c r="G50" s="94">
        <f t="shared" si="16"/>
        <v>112.91350009847271</v>
      </c>
      <c r="H50" s="94">
        <f t="shared" si="16"/>
        <v>120.9135003798233</v>
      </c>
      <c r="I50" s="94">
        <f t="shared" si="16"/>
        <v>93.873500379823312</v>
      </c>
      <c r="J50" s="94">
        <f t="shared" si="16"/>
        <v>93.873500379823312</v>
      </c>
      <c r="K50" s="94">
        <f t="shared" si="16"/>
        <v>93.873500379823312</v>
      </c>
      <c r="L50" s="94">
        <f t="shared" si="16"/>
        <v>93.873500379823312</v>
      </c>
      <c r="M50" s="94">
        <f t="shared" si="16"/>
        <v>93.873500379823312</v>
      </c>
      <c r="N50" s="94">
        <f t="shared" si="16"/>
        <v>93.873500379823312</v>
      </c>
      <c r="O50" s="2"/>
    </row>
    <row r="51" spans="1:15" x14ac:dyDescent="0.3">
      <c r="A51" s="39" t="s">
        <v>40</v>
      </c>
      <c r="B51" s="73" t="s">
        <v>8</v>
      </c>
      <c r="C51" s="92">
        <v>0</v>
      </c>
      <c r="D51" s="92">
        <v>0</v>
      </c>
      <c r="E51" s="92">
        <v>0</v>
      </c>
      <c r="F51" s="92">
        <v>0</v>
      </c>
      <c r="G51" s="92">
        <v>0</v>
      </c>
      <c r="H51" s="92">
        <v>0</v>
      </c>
      <c r="I51" s="92">
        <v>0</v>
      </c>
      <c r="J51" s="92">
        <v>0</v>
      </c>
      <c r="K51" s="92">
        <v>0</v>
      </c>
      <c r="L51" s="92">
        <v>0</v>
      </c>
      <c r="M51" s="92">
        <v>0</v>
      </c>
      <c r="N51" s="92">
        <v>0</v>
      </c>
      <c r="O51" s="2"/>
    </row>
    <row r="52" spans="1:15" x14ac:dyDescent="0.3">
      <c r="A52" s="39" t="s">
        <v>41</v>
      </c>
      <c r="B52" s="77" t="s">
        <v>303</v>
      </c>
      <c r="C52" s="92">
        <v>0</v>
      </c>
      <c r="D52" s="92">
        <v>0</v>
      </c>
      <c r="E52" s="92">
        <v>16.010000000000002</v>
      </c>
      <c r="F52" s="92">
        <v>16.010000000000002</v>
      </c>
      <c r="G52" s="92">
        <v>16.010000000000002</v>
      </c>
      <c r="H52" s="92">
        <v>0</v>
      </c>
      <c r="I52" s="92">
        <v>0</v>
      </c>
      <c r="J52" s="92">
        <v>0</v>
      </c>
      <c r="K52" s="92">
        <v>0</v>
      </c>
      <c r="L52" s="92">
        <v>0</v>
      </c>
      <c r="M52" s="92">
        <v>0</v>
      </c>
      <c r="N52" s="92">
        <v>0</v>
      </c>
      <c r="O52" s="2"/>
    </row>
    <row r="53" spans="1:15" x14ac:dyDescent="0.3">
      <c r="A53" s="39" t="s">
        <v>42</v>
      </c>
      <c r="B53" s="77" t="s">
        <v>304</v>
      </c>
      <c r="C53" s="92">
        <v>0</v>
      </c>
      <c r="D53" s="92">
        <v>0</v>
      </c>
      <c r="E53" s="92">
        <v>27.04</v>
      </c>
      <c r="F53" s="92">
        <v>27.04</v>
      </c>
      <c r="G53" s="92">
        <v>27.04</v>
      </c>
      <c r="H53" s="92">
        <v>27.04</v>
      </c>
      <c r="I53" s="92">
        <v>0</v>
      </c>
      <c r="J53" s="92">
        <v>0</v>
      </c>
      <c r="K53" s="92">
        <v>0</v>
      </c>
      <c r="L53" s="92">
        <v>0</v>
      </c>
      <c r="M53" s="92">
        <v>0</v>
      </c>
      <c r="N53" s="92">
        <v>0</v>
      </c>
      <c r="O53" s="2"/>
    </row>
    <row r="54" spans="1:15" x14ac:dyDescent="0.3">
      <c r="A54" s="39" t="s">
        <v>183</v>
      </c>
      <c r="B54" s="77" t="s">
        <v>305</v>
      </c>
      <c r="C54" s="92">
        <v>0</v>
      </c>
      <c r="D54" s="92">
        <v>0</v>
      </c>
      <c r="E54" s="92">
        <v>0</v>
      </c>
      <c r="F54" s="92">
        <v>1.6</v>
      </c>
      <c r="G54" s="92">
        <v>1.6</v>
      </c>
      <c r="H54" s="92">
        <v>1.6</v>
      </c>
      <c r="I54" s="92">
        <v>1.6</v>
      </c>
      <c r="J54" s="92">
        <v>1.6</v>
      </c>
      <c r="K54" s="92">
        <v>1.6</v>
      </c>
      <c r="L54" s="92">
        <v>1.6</v>
      </c>
      <c r="M54" s="92">
        <v>1.6</v>
      </c>
      <c r="N54" s="92">
        <v>1.6</v>
      </c>
      <c r="O54" s="2"/>
    </row>
    <row r="55" spans="1:15" x14ac:dyDescent="0.3">
      <c r="A55" s="39" t="s">
        <v>346</v>
      </c>
      <c r="B55" s="77" t="s">
        <v>306</v>
      </c>
      <c r="C55" s="92">
        <v>0</v>
      </c>
      <c r="D55" s="92">
        <v>0</v>
      </c>
      <c r="E55" s="92">
        <v>0</v>
      </c>
      <c r="F55" s="92">
        <v>1.6</v>
      </c>
      <c r="G55" s="92">
        <v>1.6</v>
      </c>
      <c r="H55" s="92">
        <v>1.6</v>
      </c>
      <c r="I55" s="92">
        <v>1.6</v>
      </c>
      <c r="J55" s="92">
        <v>1.6</v>
      </c>
      <c r="K55" s="92">
        <v>1.6</v>
      </c>
      <c r="L55" s="92">
        <v>1.6</v>
      </c>
      <c r="M55" s="92">
        <v>1.6</v>
      </c>
      <c r="N55" s="92">
        <v>1.6</v>
      </c>
      <c r="O55" s="2"/>
    </row>
    <row r="56" spans="1:15" ht="31.2" x14ac:dyDescent="0.3">
      <c r="A56" s="39" t="s">
        <v>347</v>
      </c>
      <c r="B56" s="77" t="s">
        <v>307</v>
      </c>
      <c r="C56" s="174">
        <v>0</v>
      </c>
      <c r="D56" s="174">
        <v>0</v>
      </c>
      <c r="E56" s="174">
        <v>18.399999999999999</v>
      </c>
      <c r="F56" s="174">
        <v>18.399999999999999</v>
      </c>
      <c r="G56" s="174">
        <v>18.399999999999999</v>
      </c>
      <c r="H56" s="174">
        <v>18.399999999999999</v>
      </c>
      <c r="I56" s="174">
        <v>18.399999999999999</v>
      </c>
      <c r="J56" s="174">
        <v>18.399999999999999</v>
      </c>
      <c r="K56" s="174">
        <v>18.399999999999999</v>
      </c>
      <c r="L56" s="174">
        <v>18.399999999999999</v>
      </c>
      <c r="M56" s="174">
        <v>18.399999999999999</v>
      </c>
      <c r="N56" s="174">
        <v>18.399999999999999</v>
      </c>
      <c r="O56" s="2"/>
    </row>
    <row r="57" spans="1:15" x14ac:dyDescent="0.3">
      <c r="A57" s="39" t="s">
        <v>348</v>
      </c>
      <c r="B57" s="77" t="s">
        <v>311</v>
      </c>
      <c r="C57" s="92">
        <v>0</v>
      </c>
      <c r="D57" s="92">
        <v>0</v>
      </c>
      <c r="E57" s="92">
        <v>0</v>
      </c>
      <c r="F57" s="92">
        <v>0</v>
      </c>
      <c r="G57" s="92">
        <v>0</v>
      </c>
      <c r="H57" s="171">
        <v>24.010000281350603</v>
      </c>
      <c r="I57" s="171">
        <v>24.010000281350603</v>
      </c>
      <c r="J57" s="171">
        <v>24.010000281350603</v>
      </c>
      <c r="K57" s="171">
        <v>24.010000281350603</v>
      </c>
      <c r="L57" s="171">
        <v>24.010000281350603</v>
      </c>
      <c r="M57" s="171">
        <v>24.010000281350603</v>
      </c>
      <c r="N57" s="171">
        <v>24.010000281350603</v>
      </c>
      <c r="O57" s="2"/>
    </row>
    <row r="58" spans="1:15" x14ac:dyDescent="0.3">
      <c r="A58" s="39" t="s">
        <v>349</v>
      </c>
      <c r="B58" s="77" t="s">
        <v>312</v>
      </c>
      <c r="C58" s="92">
        <v>0</v>
      </c>
      <c r="D58" s="92">
        <v>0</v>
      </c>
      <c r="E58" s="92">
        <v>0</v>
      </c>
      <c r="F58" s="171">
        <v>8.403500098472712</v>
      </c>
      <c r="G58" s="171">
        <v>8.403500098472712</v>
      </c>
      <c r="H58" s="171">
        <v>8.403500098472712</v>
      </c>
      <c r="I58" s="171">
        <v>8.403500098472712</v>
      </c>
      <c r="J58" s="171">
        <v>8.403500098472712</v>
      </c>
      <c r="K58" s="171">
        <v>8.403500098472712</v>
      </c>
      <c r="L58" s="171">
        <v>8.403500098472712</v>
      </c>
      <c r="M58" s="171">
        <v>8.403500098472712</v>
      </c>
      <c r="N58" s="171">
        <v>8.403500098472712</v>
      </c>
      <c r="O58" s="2"/>
    </row>
    <row r="59" spans="1:15" x14ac:dyDescent="0.3">
      <c r="A59" s="39" t="s">
        <v>350</v>
      </c>
      <c r="B59" s="77" t="s">
        <v>313</v>
      </c>
      <c r="C59" s="92">
        <v>0</v>
      </c>
      <c r="D59" s="92">
        <v>0</v>
      </c>
      <c r="E59" s="92">
        <v>0</v>
      </c>
      <c r="F59" s="92">
        <v>0</v>
      </c>
      <c r="G59" s="92">
        <v>0</v>
      </c>
      <c r="H59" s="92">
        <v>0</v>
      </c>
      <c r="I59" s="92">
        <v>0</v>
      </c>
      <c r="J59" s="92">
        <v>0</v>
      </c>
      <c r="K59" s="92">
        <v>0</v>
      </c>
      <c r="L59" s="92">
        <v>0</v>
      </c>
      <c r="M59" s="92">
        <v>0</v>
      </c>
      <c r="N59" s="92">
        <v>0</v>
      </c>
      <c r="O59" s="2"/>
    </row>
    <row r="60" spans="1:15" x14ac:dyDescent="0.3">
      <c r="A60" s="39" t="s">
        <v>354</v>
      </c>
      <c r="B60" s="77" t="s">
        <v>343</v>
      </c>
      <c r="C60" s="92">
        <v>0</v>
      </c>
      <c r="D60" s="92">
        <v>3</v>
      </c>
      <c r="E60" s="92">
        <v>0</v>
      </c>
      <c r="F60" s="92">
        <v>0</v>
      </c>
      <c r="G60" s="92">
        <v>10</v>
      </c>
      <c r="H60" s="92">
        <v>10</v>
      </c>
      <c r="I60" s="92">
        <v>10</v>
      </c>
      <c r="J60" s="92">
        <v>10</v>
      </c>
      <c r="K60" s="92">
        <v>10</v>
      </c>
      <c r="L60" s="92">
        <v>10</v>
      </c>
      <c r="M60" s="92">
        <v>10</v>
      </c>
      <c r="N60" s="92">
        <v>10</v>
      </c>
      <c r="O60" s="2"/>
    </row>
    <row r="61" spans="1:15" x14ac:dyDescent="0.3">
      <c r="A61" s="39" t="s">
        <v>354</v>
      </c>
      <c r="B61" s="77" t="s">
        <v>310</v>
      </c>
      <c r="C61" s="92">
        <v>2</v>
      </c>
      <c r="D61" s="92">
        <v>2</v>
      </c>
      <c r="E61" s="92">
        <v>2</v>
      </c>
      <c r="F61" s="92">
        <v>4</v>
      </c>
      <c r="G61" s="92">
        <v>4</v>
      </c>
      <c r="H61" s="92">
        <v>4</v>
      </c>
      <c r="I61" s="92">
        <v>4</v>
      </c>
      <c r="J61" s="92">
        <v>4</v>
      </c>
      <c r="K61" s="92">
        <v>4</v>
      </c>
      <c r="L61" s="92">
        <v>4</v>
      </c>
      <c r="M61" s="92">
        <v>4</v>
      </c>
      <c r="N61" s="92">
        <v>4</v>
      </c>
      <c r="O61" s="2"/>
    </row>
    <row r="62" spans="1:15" x14ac:dyDescent="0.3">
      <c r="A62" s="39" t="s">
        <v>351</v>
      </c>
      <c r="B62" s="77" t="s">
        <v>315</v>
      </c>
      <c r="C62" s="92">
        <v>0</v>
      </c>
      <c r="D62" s="92">
        <v>0</v>
      </c>
      <c r="E62" s="92">
        <v>0</v>
      </c>
      <c r="F62" s="92">
        <v>0</v>
      </c>
      <c r="G62" s="92">
        <v>2.86</v>
      </c>
      <c r="H62" s="92">
        <v>2.86</v>
      </c>
      <c r="I62" s="92">
        <v>2.86</v>
      </c>
      <c r="J62" s="92">
        <v>2.86</v>
      </c>
      <c r="K62" s="92">
        <v>2.86</v>
      </c>
      <c r="L62" s="92">
        <v>2.86</v>
      </c>
      <c r="M62" s="92">
        <v>2.86</v>
      </c>
      <c r="N62" s="92">
        <v>2.86</v>
      </c>
      <c r="O62" s="2"/>
    </row>
    <row r="63" spans="1:15" x14ac:dyDescent="0.3">
      <c r="A63" s="39" t="s">
        <v>355</v>
      </c>
      <c r="B63" s="77" t="s">
        <v>318</v>
      </c>
      <c r="C63" s="92">
        <v>0</v>
      </c>
      <c r="D63" s="92">
        <v>0</v>
      </c>
      <c r="E63" s="92">
        <v>0</v>
      </c>
      <c r="F63" s="92">
        <v>0</v>
      </c>
      <c r="G63" s="92">
        <v>0</v>
      </c>
      <c r="H63" s="92">
        <v>0</v>
      </c>
      <c r="I63" s="92">
        <v>0</v>
      </c>
      <c r="J63" s="92">
        <v>0</v>
      </c>
      <c r="K63" s="92">
        <v>0</v>
      </c>
      <c r="L63" s="92">
        <v>0</v>
      </c>
      <c r="M63" s="92">
        <v>0</v>
      </c>
      <c r="N63" s="92">
        <v>0</v>
      </c>
      <c r="O63" s="2"/>
    </row>
    <row r="64" spans="1:15" x14ac:dyDescent="0.3">
      <c r="A64" s="39" t="s">
        <v>352</v>
      </c>
      <c r="B64" s="73" t="s">
        <v>344</v>
      </c>
      <c r="C64" s="92">
        <v>0</v>
      </c>
      <c r="D64" s="92">
        <v>0</v>
      </c>
      <c r="E64" s="92">
        <v>0</v>
      </c>
      <c r="F64" s="92">
        <v>0</v>
      </c>
      <c r="G64" s="92">
        <v>0</v>
      </c>
      <c r="H64" s="92">
        <v>0</v>
      </c>
      <c r="I64" s="92">
        <v>0</v>
      </c>
      <c r="J64" s="92">
        <v>0</v>
      </c>
      <c r="K64" s="92">
        <v>0</v>
      </c>
      <c r="L64" s="92">
        <v>0</v>
      </c>
      <c r="M64" s="92">
        <v>0</v>
      </c>
      <c r="N64" s="92">
        <v>0</v>
      </c>
      <c r="O64" s="2"/>
    </row>
    <row r="65" spans="1:15" x14ac:dyDescent="0.3">
      <c r="A65" s="39" t="s">
        <v>356</v>
      </c>
      <c r="B65" s="73" t="s">
        <v>345</v>
      </c>
      <c r="C65" s="92">
        <v>0</v>
      </c>
      <c r="D65" s="92">
        <v>0</v>
      </c>
      <c r="E65" s="92">
        <v>0</v>
      </c>
      <c r="F65" s="92">
        <v>23</v>
      </c>
      <c r="G65" s="92">
        <v>23</v>
      </c>
      <c r="H65" s="92">
        <v>23</v>
      </c>
      <c r="I65" s="92">
        <v>23</v>
      </c>
      <c r="J65" s="92">
        <v>23</v>
      </c>
      <c r="K65" s="92">
        <v>23</v>
      </c>
      <c r="L65" s="92">
        <v>23</v>
      </c>
      <c r="M65" s="92">
        <v>23</v>
      </c>
      <c r="N65" s="92">
        <v>23</v>
      </c>
      <c r="O65" s="2"/>
    </row>
    <row r="66" spans="1:15" x14ac:dyDescent="0.3">
      <c r="A66" s="39" t="s">
        <v>357</v>
      </c>
      <c r="B66" s="73" t="s">
        <v>362</v>
      </c>
      <c r="C66" s="92">
        <v>0</v>
      </c>
      <c r="D66" s="92">
        <v>0</v>
      </c>
      <c r="E66" s="92">
        <v>0</v>
      </c>
      <c r="F66" s="92">
        <v>0</v>
      </c>
      <c r="G66" s="92">
        <v>0</v>
      </c>
      <c r="H66" s="92">
        <v>0</v>
      </c>
      <c r="I66" s="92">
        <v>0</v>
      </c>
      <c r="J66" s="92">
        <v>0</v>
      </c>
      <c r="K66" s="92">
        <v>0</v>
      </c>
      <c r="L66" s="92">
        <v>0</v>
      </c>
      <c r="M66" s="92">
        <v>0</v>
      </c>
      <c r="N66" s="92">
        <v>0</v>
      </c>
      <c r="O66" s="2"/>
    </row>
    <row r="67" spans="1:15" x14ac:dyDescent="0.3">
      <c r="A67" s="39" t="s">
        <v>353</v>
      </c>
      <c r="B67" s="73" t="s">
        <v>364</v>
      </c>
      <c r="C67" s="92">
        <v>0</v>
      </c>
      <c r="D67" s="92">
        <v>0</v>
      </c>
      <c r="E67" s="92">
        <v>0</v>
      </c>
      <c r="F67" s="92">
        <v>0</v>
      </c>
      <c r="G67" s="92">
        <v>0</v>
      </c>
      <c r="H67" s="92">
        <v>0</v>
      </c>
      <c r="I67" s="92">
        <v>0</v>
      </c>
      <c r="J67" s="92">
        <v>0</v>
      </c>
      <c r="K67" s="92">
        <v>0</v>
      </c>
      <c r="L67" s="92">
        <v>0</v>
      </c>
      <c r="M67" s="92">
        <v>0</v>
      </c>
      <c r="N67" s="92">
        <v>0</v>
      </c>
      <c r="O67" s="2"/>
    </row>
    <row r="68" spans="1:15" x14ac:dyDescent="0.3">
      <c r="A68" s="39" t="s">
        <v>358</v>
      </c>
      <c r="B68" s="73" t="s">
        <v>366</v>
      </c>
      <c r="C68" s="92">
        <v>0</v>
      </c>
      <c r="D68" s="92">
        <v>0</v>
      </c>
      <c r="E68" s="92">
        <v>0</v>
      </c>
      <c r="F68" s="92">
        <v>0</v>
      </c>
      <c r="G68" s="92">
        <v>0</v>
      </c>
      <c r="H68" s="92">
        <v>0</v>
      </c>
      <c r="I68" s="92">
        <v>0</v>
      </c>
      <c r="J68" s="92">
        <v>0</v>
      </c>
      <c r="K68" s="92">
        <v>0</v>
      </c>
      <c r="L68" s="92">
        <v>0</v>
      </c>
      <c r="M68" s="92">
        <v>0</v>
      </c>
      <c r="N68" s="92">
        <v>0</v>
      </c>
      <c r="O68" s="2"/>
    </row>
    <row r="69" spans="1:15" x14ac:dyDescent="0.3">
      <c r="A69" s="39" t="s">
        <v>359</v>
      </c>
      <c r="B69" s="73" t="s">
        <v>368</v>
      </c>
      <c r="C69" s="92">
        <v>0</v>
      </c>
      <c r="D69" s="92">
        <v>0</v>
      </c>
      <c r="E69" s="92">
        <v>0</v>
      </c>
      <c r="F69" s="92">
        <v>0</v>
      </c>
      <c r="G69" s="92">
        <v>0</v>
      </c>
      <c r="H69" s="92">
        <v>0</v>
      </c>
      <c r="I69" s="92">
        <v>0</v>
      </c>
      <c r="J69" s="92">
        <v>0</v>
      </c>
      <c r="K69" s="92">
        <v>0</v>
      </c>
      <c r="L69" s="92">
        <v>0</v>
      </c>
      <c r="M69" s="92">
        <v>0</v>
      </c>
      <c r="N69" s="92">
        <v>0</v>
      </c>
      <c r="O69" s="2"/>
    </row>
    <row r="70" spans="1:15" x14ac:dyDescent="0.3">
      <c r="A70" s="39" t="s">
        <v>376</v>
      </c>
      <c r="B70" s="73" t="s">
        <v>370</v>
      </c>
      <c r="C70" s="92">
        <v>0</v>
      </c>
      <c r="D70" s="92">
        <v>0</v>
      </c>
      <c r="E70" s="92">
        <v>0</v>
      </c>
      <c r="F70" s="92">
        <v>0</v>
      </c>
      <c r="G70" s="92">
        <v>0</v>
      </c>
      <c r="H70" s="92">
        <v>0</v>
      </c>
      <c r="I70" s="92">
        <v>0</v>
      </c>
      <c r="J70" s="92">
        <v>0</v>
      </c>
      <c r="K70" s="92">
        <v>0</v>
      </c>
      <c r="L70" s="92">
        <v>0</v>
      </c>
      <c r="M70" s="92">
        <v>0</v>
      </c>
      <c r="N70" s="92">
        <v>0</v>
      </c>
      <c r="O70" s="2"/>
    </row>
    <row r="71" spans="1:15" x14ac:dyDescent="0.3">
      <c r="A71" s="39"/>
      <c r="B71" s="73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2"/>
    </row>
    <row r="72" spans="1:15" x14ac:dyDescent="0.3">
      <c r="A72" s="39" t="s">
        <v>43</v>
      </c>
      <c r="B72" s="74" t="s">
        <v>145</v>
      </c>
      <c r="C72" s="94">
        <f>SUM(C73:C78)</f>
        <v>227.84877825342465</v>
      </c>
      <c r="D72" s="94">
        <f>SUM(D73:D78)</f>
        <v>213.69755650684931</v>
      </c>
      <c r="E72" s="94">
        <f>SUM(E73:E78)</f>
        <v>286.54633476027396</v>
      </c>
      <c r="F72" s="94">
        <f>SUM(F73:F78)</f>
        <v>3.3951130136986301</v>
      </c>
      <c r="G72" s="94">
        <f>SUM(G73:G78)</f>
        <v>4.2438912671232876</v>
      </c>
      <c r="H72" s="94">
        <f>SUM(H73:H78)</f>
        <v>5.0926695205479442</v>
      </c>
      <c r="I72" s="94">
        <f>SUM(I73:I78)</f>
        <v>5.9414477739726017</v>
      </c>
      <c r="J72" s="94">
        <f>SUM(J73:J78)</f>
        <v>6.7902260273972592</v>
      </c>
      <c r="K72" s="94">
        <f>SUM(K73:K78)</f>
        <v>7.6390042808219167</v>
      </c>
      <c r="L72" s="94">
        <f>SUM(L73:L78)</f>
        <v>8.4877825342465734</v>
      </c>
      <c r="M72" s="94">
        <f>SUM(M73:M78)</f>
        <v>9.3365607876712318</v>
      </c>
      <c r="N72" s="94">
        <f>SUM(N73:N78)</f>
        <v>10.185339041095888</v>
      </c>
      <c r="O72" s="2"/>
    </row>
    <row r="73" spans="1:15" x14ac:dyDescent="0.3">
      <c r="A73" s="39" t="s">
        <v>44</v>
      </c>
      <c r="B73" s="77" t="s">
        <v>74</v>
      </c>
      <c r="C73" s="92">
        <v>0.84877825342465751</v>
      </c>
      <c r="D73" s="92">
        <v>1.697556506849315</v>
      </c>
      <c r="E73" s="92">
        <v>2.546334760273973</v>
      </c>
      <c r="F73" s="92">
        <v>3.3951130136986301</v>
      </c>
      <c r="G73" s="92">
        <v>4.2438912671232876</v>
      </c>
      <c r="H73" s="92">
        <v>5.0926695205479442</v>
      </c>
      <c r="I73" s="92">
        <v>5.9414477739726017</v>
      </c>
      <c r="J73" s="92">
        <v>6.7902260273972592</v>
      </c>
      <c r="K73" s="92">
        <v>7.6390042808219167</v>
      </c>
      <c r="L73" s="92">
        <v>8.4877825342465734</v>
      </c>
      <c r="M73" s="92">
        <v>9.3365607876712318</v>
      </c>
      <c r="N73" s="92">
        <v>10.185339041095888</v>
      </c>
      <c r="O73" s="2"/>
    </row>
    <row r="74" spans="1:15" x14ac:dyDescent="0.3">
      <c r="A74" s="39" t="s">
        <v>45</v>
      </c>
      <c r="B74" s="77" t="s">
        <v>309</v>
      </c>
      <c r="C74" s="92">
        <v>0</v>
      </c>
      <c r="D74" s="92">
        <v>0</v>
      </c>
      <c r="E74" s="92">
        <v>0</v>
      </c>
      <c r="F74" s="92">
        <v>0</v>
      </c>
      <c r="G74" s="92">
        <v>0</v>
      </c>
      <c r="H74" s="92">
        <v>0</v>
      </c>
      <c r="I74" s="92">
        <v>0</v>
      </c>
      <c r="J74" s="92">
        <v>0</v>
      </c>
      <c r="K74" s="92">
        <v>0</v>
      </c>
      <c r="L74" s="92">
        <v>0</v>
      </c>
      <c r="M74" s="92">
        <v>0</v>
      </c>
      <c r="N74" s="92">
        <v>0</v>
      </c>
      <c r="O74" s="2"/>
    </row>
    <row r="75" spans="1:15" x14ac:dyDescent="0.3">
      <c r="A75" s="39" t="s">
        <v>46</v>
      </c>
      <c r="B75" s="77" t="s">
        <v>314</v>
      </c>
      <c r="C75" s="92">
        <v>0</v>
      </c>
      <c r="D75" s="92">
        <v>0</v>
      </c>
      <c r="E75" s="92">
        <v>0</v>
      </c>
      <c r="F75" s="92">
        <v>0</v>
      </c>
      <c r="G75" s="92">
        <v>0</v>
      </c>
      <c r="H75" s="92">
        <v>0</v>
      </c>
      <c r="I75" s="92">
        <v>0</v>
      </c>
      <c r="J75" s="92">
        <v>0</v>
      </c>
      <c r="K75" s="92">
        <v>0</v>
      </c>
      <c r="L75" s="92">
        <v>0</v>
      </c>
      <c r="M75" s="92">
        <v>0</v>
      </c>
      <c r="N75" s="92">
        <v>0</v>
      </c>
      <c r="O75" s="2"/>
    </row>
    <row r="76" spans="1:15" x14ac:dyDescent="0.3">
      <c r="A76" s="39" t="s">
        <v>47</v>
      </c>
      <c r="B76" s="77" t="s">
        <v>316</v>
      </c>
      <c r="C76" s="92">
        <v>0</v>
      </c>
      <c r="D76" s="92">
        <v>0</v>
      </c>
      <c r="E76" s="92">
        <v>0</v>
      </c>
      <c r="F76" s="92">
        <v>0</v>
      </c>
      <c r="G76" s="92">
        <v>0</v>
      </c>
      <c r="H76" s="92">
        <v>0</v>
      </c>
      <c r="I76" s="92">
        <v>0</v>
      </c>
      <c r="J76" s="92">
        <v>0</v>
      </c>
      <c r="K76" s="92">
        <v>0</v>
      </c>
      <c r="L76" s="92">
        <v>0</v>
      </c>
      <c r="M76" s="92">
        <v>0</v>
      </c>
      <c r="N76" s="92">
        <v>0</v>
      </c>
      <c r="O76" s="2"/>
    </row>
    <row r="77" spans="1:15" x14ac:dyDescent="0.3">
      <c r="A77" s="39" t="s">
        <v>100</v>
      </c>
      <c r="B77" s="77" t="s">
        <v>317</v>
      </c>
      <c r="C77" s="92">
        <v>227</v>
      </c>
      <c r="D77" s="92">
        <v>212</v>
      </c>
      <c r="E77" s="92">
        <v>284</v>
      </c>
      <c r="F77" s="92">
        <v>0</v>
      </c>
      <c r="G77" s="92">
        <v>0</v>
      </c>
      <c r="H77" s="92">
        <v>0</v>
      </c>
      <c r="I77" s="92">
        <v>0</v>
      </c>
      <c r="J77" s="92">
        <v>0</v>
      </c>
      <c r="K77" s="92">
        <v>0</v>
      </c>
      <c r="L77" s="92">
        <v>0</v>
      </c>
      <c r="M77" s="92">
        <v>0</v>
      </c>
      <c r="N77" s="92">
        <v>0</v>
      </c>
      <c r="O77" s="2"/>
    </row>
    <row r="78" spans="1:15" x14ac:dyDescent="0.3">
      <c r="A78" s="39"/>
      <c r="B78" s="77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2"/>
    </row>
    <row r="79" spans="1:15" x14ac:dyDescent="0.3">
      <c r="A79" s="39">
        <v>20</v>
      </c>
      <c r="B79" s="78" t="s">
        <v>59</v>
      </c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2"/>
    </row>
    <row r="80" spans="1:15" ht="15" customHeight="1" x14ac:dyDescent="0.3">
      <c r="A80" s="22"/>
      <c r="B80" s="75"/>
      <c r="C80" s="96"/>
      <c r="D80" s="96"/>
      <c r="E80" s="97"/>
      <c r="F80" s="98"/>
      <c r="G80" s="98"/>
      <c r="H80" s="98"/>
      <c r="I80" s="98"/>
      <c r="J80" s="98"/>
      <c r="K80" s="98"/>
      <c r="L80" s="98"/>
      <c r="M80" s="98"/>
      <c r="N80" s="98"/>
      <c r="O80" s="2"/>
    </row>
    <row r="81" spans="1:15" x14ac:dyDescent="0.3">
      <c r="A81" s="21"/>
      <c r="B81" s="74" t="s">
        <v>155</v>
      </c>
      <c r="C81" s="99"/>
      <c r="D81" s="99"/>
      <c r="E81" s="100"/>
      <c r="F81" s="101"/>
      <c r="G81" s="101"/>
      <c r="H81" s="101"/>
      <c r="I81" s="101"/>
      <c r="J81" s="101"/>
      <c r="K81" s="101"/>
      <c r="L81" s="101"/>
      <c r="M81" s="101"/>
      <c r="N81" s="101"/>
      <c r="O81" s="2"/>
    </row>
    <row r="82" spans="1:15" s="3" customFormat="1" x14ac:dyDescent="0.3">
      <c r="A82" s="7">
        <v>21</v>
      </c>
      <c r="B82" s="78" t="s">
        <v>65</v>
      </c>
      <c r="C82" s="94">
        <f>C28+C32+C35+C38+C42+C50+C72+C79</f>
        <v>229.84877825342465</v>
      </c>
      <c r="D82" s="94">
        <f>D28+D32+D35+D38+D42+D50+D72+D79</f>
        <v>218.69755650684931</v>
      </c>
      <c r="E82" s="94">
        <f>E28+E32+E35+E38+E42+E50+E72+E79</f>
        <v>349.99633476027395</v>
      </c>
      <c r="F82" s="94">
        <f>F28+F32+F35+F38+F42+F50+F72+F79</f>
        <v>103.44861311217134</v>
      </c>
      <c r="G82" s="94">
        <f>G28+G32+G35+G38+G42+G50+G72+G79</f>
        <v>117.157391365596</v>
      </c>
      <c r="H82" s="94">
        <f>H28+H32+H35+H38+H42+H50+H72+H79</f>
        <v>126.00616990037125</v>
      </c>
      <c r="I82" s="94">
        <f>I28+I32+I35+I38+I42+I50+I72+I79</f>
        <v>99.81494815379591</v>
      </c>
      <c r="J82" s="94">
        <f>J28+J32+J35+J38+J42+J50+J72+J79</f>
        <v>100.66372640722057</v>
      </c>
      <c r="K82" s="94">
        <f>K28+K32+K35+K38+K42+K50+K72+K79</f>
        <v>101.51250466064523</v>
      </c>
      <c r="L82" s="94">
        <f>L28+L32+L35+L38+L42+L50+L72+L79</f>
        <v>102.36128291406989</v>
      </c>
      <c r="M82" s="94">
        <f>M28+M32+M35+M38+M42+M50+M72+M79</f>
        <v>103.21006116749454</v>
      </c>
      <c r="N82" s="94">
        <f>N28+N32+N35+N38+N42+N50+N72+N79</f>
        <v>104.0588394209192</v>
      </c>
    </row>
    <row r="83" spans="1:15" x14ac:dyDescent="0.3">
      <c r="A83" s="7">
        <v>22</v>
      </c>
      <c r="B83" s="73" t="s">
        <v>72</v>
      </c>
      <c r="C83" s="94">
        <f>C25</f>
        <v>200.14874827146025</v>
      </c>
      <c r="D83" s="94">
        <f>D25</f>
        <v>243.97923899501205</v>
      </c>
      <c r="E83" s="94">
        <f>E25</f>
        <v>365.84600640803382</v>
      </c>
      <c r="F83" s="94">
        <f>F25</f>
        <v>362.04774594007398</v>
      </c>
      <c r="G83" s="94">
        <f>G25</f>
        <v>361.58673466977422</v>
      </c>
      <c r="H83" s="94">
        <f>H25</f>
        <v>361.13491834312299</v>
      </c>
      <c r="I83" s="94">
        <f>I25</f>
        <v>360.69234293483862</v>
      </c>
      <c r="J83" s="94">
        <f>J25</f>
        <v>360.25905464951279</v>
      </c>
      <c r="K83" s="94">
        <f>K25</f>
        <v>359.83509992276038</v>
      </c>
      <c r="L83" s="94">
        <f>L25</f>
        <v>359.42052542237411</v>
      </c>
      <c r="M83" s="94">
        <f>M25</f>
        <v>359.01537804948589</v>
      </c>
      <c r="N83" s="94">
        <f>N25</f>
        <v>362.06970493973324</v>
      </c>
      <c r="O83" s="2"/>
    </row>
    <row r="84" spans="1:15" x14ac:dyDescent="0.3">
      <c r="A84" s="17">
        <v>23</v>
      </c>
      <c r="B84" s="79" t="s">
        <v>197</v>
      </c>
      <c r="C84" s="94">
        <f t="shared" ref="C84:D84" si="17">C82-C83</f>
        <v>29.700029981964406</v>
      </c>
      <c r="D84" s="94">
        <f t="shared" si="17"/>
        <v>-25.281682488162744</v>
      </c>
      <c r="E84" s="94">
        <f>E82-E83</f>
        <v>-15.849671647759862</v>
      </c>
      <c r="F84" s="94">
        <f t="shared" ref="F84:N84" si="18">F82-F83</f>
        <v>-258.59913282790262</v>
      </c>
      <c r="G84" s="94">
        <f t="shared" si="18"/>
        <v>-244.42934330417822</v>
      </c>
      <c r="H84" s="94">
        <f t="shared" si="18"/>
        <v>-235.12874844275174</v>
      </c>
      <c r="I84" s="94">
        <f t="shared" si="18"/>
        <v>-260.87739478104271</v>
      </c>
      <c r="J84" s="94">
        <f t="shared" si="18"/>
        <v>-259.59532824229223</v>
      </c>
      <c r="K84" s="94">
        <f t="shared" si="18"/>
        <v>-258.32259526211516</v>
      </c>
      <c r="L84" s="94">
        <f t="shared" si="18"/>
        <v>-257.05924250830424</v>
      </c>
      <c r="M84" s="94">
        <f t="shared" si="18"/>
        <v>-255.80531688199136</v>
      </c>
      <c r="N84" s="94">
        <f t="shared" si="18"/>
        <v>-258.01086551881406</v>
      </c>
      <c r="O84" s="2"/>
    </row>
    <row r="85" spans="1:15" x14ac:dyDescent="0.3">
      <c r="A85" s="39">
        <v>24</v>
      </c>
      <c r="B85" s="73" t="s">
        <v>77</v>
      </c>
      <c r="C85" s="92"/>
      <c r="D85" s="92"/>
      <c r="E85" s="92"/>
      <c r="F85" s="92"/>
      <c r="G85" s="92"/>
      <c r="H85" s="92"/>
      <c r="I85" s="92">
        <f t="shared" ref="I85:N85" si="19">-(I84*0.2)</f>
        <v>52.175478956208543</v>
      </c>
      <c r="J85" s="92">
        <f t="shared" si="19"/>
        <v>51.919065648458449</v>
      </c>
      <c r="K85" s="92">
        <f t="shared" si="19"/>
        <v>51.664519052423032</v>
      </c>
      <c r="L85" s="92">
        <f t="shared" si="19"/>
        <v>51.411848501660849</v>
      </c>
      <c r="M85" s="92">
        <f t="shared" si="19"/>
        <v>51.161063376398275</v>
      </c>
      <c r="N85" s="92">
        <f t="shared" si="19"/>
        <v>51.602173103762816</v>
      </c>
      <c r="O85" s="2"/>
    </row>
    <row r="86" spans="1:15" x14ac:dyDescent="0.3">
      <c r="A86" s="39">
        <v>25</v>
      </c>
      <c r="B86" s="73" t="s">
        <v>78</v>
      </c>
      <c r="C86" s="92"/>
      <c r="D86" s="92"/>
      <c r="E86" s="92"/>
      <c r="F86" s="92">
        <f t="shared" ref="F86:H86" si="20">-F84</f>
        <v>258.59913282790262</v>
      </c>
      <c r="G86" s="92">
        <f t="shared" si="20"/>
        <v>244.42934330417822</v>
      </c>
      <c r="H86" s="92">
        <f t="shared" si="20"/>
        <v>235.12874844275174</v>
      </c>
      <c r="I86" s="92">
        <f t="shared" ref="I86:N86" si="21">-(I84*0.8)</f>
        <v>208.70191582483417</v>
      </c>
      <c r="J86" s="92">
        <f t="shared" si="21"/>
        <v>207.6762625938338</v>
      </c>
      <c r="K86" s="92">
        <f t="shared" si="21"/>
        <v>206.65807620969213</v>
      </c>
      <c r="L86" s="92">
        <f t="shared" si="21"/>
        <v>205.6473940066434</v>
      </c>
      <c r="M86" s="92">
        <f t="shared" si="21"/>
        <v>204.6442535055931</v>
      </c>
      <c r="N86" s="92">
        <f t="shared" si="21"/>
        <v>206.40869241505126</v>
      </c>
      <c r="O86" s="2"/>
    </row>
    <row r="87" spans="1:15" s="3" customFormat="1" x14ac:dyDescent="0.3">
      <c r="A87" s="7">
        <v>26</v>
      </c>
      <c r="B87" s="73" t="s">
        <v>73</v>
      </c>
      <c r="C87" s="102">
        <v>0.15</v>
      </c>
      <c r="D87" s="102">
        <v>0.15</v>
      </c>
      <c r="E87" s="102">
        <v>0.15</v>
      </c>
      <c r="F87" s="102">
        <v>0.15</v>
      </c>
      <c r="G87" s="102">
        <v>0.15</v>
      </c>
      <c r="H87" s="102">
        <v>0.15</v>
      </c>
      <c r="I87" s="102">
        <v>0.15</v>
      </c>
      <c r="J87" s="102">
        <v>0.15</v>
      </c>
      <c r="K87" s="102">
        <v>0.15</v>
      </c>
      <c r="L87" s="102">
        <v>0.15</v>
      </c>
      <c r="M87" s="102">
        <v>0.15</v>
      </c>
      <c r="N87" s="102">
        <v>0.15</v>
      </c>
    </row>
    <row r="88" spans="1:15" s="3" customFormat="1" x14ac:dyDescent="0.3">
      <c r="A88" s="23"/>
      <c r="B88" s="69"/>
      <c r="D88" s="31"/>
      <c r="E88" s="31"/>
      <c r="F88" s="31"/>
      <c r="G88" s="31"/>
      <c r="H88" s="31"/>
      <c r="I88" s="31"/>
      <c r="J88" s="31"/>
      <c r="K88" s="31"/>
      <c r="L88" s="31"/>
      <c r="M88" s="31"/>
    </row>
    <row r="89" spans="1:15" ht="24" customHeight="1" x14ac:dyDescent="0.3">
      <c r="C89" s="28" t="s">
        <v>57</v>
      </c>
      <c r="D89" s="28" t="s">
        <v>57</v>
      </c>
      <c r="E89" s="14"/>
      <c r="F89" s="8"/>
      <c r="O89" s="2"/>
    </row>
    <row r="90" spans="1:15" x14ac:dyDescent="0.3">
      <c r="A90" s="53" t="s">
        <v>9</v>
      </c>
      <c r="B90" s="80" t="s">
        <v>156</v>
      </c>
      <c r="C90" s="54" t="s">
        <v>211</v>
      </c>
      <c r="D90" s="54" t="s">
        <v>212</v>
      </c>
      <c r="E90" s="14"/>
      <c r="F90" s="8"/>
      <c r="O90" s="2"/>
    </row>
    <row r="91" spans="1:15" x14ac:dyDescent="0.3">
      <c r="A91" s="17">
        <v>27</v>
      </c>
      <c r="B91" s="73" t="s">
        <v>141</v>
      </c>
      <c r="C91" s="153">
        <v>248.255</v>
      </c>
      <c r="D91" s="154">
        <v>262.84399999999999</v>
      </c>
      <c r="E91" s="14"/>
      <c r="F91" s="8"/>
      <c r="O91" s="2"/>
    </row>
    <row r="92" spans="1:15" x14ac:dyDescent="0.3">
      <c r="A92" s="17">
        <v>28</v>
      </c>
      <c r="B92" s="73" t="s">
        <v>60</v>
      </c>
      <c r="C92" s="85">
        <v>41617</v>
      </c>
      <c r="D92" s="85">
        <v>41799</v>
      </c>
      <c r="E92" s="14"/>
      <c r="F92" s="8"/>
      <c r="O92" s="2"/>
    </row>
    <row r="93" spans="1:15" x14ac:dyDescent="0.3">
      <c r="A93" s="17">
        <v>29</v>
      </c>
      <c r="B93" s="73" t="s">
        <v>61</v>
      </c>
      <c r="C93" s="56">
        <v>19</v>
      </c>
      <c r="D93" s="56">
        <v>17</v>
      </c>
      <c r="E93" s="14"/>
      <c r="F93" s="8"/>
      <c r="O93" s="2"/>
    </row>
    <row r="94" spans="1:15" x14ac:dyDescent="0.3">
      <c r="A94" s="17">
        <v>30</v>
      </c>
      <c r="B94" s="73" t="s">
        <v>82</v>
      </c>
      <c r="C94" s="57">
        <v>0</v>
      </c>
      <c r="D94" s="57">
        <v>0</v>
      </c>
      <c r="E94" s="14"/>
      <c r="F94" s="8"/>
      <c r="O94" s="2"/>
    </row>
    <row r="95" spans="1:15" x14ac:dyDescent="0.3">
      <c r="A95" s="17">
        <v>31</v>
      </c>
      <c r="B95" s="73" t="s">
        <v>138</v>
      </c>
      <c r="C95" s="57">
        <v>0</v>
      </c>
      <c r="D95" s="57">
        <v>0</v>
      </c>
      <c r="E95" s="14"/>
      <c r="F95" s="8"/>
      <c r="O95" s="2"/>
    </row>
    <row r="96" spans="1:15" x14ac:dyDescent="0.3">
      <c r="A96" s="17">
        <v>32</v>
      </c>
      <c r="B96" s="73" t="s">
        <v>139</v>
      </c>
      <c r="C96" s="57">
        <v>0</v>
      </c>
      <c r="D96" s="57">
        <v>0</v>
      </c>
      <c r="E96" s="14"/>
      <c r="F96" s="8"/>
      <c r="O96" s="2"/>
    </row>
    <row r="97" spans="1:15" x14ac:dyDescent="0.3">
      <c r="A97" s="17">
        <v>33</v>
      </c>
      <c r="B97" s="73" t="s">
        <v>62</v>
      </c>
      <c r="C97" s="55">
        <f>C91+C94+C95+C96</f>
        <v>248.255</v>
      </c>
      <c r="D97" s="55">
        <f>D91+D94+D95+D96</f>
        <v>262.84399999999999</v>
      </c>
      <c r="E97" s="14"/>
      <c r="F97" s="8"/>
      <c r="O97" s="2"/>
    </row>
    <row r="98" spans="1:15" x14ac:dyDescent="0.3">
      <c r="E98" s="14"/>
      <c r="F98" s="8"/>
      <c r="O98" s="2"/>
    </row>
    <row r="99" spans="1:15" x14ac:dyDescent="0.3">
      <c r="A99" s="59" t="s">
        <v>9</v>
      </c>
      <c r="B99" s="81" t="s">
        <v>94</v>
      </c>
      <c r="E99" s="14"/>
      <c r="F99" s="8"/>
      <c r="O99" s="2"/>
    </row>
    <row r="100" spans="1:15" x14ac:dyDescent="0.3">
      <c r="A100" s="61" t="s">
        <v>95</v>
      </c>
      <c r="B100" s="73" t="s">
        <v>341</v>
      </c>
      <c r="C100" s="83"/>
      <c r="D100" s="23"/>
      <c r="E100" s="23"/>
      <c r="F100" s="84"/>
      <c r="G100" s="5"/>
    </row>
    <row r="101" spans="1:15" x14ac:dyDescent="0.3">
      <c r="A101" s="61" t="s">
        <v>95</v>
      </c>
      <c r="B101" s="73"/>
      <c r="C101" s="83"/>
      <c r="D101" s="23"/>
      <c r="E101" s="23"/>
      <c r="F101" s="84"/>
      <c r="G101" s="5"/>
    </row>
    <row r="102" spans="1:15" x14ac:dyDescent="0.3">
      <c r="A102" s="60"/>
    </row>
  </sheetData>
  <phoneticPr fontId="2" type="noConversion"/>
  <printOptions horizontalCentered="1"/>
  <pageMargins left="0.44" right="0.5" top="0.52" bottom="0.42" header="0.52" footer="0.4"/>
  <pageSetup pageOrder="overThenDown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A1:P86"/>
  <sheetViews>
    <sheetView zoomScale="90" zoomScaleNormal="90" workbookViewId="0">
      <pane ySplit="9" topLeftCell="A10" activePane="bottomLeft" state="frozen"/>
      <selection pane="bottomLeft" activeCell="B6" sqref="B6"/>
    </sheetView>
  </sheetViews>
  <sheetFormatPr defaultColWidth="7.09765625" defaultRowHeight="15.6" x14ac:dyDescent="0.3"/>
  <cols>
    <col min="1" max="1" width="3.8984375" style="1" customWidth="1"/>
    <col min="2" max="2" width="51.59765625" style="52" customWidth="1"/>
    <col min="3" max="4" width="9.69921875" style="16" customWidth="1"/>
    <col min="5" max="6" width="9.69921875" style="14" customWidth="1"/>
    <col min="7" max="14" width="9.69921875" style="8" customWidth="1"/>
    <col min="15" max="16" width="8.3984375" style="2" bestFit="1" customWidth="1"/>
    <col min="17" max="16384" width="7.09765625" style="2"/>
  </cols>
  <sheetData>
    <row r="1" spans="1:16" x14ac:dyDescent="0.3">
      <c r="A1" s="51"/>
      <c r="B1" s="103" t="s">
        <v>213</v>
      </c>
    </row>
    <row r="2" spans="1:16" x14ac:dyDescent="0.3">
      <c r="A2" s="51"/>
      <c r="B2" s="103" t="s">
        <v>214</v>
      </c>
    </row>
    <row r="3" spans="1:16" s="4" customFormat="1" ht="15.75" customHeight="1" x14ac:dyDescent="0.3">
      <c r="B3" s="110" t="s">
        <v>217</v>
      </c>
      <c r="C3" s="15"/>
      <c r="D3" s="15"/>
      <c r="E3" s="13"/>
      <c r="F3" s="13"/>
      <c r="G3" s="9"/>
      <c r="H3" s="9"/>
      <c r="I3" s="9"/>
      <c r="J3" s="9"/>
      <c r="K3" s="9"/>
      <c r="L3" s="9"/>
      <c r="M3" s="9"/>
      <c r="N3" s="9"/>
    </row>
    <row r="4" spans="1:16" s="4" customFormat="1" ht="15.75" customHeight="1" x14ac:dyDescent="0.3">
      <c r="B4" s="108" t="s">
        <v>226</v>
      </c>
      <c r="C4" s="15"/>
      <c r="D4" s="15"/>
      <c r="E4" s="13"/>
      <c r="F4" s="13"/>
      <c r="G4" s="9"/>
      <c r="H4" s="9"/>
      <c r="I4" s="9"/>
      <c r="J4" s="9"/>
      <c r="K4" s="9"/>
      <c r="L4" s="9"/>
      <c r="M4" s="9"/>
      <c r="N4" s="9"/>
    </row>
    <row r="5" spans="1:16" s="4" customFormat="1" ht="15.75" customHeight="1" x14ac:dyDescent="0.3">
      <c r="B5" s="107"/>
      <c r="C5" s="15"/>
      <c r="D5" s="15"/>
      <c r="E5" s="13"/>
      <c r="F5" s="13"/>
      <c r="G5" s="9"/>
      <c r="H5" s="9"/>
      <c r="I5" s="9"/>
      <c r="J5" s="9"/>
      <c r="K5" s="9"/>
      <c r="L5" s="9"/>
      <c r="M5" s="9"/>
      <c r="N5" s="9"/>
    </row>
    <row r="6" spans="1:16" s="4" customFormat="1" ht="15.75" customHeight="1" x14ac:dyDescent="0.3">
      <c r="B6" s="69" t="str">
        <f>'Admin Info'!B6</f>
        <v>Marin Clean Energy</v>
      </c>
      <c r="E6" s="58"/>
      <c r="F6" s="58"/>
      <c r="G6" s="58"/>
      <c r="I6" s="29"/>
      <c r="J6" s="9"/>
      <c r="K6" s="9"/>
      <c r="L6" s="9"/>
      <c r="M6" s="9"/>
      <c r="N6" s="9"/>
      <c r="O6" s="9"/>
    </row>
    <row r="7" spans="1:16" s="4" customFormat="1" x14ac:dyDescent="0.3">
      <c r="B7" s="70"/>
      <c r="E7" s="104"/>
      <c r="F7" s="127" t="s">
        <v>208</v>
      </c>
      <c r="G7" s="88"/>
      <c r="H7" s="88"/>
      <c r="I7" s="88"/>
      <c r="J7" s="125" t="s">
        <v>108</v>
      </c>
      <c r="K7" s="66"/>
      <c r="L7" s="66"/>
      <c r="M7" s="66"/>
      <c r="N7" s="66"/>
      <c r="O7" s="9"/>
    </row>
    <row r="8" spans="1:16" s="4" customFormat="1" x14ac:dyDescent="0.3">
      <c r="B8" s="70"/>
      <c r="E8" s="65"/>
      <c r="F8" s="128" t="s">
        <v>66</v>
      </c>
      <c r="G8" s="24"/>
      <c r="I8" s="24"/>
      <c r="J8" s="126" t="s">
        <v>193</v>
      </c>
      <c r="K8" s="29"/>
      <c r="L8" s="29"/>
      <c r="M8" s="29"/>
      <c r="N8" s="29"/>
      <c r="O8" s="9"/>
    </row>
    <row r="9" spans="1:16" s="6" customFormat="1" x14ac:dyDescent="0.3">
      <c r="A9" s="32" t="s">
        <v>9</v>
      </c>
      <c r="B9" s="86" t="s">
        <v>223</v>
      </c>
      <c r="C9" s="33" t="s">
        <v>54</v>
      </c>
      <c r="D9" s="33" t="s">
        <v>22</v>
      </c>
      <c r="E9" s="33" t="s">
        <v>23</v>
      </c>
      <c r="F9" s="34">
        <v>2016</v>
      </c>
      <c r="G9" s="33" t="s">
        <v>25</v>
      </c>
      <c r="H9" s="33" t="s">
        <v>26</v>
      </c>
      <c r="I9" s="34">
        <v>2019</v>
      </c>
      <c r="J9" s="34" t="s">
        <v>80</v>
      </c>
      <c r="K9" s="34" t="s">
        <v>195</v>
      </c>
      <c r="L9" s="34" t="s">
        <v>196</v>
      </c>
      <c r="M9" s="34" t="s">
        <v>206</v>
      </c>
      <c r="N9" s="34" t="s">
        <v>207</v>
      </c>
    </row>
    <row r="10" spans="1:16" s="6" customFormat="1" x14ac:dyDescent="0.3">
      <c r="A10" s="35"/>
      <c r="B10" s="72" t="s">
        <v>224</v>
      </c>
      <c r="C10" s="64" t="s">
        <v>107</v>
      </c>
      <c r="D10" s="36"/>
      <c r="E10" s="105" t="s">
        <v>210</v>
      </c>
      <c r="F10" s="37"/>
      <c r="G10" s="38"/>
      <c r="H10" s="38"/>
      <c r="I10" s="38"/>
      <c r="J10" s="38"/>
      <c r="K10" s="38"/>
      <c r="L10" s="38"/>
      <c r="M10" s="38"/>
      <c r="N10" s="38"/>
    </row>
    <row r="11" spans="1:16" x14ac:dyDescent="0.3">
      <c r="A11" s="7">
        <v>1</v>
      </c>
      <c r="B11" s="73" t="s">
        <v>52</v>
      </c>
      <c r="C11" s="158">
        <v>1176.9129361786001</v>
      </c>
      <c r="D11" s="158">
        <v>1370.6332491228004</v>
      </c>
      <c r="E11" s="158">
        <v>1858.9869868436656</v>
      </c>
      <c r="F11" s="158">
        <v>2008.303573010232</v>
      </c>
      <c r="G11" s="159">
        <v>2026.9955908752827</v>
      </c>
      <c r="H11" s="159">
        <v>2045.7372688296589</v>
      </c>
      <c r="I11" s="159">
        <v>2064.5288551738072</v>
      </c>
      <c r="J11" s="159">
        <v>2083.3705994496759</v>
      </c>
      <c r="K11" s="159">
        <v>2102.262752446924</v>
      </c>
      <c r="L11" s="159">
        <v>2121.2055662091584</v>
      </c>
      <c r="M11" s="159">
        <v>2140.1992940402038</v>
      </c>
      <c r="N11" s="159">
        <v>2159.2441905104051</v>
      </c>
      <c r="O11" s="168"/>
      <c r="P11" s="168"/>
    </row>
    <row r="12" spans="1:16" x14ac:dyDescent="0.3">
      <c r="A12" s="39" t="s">
        <v>48</v>
      </c>
      <c r="B12" s="73" t="s">
        <v>96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</row>
    <row r="13" spans="1:16" x14ac:dyDescent="0.3">
      <c r="A13" s="39" t="s">
        <v>49</v>
      </c>
      <c r="B13" s="73" t="s">
        <v>75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</row>
    <row r="14" spans="1:16" x14ac:dyDescent="0.3">
      <c r="A14" s="39" t="s">
        <v>85</v>
      </c>
      <c r="B14" s="73" t="s">
        <v>97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</row>
    <row r="15" spans="1:16" x14ac:dyDescent="0.3">
      <c r="A15" s="39" t="s">
        <v>86</v>
      </c>
      <c r="B15" s="73" t="s">
        <v>98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</row>
    <row r="16" spans="1:16" x14ac:dyDescent="0.3">
      <c r="A16" s="39" t="s">
        <v>87</v>
      </c>
      <c r="B16" s="73" t="s">
        <v>99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</row>
    <row r="17" spans="1:14" x14ac:dyDescent="0.3">
      <c r="A17" s="7">
        <v>3</v>
      </c>
      <c r="B17" s="73" t="s">
        <v>209</v>
      </c>
      <c r="C17" s="157">
        <v>0</v>
      </c>
      <c r="D17" s="157">
        <v>-0.38543999999999995</v>
      </c>
      <c r="E17" s="157">
        <v>-0.46427999999999997</v>
      </c>
      <c r="F17" s="158">
        <v>-21.9</v>
      </c>
      <c r="G17" s="160">
        <v>-30.66</v>
      </c>
      <c r="H17" s="160">
        <v>-39.42</v>
      </c>
      <c r="I17" s="160">
        <v>-48.18</v>
      </c>
      <c r="J17" s="160">
        <v>-56.94</v>
      </c>
      <c r="K17" s="160">
        <v>-65.7</v>
      </c>
      <c r="L17" s="160">
        <v>-74.459999999999994</v>
      </c>
      <c r="M17" s="160">
        <v>-83.22</v>
      </c>
      <c r="N17" s="160">
        <v>-91.98</v>
      </c>
    </row>
    <row r="18" spans="1:14" x14ac:dyDescent="0.3">
      <c r="A18" s="7">
        <v>4</v>
      </c>
      <c r="B18" s="73" t="s">
        <v>55</v>
      </c>
      <c r="C18" s="161">
        <v>0</v>
      </c>
      <c r="D18" s="161">
        <v>0</v>
      </c>
      <c r="E18" s="161">
        <v>0</v>
      </c>
      <c r="F18" s="161">
        <v>0</v>
      </c>
      <c r="G18" s="161">
        <v>0</v>
      </c>
      <c r="H18" s="161">
        <v>0</v>
      </c>
      <c r="I18" s="161">
        <v>0</v>
      </c>
      <c r="J18" s="161">
        <v>0</v>
      </c>
      <c r="K18" s="161">
        <v>0</v>
      </c>
      <c r="L18" s="161">
        <v>0</v>
      </c>
      <c r="M18" s="161">
        <v>0</v>
      </c>
      <c r="N18" s="161">
        <v>0</v>
      </c>
    </row>
    <row r="19" spans="1:14" x14ac:dyDescent="0.3">
      <c r="A19" s="7">
        <v>5</v>
      </c>
      <c r="B19" s="74" t="s">
        <v>53</v>
      </c>
      <c r="C19" s="40">
        <f t="shared" ref="C19:E19" si="0">C11+C17+C18</f>
        <v>1176.9129361786001</v>
      </c>
      <c r="D19" s="40">
        <f t="shared" si="0"/>
        <v>1370.2478091228004</v>
      </c>
      <c r="E19" s="40">
        <f t="shared" si="0"/>
        <v>1858.5227068436657</v>
      </c>
      <c r="F19" s="40">
        <f>F11+F17+F18</f>
        <v>1986.4035730102319</v>
      </c>
      <c r="G19" s="26">
        <f t="shared" ref="G19:N19" si="1">G11+G17+G18</f>
        <v>1996.3355908752826</v>
      </c>
      <c r="H19" s="26">
        <f t="shared" si="1"/>
        <v>2006.3172688296588</v>
      </c>
      <c r="I19" s="26">
        <f t="shared" si="1"/>
        <v>2016.3488551738071</v>
      </c>
      <c r="J19" s="26">
        <f t="shared" si="1"/>
        <v>2026.4305994496758</v>
      </c>
      <c r="K19" s="26">
        <f t="shared" si="1"/>
        <v>2036.5627524469239</v>
      </c>
      <c r="L19" s="26">
        <f t="shared" si="1"/>
        <v>2046.7455662091584</v>
      </c>
      <c r="M19" s="26">
        <f t="shared" si="1"/>
        <v>2056.979294040204</v>
      </c>
      <c r="N19" s="26">
        <f t="shared" si="1"/>
        <v>2067.2641905104051</v>
      </c>
    </row>
    <row r="20" spans="1:14" x14ac:dyDescent="0.3">
      <c r="A20" s="7">
        <v>6</v>
      </c>
      <c r="B20" s="73" t="s">
        <v>6</v>
      </c>
      <c r="C20" s="25">
        <v>0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</row>
    <row r="21" spans="1:14" x14ac:dyDescent="0.3">
      <c r="A21" s="7">
        <v>7</v>
      </c>
      <c r="B21" s="74" t="s">
        <v>67</v>
      </c>
      <c r="C21" s="40">
        <f>SUM(C19:C20)</f>
        <v>1176.9129361786001</v>
      </c>
      <c r="D21" s="40">
        <f>SUM(D19:D20)</f>
        <v>1370.2478091228004</v>
      </c>
      <c r="E21" s="40">
        <f>SUM(E19:E20)</f>
        <v>1858.5227068436657</v>
      </c>
      <c r="F21" s="26">
        <f>SUM(F19:F20)</f>
        <v>1986.4035730102319</v>
      </c>
      <c r="G21" s="26">
        <f t="shared" ref="G21:N21" si="2">SUM(G19:G20)</f>
        <v>1996.3355908752826</v>
      </c>
      <c r="H21" s="26">
        <f t="shared" si="2"/>
        <v>2006.3172688296588</v>
      </c>
      <c r="I21" s="26">
        <f t="shared" si="2"/>
        <v>2016.3488551738071</v>
      </c>
      <c r="J21" s="26">
        <f t="shared" si="2"/>
        <v>2026.4305994496758</v>
      </c>
      <c r="K21" s="26">
        <f t="shared" si="2"/>
        <v>2036.5627524469239</v>
      </c>
      <c r="L21" s="26">
        <f t="shared" si="2"/>
        <v>2046.7455662091584</v>
      </c>
      <c r="M21" s="26">
        <f t="shared" si="2"/>
        <v>2056.979294040204</v>
      </c>
      <c r="N21" s="26">
        <f t="shared" si="2"/>
        <v>2067.2641905104051</v>
      </c>
    </row>
    <row r="22" spans="1:14" x14ac:dyDescent="0.3">
      <c r="A22" s="41"/>
      <c r="B22" s="87"/>
      <c r="C22" s="42"/>
      <c r="D22" s="42"/>
      <c r="E22" s="43"/>
      <c r="F22" s="43"/>
      <c r="G22" s="44"/>
      <c r="H22" s="44"/>
      <c r="I22" s="44"/>
      <c r="J22" s="44"/>
      <c r="K22" s="44"/>
      <c r="L22" s="44"/>
      <c r="M22" s="44"/>
      <c r="N22" s="44"/>
    </row>
    <row r="23" spans="1:14" x14ac:dyDescent="0.3">
      <c r="A23" s="7"/>
      <c r="B23" s="74" t="s">
        <v>104</v>
      </c>
      <c r="C23" s="45"/>
      <c r="D23" s="45"/>
      <c r="E23" s="27"/>
      <c r="F23" s="27"/>
      <c r="G23" s="12"/>
      <c r="H23" s="12"/>
      <c r="I23" s="12"/>
      <c r="J23" s="12"/>
      <c r="K23" s="12"/>
      <c r="L23" s="12"/>
      <c r="M23" s="12"/>
      <c r="N23" s="12"/>
    </row>
    <row r="24" spans="1:14" x14ac:dyDescent="0.3">
      <c r="A24" s="39" t="s">
        <v>159</v>
      </c>
      <c r="B24" s="74" t="s">
        <v>50</v>
      </c>
      <c r="C24" s="46">
        <f t="shared" ref="C24:N24" si="3">SUM(C25:C27)</f>
        <v>0</v>
      </c>
      <c r="D24" s="46">
        <f t="shared" si="3"/>
        <v>0</v>
      </c>
      <c r="E24" s="26">
        <f t="shared" si="3"/>
        <v>0</v>
      </c>
      <c r="F24" s="26">
        <f t="shared" ref="F24" si="4">SUM(F25:F27)</f>
        <v>0</v>
      </c>
      <c r="G24" s="26">
        <f t="shared" si="3"/>
        <v>0</v>
      </c>
      <c r="H24" s="26">
        <f t="shared" si="3"/>
        <v>0</v>
      </c>
      <c r="I24" s="26">
        <f t="shared" si="3"/>
        <v>0</v>
      </c>
      <c r="J24" s="26">
        <f t="shared" si="3"/>
        <v>0</v>
      </c>
      <c r="K24" s="26">
        <f t="shared" si="3"/>
        <v>0</v>
      </c>
      <c r="L24" s="26">
        <f t="shared" si="3"/>
        <v>0</v>
      </c>
      <c r="M24" s="26">
        <f t="shared" si="3"/>
        <v>0</v>
      </c>
      <c r="N24" s="26">
        <f t="shared" si="3"/>
        <v>0</v>
      </c>
    </row>
    <row r="25" spans="1:14" x14ac:dyDescent="0.3">
      <c r="A25" s="39" t="s">
        <v>160</v>
      </c>
      <c r="B25" s="73" t="s">
        <v>153</v>
      </c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</row>
    <row r="26" spans="1:14" x14ac:dyDescent="0.3">
      <c r="A26" s="39" t="s">
        <v>161</v>
      </c>
      <c r="B26" s="73" t="s">
        <v>109</v>
      </c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</row>
    <row r="27" spans="1:14" x14ac:dyDescent="0.3">
      <c r="A27" s="39" t="s">
        <v>187</v>
      </c>
      <c r="B27" s="73" t="s">
        <v>110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</row>
    <row r="28" spans="1:14" x14ac:dyDescent="0.3">
      <c r="A28" s="39" t="s">
        <v>162</v>
      </c>
      <c r="B28" s="74" t="s">
        <v>51</v>
      </c>
      <c r="C28" s="47">
        <f t="shared" ref="C28:N28" si="5">SUM(C29:C30)</f>
        <v>0</v>
      </c>
      <c r="D28" s="47">
        <f t="shared" si="5"/>
        <v>0</v>
      </c>
      <c r="E28" s="26">
        <f t="shared" si="5"/>
        <v>0</v>
      </c>
      <c r="F28" s="26">
        <f t="shared" ref="F28" si="6">SUM(F29:F30)</f>
        <v>0</v>
      </c>
      <c r="G28" s="26">
        <f t="shared" si="5"/>
        <v>0</v>
      </c>
      <c r="H28" s="26">
        <f t="shared" si="5"/>
        <v>0</v>
      </c>
      <c r="I28" s="26">
        <f t="shared" si="5"/>
        <v>0</v>
      </c>
      <c r="J28" s="26">
        <f t="shared" si="5"/>
        <v>0</v>
      </c>
      <c r="K28" s="26">
        <f t="shared" si="5"/>
        <v>0</v>
      </c>
      <c r="L28" s="26">
        <f t="shared" si="5"/>
        <v>0</v>
      </c>
      <c r="M28" s="26">
        <f t="shared" si="5"/>
        <v>0</v>
      </c>
      <c r="N28" s="26">
        <f t="shared" si="5"/>
        <v>0</v>
      </c>
    </row>
    <row r="29" spans="1:14" x14ac:dyDescent="0.3">
      <c r="A29" s="39" t="s">
        <v>163</v>
      </c>
      <c r="B29" s="73" t="s">
        <v>111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</row>
    <row r="30" spans="1:14" x14ac:dyDescent="0.3">
      <c r="A30" s="39" t="s">
        <v>164</v>
      </c>
      <c r="B30" s="73" t="s">
        <v>112</v>
      </c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</row>
    <row r="31" spans="1:14" x14ac:dyDescent="0.3">
      <c r="A31" s="39" t="s">
        <v>165</v>
      </c>
      <c r="B31" s="74" t="s">
        <v>118</v>
      </c>
      <c r="C31" s="48">
        <f>SUM(C32:C33)</f>
        <v>0</v>
      </c>
      <c r="D31" s="48">
        <f>SUM(D32:D33)</f>
        <v>0</v>
      </c>
      <c r="E31" s="26">
        <f>SUM(E32:E33)</f>
        <v>0</v>
      </c>
      <c r="F31" s="26">
        <f>SUM(F32:F33)</f>
        <v>0</v>
      </c>
      <c r="G31" s="26">
        <f t="shared" ref="G31:N31" si="7">SUM(G32:G33)</f>
        <v>0</v>
      </c>
      <c r="H31" s="26">
        <f t="shared" si="7"/>
        <v>0</v>
      </c>
      <c r="I31" s="26">
        <f t="shared" si="7"/>
        <v>0</v>
      </c>
      <c r="J31" s="26">
        <f t="shared" si="7"/>
        <v>0</v>
      </c>
      <c r="K31" s="26">
        <f t="shared" si="7"/>
        <v>0</v>
      </c>
      <c r="L31" s="26">
        <f t="shared" si="7"/>
        <v>0</v>
      </c>
      <c r="M31" s="26">
        <f t="shared" si="7"/>
        <v>0</v>
      </c>
      <c r="N31" s="26">
        <f t="shared" si="7"/>
        <v>0</v>
      </c>
    </row>
    <row r="32" spans="1:14" x14ac:dyDescent="0.3">
      <c r="A32" s="39" t="s">
        <v>166</v>
      </c>
      <c r="B32" s="73" t="s">
        <v>147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</row>
    <row r="33" spans="1:14" x14ac:dyDescent="0.3">
      <c r="A33" s="39" t="s">
        <v>167</v>
      </c>
      <c r="B33" s="73" t="s">
        <v>101</v>
      </c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</row>
    <row r="34" spans="1:14" x14ac:dyDescent="0.3">
      <c r="A34" s="39" t="s">
        <v>168</v>
      </c>
      <c r="B34" s="74" t="s">
        <v>10</v>
      </c>
      <c r="C34" s="46">
        <f t="shared" ref="C34:N34" si="8">SUM(C35:C37)</f>
        <v>0</v>
      </c>
      <c r="D34" s="46">
        <f t="shared" si="8"/>
        <v>0</v>
      </c>
      <c r="E34" s="26">
        <f t="shared" si="8"/>
        <v>0</v>
      </c>
      <c r="F34" s="26">
        <f t="shared" ref="F34" si="9">SUM(F35:F37)</f>
        <v>0</v>
      </c>
      <c r="G34" s="26">
        <f t="shared" si="8"/>
        <v>0</v>
      </c>
      <c r="H34" s="26">
        <f t="shared" si="8"/>
        <v>0</v>
      </c>
      <c r="I34" s="26">
        <f t="shared" si="8"/>
        <v>0</v>
      </c>
      <c r="J34" s="26">
        <f t="shared" si="8"/>
        <v>0</v>
      </c>
      <c r="K34" s="26">
        <f t="shared" si="8"/>
        <v>0</v>
      </c>
      <c r="L34" s="26">
        <f t="shared" si="8"/>
        <v>0</v>
      </c>
      <c r="M34" s="26">
        <f t="shared" si="8"/>
        <v>0</v>
      </c>
      <c r="N34" s="26">
        <f t="shared" si="8"/>
        <v>0</v>
      </c>
    </row>
    <row r="35" spans="1:14" x14ac:dyDescent="0.3">
      <c r="A35" s="39" t="s">
        <v>169</v>
      </c>
      <c r="B35" s="73" t="s">
        <v>154</v>
      </c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</row>
    <row r="36" spans="1:14" x14ac:dyDescent="0.3">
      <c r="A36" s="39" t="s">
        <v>170</v>
      </c>
      <c r="B36" s="73" t="s">
        <v>114</v>
      </c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</row>
    <row r="37" spans="1:14" x14ac:dyDescent="0.3">
      <c r="A37" s="39" t="s">
        <v>171</v>
      </c>
      <c r="B37" s="73" t="s">
        <v>115</v>
      </c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</row>
    <row r="38" spans="1:14" x14ac:dyDescent="0.3">
      <c r="A38" s="39" t="s">
        <v>176</v>
      </c>
      <c r="B38" s="74" t="s">
        <v>7</v>
      </c>
      <c r="C38" s="47">
        <f>SUM(C39:C45)</f>
        <v>0</v>
      </c>
      <c r="D38" s="47">
        <f>SUM(D39:D45)</f>
        <v>0</v>
      </c>
      <c r="E38" s="26">
        <f>SUM(E39:E45)</f>
        <v>0</v>
      </c>
      <c r="F38" s="26">
        <f>SUM(F39:F45)</f>
        <v>0</v>
      </c>
      <c r="G38" s="26">
        <f t="shared" ref="G38:N38" si="10">SUM(G39:G45)</f>
        <v>0</v>
      </c>
      <c r="H38" s="26">
        <f t="shared" si="10"/>
        <v>0</v>
      </c>
      <c r="I38" s="26">
        <f t="shared" si="10"/>
        <v>0</v>
      </c>
      <c r="J38" s="26">
        <f t="shared" si="10"/>
        <v>0</v>
      </c>
      <c r="K38" s="26">
        <f t="shared" si="10"/>
        <v>0</v>
      </c>
      <c r="L38" s="26">
        <f t="shared" si="10"/>
        <v>0</v>
      </c>
      <c r="M38" s="26">
        <f t="shared" si="10"/>
        <v>0</v>
      </c>
      <c r="N38" s="26">
        <f t="shared" si="10"/>
        <v>0</v>
      </c>
    </row>
    <row r="39" spans="1:14" x14ac:dyDescent="0.3">
      <c r="A39" s="39" t="s">
        <v>177</v>
      </c>
      <c r="B39" s="73" t="s">
        <v>0</v>
      </c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</row>
    <row r="40" spans="1:14" x14ac:dyDescent="0.3">
      <c r="A40" s="39" t="s">
        <v>178</v>
      </c>
      <c r="B40" s="73" t="s">
        <v>1</v>
      </c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</row>
    <row r="41" spans="1:14" x14ac:dyDescent="0.3">
      <c r="A41" s="39" t="s">
        <v>179</v>
      </c>
      <c r="B41" s="73" t="s">
        <v>2</v>
      </c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</row>
    <row r="42" spans="1:14" x14ac:dyDescent="0.3">
      <c r="A42" s="39" t="s">
        <v>180</v>
      </c>
      <c r="B42" s="73" t="s">
        <v>3</v>
      </c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</row>
    <row r="43" spans="1:14" x14ac:dyDescent="0.3">
      <c r="A43" s="39" t="s">
        <v>188</v>
      </c>
      <c r="B43" s="73" t="s">
        <v>4</v>
      </c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</row>
    <row r="44" spans="1:14" x14ac:dyDescent="0.3">
      <c r="A44" s="39" t="s">
        <v>189</v>
      </c>
      <c r="B44" s="76" t="s">
        <v>21</v>
      </c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</row>
    <row r="45" spans="1:14" x14ac:dyDescent="0.3">
      <c r="A45" s="39" t="s">
        <v>190</v>
      </c>
      <c r="B45" s="73" t="s">
        <v>5</v>
      </c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</row>
    <row r="46" spans="1:14" x14ac:dyDescent="0.3">
      <c r="A46" s="39" t="s">
        <v>28</v>
      </c>
      <c r="B46" s="74" t="s">
        <v>142</v>
      </c>
      <c r="C46" s="46">
        <f>SUM(C47:C66)</f>
        <v>39.780999999999999</v>
      </c>
      <c r="D46" s="46">
        <f t="shared" ref="D46:N46" si="11">SUM(D47:D66)</f>
        <v>166.89600000000002</v>
      </c>
      <c r="E46" s="46">
        <f t="shared" si="11"/>
        <v>469.5</v>
      </c>
      <c r="F46" s="46">
        <f t="shared" si="11"/>
        <v>711.62966666666671</v>
      </c>
      <c r="G46" s="46">
        <f t="shared" si="11"/>
        <v>842.88900000000001</v>
      </c>
      <c r="H46" s="46">
        <f t="shared" si="11"/>
        <v>872.88900000000001</v>
      </c>
      <c r="I46" s="46">
        <f t="shared" si="11"/>
        <v>534.88900000000001</v>
      </c>
      <c r="J46" s="46">
        <f t="shared" si="11"/>
        <v>534.88900000000001</v>
      </c>
      <c r="K46" s="46">
        <f t="shared" si="11"/>
        <v>534.88900000000001</v>
      </c>
      <c r="L46" s="46">
        <f t="shared" si="11"/>
        <v>534.88900000000001</v>
      </c>
      <c r="M46" s="46">
        <f t="shared" si="11"/>
        <v>534.88900000000001</v>
      </c>
      <c r="N46" s="46">
        <f t="shared" si="11"/>
        <v>534.88900000000001</v>
      </c>
    </row>
    <row r="47" spans="1:14" x14ac:dyDescent="0.3">
      <c r="A47" s="39" t="s">
        <v>29</v>
      </c>
      <c r="B47" s="73" t="s">
        <v>8</v>
      </c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</row>
    <row r="48" spans="1:14" x14ac:dyDescent="0.3">
      <c r="A48" s="39" t="s">
        <v>34</v>
      </c>
      <c r="B48" s="73" t="s">
        <v>303</v>
      </c>
      <c r="C48" s="25">
        <v>0</v>
      </c>
      <c r="D48" s="25">
        <v>0</v>
      </c>
      <c r="E48" s="169">
        <v>42</v>
      </c>
      <c r="F48" s="169">
        <v>56</v>
      </c>
      <c r="G48" s="169">
        <v>56</v>
      </c>
      <c r="H48" s="25">
        <v>0</v>
      </c>
      <c r="I48" s="25">
        <v>0</v>
      </c>
      <c r="J48" s="25">
        <v>0</v>
      </c>
      <c r="K48" s="25">
        <v>0</v>
      </c>
      <c r="L48" s="25">
        <v>0</v>
      </c>
      <c r="M48" s="25">
        <v>0</v>
      </c>
      <c r="N48" s="25">
        <v>0</v>
      </c>
    </row>
    <row r="49" spans="1:14" x14ac:dyDescent="0.3">
      <c r="A49" s="39" t="s">
        <v>181</v>
      </c>
      <c r="B49" s="77" t="s">
        <v>304</v>
      </c>
      <c r="C49" s="25">
        <v>0</v>
      </c>
      <c r="D49" s="25">
        <v>0</v>
      </c>
      <c r="E49" s="169">
        <v>180</v>
      </c>
      <c r="F49" s="169">
        <v>338</v>
      </c>
      <c r="G49" s="169">
        <v>338</v>
      </c>
      <c r="H49" s="169">
        <v>338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</row>
    <row r="50" spans="1:14" x14ac:dyDescent="0.3">
      <c r="A50" s="39" t="s">
        <v>191</v>
      </c>
      <c r="B50" s="77" t="s">
        <v>305</v>
      </c>
      <c r="C50" s="170">
        <v>1.8680000000000001</v>
      </c>
      <c r="D50" s="170">
        <v>15.096</v>
      </c>
      <c r="E50" s="169">
        <v>11</v>
      </c>
      <c r="F50" s="169">
        <v>11</v>
      </c>
      <c r="G50" s="169">
        <v>11</v>
      </c>
      <c r="H50" s="169">
        <v>11</v>
      </c>
      <c r="I50" s="169">
        <v>11</v>
      </c>
      <c r="J50" s="169">
        <v>11</v>
      </c>
      <c r="K50" s="169">
        <v>11</v>
      </c>
      <c r="L50" s="169">
        <v>11</v>
      </c>
      <c r="M50" s="169">
        <v>11</v>
      </c>
      <c r="N50" s="169">
        <v>11</v>
      </c>
    </row>
    <row r="51" spans="1:14" x14ac:dyDescent="0.3">
      <c r="A51" s="39" t="s">
        <v>192</v>
      </c>
      <c r="B51" s="77" t="s">
        <v>306</v>
      </c>
      <c r="C51" s="170">
        <v>3.9129999999999998</v>
      </c>
      <c r="D51" s="170">
        <v>12</v>
      </c>
      <c r="E51" s="170">
        <v>12</v>
      </c>
      <c r="F51" s="170">
        <v>12</v>
      </c>
      <c r="G51" s="170">
        <v>12</v>
      </c>
      <c r="H51" s="170">
        <v>12</v>
      </c>
      <c r="I51" s="170">
        <v>12</v>
      </c>
      <c r="J51" s="170">
        <v>12</v>
      </c>
      <c r="K51" s="170">
        <v>12</v>
      </c>
      <c r="L51" s="170">
        <v>12</v>
      </c>
      <c r="M51" s="170">
        <v>12</v>
      </c>
      <c r="N51" s="170">
        <v>12</v>
      </c>
    </row>
    <row r="52" spans="1:14" ht="31.2" x14ac:dyDescent="0.3">
      <c r="A52" s="39" t="s">
        <v>319</v>
      </c>
      <c r="B52" s="77" t="s">
        <v>307</v>
      </c>
      <c r="C52" s="25">
        <v>0</v>
      </c>
      <c r="D52" s="25">
        <v>0</v>
      </c>
      <c r="E52" s="25">
        <v>44</v>
      </c>
      <c r="F52" s="25">
        <v>64</v>
      </c>
      <c r="G52" s="25">
        <v>64</v>
      </c>
      <c r="H52" s="25">
        <v>64</v>
      </c>
      <c r="I52" s="25">
        <v>64</v>
      </c>
      <c r="J52" s="25">
        <v>64</v>
      </c>
      <c r="K52" s="25">
        <v>64</v>
      </c>
      <c r="L52" s="25">
        <v>64</v>
      </c>
      <c r="M52" s="25">
        <v>64</v>
      </c>
      <c r="N52" s="25">
        <v>64</v>
      </c>
    </row>
    <row r="53" spans="1:14" x14ac:dyDescent="0.3">
      <c r="A53" s="39" t="s">
        <v>320</v>
      </c>
      <c r="B53" s="77" t="s">
        <v>311</v>
      </c>
      <c r="C53" s="25">
        <v>0</v>
      </c>
      <c r="D53" s="25">
        <v>0</v>
      </c>
      <c r="E53" s="25">
        <v>0</v>
      </c>
      <c r="F53" s="25">
        <v>0</v>
      </c>
      <c r="G53" s="25">
        <v>0</v>
      </c>
      <c r="H53" s="169">
        <v>86</v>
      </c>
      <c r="I53" s="169">
        <v>86</v>
      </c>
      <c r="J53" s="169">
        <v>86</v>
      </c>
      <c r="K53" s="169">
        <v>86</v>
      </c>
      <c r="L53" s="169">
        <v>86</v>
      </c>
      <c r="M53" s="169">
        <v>86</v>
      </c>
      <c r="N53" s="169">
        <v>86</v>
      </c>
    </row>
    <row r="54" spans="1:14" x14ac:dyDescent="0.3">
      <c r="A54" s="39" t="s">
        <v>321</v>
      </c>
      <c r="B54" s="77" t="s">
        <v>312</v>
      </c>
      <c r="C54" s="25">
        <v>0</v>
      </c>
      <c r="D54" s="25">
        <v>0</v>
      </c>
      <c r="E54" s="25">
        <v>0</v>
      </c>
      <c r="F54" s="25">
        <f>G54/3</f>
        <v>6.6296666666666662</v>
      </c>
      <c r="G54" s="25">
        <v>19.888999999999999</v>
      </c>
      <c r="H54" s="25">
        <v>19.888999999999999</v>
      </c>
      <c r="I54" s="25">
        <v>19.888999999999999</v>
      </c>
      <c r="J54" s="25">
        <v>19.888999999999999</v>
      </c>
      <c r="K54" s="25">
        <v>19.888999999999999</v>
      </c>
      <c r="L54" s="25">
        <v>19.888999999999999</v>
      </c>
      <c r="M54" s="25">
        <v>19.888999999999999</v>
      </c>
      <c r="N54" s="25">
        <v>19.888999999999999</v>
      </c>
    </row>
    <row r="55" spans="1:14" x14ac:dyDescent="0.3">
      <c r="A55" s="39" t="s">
        <v>322</v>
      </c>
      <c r="B55" s="77" t="s">
        <v>313</v>
      </c>
      <c r="C55" s="25">
        <v>0</v>
      </c>
      <c r="D55" s="25">
        <v>60</v>
      </c>
      <c r="E55" s="25">
        <v>50</v>
      </c>
      <c r="F55" s="25">
        <v>0</v>
      </c>
      <c r="G55" s="25">
        <v>0</v>
      </c>
      <c r="H55" s="25">
        <v>0</v>
      </c>
      <c r="I55" s="25">
        <v>0</v>
      </c>
      <c r="J55" s="25">
        <v>0</v>
      </c>
      <c r="K55" s="25">
        <v>0</v>
      </c>
      <c r="L55" s="25">
        <v>0</v>
      </c>
      <c r="M55" s="25">
        <v>0</v>
      </c>
      <c r="N55" s="25">
        <v>0</v>
      </c>
    </row>
    <row r="56" spans="1:14" x14ac:dyDescent="0.3">
      <c r="A56" s="39" t="s">
        <v>323</v>
      </c>
      <c r="B56" s="77" t="s">
        <v>343</v>
      </c>
      <c r="C56" s="169">
        <v>0</v>
      </c>
      <c r="D56" s="169">
        <v>51</v>
      </c>
      <c r="E56" s="169">
        <v>0</v>
      </c>
      <c r="F56" s="169">
        <v>0</v>
      </c>
      <c r="G56" s="169">
        <v>88</v>
      </c>
      <c r="H56" s="169">
        <v>88</v>
      </c>
      <c r="I56" s="169">
        <v>88</v>
      </c>
      <c r="J56" s="169">
        <v>88</v>
      </c>
      <c r="K56" s="169">
        <v>88</v>
      </c>
      <c r="L56" s="169">
        <v>88</v>
      </c>
      <c r="M56" s="169">
        <v>88</v>
      </c>
      <c r="N56" s="169">
        <v>88</v>
      </c>
    </row>
    <row r="57" spans="1:14" x14ac:dyDescent="0.3">
      <c r="A57" s="39" t="s">
        <v>324</v>
      </c>
      <c r="B57" s="77" t="s">
        <v>310</v>
      </c>
      <c r="C57" s="169">
        <v>34</v>
      </c>
      <c r="D57" s="169">
        <v>27</v>
      </c>
      <c r="E57" s="169">
        <v>27</v>
      </c>
      <c r="F57" s="169">
        <v>27</v>
      </c>
      <c r="G57" s="169">
        <v>27</v>
      </c>
      <c r="H57" s="169">
        <v>27</v>
      </c>
      <c r="I57" s="169">
        <v>27</v>
      </c>
      <c r="J57" s="169">
        <v>27</v>
      </c>
      <c r="K57" s="169">
        <v>27</v>
      </c>
      <c r="L57" s="169">
        <v>27</v>
      </c>
      <c r="M57" s="169">
        <v>27</v>
      </c>
      <c r="N57" s="169">
        <v>27</v>
      </c>
    </row>
    <row r="58" spans="1:14" x14ac:dyDescent="0.3">
      <c r="A58" s="39" t="s">
        <v>325</v>
      </c>
      <c r="B58" s="77" t="s">
        <v>315</v>
      </c>
      <c r="C58" s="169">
        <v>0</v>
      </c>
      <c r="D58" s="169">
        <v>0</v>
      </c>
      <c r="E58" s="169">
        <v>0</v>
      </c>
      <c r="F58" s="169">
        <v>0</v>
      </c>
      <c r="G58" s="169">
        <v>30</v>
      </c>
      <c r="H58" s="169">
        <v>30</v>
      </c>
      <c r="I58" s="169">
        <v>30</v>
      </c>
      <c r="J58" s="169">
        <v>30</v>
      </c>
      <c r="K58" s="169">
        <v>30</v>
      </c>
      <c r="L58" s="169">
        <v>30</v>
      </c>
      <c r="M58" s="169">
        <v>30</v>
      </c>
      <c r="N58" s="169">
        <v>30</v>
      </c>
    </row>
    <row r="59" spans="1:14" x14ac:dyDescent="0.3">
      <c r="A59" s="39" t="s">
        <v>326</v>
      </c>
      <c r="B59" s="77" t="s">
        <v>318</v>
      </c>
      <c r="C59" s="169">
        <v>0</v>
      </c>
      <c r="D59" s="169">
        <v>0</v>
      </c>
      <c r="E59" s="169">
        <v>50</v>
      </c>
      <c r="F59" s="169">
        <v>0</v>
      </c>
      <c r="G59" s="169">
        <v>0</v>
      </c>
      <c r="H59" s="169">
        <v>0</v>
      </c>
      <c r="I59" s="169">
        <v>0</v>
      </c>
      <c r="J59" s="169">
        <v>0</v>
      </c>
      <c r="K59" s="169">
        <v>0</v>
      </c>
      <c r="L59" s="169">
        <v>0</v>
      </c>
      <c r="M59" s="169">
        <v>0</v>
      </c>
      <c r="N59" s="169">
        <v>0</v>
      </c>
    </row>
    <row r="60" spans="1:14" x14ac:dyDescent="0.3">
      <c r="A60" s="39" t="s">
        <v>327</v>
      </c>
      <c r="B60" s="73" t="s">
        <v>344</v>
      </c>
      <c r="C60" s="170">
        <v>0</v>
      </c>
      <c r="D60" s="170">
        <v>0</v>
      </c>
      <c r="E60" s="169">
        <v>30</v>
      </c>
      <c r="F60" s="169">
        <v>0</v>
      </c>
      <c r="G60" s="169">
        <v>0</v>
      </c>
      <c r="H60" s="169">
        <v>0</v>
      </c>
      <c r="I60" s="169">
        <v>0</v>
      </c>
      <c r="J60" s="169">
        <v>0</v>
      </c>
      <c r="K60" s="169">
        <v>0</v>
      </c>
      <c r="L60" s="169">
        <v>0</v>
      </c>
      <c r="M60" s="169">
        <v>0</v>
      </c>
      <c r="N60" s="169">
        <v>0</v>
      </c>
    </row>
    <row r="61" spans="1:14" x14ac:dyDescent="0.3">
      <c r="A61" s="39" t="s">
        <v>328</v>
      </c>
      <c r="B61" s="73" t="s">
        <v>345</v>
      </c>
      <c r="C61" s="170">
        <v>0</v>
      </c>
      <c r="D61" s="170">
        <v>0</v>
      </c>
      <c r="E61" s="169">
        <v>20</v>
      </c>
      <c r="F61" s="169">
        <v>185</v>
      </c>
      <c r="G61" s="169">
        <v>185</v>
      </c>
      <c r="H61" s="169">
        <v>185</v>
      </c>
      <c r="I61" s="169">
        <v>185</v>
      </c>
      <c r="J61" s="169">
        <v>185</v>
      </c>
      <c r="K61" s="169">
        <v>185</v>
      </c>
      <c r="L61" s="169">
        <v>185</v>
      </c>
      <c r="M61" s="169">
        <v>185</v>
      </c>
      <c r="N61" s="169">
        <v>185</v>
      </c>
    </row>
    <row r="62" spans="1:14" x14ac:dyDescent="0.3">
      <c r="A62" s="39" t="s">
        <v>329</v>
      </c>
      <c r="B62" s="73" t="s">
        <v>362</v>
      </c>
      <c r="C62" s="169">
        <v>0</v>
      </c>
      <c r="D62" s="25">
        <v>1.8</v>
      </c>
      <c r="E62" s="169">
        <v>2</v>
      </c>
      <c r="F62" s="169">
        <v>2</v>
      </c>
      <c r="G62" s="169">
        <v>2</v>
      </c>
      <c r="H62" s="25">
        <v>2</v>
      </c>
      <c r="I62" s="25">
        <v>2</v>
      </c>
      <c r="J62" s="25">
        <v>2</v>
      </c>
      <c r="K62" s="25">
        <v>2</v>
      </c>
      <c r="L62" s="25">
        <v>2</v>
      </c>
      <c r="M62" s="25">
        <v>2</v>
      </c>
      <c r="N62" s="25">
        <v>2</v>
      </c>
    </row>
    <row r="63" spans="1:14" x14ac:dyDescent="0.3">
      <c r="A63" s="39" t="s">
        <v>330</v>
      </c>
      <c r="B63" s="73" t="s">
        <v>364</v>
      </c>
      <c r="C63" s="169">
        <v>0</v>
      </c>
      <c r="D63" s="169">
        <v>0</v>
      </c>
      <c r="E63" s="169">
        <v>1.5</v>
      </c>
      <c r="F63" s="169">
        <v>3</v>
      </c>
      <c r="G63" s="169">
        <v>3</v>
      </c>
      <c r="H63" s="169">
        <v>3</v>
      </c>
      <c r="I63" s="25">
        <v>3</v>
      </c>
      <c r="J63" s="25">
        <v>3</v>
      </c>
      <c r="K63" s="25">
        <v>3</v>
      </c>
      <c r="L63" s="25">
        <v>3</v>
      </c>
      <c r="M63" s="25">
        <v>3</v>
      </c>
      <c r="N63" s="25">
        <v>3</v>
      </c>
    </row>
    <row r="64" spans="1:14" x14ac:dyDescent="0.3">
      <c r="A64" s="39" t="s">
        <v>360</v>
      </c>
      <c r="B64" s="73" t="s">
        <v>366</v>
      </c>
      <c r="C64" s="169">
        <v>0</v>
      </c>
      <c r="D64" s="169">
        <v>0</v>
      </c>
      <c r="E64" s="169">
        <v>0</v>
      </c>
      <c r="F64" s="169">
        <v>1</v>
      </c>
      <c r="G64" s="169">
        <v>1</v>
      </c>
      <c r="H64" s="169">
        <v>1</v>
      </c>
      <c r="I64" s="169">
        <v>1</v>
      </c>
      <c r="J64" s="169">
        <v>1</v>
      </c>
      <c r="K64" s="169">
        <v>1</v>
      </c>
      <c r="L64" s="169">
        <v>1</v>
      </c>
      <c r="M64" s="169">
        <v>1</v>
      </c>
      <c r="N64" s="169">
        <v>1</v>
      </c>
    </row>
    <row r="65" spans="1:14" x14ac:dyDescent="0.3">
      <c r="A65" s="39" t="s">
        <v>361</v>
      </c>
      <c r="B65" s="73" t="s">
        <v>368</v>
      </c>
      <c r="C65" s="169">
        <v>0</v>
      </c>
      <c r="D65" s="169">
        <v>0</v>
      </c>
      <c r="E65" s="169">
        <v>0</v>
      </c>
      <c r="F65" s="169">
        <v>4</v>
      </c>
      <c r="G65" s="169">
        <v>4</v>
      </c>
      <c r="H65" s="169">
        <v>4</v>
      </c>
      <c r="I65" s="169">
        <v>4</v>
      </c>
      <c r="J65" s="169">
        <v>4</v>
      </c>
      <c r="K65" s="169">
        <v>4</v>
      </c>
      <c r="L65" s="169">
        <v>4</v>
      </c>
      <c r="M65" s="169">
        <v>4</v>
      </c>
      <c r="N65" s="169">
        <v>4</v>
      </c>
    </row>
    <row r="66" spans="1:14" x14ac:dyDescent="0.3">
      <c r="A66" s="39" t="s">
        <v>377</v>
      </c>
      <c r="B66" s="73" t="s">
        <v>370</v>
      </c>
      <c r="C66" s="169">
        <v>0</v>
      </c>
      <c r="D66" s="169">
        <v>0</v>
      </c>
      <c r="E66" s="169">
        <v>0</v>
      </c>
      <c r="F66" s="169">
        <v>2</v>
      </c>
      <c r="G66" s="169">
        <v>2</v>
      </c>
      <c r="H66" s="169">
        <v>2</v>
      </c>
      <c r="I66" s="169">
        <v>2</v>
      </c>
      <c r="J66" s="169">
        <v>2</v>
      </c>
      <c r="K66" s="169">
        <v>2</v>
      </c>
      <c r="L66" s="169">
        <v>2</v>
      </c>
      <c r="M66" s="169">
        <v>2</v>
      </c>
      <c r="N66" s="169">
        <v>2</v>
      </c>
    </row>
    <row r="67" spans="1:14" x14ac:dyDescent="0.3">
      <c r="A67" s="39"/>
      <c r="B67" s="73"/>
      <c r="C67" s="170"/>
      <c r="D67" s="170"/>
      <c r="E67" s="169"/>
      <c r="F67" s="169"/>
      <c r="G67" s="169"/>
      <c r="H67" s="169"/>
      <c r="I67" s="169"/>
      <c r="J67" s="169"/>
      <c r="K67" s="169"/>
      <c r="L67" s="169"/>
      <c r="M67" s="169"/>
      <c r="N67" s="169"/>
    </row>
    <row r="68" spans="1:14" x14ac:dyDescent="0.3">
      <c r="A68" s="39" t="s">
        <v>32</v>
      </c>
      <c r="B68" s="74" t="s">
        <v>143</v>
      </c>
      <c r="C68" s="46">
        <f>SUM(C69:C73)</f>
        <v>1095.922</v>
      </c>
      <c r="D68" s="46">
        <f>SUM(D69:D73)</f>
        <v>1139.974119</v>
      </c>
      <c r="E68" s="46">
        <f>SUM(E69:E73)</f>
        <v>1405.9611785</v>
      </c>
      <c r="F68" s="46">
        <f>SUM(F69:F73)</f>
        <v>1448.9482379999999</v>
      </c>
      <c r="G68" s="46">
        <f>SUM(G69:G73)</f>
        <v>1243.4352974999999</v>
      </c>
      <c r="H68" s="46">
        <f>SUM(H69:H73)</f>
        <v>33.922356999999998</v>
      </c>
      <c r="I68" s="46">
        <f>SUM(I69:I73)</f>
        <v>35.409416499999999</v>
      </c>
      <c r="J68" s="46">
        <f>SUM(J69:J73)</f>
        <v>36.896476</v>
      </c>
      <c r="K68" s="46">
        <f>SUM(K69:K73)</f>
        <v>38.383535500000001</v>
      </c>
      <c r="L68" s="46">
        <f>SUM(L69:L73)</f>
        <v>39.870594999999994</v>
      </c>
      <c r="M68" s="46">
        <f>SUM(M69:M73)</f>
        <v>41.357654499999995</v>
      </c>
      <c r="N68" s="46">
        <f>SUM(N69:N73)</f>
        <v>42.844713999999996</v>
      </c>
    </row>
    <row r="69" spans="1:14" x14ac:dyDescent="0.3">
      <c r="A69" s="39" t="s">
        <v>33</v>
      </c>
      <c r="B69" s="73" t="s">
        <v>74</v>
      </c>
      <c r="C69" s="25">
        <v>2.9220000000000002</v>
      </c>
      <c r="D69" s="170">
        <v>2.974119</v>
      </c>
      <c r="E69" s="170">
        <v>4.4611785000000008</v>
      </c>
      <c r="F69" s="170">
        <v>5.9482379999999999</v>
      </c>
      <c r="G69" s="170">
        <v>7.4352974999999999</v>
      </c>
      <c r="H69" s="170">
        <v>8.9223569999999981</v>
      </c>
      <c r="I69" s="170">
        <v>10.409416499999999</v>
      </c>
      <c r="J69" s="170">
        <v>11.896475999999998</v>
      </c>
      <c r="K69" s="170">
        <v>13.383535499999999</v>
      </c>
      <c r="L69" s="170">
        <v>14.870594999999998</v>
      </c>
      <c r="M69" s="170">
        <v>16.357654499999999</v>
      </c>
      <c r="N69" s="170">
        <v>17.844713999999996</v>
      </c>
    </row>
    <row r="70" spans="1:14" x14ac:dyDescent="0.3">
      <c r="A70" s="39" t="s">
        <v>34</v>
      </c>
      <c r="B70" s="77" t="s">
        <v>309</v>
      </c>
      <c r="C70" s="169">
        <v>0</v>
      </c>
      <c r="D70" s="169">
        <v>0</v>
      </c>
      <c r="E70" s="169">
        <v>196</v>
      </c>
      <c r="F70" s="169">
        <v>252</v>
      </c>
      <c r="G70" s="169">
        <v>145</v>
      </c>
      <c r="H70" s="169">
        <v>0</v>
      </c>
      <c r="I70" s="169">
        <v>0</v>
      </c>
      <c r="J70" s="169">
        <v>0</v>
      </c>
      <c r="K70" s="169">
        <v>0</v>
      </c>
      <c r="L70" s="169">
        <v>0</v>
      </c>
      <c r="M70" s="169">
        <v>0</v>
      </c>
      <c r="N70" s="169">
        <v>0</v>
      </c>
    </row>
    <row r="71" spans="1:14" x14ac:dyDescent="0.3">
      <c r="A71" s="39" t="s">
        <v>181</v>
      </c>
      <c r="B71" s="77" t="s">
        <v>314</v>
      </c>
      <c r="C71" s="169">
        <v>0</v>
      </c>
      <c r="D71" s="169">
        <v>0</v>
      </c>
      <c r="E71" s="169">
        <v>12.5</v>
      </c>
      <c r="F71" s="169">
        <v>25</v>
      </c>
      <c r="G71" s="169">
        <v>25</v>
      </c>
      <c r="H71" s="169">
        <v>25</v>
      </c>
      <c r="I71" s="169">
        <v>25</v>
      </c>
      <c r="J71" s="169">
        <v>25</v>
      </c>
      <c r="K71" s="169">
        <v>25</v>
      </c>
      <c r="L71" s="169">
        <v>25</v>
      </c>
      <c r="M71" s="169">
        <v>25</v>
      </c>
      <c r="N71" s="169">
        <v>25</v>
      </c>
    </row>
    <row r="72" spans="1:14" x14ac:dyDescent="0.3">
      <c r="A72" s="39" t="s">
        <v>191</v>
      </c>
      <c r="B72" s="77" t="s">
        <v>316</v>
      </c>
      <c r="C72" s="169">
        <v>0</v>
      </c>
      <c r="D72" s="169">
        <v>0</v>
      </c>
      <c r="E72" s="169">
        <v>90</v>
      </c>
      <c r="F72" s="169">
        <v>109</v>
      </c>
      <c r="G72" s="169">
        <v>146</v>
      </c>
      <c r="H72" s="169">
        <v>0</v>
      </c>
      <c r="I72" s="169">
        <v>0</v>
      </c>
      <c r="J72" s="169">
        <v>0</v>
      </c>
      <c r="K72" s="169">
        <v>0</v>
      </c>
      <c r="L72" s="169">
        <v>0</v>
      </c>
      <c r="M72" s="169">
        <v>0</v>
      </c>
      <c r="N72" s="169">
        <v>0</v>
      </c>
    </row>
    <row r="73" spans="1:14" x14ac:dyDescent="0.3">
      <c r="A73" s="39" t="s">
        <v>192</v>
      </c>
      <c r="B73" s="77" t="s">
        <v>317</v>
      </c>
      <c r="C73" s="169">
        <v>1093</v>
      </c>
      <c r="D73" s="169">
        <v>1137</v>
      </c>
      <c r="E73" s="169">
        <v>1103</v>
      </c>
      <c r="F73" s="169">
        <v>1057</v>
      </c>
      <c r="G73" s="169">
        <v>920</v>
      </c>
      <c r="H73" s="169">
        <v>0</v>
      </c>
      <c r="I73" s="169">
        <v>0</v>
      </c>
      <c r="J73" s="169">
        <v>0</v>
      </c>
      <c r="K73" s="169">
        <v>0</v>
      </c>
      <c r="L73" s="169">
        <v>0</v>
      </c>
      <c r="M73" s="169">
        <v>0</v>
      </c>
      <c r="N73" s="169">
        <v>0</v>
      </c>
    </row>
    <row r="74" spans="1:14" x14ac:dyDescent="0.3">
      <c r="A74" s="39"/>
      <c r="B74" s="77"/>
      <c r="C74" s="169"/>
      <c r="D74" s="169"/>
      <c r="E74" s="169"/>
      <c r="F74" s="169"/>
      <c r="G74" s="169"/>
      <c r="H74" s="169"/>
      <c r="I74" s="169"/>
      <c r="J74" s="169"/>
      <c r="K74" s="169"/>
      <c r="L74" s="169"/>
      <c r="M74" s="169"/>
      <c r="N74" s="169"/>
    </row>
    <row r="75" spans="1:14" x14ac:dyDescent="0.3">
      <c r="A75" s="7">
        <v>16</v>
      </c>
      <c r="B75" s="74" t="s">
        <v>63</v>
      </c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</row>
    <row r="76" spans="1:14" x14ac:dyDescent="0.3">
      <c r="A76" s="41"/>
      <c r="B76" s="87"/>
      <c r="C76" s="42"/>
      <c r="D76" s="42"/>
      <c r="E76" s="43"/>
      <c r="F76" s="43"/>
      <c r="G76" s="44"/>
      <c r="H76" s="44"/>
      <c r="I76" s="44"/>
      <c r="J76" s="44"/>
      <c r="K76" s="44"/>
      <c r="L76" s="44"/>
      <c r="M76" s="44"/>
      <c r="N76" s="44"/>
    </row>
    <row r="77" spans="1:14" x14ac:dyDescent="0.3">
      <c r="A77" s="7"/>
      <c r="B77" s="74" t="s">
        <v>157</v>
      </c>
      <c r="C77" s="45"/>
      <c r="D77" s="45"/>
      <c r="E77" s="27"/>
      <c r="F77" s="27"/>
      <c r="G77" s="12"/>
      <c r="H77" s="12"/>
      <c r="I77" s="12"/>
      <c r="J77" s="12"/>
      <c r="K77" s="12"/>
      <c r="L77" s="12"/>
      <c r="M77" s="12"/>
      <c r="N77" s="12"/>
    </row>
    <row r="78" spans="1:14" x14ac:dyDescent="0.3">
      <c r="A78" s="7">
        <v>17</v>
      </c>
      <c r="B78" s="74" t="s">
        <v>158</v>
      </c>
      <c r="C78" s="26">
        <f>C24+C28+C31+C34+C38+C46+C68+C75</f>
        <v>1135.703</v>
      </c>
      <c r="D78" s="26">
        <f>D24+D28+D31+D34+D38+D46+D68+D75</f>
        <v>1306.8701189999999</v>
      </c>
      <c r="E78" s="26">
        <f>E24+E28+E31+E34+E38+E46+E68+E75</f>
        <v>1875.4611785</v>
      </c>
      <c r="F78" s="26">
        <f>F24+F28+F31+F34+F38+F46+F68+F75</f>
        <v>2160.5779046666667</v>
      </c>
      <c r="G78" s="26">
        <f>G24+G28+G31+G34+G38+G46+G68+G75</f>
        <v>2086.3242974999998</v>
      </c>
      <c r="H78" s="26">
        <f>H24+H28+H31+H34+H38+H46+H68+H75</f>
        <v>906.81135700000004</v>
      </c>
      <c r="I78" s="26">
        <f>I24+I28+I31+I34+I38+I46+I68+I75</f>
        <v>570.29841650000003</v>
      </c>
      <c r="J78" s="26">
        <f>J24+J28+J31+J34+J38+J46+J68+J75</f>
        <v>571.78547600000002</v>
      </c>
      <c r="K78" s="26">
        <f>K24+K28+K31+K34+K38+K46+K68+K75</f>
        <v>573.2725355</v>
      </c>
      <c r="L78" s="26">
        <f>L24+L28+L31+L34+L38+L46+L68+L75</f>
        <v>574.75959499999999</v>
      </c>
      <c r="M78" s="26">
        <f>M24+M28+M31+M34+M38+M46+M68+M75</f>
        <v>576.24665449999998</v>
      </c>
      <c r="N78" s="26">
        <f>N24+N28+N31+N34+N38+N46+N68+N75</f>
        <v>577.73371399999996</v>
      </c>
    </row>
    <row r="79" spans="1:14" x14ac:dyDescent="0.3">
      <c r="A79" s="7">
        <v>18</v>
      </c>
      <c r="B79" s="74" t="s">
        <v>67</v>
      </c>
      <c r="C79" s="26">
        <f>C21</f>
        <v>1176.9129361786001</v>
      </c>
      <c r="D79" s="26">
        <f>D21</f>
        <v>1370.2478091228004</v>
      </c>
      <c r="E79" s="26">
        <f>E21</f>
        <v>1858.5227068436657</v>
      </c>
      <c r="F79" s="26">
        <f>F21</f>
        <v>1986.4035730102319</v>
      </c>
      <c r="G79" s="26">
        <f>G21</f>
        <v>1996.3355908752826</v>
      </c>
      <c r="H79" s="26">
        <f>H21</f>
        <v>2006.3172688296588</v>
      </c>
      <c r="I79" s="26">
        <f>I21</f>
        <v>2016.3488551738071</v>
      </c>
      <c r="J79" s="26">
        <f>J21</f>
        <v>2026.4305994496758</v>
      </c>
      <c r="K79" s="26">
        <f>K21</f>
        <v>2036.5627524469239</v>
      </c>
      <c r="L79" s="26">
        <f>L21</f>
        <v>2046.7455662091584</v>
      </c>
      <c r="M79" s="26">
        <f>M21</f>
        <v>2056.979294040204</v>
      </c>
      <c r="N79" s="26">
        <f>N21</f>
        <v>2067.2641905104051</v>
      </c>
    </row>
    <row r="80" spans="1:14" x14ac:dyDescent="0.3">
      <c r="A80" s="17">
        <v>19</v>
      </c>
      <c r="B80" s="79" t="s">
        <v>204</v>
      </c>
      <c r="C80" s="26">
        <f t="shared" ref="C80:E80" si="12">C78-C79</f>
        <v>-41.209936178600174</v>
      </c>
      <c r="D80" s="26">
        <f t="shared" si="12"/>
        <v>-63.377690122800459</v>
      </c>
      <c r="E80" s="26">
        <f t="shared" si="12"/>
        <v>16.938471656334286</v>
      </c>
      <c r="F80" s="26">
        <f>F78-F79</f>
        <v>174.17433165643479</v>
      </c>
      <c r="G80" s="26">
        <f t="shared" ref="G80:N80" si="13">G78-G79</f>
        <v>89.988706624717224</v>
      </c>
      <c r="H80" s="26">
        <f t="shared" si="13"/>
        <v>-1099.5059118296588</v>
      </c>
      <c r="I80" s="26">
        <f t="shared" si="13"/>
        <v>-1446.0504386738071</v>
      </c>
      <c r="J80" s="26">
        <f t="shared" si="13"/>
        <v>-1454.6451234496758</v>
      </c>
      <c r="K80" s="26">
        <f t="shared" si="13"/>
        <v>-1463.2902169469239</v>
      </c>
      <c r="L80" s="26">
        <f t="shared" si="13"/>
        <v>-1471.9859712091584</v>
      </c>
      <c r="M80" s="26">
        <f t="shared" si="13"/>
        <v>-1480.732639540204</v>
      </c>
      <c r="N80" s="26">
        <f t="shared" si="13"/>
        <v>-1489.5304765104052</v>
      </c>
    </row>
    <row r="81" spans="1:15" x14ac:dyDescent="0.3">
      <c r="A81" s="17">
        <v>20</v>
      </c>
      <c r="B81" s="73" t="s">
        <v>68</v>
      </c>
      <c r="C81" s="62"/>
      <c r="D81" s="62"/>
      <c r="E81" s="25"/>
      <c r="F81" s="25"/>
      <c r="G81" s="25"/>
      <c r="H81" s="25"/>
      <c r="I81" s="160">
        <v>195.29666989691134</v>
      </c>
      <c r="J81" s="160">
        <v>186.40870554977471</v>
      </c>
      <c r="K81" s="160">
        <v>181.15270554977468</v>
      </c>
      <c r="L81" s="160">
        <v>181.15270554977479</v>
      </c>
      <c r="M81" s="160">
        <v>181.15270554977468</v>
      </c>
      <c r="N81" s="160">
        <v>181.15270554977468</v>
      </c>
    </row>
    <row r="82" spans="1:15" x14ac:dyDescent="0.3">
      <c r="A82" s="17">
        <v>21</v>
      </c>
      <c r="B82" s="73" t="s">
        <v>69</v>
      </c>
      <c r="C82" s="62"/>
      <c r="D82" s="62"/>
      <c r="E82" s="25"/>
      <c r="F82" s="25"/>
      <c r="G82" s="25"/>
      <c r="H82" s="25">
        <f>-H80</f>
        <v>1099.5059118296588</v>
      </c>
      <c r="I82" s="25">
        <f>-(I80+I81)</f>
        <v>1250.7537687768959</v>
      </c>
      <c r="J82" s="25">
        <f t="shared" ref="J82:N82" si="14">-(J80+J81)</f>
        <v>1268.236417899901</v>
      </c>
      <c r="K82" s="25">
        <f t="shared" si="14"/>
        <v>1282.1375113971492</v>
      </c>
      <c r="L82" s="25">
        <f t="shared" si="14"/>
        <v>1290.8332656593836</v>
      </c>
      <c r="M82" s="25">
        <f t="shared" si="14"/>
        <v>1299.5799339904293</v>
      </c>
      <c r="N82" s="25">
        <f t="shared" si="14"/>
        <v>1308.3777709606304</v>
      </c>
    </row>
    <row r="83" spans="1:15" x14ac:dyDescent="0.3">
      <c r="A83" s="41"/>
      <c r="B83" s="87"/>
      <c r="C83" s="42"/>
      <c r="D83" s="42"/>
      <c r="E83" s="43"/>
      <c r="F83" s="43"/>
      <c r="G83" s="44"/>
      <c r="H83" s="44"/>
      <c r="I83" s="44"/>
      <c r="J83" s="44"/>
      <c r="K83" s="44"/>
      <c r="L83" s="44"/>
      <c r="M83" s="44"/>
      <c r="N83" s="44"/>
    </row>
    <row r="84" spans="1:15" x14ac:dyDescent="0.3">
      <c r="A84" s="59" t="s">
        <v>9</v>
      </c>
      <c r="B84" s="81" t="s">
        <v>94</v>
      </c>
      <c r="C84" s="51"/>
      <c r="D84" s="51"/>
    </row>
    <row r="85" spans="1:15" x14ac:dyDescent="0.3">
      <c r="A85" s="61" t="s">
        <v>95</v>
      </c>
      <c r="B85" s="82"/>
      <c r="C85" s="83"/>
      <c r="D85" s="23"/>
      <c r="E85" s="23"/>
      <c r="F85" s="23"/>
      <c r="G85" s="5"/>
      <c r="O85" s="8"/>
    </row>
    <row r="86" spans="1:15" x14ac:dyDescent="0.3">
      <c r="A86" s="61" t="s">
        <v>95</v>
      </c>
      <c r="B86" s="82"/>
      <c r="C86" s="83"/>
      <c r="D86" s="23"/>
      <c r="E86" s="23"/>
      <c r="F86" s="23"/>
      <c r="G86" s="5"/>
      <c r="O86" s="8"/>
    </row>
  </sheetData>
  <phoneticPr fontId="2" type="noConversion"/>
  <printOptions horizontalCentered="1"/>
  <pageMargins left="0.5" right="0.5" top="0.5" bottom="0.5" header="0.5" footer="0.5"/>
  <pageSetup pageOrder="overThenDown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</sheetPr>
  <dimension ref="A1:Z70"/>
  <sheetViews>
    <sheetView showGridLines="0" zoomScale="90" zoomScaleNormal="9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B37" sqref="B37"/>
    </sheetView>
  </sheetViews>
  <sheetFormatPr defaultColWidth="9" defaultRowHeight="15.6" x14ac:dyDescent="0.3"/>
  <cols>
    <col min="1" max="1" width="31.296875" style="89" customWidth="1"/>
    <col min="2" max="2" width="20.59765625" style="152" customWidth="1"/>
    <col min="3" max="3" width="10.09765625" style="90" bestFit="1" customWidth="1"/>
    <col min="4" max="4" width="11.59765625" style="90" customWidth="1"/>
    <col min="5" max="5" width="18.09765625" style="89" bestFit="1" customWidth="1"/>
    <col min="6" max="6" width="12.59765625" style="89" customWidth="1"/>
    <col min="7" max="7" width="9.19921875" style="89" bestFit="1" customWidth="1"/>
    <col min="8" max="8" width="17.19921875" style="89" customWidth="1"/>
    <col min="9" max="9" width="20.5" style="89" customWidth="1"/>
    <col min="10" max="10" width="18.09765625" style="89" customWidth="1"/>
    <col min="11" max="11" width="23.19921875" style="89" customWidth="1"/>
    <col min="12" max="12" width="17.59765625" style="89" customWidth="1"/>
    <col min="13" max="13" width="10.59765625" style="89" customWidth="1"/>
    <col min="14" max="14" width="7.09765625" style="89" customWidth="1"/>
    <col min="15" max="15" width="13.5" style="89" customWidth="1"/>
    <col min="16" max="16" width="13.3984375" style="89" bestFit="1" customWidth="1"/>
    <col min="17" max="17" width="12.3984375" style="89" customWidth="1"/>
    <col min="18" max="18" width="15.09765625" style="89" customWidth="1"/>
    <col min="19" max="19" width="7.09765625" style="89" customWidth="1"/>
    <col min="20" max="20" width="10.8984375" style="89" customWidth="1"/>
    <col min="21" max="21" width="15.09765625" style="89" customWidth="1"/>
    <col min="22" max="22" width="15.8984375" style="89" customWidth="1"/>
    <col min="23" max="23" width="14.5" style="89" customWidth="1"/>
    <col min="24" max="24" width="13.69921875" style="89" customWidth="1"/>
    <col min="25" max="25" width="16.59765625" style="89" customWidth="1"/>
    <col min="26" max="26" width="16.69921875" style="89" customWidth="1"/>
    <col min="27" max="110" width="7.09765625" style="89" customWidth="1"/>
    <col min="111" max="16384" width="9" style="89"/>
  </cols>
  <sheetData>
    <row r="1" spans="1:26" s="119" customFormat="1" x14ac:dyDescent="0.3">
      <c r="A1" s="138" t="s">
        <v>213</v>
      </c>
      <c r="B1" s="138"/>
      <c r="C1" s="118"/>
      <c r="D1" s="118"/>
    </row>
    <row r="2" spans="1:26" s="119" customFormat="1" x14ac:dyDescent="0.3">
      <c r="A2" s="138" t="s">
        <v>214</v>
      </c>
      <c r="B2" s="138"/>
      <c r="C2" s="118"/>
      <c r="D2" s="118"/>
    </row>
    <row r="3" spans="1:26" s="140" customFormat="1" ht="15.75" customHeight="1" x14ac:dyDescent="0.3">
      <c r="A3" s="135" t="s">
        <v>217</v>
      </c>
      <c r="C3" s="118"/>
      <c r="D3" s="136"/>
      <c r="E3" s="133"/>
      <c r="F3" s="133"/>
      <c r="G3" s="136"/>
    </row>
    <row r="4" spans="1:26" s="140" customFormat="1" ht="15.75" customHeight="1" x14ac:dyDescent="0.3">
      <c r="A4" s="137" t="s">
        <v>219</v>
      </c>
      <c r="C4" s="118"/>
      <c r="D4" s="118"/>
    </row>
    <row r="5" spans="1:26" s="140" customFormat="1" ht="15.75" customHeight="1" x14ac:dyDescent="0.3">
      <c r="A5" s="137"/>
      <c r="C5" s="118"/>
      <c r="D5" s="118"/>
    </row>
    <row r="6" spans="1:26" s="140" customFormat="1" ht="15.75" customHeight="1" x14ac:dyDescent="0.3">
      <c r="A6" s="134" t="str">
        <f>'Admin Info'!B6</f>
        <v>Marin Clean Energy</v>
      </c>
      <c r="C6" s="118"/>
      <c r="D6" s="118"/>
      <c r="H6" s="141" t="s">
        <v>81</v>
      </c>
      <c r="I6" s="142"/>
      <c r="J6" s="142"/>
      <c r="K6" s="141"/>
    </row>
    <row r="7" spans="1:26" s="121" customFormat="1" ht="16.2" x14ac:dyDescent="0.3">
      <c r="A7" s="143"/>
      <c r="B7" s="144"/>
      <c r="C7" s="120"/>
      <c r="D7" s="120"/>
    </row>
    <row r="8" spans="1:26" x14ac:dyDescent="0.3">
      <c r="A8" s="145" t="s">
        <v>140</v>
      </c>
      <c r="B8" s="146" t="s">
        <v>64</v>
      </c>
      <c r="C8" s="147" t="s">
        <v>11</v>
      </c>
      <c r="D8" s="147" t="s">
        <v>12</v>
      </c>
      <c r="E8" s="145" t="s">
        <v>220</v>
      </c>
      <c r="F8" s="146" t="s">
        <v>20</v>
      </c>
      <c r="G8" s="146" t="s">
        <v>18</v>
      </c>
      <c r="H8" s="145" t="s">
        <v>198</v>
      </c>
      <c r="I8" s="145" t="s">
        <v>199</v>
      </c>
      <c r="J8" s="145" t="s">
        <v>200</v>
      </c>
      <c r="K8" s="145" t="s">
        <v>201</v>
      </c>
      <c r="L8" s="145" t="s">
        <v>149</v>
      </c>
      <c r="M8" s="146" t="s">
        <v>56</v>
      </c>
      <c r="N8" s="146" t="s">
        <v>13</v>
      </c>
      <c r="O8" s="145" t="s">
        <v>150</v>
      </c>
      <c r="P8" s="145" t="s">
        <v>221</v>
      </c>
      <c r="Q8" s="145" t="s">
        <v>151</v>
      </c>
      <c r="R8" s="146" t="s">
        <v>17</v>
      </c>
      <c r="S8" s="146" t="s">
        <v>14</v>
      </c>
      <c r="T8" s="145" t="s">
        <v>148</v>
      </c>
      <c r="U8" s="146" t="s">
        <v>76</v>
      </c>
      <c r="V8" s="148" t="s">
        <v>19</v>
      </c>
      <c r="W8" s="148" t="s">
        <v>15</v>
      </c>
      <c r="X8" s="146" t="s">
        <v>16</v>
      </c>
      <c r="Y8" s="145" t="s">
        <v>202</v>
      </c>
      <c r="Z8" s="145" t="s">
        <v>203</v>
      </c>
    </row>
    <row r="9" spans="1:26" x14ac:dyDescent="0.3">
      <c r="A9" s="149" t="s">
        <v>235</v>
      </c>
      <c r="B9" s="149" t="s">
        <v>235</v>
      </c>
      <c r="C9" s="90">
        <v>42005</v>
      </c>
      <c r="D9" s="90">
        <v>43100</v>
      </c>
      <c r="E9" s="139">
        <v>20</v>
      </c>
      <c r="F9" s="139" t="s">
        <v>236</v>
      </c>
      <c r="G9" s="139" t="s">
        <v>237</v>
      </c>
      <c r="H9" s="139" t="s">
        <v>239</v>
      </c>
      <c r="I9" s="139" t="s">
        <v>238</v>
      </c>
      <c r="J9" s="139"/>
      <c r="K9" s="139" t="s">
        <v>240</v>
      </c>
      <c r="L9" s="139" t="s">
        <v>279</v>
      </c>
      <c r="M9" s="165" t="s">
        <v>302</v>
      </c>
      <c r="N9" s="139" t="s">
        <v>254</v>
      </c>
      <c r="O9" s="139" t="s">
        <v>238</v>
      </c>
      <c r="P9" s="89">
        <v>20</v>
      </c>
      <c r="Q9" s="165" t="s">
        <v>242</v>
      </c>
      <c r="R9" s="139" t="s">
        <v>243</v>
      </c>
      <c r="S9" s="139" t="s">
        <v>254</v>
      </c>
      <c r="T9" s="139" t="s">
        <v>244</v>
      </c>
      <c r="U9" s="139" t="s">
        <v>245</v>
      </c>
      <c r="V9" s="139" t="s">
        <v>246</v>
      </c>
      <c r="W9" s="139" t="s">
        <v>244</v>
      </c>
      <c r="X9" s="139" t="s">
        <v>244</v>
      </c>
    </row>
    <row r="10" spans="1:26" x14ac:dyDescent="0.3">
      <c r="A10" s="149" t="s">
        <v>252</v>
      </c>
      <c r="B10" s="149" t="s">
        <v>252</v>
      </c>
      <c r="C10" s="90">
        <v>42216</v>
      </c>
      <c r="D10" s="90">
        <v>43465</v>
      </c>
      <c r="E10" s="89">
        <v>99</v>
      </c>
      <c r="F10" s="139" t="s">
        <v>236</v>
      </c>
      <c r="G10" s="139" t="s">
        <v>4</v>
      </c>
      <c r="H10" s="139" t="s">
        <v>239</v>
      </c>
      <c r="I10" s="149" t="s">
        <v>247</v>
      </c>
      <c r="J10" s="139"/>
      <c r="K10" s="139" t="s">
        <v>248</v>
      </c>
      <c r="L10" s="139" t="s">
        <v>279</v>
      </c>
      <c r="M10" s="165" t="s">
        <v>302</v>
      </c>
      <c r="N10" s="139" t="s">
        <v>254</v>
      </c>
      <c r="O10" s="139" t="s">
        <v>247</v>
      </c>
      <c r="P10" s="89">
        <v>99</v>
      </c>
      <c r="Q10" s="165" t="s">
        <v>242</v>
      </c>
      <c r="R10" s="139" t="s">
        <v>243</v>
      </c>
      <c r="S10" s="139" t="s">
        <v>254</v>
      </c>
      <c r="T10" s="139" t="s">
        <v>244</v>
      </c>
      <c r="U10" s="139" t="s">
        <v>245</v>
      </c>
      <c r="V10" s="139" t="s">
        <v>246</v>
      </c>
      <c r="W10" s="139" t="s">
        <v>244</v>
      </c>
      <c r="X10" s="139" t="s">
        <v>244</v>
      </c>
    </row>
    <row r="11" spans="1:26" s="164" customFormat="1" x14ac:dyDescent="0.3">
      <c r="A11" s="162" t="s">
        <v>259</v>
      </c>
      <c r="B11" s="162" t="s">
        <v>259</v>
      </c>
      <c r="C11" s="163">
        <v>40816</v>
      </c>
      <c r="D11" s="163">
        <f>C11+(20*365)</f>
        <v>48116</v>
      </c>
      <c r="E11" s="164">
        <v>1.6</v>
      </c>
      <c r="F11" s="165" t="s">
        <v>236</v>
      </c>
      <c r="G11" s="165" t="s">
        <v>249</v>
      </c>
      <c r="H11" s="165" t="s">
        <v>239</v>
      </c>
      <c r="I11" s="165" t="s">
        <v>264</v>
      </c>
      <c r="J11" s="165"/>
      <c r="K11" s="165" t="s">
        <v>250</v>
      </c>
      <c r="L11" s="139" t="s">
        <v>279</v>
      </c>
      <c r="M11" s="165" t="s">
        <v>296</v>
      </c>
      <c r="N11" s="165" t="s">
        <v>254</v>
      </c>
      <c r="O11" s="165" t="s">
        <v>264</v>
      </c>
      <c r="P11" s="164">
        <v>1.6</v>
      </c>
      <c r="Q11" s="165" t="s">
        <v>242</v>
      </c>
      <c r="R11" s="165" t="s">
        <v>243</v>
      </c>
      <c r="S11" s="139" t="s">
        <v>254</v>
      </c>
      <c r="T11" s="165" t="s">
        <v>244</v>
      </c>
      <c r="U11" s="165" t="s">
        <v>266</v>
      </c>
      <c r="V11" s="165" t="s">
        <v>246</v>
      </c>
      <c r="W11" s="165" t="s">
        <v>244</v>
      </c>
      <c r="X11" s="165" t="s">
        <v>244</v>
      </c>
    </row>
    <row r="12" spans="1:26" s="164" customFormat="1" x14ac:dyDescent="0.3">
      <c r="A12" s="162" t="s">
        <v>258</v>
      </c>
      <c r="B12" s="162" t="s">
        <v>258</v>
      </c>
      <c r="C12" s="163">
        <v>40786</v>
      </c>
      <c r="D12" s="163">
        <f>C12+(18*365)</f>
        <v>47356</v>
      </c>
      <c r="E12" s="164">
        <v>1.6</v>
      </c>
      <c r="F12" s="165" t="s">
        <v>331</v>
      </c>
      <c r="G12" s="165" t="s">
        <v>249</v>
      </c>
      <c r="H12" s="165" t="s">
        <v>239</v>
      </c>
      <c r="I12" s="165" t="s">
        <v>253</v>
      </c>
      <c r="J12" s="165"/>
      <c r="K12" s="165" t="s">
        <v>251</v>
      </c>
      <c r="L12" s="139" t="s">
        <v>279</v>
      </c>
      <c r="M12" s="165" t="s">
        <v>296</v>
      </c>
      <c r="N12" s="165" t="s">
        <v>254</v>
      </c>
      <c r="O12" s="165" t="s">
        <v>253</v>
      </c>
      <c r="P12" s="164">
        <v>3.2</v>
      </c>
      <c r="Q12" s="165" t="s">
        <v>242</v>
      </c>
      <c r="R12" s="165" t="s">
        <v>243</v>
      </c>
      <c r="S12" s="139" t="s">
        <v>254</v>
      </c>
      <c r="T12" s="165" t="s">
        <v>244</v>
      </c>
      <c r="U12" s="165" t="s">
        <v>266</v>
      </c>
      <c r="V12" s="165" t="s">
        <v>246</v>
      </c>
      <c r="W12" s="165" t="s">
        <v>244</v>
      </c>
      <c r="X12" s="165" t="s">
        <v>244</v>
      </c>
    </row>
    <row r="13" spans="1:26" s="164" customFormat="1" x14ac:dyDescent="0.3">
      <c r="A13" s="150" t="s">
        <v>261</v>
      </c>
      <c r="B13" s="150" t="s">
        <v>261</v>
      </c>
      <c r="C13" s="163">
        <v>42139</v>
      </c>
      <c r="D13" s="163">
        <v>51270</v>
      </c>
      <c r="E13" s="164">
        <v>11</v>
      </c>
      <c r="F13" s="165" t="s">
        <v>236</v>
      </c>
      <c r="G13" s="165" t="s">
        <v>237</v>
      </c>
      <c r="H13" s="165" t="s">
        <v>239</v>
      </c>
      <c r="I13" s="165" t="s">
        <v>256</v>
      </c>
      <c r="K13" s="165" t="s">
        <v>255</v>
      </c>
      <c r="L13" s="165" t="s">
        <v>279</v>
      </c>
      <c r="M13" s="165" t="s">
        <v>302</v>
      </c>
      <c r="N13" s="165" t="s">
        <v>254</v>
      </c>
      <c r="O13" s="165" t="s">
        <v>256</v>
      </c>
      <c r="P13" s="164">
        <v>11</v>
      </c>
      <c r="Q13" s="165" t="s">
        <v>242</v>
      </c>
      <c r="R13" s="165" t="s">
        <v>243</v>
      </c>
      <c r="S13" s="139" t="s">
        <v>254</v>
      </c>
      <c r="T13" s="165" t="s">
        <v>244</v>
      </c>
      <c r="U13" s="165" t="s">
        <v>266</v>
      </c>
      <c r="V13" s="165" t="s">
        <v>246</v>
      </c>
      <c r="W13" s="165" t="s">
        <v>244</v>
      </c>
      <c r="X13" s="165" t="s">
        <v>244</v>
      </c>
    </row>
    <row r="14" spans="1:26" s="164" customFormat="1" x14ac:dyDescent="0.3">
      <c r="A14" s="150" t="s">
        <v>260</v>
      </c>
      <c r="B14" s="150" t="s">
        <v>260</v>
      </c>
      <c r="C14" s="163">
        <v>42139</v>
      </c>
      <c r="D14" s="163">
        <v>51270</v>
      </c>
      <c r="E14" s="164">
        <v>12</v>
      </c>
      <c r="F14" s="165" t="s">
        <v>236</v>
      </c>
      <c r="G14" s="165" t="s">
        <v>237</v>
      </c>
      <c r="H14" s="165" t="s">
        <v>239</v>
      </c>
      <c r="I14" s="165" t="s">
        <v>257</v>
      </c>
      <c r="K14" s="165" t="s">
        <v>248</v>
      </c>
      <c r="L14" s="165" t="s">
        <v>279</v>
      </c>
      <c r="M14" s="165" t="s">
        <v>302</v>
      </c>
      <c r="N14" s="165" t="s">
        <v>254</v>
      </c>
      <c r="O14" s="165" t="s">
        <v>257</v>
      </c>
      <c r="P14" s="164">
        <v>12</v>
      </c>
      <c r="Q14" s="165" t="s">
        <v>242</v>
      </c>
      <c r="R14" s="165" t="s">
        <v>243</v>
      </c>
      <c r="S14" s="139" t="s">
        <v>254</v>
      </c>
      <c r="T14" s="165" t="s">
        <v>244</v>
      </c>
      <c r="U14" s="165" t="s">
        <v>266</v>
      </c>
      <c r="V14" s="165" t="s">
        <v>246</v>
      </c>
      <c r="W14" s="165" t="s">
        <v>244</v>
      </c>
      <c r="X14" s="165" t="s">
        <v>244</v>
      </c>
    </row>
    <row r="15" spans="1:26" s="164" customFormat="1" x14ac:dyDescent="0.3">
      <c r="A15" s="150" t="s">
        <v>275</v>
      </c>
      <c r="B15" s="150" t="s">
        <v>262</v>
      </c>
      <c r="C15" s="166">
        <v>42369</v>
      </c>
      <c r="D15" s="166">
        <v>49673</v>
      </c>
      <c r="E15" s="164">
        <v>1</v>
      </c>
      <c r="F15" s="165" t="s">
        <v>236</v>
      </c>
      <c r="G15" s="165" t="s">
        <v>237</v>
      </c>
      <c r="H15" s="165" t="s">
        <v>239</v>
      </c>
      <c r="I15" s="165" t="s">
        <v>294</v>
      </c>
      <c r="K15" s="165" t="s">
        <v>263</v>
      </c>
      <c r="L15" s="165" t="s">
        <v>279</v>
      </c>
      <c r="M15" s="165" t="s">
        <v>302</v>
      </c>
      <c r="N15" s="165" t="s">
        <v>254</v>
      </c>
      <c r="O15" s="165" t="s">
        <v>295</v>
      </c>
      <c r="P15" s="164">
        <v>1</v>
      </c>
      <c r="Q15" s="165" t="s">
        <v>242</v>
      </c>
      <c r="R15" s="165" t="s">
        <v>243</v>
      </c>
      <c r="S15" s="139" t="s">
        <v>254</v>
      </c>
      <c r="T15" s="165" t="s">
        <v>244</v>
      </c>
      <c r="U15" s="165" t="s">
        <v>266</v>
      </c>
      <c r="V15" s="165" t="s">
        <v>246</v>
      </c>
      <c r="W15" s="165" t="s">
        <v>244</v>
      </c>
      <c r="X15" s="165" t="s">
        <v>244</v>
      </c>
    </row>
    <row r="16" spans="1:26" x14ac:dyDescent="0.3">
      <c r="A16" s="149" t="s">
        <v>265</v>
      </c>
      <c r="B16" s="149" t="s">
        <v>265</v>
      </c>
      <c r="C16" s="90">
        <v>43101</v>
      </c>
      <c r="D16" s="90">
        <v>48579</v>
      </c>
      <c r="E16" s="89">
        <v>30</v>
      </c>
      <c r="F16" s="139" t="s">
        <v>332</v>
      </c>
      <c r="G16" s="139" t="s">
        <v>237</v>
      </c>
      <c r="H16" s="139" t="s">
        <v>239</v>
      </c>
      <c r="I16" s="139" t="s">
        <v>332</v>
      </c>
      <c r="K16" s="139" t="s">
        <v>255</v>
      </c>
      <c r="L16" s="139" t="s">
        <v>279</v>
      </c>
      <c r="M16" s="165" t="s">
        <v>302</v>
      </c>
      <c r="N16" s="139" t="s">
        <v>254</v>
      </c>
      <c r="O16" s="165" t="s">
        <v>295</v>
      </c>
      <c r="P16" s="89">
        <v>30</v>
      </c>
      <c r="Q16" s="165" t="s">
        <v>242</v>
      </c>
      <c r="R16" s="139" t="s">
        <v>243</v>
      </c>
      <c r="S16" s="139" t="s">
        <v>254</v>
      </c>
      <c r="T16" s="139" t="s">
        <v>244</v>
      </c>
      <c r="U16" s="139" t="s">
        <v>245</v>
      </c>
      <c r="V16" s="139" t="s">
        <v>246</v>
      </c>
      <c r="W16" s="139" t="s">
        <v>244</v>
      </c>
      <c r="X16" s="139" t="s">
        <v>244</v>
      </c>
    </row>
    <row r="17" spans="1:24" x14ac:dyDescent="0.3">
      <c r="A17" s="150" t="s">
        <v>267</v>
      </c>
      <c r="B17" s="150" t="s">
        <v>267</v>
      </c>
      <c r="C17" s="90">
        <v>42491</v>
      </c>
      <c r="D17" s="90">
        <v>49795</v>
      </c>
      <c r="E17" s="89">
        <v>10.5</v>
      </c>
      <c r="F17" s="139" t="s">
        <v>332</v>
      </c>
      <c r="G17" s="139" t="s">
        <v>237</v>
      </c>
      <c r="H17" s="139" t="s">
        <v>239</v>
      </c>
      <c r="I17" s="139" t="s">
        <v>332</v>
      </c>
      <c r="K17" s="139" t="s">
        <v>268</v>
      </c>
      <c r="L17" s="139" t="s">
        <v>279</v>
      </c>
      <c r="M17" s="165" t="s">
        <v>302</v>
      </c>
      <c r="N17" s="139" t="s">
        <v>254</v>
      </c>
      <c r="O17" s="165" t="s">
        <v>295</v>
      </c>
      <c r="P17" s="89">
        <v>10.5</v>
      </c>
      <c r="Q17" s="165" t="s">
        <v>242</v>
      </c>
      <c r="R17" s="139" t="s">
        <v>243</v>
      </c>
      <c r="S17" s="139" t="s">
        <v>254</v>
      </c>
      <c r="T17" s="139" t="s">
        <v>244</v>
      </c>
      <c r="U17" s="139" t="s">
        <v>245</v>
      </c>
      <c r="V17" s="139" t="s">
        <v>246</v>
      </c>
      <c r="W17" s="139" t="s">
        <v>244</v>
      </c>
      <c r="X17" s="139" t="s">
        <v>244</v>
      </c>
    </row>
    <row r="18" spans="1:24" ht="31.2" x14ac:dyDescent="0.3">
      <c r="A18" s="139" t="s">
        <v>269</v>
      </c>
      <c r="B18" s="139" t="s">
        <v>269</v>
      </c>
      <c r="C18" s="90">
        <v>42186</v>
      </c>
      <c r="D18" s="90">
        <v>42369</v>
      </c>
      <c r="E18" s="89">
        <v>25</v>
      </c>
      <c r="F18" s="139" t="s">
        <v>269</v>
      </c>
      <c r="G18" s="139" t="s">
        <v>4</v>
      </c>
      <c r="H18" s="139" t="s">
        <v>239</v>
      </c>
      <c r="I18" s="139"/>
      <c r="K18" s="156" t="s">
        <v>274</v>
      </c>
      <c r="L18" s="139" t="s">
        <v>280</v>
      </c>
      <c r="M18" s="139" t="s">
        <v>270</v>
      </c>
      <c r="N18" s="139" t="s">
        <v>254</v>
      </c>
      <c r="O18" s="139" t="s">
        <v>273</v>
      </c>
      <c r="P18" s="89">
        <v>25</v>
      </c>
      <c r="Q18" s="139" t="s">
        <v>242</v>
      </c>
      <c r="R18" s="139" t="s">
        <v>273</v>
      </c>
      <c r="S18" s="139" t="s">
        <v>254</v>
      </c>
      <c r="T18" s="139" t="s">
        <v>271</v>
      </c>
      <c r="U18" s="139" t="s">
        <v>272</v>
      </c>
      <c r="V18" s="139" t="s">
        <v>246</v>
      </c>
      <c r="W18" s="139" t="s">
        <v>244</v>
      </c>
      <c r="X18" s="139" t="s">
        <v>244</v>
      </c>
    </row>
    <row r="19" spans="1:24" x14ac:dyDescent="0.3">
      <c r="A19" s="139" t="s">
        <v>308</v>
      </c>
      <c r="B19" s="139" t="s">
        <v>308</v>
      </c>
      <c r="C19" s="90">
        <v>42095</v>
      </c>
      <c r="D19" s="90">
        <v>43100</v>
      </c>
      <c r="E19" s="89">
        <v>23</v>
      </c>
      <c r="F19" s="139" t="s">
        <v>333</v>
      </c>
      <c r="G19" s="139" t="s">
        <v>276</v>
      </c>
      <c r="H19" s="139" t="s">
        <v>239</v>
      </c>
      <c r="I19" s="139"/>
      <c r="K19" s="139" t="s">
        <v>278</v>
      </c>
      <c r="L19" s="139" t="s">
        <v>241</v>
      </c>
      <c r="M19" s="139" t="s">
        <v>281</v>
      </c>
      <c r="N19" s="139" t="s">
        <v>254</v>
      </c>
      <c r="O19" s="139" t="s">
        <v>277</v>
      </c>
      <c r="P19" s="139">
        <v>857</v>
      </c>
      <c r="Q19" s="139" t="s">
        <v>242</v>
      </c>
      <c r="R19" s="139" t="s">
        <v>243</v>
      </c>
      <c r="S19" s="139" t="s">
        <v>254</v>
      </c>
      <c r="T19" s="139" t="s">
        <v>244</v>
      </c>
      <c r="U19" s="139" t="s">
        <v>245</v>
      </c>
      <c r="V19" s="139" t="s">
        <v>246</v>
      </c>
      <c r="W19" s="139" t="s">
        <v>244</v>
      </c>
      <c r="X19" s="139" t="s">
        <v>244</v>
      </c>
    </row>
    <row r="20" spans="1:24" x14ac:dyDescent="0.3">
      <c r="A20" s="139" t="s">
        <v>342</v>
      </c>
      <c r="B20" s="139" t="s">
        <v>342</v>
      </c>
      <c r="C20" s="90">
        <v>42736</v>
      </c>
      <c r="D20" s="90">
        <v>46387</v>
      </c>
      <c r="E20" s="89">
        <v>10</v>
      </c>
      <c r="F20" s="139" t="s">
        <v>333</v>
      </c>
      <c r="G20" s="139" t="s">
        <v>1</v>
      </c>
      <c r="H20" s="139" t="s">
        <v>239</v>
      </c>
      <c r="I20" s="139" t="s">
        <v>335</v>
      </c>
      <c r="K20" s="139" t="s">
        <v>334</v>
      </c>
      <c r="L20" s="139" t="s">
        <v>279</v>
      </c>
      <c r="M20" s="139" t="s">
        <v>270</v>
      </c>
      <c r="N20" s="139" t="s">
        <v>254</v>
      </c>
      <c r="O20" s="139" t="s">
        <v>335</v>
      </c>
      <c r="P20" s="139">
        <v>10</v>
      </c>
      <c r="Q20" s="139" t="s">
        <v>242</v>
      </c>
      <c r="R20" s="139" t="s">
        <v>243</v>
      </c>
      <c r="S20" s="139" t="s">
        <v>254</v>
      </c>
      <c r="T20" s="139" t="s">
        <v>244</v>
      </c>
      <c r="U20" s="139" t="s">
        <v>245</v>
      </c>
      <c r="V20" s="139" t="s">
        <v>246</v>
      </c>
      <c r="W20" s="139" t="s">
        <v>244</v>
      </c>
      <c r="X20" s="139" t="s">
        <v>244</v>
      </c>
    </row>
    <row r="21" spans="1:24" s="164" customFormat="1" x14ac:dyDescent="0.3">
      <c r="A21" s="165" t="s">
        <v>282</v>
      </c>
      <c r="B21" s="165" t="s">
        <v>282</v>
      </c>
      <c r="C21" s="163">
        <v>41365</v>
      </c>
      <c r="D21" s="163">
        <v>48669</v>
      </c>
      <c r="E21" s="164">
        <v>4.8</v>
      </c>
      <c r="F21" s="165" t="s">
        <v>336</v>
      </c>
      <c r="G21" s="165" t="s">
        <v>249</v>
      </c>
      <c r="H21" s="165" t="s">
        <v>239</v>
      </c>
      <c r="I21" s="165" t="s">
        <v>297</v>
      </c>
      <c r="K21" s="165" t="s">
        <v>299</v>
      </c>
      <c r="L21" s="165" t="s">
        <v>279</v>
      </c>
      <c r="M21" s="165" t="s">
        <v>296</v>
      </c>
      <c r="N21" s="165" t="s">
        <v>254</v>
      </c>
      <c r="O21" s="165" t="s">
        <v>298</v>
      </c>
      <c r="P21" s="164">
        <v>4.8</v>
      </c>
      <c r="Q21" s="165" t="s">
        <v>242</v>
      </c>
      <c r="R21" s="165" t="s">
        <v>243</v>
      </c>
      <c r="S21" s="139" t="s">
        <v>254</v>
      </c>
      <c r="T21" s="165" t="s">
        <v>244</v>
      </c>
      <c r="U21" s="165" t="s">
        <v>245</v>
      </c>
      <c r="V21" s="165" t="s">
        <v>246</v>
      </c>
      <c r="W21" s="165" t="s">
        <v>244</v>
      </c>
      <c r="X21" s="165" t="s">
        <v>244</v>
      </c>
    </row>
    <row r="22" spans="1:24" x14ac:dyDescent="0.3">
      <c r="A22" s="139" t="s">
        <v>289</v>
      </c>
      <c r="B22" s="139" t="s">
        <v>289</v>
      </c>
      <c r="C22" s="90">
        <v>42005</v>
      </c>
      <c r="D22" s="90">
        <v>45657</v>
      </c>
      <c r="E22" s="139" t="s">
        <v>283</v>
      </c>
      <c r="F22" s="139" t="s">
        <v>337</v>
      </c>
      <c r="G22" s="139" t="s">
        <v>284</v>
      </c>
      <c r="H22" s="139" t="s">
        <v>239</v>
      </c>
      <c r="I22" s="139" t="s">
        <v>285</v>
      </c>
      <c r="K22" s="139" t="s">
        <v>286</v>
      </c>
      <c r="L22" s="139" t="s">
        <v>241</v>
      </c>
      <c r="M22" s="139" t="s">
        <v>283</v>
      </c>
      <c r="N22" s="139" t="s">
        <v>254</v>
      </c>
      <c r="O22" s="149" t="s">
        <v>287</v>
      </c>
      <c r="P22" s="132"/>
      <c r="Q22" s="165" t="s">
        <v>242</v>
      </c>
      <c r="R22" s="132" t="s">
        <v>273</v>
      </c>
      <c r="S22" s="139" t="s">
        <v>254</v>
      </c>
      <c r="T22" s="139" t="s">
        <v>244</v>
      </c>
      <c r="U22" s="132" t="s">
        <v>288</v>
      </c>
      <c r="V22" s="139" t="s">
        <v>246</v>
      </c>
      <c r="W22" s="139" t="s">
        <v>244</v>
      </c>
      <c r="X22" s="139" t="s">
        <v>244</v>
      </c>
    </row>
    <row r="23" spans="1:24" s="164" customFormat="1" x14ac:dyDescent="0.3">
      <c r="A23" s="165" t="s">
        <v>290</v>
      </c>
      <c r="B23" s="165" t="s">
        <v>290</v>
      </c>
      <c r="C23" s="163">
        <v>42735</v>
      </c>
      <c r="D23" s="163">
        <v>50039</v>
      </c>
      <c r="E23" s="164">
        <v>4</v>
      </c>
      <c r="F23" s="165" t="s">
        <v>332</v>
      </c>
      <c r="G23" s="165" t="s">
        <v>249</v>
      </c>
      <c r="H23" s="165" t="s">
        <v>239</v>
      </c>
      <c r="I23" s="165" t="s">
        <v>294</v>
      </c>
      <c r="K23" s="165" t="s">
        <v>263</v>
      </c>
      <c r="L23" s="139" t="s">
        <v>279</v>
      </c>
      <c r="M23" s="165" t="s">
        <v>296</v>
      </c>
      <c r="N23" s="139" t="s">
        <v>254</v>
      </c>
      <c r="O23" s="165" t="s">
        <v>295</v>
      </c>
      <c r="P23" s="164">
        <v>4</v>
      </c>
      <c r="Q23" s="165" t="s">
        <v>242</v>
      </c>
      <c r="R23" s="139" t="s">
        <v>243</v>
      </c>
      <c r="S23" s="139" t="s">
        <v>254</v>
      </c>
      <c r="T23" s="139" t="s">
        <v>244</v>
      </c>
      <c r="U23" s="139" t="s">
        <v>245</v>
      </c>
      <c r="V23" s="165" t="s">
        <v>246</v>
      </c>
      <c r="W23" s="165" t="s">
        <v>244</v>
      </c>
      <c r="X23" s="165" t="s">
        <v>244</v>
      </c>
    </row>
    <row r="24" spans="1:24" x14ac:dyDescent="0.3">
      <c r="A24" s="132" t="s">
        <v>316</v>
      </c>
      <c r="B24" s="139" t="s">
        <v>316</v>
      </c>
      <c r="C24" s="90">
        <v>42005</v>
      </c>
      <c r="D24" s="90">
        <v>43100</v>
      </c>
      <c r="E24" s="89">
        <v>25</v>
      </c>
      <c r="F24" s="139" t="s">
        <v>236</v>
      </c>
      <c r="G24" s="132" t="s">
        <v>284</v>
      </c>
      <c r="H24" s="139" t="s">
        <v>239</v>
      </c>
      <c r="I24" s="139" t="s">
        <v>338</v>
      </c>
      <c r="K24" s="132" t="s">
        <v>291</v>
      </c>
      <c r="L24" s="139" t="s">
        <v>241</v>
      </c>
      <c r="M24" s="165" t="s">
        <v>302</v>
      </c>
      <c r="N24" s="139" t="s">
        <v>254</v>
      </c>
      <c r="O24" s="139" t="s">
        <v>338</v>
      </c>
      <c r="P24" s="132"/>
      <c r="Q24" s="139" t="s">
        <v>242</v>
      </c>
      <c r="R24" s="139" t="s">
        <v>243</v>
      </c>
      <c r="S24" s="139" t="s">
        <v>254</v>
      </c>
      <c r="T24" s="139" t="s">
        <v>271</v>
      </c>
      <c r="U24" s="132" t="s">
        <v>245</v>
      </c>
      <c r="V24" s="139" t="s">
        <v>246</v>
      </c>
      <c r="W24" s="139" t="s">
        <v>244</v>
      </c>
      <c r="X24" s="139" t="s">
        <v>244</v>
      </c>
    </row>
    <row r="25" spans="1:24" x14ac:dyDescent="0.3">
      <c r="A25" s="139" t="s">
        <v>317</v>
      </c>
      <c r="B25" s="139" t="s">
        <v>317</v>
      </c>
      <c r="C25" s="90">
        <v>41275</v>
      </c>
      <c r="D25" s="90">
        <v>43100</v>
      </c>
      <c r="E25" s="132" t="s">
        <v>292</v>
      </c>
      <c r="F25" s="139" t="s">
        <v>236</v>
      </c>
      <c r="G25" s="132" t="s">
        <v>339</v>
      </c>
      <c r="H25" s="139" t="s">
        <v>239</v>
      </c>
      <c r="K25" s="132"/>
      <c r="L25" s="132" t="s">
        <v>340</v>
      </c>
      <c r="M25" s="132" t="s">
        <v>293</v>
      </c>
      <c r="N25" s="139" t="s">
        <v>254</v>
      </c>
      <c r="O25" s="132"/>
      <c r="P25" s="139"/>
      <c r="Q25" s="139" t="s">
        <v>242</v>
      </c>
      <c r="R25" s="132" t="s">
        <v>293</v>
      </c>
      <c r="S25" s="139" t="s">
        <v>254</v>
      </c>
      <c r="T25" s="139" t="s">
        <v>271</v>
      </c>
      <c r="U25" s="139" t="s">
        <v>245</v>
      </c>
      <c r="V25" s="139" t="s">
        <v>246</v>
      </c>
      <c r="W25" s="139" t="s">
        <v>244</v>
      </c>
      <c r="X25" s="139" t="s">
        <v>244</v>
      </c>
    </row>
    <row r="26" spans="1:24" x14ac:dyDescent="0.3">
      <c r="A26" s="139" t="s">
        <v>300</v>
      </c>
      <c r="B26" s="139" t="s">
        <v>300</v>
      </c>
      <c r="C26" s="90">
        <v>42064</v>
      </c>
      <c r="D26" s="90">
        <v>42369</v>
      </c>
      <c r="E26" s="139" t="s">
        <v>292</v>
      </c>
      <c r="F26" s="139" t="s">
        <v>300</v>
      </c>
      <c r="G26" s="139" t="s">
        <v>301</v>
      </c>
      <c r="H26" s="139" t="s">
        <v>239</v>
      </c>
      <c r="I26" s="139"/>
      <c r="K26" s="139"/>
      <c r="L26" s="139" t="s">
        <v>279</v>
      </c>
      <c r="M26" s="165" t="s">
        <v>302</v>
      </c>
      <c r="N26" s="139" t="s">
        <v>254</v>
      </c>
      <c r="O26" s="139" t="s">
        <v>273</v>
      </c>
      <c r="P26" s="139"/>
      <c r="Q26" s="139" t="s">
        <v>242</v>
      </c>
      <c r="R26" s="139" t="s">
        <v>273</v>
      </c>
      <c r="S26" s="139" t="s">
        <v>254</v>
      </c>
      <c r="T26" s="139" t="s">
        <v>244</v>
      </c>
      <c r="U26" s="139" t="s">
        <v>245</v>
      </c>
      <c r="V26" s="139" t="s">
        <v>246</v>
      </c>
      <c r="W26" s="139" t="s">
        <v>244</v>
      </c>
      <c r="X26" s="139" t="s">
        <v>244</v>
      </c>
    </row>
    <row r="27" spans="1:24" x14ac:dyDescent="0.3">
      <c r="A27" s="139" t="s">
        <v>344</v>
      </c>
      <c r="B27" s="139" t="s">
        <v>344</v>
      </c>
      <c r="C27" s="90">
        <v>42125</v>
      </c>
      <c r="D27" s="90">
        <v>42369</v>
      </c>
      <c r="E27" s="139" t="s">
        <v>292</v>
      </c>
      <c r="F27" s="139" t="s">
        <v>333</v>
      </c>
      <c r="G27" s="139" t="s">
        <v>1</v>
      </c>
      <c r="H27" s="139" t="s">
        <v>239</v>
      </c>
      <c r="L27" s="139" t="s">
        <v>279</v>
      </c>
      <c r="M27" s="165" t="s">
        <v>302</v>
      </c>
      <c r="N27" s="139" t="s">
        <v>254</v>
      </c>
      <c r="O27" s="139" t="s">
        <v>273</v>
      </c>
      <c r="Q27" s="139" t="s">
        <v>242</v>
      </c>
      <c r="R27" s="139" t="s">
        <v>273</v>
      </c>
      <c r="S27" s="139" t="s">
        <v>254</v>
      </c>
      <c r="T27" s="139" t="s">
        <v>244</v>
      </c>
      <c r="U27" s="139" t="s">
        <v>272</v>
      </c>
      <c r="V27" s="139" t="s">
        <v>246</v>
      </c>
      <c r="W27" s="139" t="s">
        <v>244</v>
      </c>
      <c r="X27" s="139" t="s">
        <v>244</v>
      </c>
    </row>
    <row r="28" spans="1:24" x14ac:dyDescent="0.3">
      <c r="A28" s="139" t="s">
        <v>345</v>
      </c>
      <c r="B28" s="139" t="s">
        <v>345</v>
      </c>
      <c r="C28" s="90">
        <v>42186</v>
      </c>
      <c r="D28" s="90">
        <v>45838</v>
      </c>
      <c r="E28" s="139" t="s">
        <v>292</v>
      </c>
      <c r="F28" s="139" t="s">
        <v>236</v>
      </c>
      <c r="G28" s="139" t="s">
        <v>284</v>
      </c>
      <c r="H28" s="139" t="s">
        <v>239</v>
      </c>
      <c r="K28" s="139"/>
      <c r="L28" s="139" t="s">
        <v>279</v>
      </c>
      <c r="M28" s="165" t="s">
        <v>302</v>
      </c>
      <c r="N28" s="139" t="s">
        <v>254</v>
      </c>
      <c r="O28" s="139" t="s">
        <v>273</v>
      </c>
      <c r="Q28" s="139" t="s">
        <v>242</v>
      </c>
      <c r="R28" s="139" t="s">
        <v>273</v>
      </c>
      <c r="S28" s="139" t="s">
        <v>254</v>
      </c>
      <c r="T28" s="139" t="s">
        <v>244</v>
      </c>
      <c r="U28" s="139" t="s">
        <v>272</v>
      </c>
      <c r="V28" s="139" t="s">
        <v>246</v>
      </c>
      <c r="W28" s="139" t="s">
        <v>244</v>
      </c>
      <c r="X28" s="139" t="s">
        <v>244</v>
      </c>
    </row>
    <row r="29" spans="1:24" x14ac:dyDescent="0.3">
      <c r="A29" s="139" t="s">
        <v>362</v>
      </c>
      <c r="B29" s="149" t="s">
        <v>363</v>
      </c>
      <c r="C29" s="172">
        <v>40918</v>
      </c>
      <c r="D29" s="172">
        <v>48487</v>
      </c>
      <c r="E29" s="139">
        <v>1</v>
      </c>
      <c r="F29" s="139" t="s">
        <v>244</v>
      </c>
      <c r="G29" s="139" t="s">
        <v>237</v>
      </c>
      <c r="H29" s="139" t="s">
        <v>239</v>
      </c>
      <c r="I29" s="139" t="s">
        <v>371</v>
      </c>
      <c r="J29" s="139"/>
      <c r="K29" s="139" t="s">
        <v>263</v>
      </c>
      <c r="L29" s="139" t="s">
        <v>279</v>
      </c>
      <c r="M29" s="165" t="s">
        <v>302</v>
      </c>
      <c r="N29" s="139" t="s">
        <v>254</v>
      </c>
      <c r="O29" s="139"/>
      <c r="P29" s="139">
        <v>0.97199999999999998</v>
      </c>
      <c r="Q29" s="139" t="s">
        <v>242</v>
      </c>
      <c r="R29" s="139" t="s">
        <v>243</v>
      </c>
      <c r="S29" s="139" t="s">
        <v>254</v>
      </c>
      <c r="T29" s="139" t="s">
        <v>244</v>
      </c>
      <c r="U29" s="139" t="s">
        <v>245</v>
      </c>
      <c r="V29" s="139" t="s">
        <v>246</v>
      </c>
      <c r="W29" s="139" t="s">
        <v>244</v>
      </c>
      <c r="X29" s="139" t="s">
        <v>244</v>
      </c>
    </row>
    <row r="30" spans="1:24" x14ac:dyDescent="0.3">
      <c r="A30" s="139" t="s">
        <v>364</v>
      </c>
      <c r="B30" s="149" t="s">
        <v>365</v>
      </c>
      <c r="C30" s="172">
        <v>42186</v>
      </c>
      <c r="D30" s="172">
        <v>49582</v>
      </c>
      <c r="E30" s="139">
        <v>1.45</v>
      </c>
      <c r="F30" s="139" t="s">
        <v>244</v>
      </c>
      <c r="G30" s="139" t="s">
        <v>237</v>
      </c>
      <c r="H30" s="139" t="s">
        <v>239</v>
      </c>
      <c r="I30" s="139" t="s">
        <v>372</v>
      </c>
      <c r="J30" s="139"/>
      <c r="K30" s="139" t="s">
        <v>263</v>
      </c>
      <c r="L30" s="139" t="s">
        <v>279</v>
      </c>
      <c r="M30" s="165" t="s">
        <v>302</v>
      </c>
      <c r="N30" s="139" t="s">
        <v>254</v>
      </c>
      <c r="O30" s="139"/>
      <c r="P30" s="139">
        <v>1.45</v>
      </c>
      <c r="Q30" s="139" t="s">
        <v>242</v>
      </c>
      <c r="R30" s="139" t="s">
        <v>243</v>
      </c>
      <c r="S30" s="139" t="s">
        <v>254</v>
      </c>
      <c r="T30" s="139" t="s">
        <v>244</v>
      </c>
      <c r="U30" s="139" t="s">
        <v>245</v>
      </c>
      <c r="V30" s="139" t="s">
        <v>246</v>
      </c>
      <c r="W30" s="139" t="s">
        <v>244</v>
      </c>
      <c r="X30" s="139" t="s">
        <v>244</v>
      </c>
    </row>
    <row r="31" spans="1:24" x14ac:dyDescent="0.3">
      <c r="A31" s="139" t="s">
        <v>366</v>
      </c>
      <c r="B31" s="149" t="s">
        <v>367</v>
      </c>
      <c r="C31" s="172">
        <v>42430</v>
      </c>
      <c r="D31" s="172">
        <v>49733</v>
      </c>
      <c r="E31" s="139">
        <v>0.28599999999999998</v>
      </c>
      <c r="F31" s="139" t="s">
        <v>244</v>
      </c>
      <c r="G31" s="139" t="s">
        <v>237</v>
      </c>
      <c r="H31" s="139" t="s">
        <v>239</v>
      </c>
      <c r="I31" s="139" t="s">
        <v>373</v>
      </c>
      <c r="J31" s="139"/>
      <c r="K31" s="139" t="s">
        <v>263</v>
      </c>
      <c r="L31" s="139" t="s">
        <v>279</v>
      </c>
      <c r="M31" s="165" t="s">
        <v>302</v>
      </c>
      <c r="N31" s="139" t="s">
        <v>254</v>
      </c>
      <c r="O31" s="139"/>
      <c r="P31" s="139">
        <v>0.28599999999999998</v>
      </c>
      <c r="Q31" s="139" t="s">
        <v>242</v>
      </c>
      <c r="R31" s="139" t="s">
        <v>243</v>
      </c>
      <c r="S31" s="139" t="s">
        <v>254</v>
      </c>
      <c r="T31" s="139" t="s">
        <v>244</v>
      </c>
      <c r="U31" s="139" t="s">
        <v>245</v>
      </c>
      <c r="V31" s="139" t="s">
        <v>246</v>
      </c>
      <c r="W31" s="139" t="s">
        <v>244</v>
      </c>
      <c r="X31" s="139" t="s">
        <v>244</v>
      </c>
    </row>
    <row r="32" spans="1:24" x14ac:dyDescent="0.3">
      <c r="A32" s="139" t="s">
        <v>368</v>
      </c>
      <c r="B32" s="149" t="s">
        <v>369</v>
      </c>
      <c r="C32" s="172">
        <v>42186</v>
      </c>
      <c r="D32" s="172">
        <v>42277</v>
      </c>
      <c r="E32" s="139">
        <v>2</v>
      </c>
      <c r="F32" s="139" t="s">
        <v>244</v>
      </c>
      <c r="G32" s="139" t="s">
        <v>237</v>
      </c>
      <c r="H32" s="139" t="s">
        <v>239</v>
      </c>
      <c r="I32" s="139" t="s">
        <v>374</v>
      </c>
      <c r="J32" s="139"/>
      <c r="K32" s="139" t="s">
        <v>268</v>
      </c>
      <c r="L32" s="139" t="s">
        <v>279</v>
      </c>
      <c r="M32" s="165" t="s">
        <v>302</v>
      </c>
      <c r="N32" s="139" t="s">
        <v>254</v>
      </c>
      <c r="O32" s="139"/>
      <c r="P32" s="173">
        <v>1.98</v>
      </c>
      <c r="Q32" s="139" t="s">
        <v>242</v>
      </c>
      <c r="R32" s="139" t="s">
        <v>243</v>
      </c>
      <c r="S32" s="139" t="s">
        <v>254</v>
      </c>
      <c r="T32" s="139" t="s">
        <v>244</v>
      </c>
      <c r="U32" s="139" t="s">
        <v>245</v>
      </c>
      <c r="V32" s="139" t="s">
        <v>246</v>
      </c>
      <c r="W32" s="139" t="s">
        <v>244</v>
      </c>
      <c r="X32" s="139" t="s">
        <v>244</v>
      </c>
    </row>
    <row r="33" spans="1:24" x14ac:dyDescent="0.3">
      <c r="A33" s="139" t="s">
        <v>370</v>
      </c>
      <c r="B33" s="149" t="s">
        <v>375</v>
      </c>
      <c r="C33" s="172">
        <v>42430</v>
      </c>
      <c r="D33" s="172">
        <v>49733</v>
      </c>
      <c r="E33" s="139">
        <v>1</v>
      </c>
      <c r="F33" s="139" t="s">
        <v>244</v>
      </c>
      <c r="G33" s="139" t="s">
        <v>237</v>
      </c>
      <c r="H33" s="139" t="s">
        <v>239</v>
      </c>
      <c r="I33" s="139" t="s">
        <v>294</v>
      </c>
      <c r="J33" s="139"/>
      <c r="K33" s="139" t="s">
        <v>263</v>
      </c>
      <c r="L33" s="139" t="s">
        <v>279</v>
      </c>
      <c r="M33" s="165" t="s">
        <v>302</v>
      </c>
      <c r="N33" s="139" t="s">
        <v>254</v>
      </c>
      <c r="O33" s="139"/>
      <c r="P33" s="139">
        <v>0.98</v>
      </c>
      <c r="Q33" s="139" t="s">
        <v>242</v>
      </c>
      <c r="R33" s="139" t="s">
        <v>243</v>
      </c>
      <c r="S33" s="139" t="s">
        <v>254</v>
      </c>
      <c r="T33" s="139" t="s">
        <v>244</v>
      </c>
      <c r="U33" s="139" t="s">
        <v>245</v>
      </c>
      <c r="V33" s="139" t="s">
        <v>246</v>
      </c>
      <c r="W33" s="139" t="s">
        <v>244</v>
      </c>
      <c r="X33" s="139" t="s">
        <v>244</v>
      </c>
    </row>
    <row r="46" spans="1:24" x14ac:dyDescent="0.3">
      <c r="B46" s="151"/>
    </row>
    <row r="47" spans="1:24" x14ac:dyDescent="0.3">
      <c r="B47" s="151"/>
    </row>
    <row r="48" spans="1:24" x14ac:dyDescent="0.3">
      <c r="B48" s="151"/>
    </row>
    <row r="49" spans="2:2" x14ac:dyDescent="0.3">
      <c r="B49" s="151"/>
    </row>
    <row r="50" spans="2:2" x14ac:dyDescent="0.3">
      <c r="B50" s="151"/>
    </row>
    <row r="51" spans="2:2" x14ac:dyDescent="0.3">
      <c r="B51" s="151"/>
    </row>
    <row r="52" spans="2:2" x14ac:dyDescent="0.3">
      <c r="B52" s="151"/>
    </row>
    <row r="53" spans="2:2" x14ac:dyDescent="0.3">
      <c r="B53" s="151"/>
    </row>
    <row r="54" spans="2:2" x14ac:dyDescent="0.3">
      <c r="B54" s="151"/>
    </row>
    <row r="55" spans="2:2" x14ac:dyDescent="0.3">
      <c r="B55" s="151"/>
    </row>
    <row r="56" spans="2:2" x14ac:dyDescent="0.3">
      <c r="B56" s="151"/>
    </row>
    <row r="57" spans="2:2" x14ac:dyDescent="0.3">
      <c r="B57" s="151"/>
    </row>
    <row r="58" spans="2:2" x14ac:dyDescent="0.3">
      <c r="B58" s="151"/>
    </row>
    <row r="59" spans="2:2" x14ac:dyDescent="0.3">
      <c r="B59" s="151"/>
    </row>
    <row r="60" spans="2:2" x14ac:dyDescent="0.3">
      <c r="B60" s="151"/>
    </row>
    <row r="61" spans="2:2" x14ac:dyDescent="0.3">
      <c r="B61" s="151"/>
    </row>
    <row r="62" spans="2:2" x14ac:dyDescent="0.3">
      <c r="B62" s="151"/>
    </row>
    <row r="63" spans="2:2" x14ac:dyDescent="0.3">
      <c r="B63" s="151"/>
    </row>
    <row r="64" spans="2:2" x14ac:dyDescent="0.3">
      <c r="B64" s="151"/>
    </row>
    <row r="65" spans="2:2" x14ac:dyDescent="0.3">
      <c r="B65" s="151"/>
    </row>
    <row r="66" spans="2:2" x14ac:dyDescent="0.3">
      <c r="B66" s="151"/>
    </row>
    <row r="67" spans="2:2" x14ac:dyDescent="0.3">
      <c r="B67" s="151"/>
    </row>
    <row r="68" spans="2:2" x14ac:dyDescent="0.3">
      <c r="B68" s="151"/>
    </row>
    <row r="69" spans="2:2" x14ac:dyDescent="0.3">
      <c r="B69" s="151"/>
    </row>
    <row r="70" spans="2:2" x14ac:dyDescent="0.3">
      <c r="B70" s="151"/>
    </row>
  </sheetData>
  <printOptions horizontalCentered="1"/>
  <pageMargins left="0.75" right="0.75" top="1" bottom="1" header="0.5" footer="0.5"/>
  <pageSetup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CCC58EB6DDD042AF64737FFB4292D8" ma:contentTypeVersion="11" ma:contentTypeDescription="Create a new document." ma:contentTypeScope="" ma:versionID="13f97a97acb76151d70d6bfa6f20dde2">
  <xsd:schema xmlns:xsd="http://www.w3.org/2001/XMLSchema" xmlns:xs="http://www.w3.org/2001/XMLSchema" xmlns:p="http://schemas.microsoft.com/office/2006/metadata/properties" xmlns:ns2="8eef3743-c7b3-4cbe-8837-b6e805be353c" targetNamespace="http://schemas.microsoft.com/office/2006/metadata/properties" ma:root="true" ma:fieldsID="9d326f15e9f28263b4a2e5035394f321" ns2:_="">
    <xsd:import namespace="8eef3743-c7b3-4cbe-8837-b6e805be353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Docket_x0020_Number" minOccurs="0"/>
                <xsd:element ref="ns2:k2a3b5fc29f742a38f72e68b777baa26" minOccurs="0"/>
                <xsd:element ref="ns2:TaxCatchAll" minOccurs="0"/>
                <xsd:element ref="ns2:Received_x0020_From" minOccurs="0"/>
                <xsd:element ref="ns2:bfc617c42d804116a0a5feb0906d720d" minOccurs="0"/>
                <xsd:element ref="ns2:jbf85ac70d5848c6836ba15e22d94e70" minOccurs="0"/>
                <xsd:element ref="ns2:ia56c5f4991045989a786b6ecb732719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ef3743-c7b3-4cbe-8837-b6e805be353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ocket_x0020_Number" ma:index="11" nillable="true" ma:displayName="Docket Number" ma:internalName="Docket_x0020_Number">
      <xsd:simpleType>
        <xsd:restriction base="dms:Text">
          <xsd:maxLength value="32"/>
        </xsd:restriction>
      </xsd:simpleType>
    </xsd:element>
    <xsd:element name="k2a3b5fc29f742a38f72e68b777baa26" ma:index="13" nillable="true" ma:taxonomy="true" ma:internalName="k2a3b5fc29f742a38f72e68b777baa26" ma:taxonomyFieldName="Document_x0020_Type" ma:displayName="Document Type" ma:default="" ma:fieldId="{42a3b5fc-29f7-42a3-8f72-e68b777baa26}" ma:sspId="a3ae1311-9ec1-44ed-9b85-20ca267aa743" ma:termSetId="4920f4ef-3ff7-430b-a2e3-4066540b3b4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234b91fd-55c5-49f0-95fc-2af2c5baedaf}" ma:internalName="TaxCatchAll" ma:showField="CatchAllData" ma:web="8eef3743-c7b3-4cbe-8837-b6e805be35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eceived_x0020_From" ma:index="15" nillable="true" ma:displayName="Received From" ma:internalName="Received_x0020_From">
      <xsd:simpleType>
        <xsd:restriction base="dms:Text">
          <xsd:maxLength value="255"/>
        </xsd:restriction>
      </xsd:simpleType>
    </xsd:element>
    <xsd:element name="bfc617c42d804116a0a5feb0906d720d" ma:index="17" nillable="true" ma:taxonomy="true" ma:internalName="bfc617c42d804116a0a5feb0906d720d" ma:taxonomyFieldName="Subject_x0020_Areas" ma:displayName="Subject Areas" ma:default="" ma:fieldId="{bfc617c4-2d80-4116-a0a5-feb0906d720d}" ma:taxonomyMulti="true" ma:sspId="a3ae1311-9ec1-44ed-9b85-20ca267aa743" ma:termSetId="cd7814c8-04c0-4947-a362-3e9c7caefa4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bf85ac70d5848c6836ba15e22d94e70" ma:index="19" nillable="true" ma:taxonomy="true" ma:internalName="jbf85ac70d5848c6836ba15e22d94e70" ma:taxonomyFieldName="Submission_x0020_Type" ma:displayName="Submission Type" ma:default="" ma:fieldId="{3bf85ac7-0d58-48c6-836b-a15e22d94e70}" ma:sspId="a3ae1311-9ec1-44ed-9b85-20ca267aa743" ma:termSetId="81d50c0d-c30e-4c77-a756-69747127f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a56c5f4991045989a786b6ecb732719" ma:index="21" nillable="true" ma:taxonomy="true" ma:internalName="ia56c5f4991045989a786b6ecb732719" ma:taxonomyFieldName="Submitter_x0020_Role" ma:displayName="Submitter Role" ma:default="" ma:fieldId="{2a56c5f4-9910-4598-9a78-6b6ecb732719}" ma:sspId="a3ae1311-9ec1-44ed-9b85-20ca267aa743" ma:termSetId="d4ace8ae-a4c4-4770-a8b9-bc6c67c601d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ceived_x0020_From xmlns="8eef3743-c7b3-4cbe-8837-b6e805be353c">Marin Clean Energy</Received_x0020_From>
    <Docket_x0020_Number xmlns="8eef3743-c7b3-4cbe-8837-b6e805be353c">15-IEPR-02</Docket_x0020_Number>
    <TaxCatchAll xmlns="8eef3743-c7b3-4cbe-8837-b6e805be353c">
      <Value>18</Value>
      <Value>6</Value>
      <Value>3</Value>
    </TaxCatchAll>
    <jbf85ac70d5848c6836ba15e22d94e70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6786e4f6-aafd-416d-a977-1b2d5f456edf</TermId>
        </TermInfo>
      </Terms>
    </jbf85ac70d5848c6836ba15e22d94e70>
    <ia56c5f4991045989a786b6ecb732719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 Agency</TermName>
          <TermId xmlns="http://schemas.microsoft.com/office/infopath/2007/PartnerControls">5e9efa52-72c2-4b4c-ad77-d864509888ed</TermId>
        </TermInfo>
      </Terms>
    </ia56c5f4991045989a786b6ecb732719>
    <bfc617c42d804116a0a5feb0906d720d xmlns="8eef3743-c7b3-4cbe-8837-b6e805be353c">
      <Terms xmlns="http://schemas.microsoft.com/office/infopath/2007/PartnerControls"/>
    </bfc617c42d804116a0a5feb0906d720d>
    <k2a3b5fc29f742a38f72e68b777baa26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f3c81208-9d0f-49cc-afc5-e227f36ec0e7</TermId>
        </TermInfo>
      </Terms>
    </k2a3b5fc29f742a38f72e68b777baa26>
    <_dlc_DocId xmlns="8eef3743-c7b3-4cbe-8837-b6e805be353c">Z5JXHV6S7NA6-3-72083</_dlc_DocId>
    <_dlc_DocIdUrl xmlns="8eef3743-c7b3-4cbe-8837-b6e805be353c">
      <Url>http://efilingspinternal/_layouts/DocIdRedir.aspx?ID=Z5JXHV6S7NA6-3-72083</Url>
      <Description>Z5JXHV6S7NA6-3-72083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5F1A8792-1573-4C99-82B3-74536D004003}"/>
</file>

<file path=customXml/itemProps2.xml><?xml version="1.0" encoding="utf-8"?>
<ds:datastoreItem xmlns:ds="http://schemas.openxmlformats.org/officeDocument/2006/customXml" ds:itemID="{B14C5A01-A6F2-4E5F-B519-09DFE9C78925}"/>
</file>

<file path=customXml/itemProps3.xml><?xml version="1.0" encoding="utf-8"?>
<ds:datastoreItem xmlns:ds="http://schemas.openxmlformats.org/officeDocument/2006/customXml" ds:itemID="{5CC46F0A-D228-46DD-BAB0-21CF8307FB81}"/>
</file>

<file path=customXml/itemProps4.xml><?xml version="1.0" encoding="utf-8"?>
<ds:datastoreItem xmlns:ds="http://schemas.openxmlformats.org/officeDocument/2006/customXml" ds:itemID="{F8CF003F-8A85-413C-8568-45A4E93E02F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Admin Info</vt:lpstr>
      <vt:lpstr>S-1 CRATs</vt:lpstr>
      <vt:lpstr>S-2 Energy Balance</vt:lpstr>
      <vt:lpstr>S-5 Table</vt:lpstr>
      <vt:lpstr>'S-1 CRATs'!Print_Titles</vt:lpstr>
      <vt:lpstr>'S-2 Energy Balance'!Print_Titles</vt:lpstr>
      <vt:lpstr>'S-5 Table'!Print_Titles</vt:lpstr>
    </vt:vector>
  </TitlesOfParts>
  <Company>CA Energy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Marin Clean Energy's Electricity Resource Planning Forms</dc:title>
  <dc:creator>CEC</dc:creator>
  <cp:lastModifiedBy>bgoldstein</cp:lastModifiedBy>
  <cp:lastPrinted>2013-12-14T00:01:16Z</cp:lastPrinted>
  <dcterms:created xsi:type="dcterms:W3CDTF">2004-11-07T17:37:25Z</dcterms:created>
  <dcterms:modified xsi:type="dcterms:W3CDTF">2015-04-24T20:32:02Z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0x01010060CCC58EB6DDD042AF64737FFB4292D8</vt:lpwstr>
  </property>
  <property fmtid="{D5CDD505-2E9C-101B-9397-08002B2CF9AE}" pid="3" name="_dlc_DocIdItemGuid">
    <vt:lpwstr>97425c41-a8a4-4275-a1a1-24caf7eaad78</vt:lpwstr>
  </property>
  <property fmtid="{D5CDD505-2E9C-101B-9397-08002B2CF9AE}" pid="4" name="Subject_x0020_Areas">
    <vt:lpwstr/>
  </property>
  <property fmtid="{D5CDD505-2E9C-101B-9397-08002B2CF9AE}" pid="5" name="_CopySource">
    <vt:lpwstr>http://efilingspinternal/PendingDocuments/15-IEPR-02/20150427T115143_Marin_Clean_Energy's_Electricity_Resource_Planning_Forms.xlsx</vt:lpwstr>
  </property>
  <property fmtid="{D5CDD505-2E9C-101B-9397-08002B2CF9AE}" pid="6" name="Subject Areas">
    <vt:lpwstr/>
  </property>
  <property fmtid="{D5CDD505-2E9C-101B-9397-08002B2CF9AE}" pid="7" name="Submission Type">
    <vt:lpwstr>6;#Document|6786e4f6-aafd-416d-a977-1b2d5f456edf</vt:lpwstr>
  </property>
  <property fmtid="{D5CDD505-2E9C-101B-9397-08002B2CF9AE}" pid="8" name="Submitter Role">
    <vt:lpwstr>18;#Public Agency|5e9efa52-72c2-4b4c-ad77-d864509888ed</vt:lpwstr>
  </property>
  <property fmtid="{D5CDD505-2E9C-101B-9397-08002B2CF9AE}" pid="9" name="Order">
    <vt:r8>378600</vt:r8>
  </property>
  <property fmtid="{D5CDD505-2E9C-101B-9397-08002B2CF9AE}" pid="10" name="Document Type">
    <vt:lpwstr>3;#Document|f3c81208-9d0f-49cc-afc5-e227f36ec0e7</vt:lpwstr>
  </property>
  <property fmtid="{D5CDD505-2E9C-101B-9397-08002B2CF9AE}" pid="11" name="xd_ProgID">
    <vt:lpwstr/>
  </property>
  <property fmtid="{D5CDD505-2E9C-101B-9397-08002B2CF9AE}" pid="12" name="TemplateUrl">
    <vt:lpwstr/>
  </property>
  <property fmtid="{D5CDD505-2E9C-101B-9397-08002B2CF9AE}" pid="13" name="_SourceUrl">
    <vt:lpwstr/>
  </property>
  <property fmtid="{D5CDD505-2E9C-101B-9397-08002B2CF9AE}" pid="14" name="_SharedFileIndex">
    <vt:lpwstr/>
  </property>
</Properties>
</file>