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" yWindow="390" windowWidth="20580" windowHeight="13890" tabRatio="850"/>
  </bookViews>
  <sheets>
    <sheet name="Admin Info" sheetId="10" r:id="rId1"/>
    <sheet name="S-1 CRATs" sheetId="1" r:id="rId2"/>
    <sheet name="S-2 Energy Balance" sheetId="3" r:id="rId3"/>
    <sheet name="S-5 Renewable Resource Table" sheetId="13" r:id="rId4"/>
    <sheet name="S-5 General Resource Table" sheetId="12" r:id="rId5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4">'S-5 General Resource Table'!$8:$8</definedName>
    <definedName name="_xlnm.Print_Titles" localSheetId="3">'S-5 Renewable Resource Table'!$8:$8</definedName>
  </definedNames>
  <calcPr calcId="145621"/>
</workbook>
</file>

<file path=xl/calcChain.xml><?xml version="1.0" encoding="utf-8"?>
<calcChain xmlns="http://schemas.openxmlformats.org/spreadsheetml/2006/main">
  <c r="D43" i="3" l="1"/>
  <c r="N20" i="3" l="1"/>
  <c r="N19" i="1"/>
  <c r="C37" i="3" l="1"/>
  <c r="D37" i="3"/>
  <c r="F19" i="1" l="1"/>
  <c r="G19" i="1"/>
  <c r="H19" i="1"/>
  <c r="I19" i="1"/>
  <c r="J19" i="1"/>
  <c r="K19" i="1"/>
  <c r="L19" i="1"/>
  <c r="M19" i="1"/>
  <c r="E19" i="1"/>
  <c r="L19" i="3"/>
  <c r="M17" i="3"/>
  <c r="I20" i="3"/>
  <c r="J20" i="3"/>
  <c r="K20" i="3"/>
  <c r="L20" i="3"/>
  <c r="M20" i="3"/>
  <c r="F20" i="3" l="1"/>
  <c r="G20" i="3"/>
  <c r="H20" i="3"/>
  <c r="E20" i="3"/>
  <c r="E23" i="1" l="1"/>
  <c r="E19" i="3" l="1"/>
  <c r="A6" i="13"/>
  <c r="E21" i="3" l="1"/>
  <c r="F47" i="3"/>
  <c r="F37" i="3"/>
  <c r="F34" i="3"/>
  <c r="F31" i="3"/>
  <c r="F29" i="3"/>
  <c r="F24" i="3"/>
  <c r="F19" i="3"/>
  <c r="F21" i="3" s="1"/>
  <c r="F54" i="3" s="1"/>
  <c r="D14" i="1"/>
  <c r="D16" i="1" s="1"/>
  <c r="C14" i="1"/>
  <c r="C16" i="1" s="1"/>
  <c r="A6" i="12"/>
  <c r="F53" i="3" l="1"/>
  <c r="F55" i="3" s="1"/>
  <c r="E24" i="3"/>
  <c r="N19" i="3"/>
  <c r="M19" i="3"/>
  <c r="K19" i="3"/>
  <c r="J19" i="3"/>
  <c r="I19" i="3"/>
  <c r="H19" i="3"/>
  <c r="G19" i="3"/>
  <c r="N14" i="1"/>
  <c r="N16" i="1" s="1"/>
  <c r="M14" i="1"/>
  <c r="M16" i="1" s="1"/>
  <c r="L14" i="1"/>
  <c r="L16" i="1" s="1"/>
  <c r="K14" i="1"/>
  <c r="J14" i="1"/>
  <c r="J16" i="1" s="1"/>
  <c r="I14" i="1"/>
  <c r="I16" i="1" s="1"/>
  <c r="G14" i="1"/>
  <c r="F14" i="1"/>
  <c r="F16" i="1" s="1"/>
  <c r="E14" i="1"/>
  <c r="E16" i="1" s="1"/>
  <c r="D67" i="1"/>
  <c r="C67" i="1"/>
  <c r="B6" i="3"/>
  <c r="B6" i="1"/>
  <c r="D46" i="1"/>
  <c r="C46" i="1"/>
  <c r="D36" i="1"/>
  <c r="C36" i="1"/>
  <c r="D33" i="1"/>
  <c r="C33" i="1"/>
  <c r="D30" i="1"/>
  <c r="C30" i="1"/>
  <c r="D28" i="1"/>
  <c r="C28" i="1"/>
  <c r="D23" i="1"/>
  <c r="C23" i="1"/>
  <c r="K16" i="1"/>
  <c r="G16" i="1"/>
  <c r="N47" i="3"/>
  <c r="M47" i="3"/>
  <c r="L47" i="3"/>
  <c r="K47" i="3"/>
  <c r="J47" i="3"/>
  <c r="I47" i="3"/>
  <c r="H47" i="3"/>
  <c r="G47" i="3"/>
  <c r="N37" i="3"/>
  <c r="M37" i="3"/>
  <c r="L37" i="3"/>
  <c r="K37" i="3"/>
  <c r="J37" i="3"/>
  <c r="I37" i="3"/>
  <c r="H37" i="3"/>
  <c r="G37" i="3"/>
  <c r="N34" i="3"/>
  <c r="M34" i="3"/>
  <c r="L34" i="3"/>
  <c r="K34" i="3"/>
  <c r="J34" i="3"/>
  <c r="I34" i="3"/>
  <c r="H34" i="3"/>
  <c r="G34" i="3"/>
  <c r="N31" i="3"/>
  <c r="M31" i="3"/>
  <c r="L31" i="3"/>
  <c r="K31" i="3"/>
  <c r="J31" i="3"/>
  <c r="I31" i="3"/>
  <c r="H31" i="3"/>
  <c r="G31" i="3"/>
  <c r="N29" i="3"/>
  <c r="M29" i="3"/>
  <c r="L29" i="3"/>
  <c r="K29" i="3"/>
  <c r="J29" i="3"/>
  <c r="I29" i="3"/>
  <c r="H29" i="3"/>
  <c r="G29" i="3"/>
  <c r="N24" i="3"/>
  <c r="M24" i="3"/>
  <c r="L24" i="3"/>
  <c r="K24" i="3"/>
  <c r="J24" i="3"/>
  <c r="I24" i="3"/>
  <c r="H24" i="3"/>
  <c r="G24" i="3"/>
  <c r="N21" i="3"/>
  <c r="N54" i="3" s="1"/>
  <c r="M21" i="3"/>
  <c r="M54" i="3" s="1"/>
  <c r="L21" i="3"/>
  <c r="L54" i="3" s="1"/>
  <c r="K21" i="3"/>
  <c r="K54" i="3" s="1"/>
  <c r="J21" i="3"/>
  <c r="J54" i="3" s="1"/>
  <c r="I21" i="3"/>
  <c r="I54" i="3" s="1"/>
  <c r="H21" i="3"/>
  <c r="H54" i="3" s="1"/>
  <c r="G21" i="3"/>
  <c r="G54" i="3" s="1"/>
  <c r="N46" i="1"/>
  <c r="M46" i="1"/>
  <c r="L46" i="1"/>
  <c r="K46" i="1"/>
  <c r="J46" i="1"/>
  <c r="I46" i="1"/>
  <c r="H46" i="1"/>
  <c r="G46" i="1"/>
  <c r="F46" i="1"/>
  <c r="N36" i="1"/>
  <c r="M36" i="1"/>
  <c r="L36" i="1"/>
  <c r="K36" i="1"/>
  <c r="J36" i="1"/>
  <c r="I36" i="1"/>
  <c r="H36" i="1"/>
  <c r="G36" i="1"/>
  <c r="F36" i="1"/>
  <c r="N33" i="1"/>
  <c r="M33" i="1"/>
  <c r="L33" i="1"/>
  <c r="K33" i="1"/>
  <c r="J33" i="1"/>
  <c r="I33" i="1"/>
  <c r="H33" i="1"/>
  <c r="G33" i="1"/>
  <c r="F33" i="1"/>
  <c r="N30" i="1"/>
  <c r="M30" i="1"/>
  <c r="L30" i="1"/>
  <c r="K30" i="1"/>
  <c r="J30" i="1"/>
  <c r="I30" i="1"/>
  <c r="H30" i="1"/>
  <c r="G30" i="1"/>
  <c r="F30" i="1"/>
  <c r="N28" i="1"/>
  <c r="M28" i="1"/>
  <c r="L28" i="1"/>
  <c r="K28" i="1"/>
  <c r="J28" i="1"/>
  <c r="I28" i="1"/>
  <c r="H28" i="1"/>
  <c r="G28" i="1"/>
  <c r="F28" i="1"/>
  <c r="N23" i="1"/>
  <c r="M23" i="1"/>
  <c r="L23" i="1"/>
  <c r="K23" i="1"/>
  <c r="J23" i="1"/>
  <c r="I23" i="1"/>
  <c r="H23" i="1"/>
  <c r="G23" i="1"/>
  <c r="F23" i="1"/>
  <c r="E47" i="3"/>
  <c r="E37" i="3"/>
  <c r="E34" i="3"/>
  <c r="E31" i="3"/>
  <c r="E29" i="3"/>
  <c r="E54" i="3"/>
  <c r="E46" i="1"/>
  <c r="E36" i="1"/>
  <c r="E30" i="1"/>
  <c r="E28" i="1"/>
  <c r="E33" i="1"/>
  <c r="D47" i="3"/>
  <c r="C47" i="3"/>
  <c r="D34" i="3"/>
  <c r="C34" i="3"/>
  <c r="D31" i="3"/>
  <c r="C31" i="3"/>
  <c r="C29" i="3"/>
  <c r="D29" i="3"/>
  <c r="D24" i="3"/>
  <c r="C24" i="3"/>
  <c r="D21" i="3"/>
  <c r="D54" i="3" s="1"/>
  <c r="C21" i="3"/>
  <c r="C54" i="3" s="1"/>
  <c r="C52" i="1" l="1"/>
  <c r="D52" i="1"/>
  <c r="D53" i="3"/>
  <c r="G53" i="3"/>
  <c r="G55" i="3" s="1"/>
  <c r="I53" i="3"/>
  <c r="I55" i="3" s="1"/>
  <c r="K53" i="3"/>
  <c r="K55" i="3" s="1"/>
  <c r="M53" i="3"/>
  <c r="M55" i="3" s="1"/>
  <c r="H53" i="3"/>
  <c r="H55" i="3" s="1"/>
  <c r="J53" i="3"/>
  <c r="J55" i="3" s="1"/>
  <c r="L53" i="3"/>
  <c r="L55" i="3" s="1"/>
  <c r="N53" i="3"/>
  <c r="N55" i="3" s="1"/>
  <c r="H52" i="1"/>
  <c r="J52" i="1"/>
  <c r="L52" i="1"/>
  <c r="N52" i="1"/>
  <c r="I52" i="1"/>
  <c r="K52" i="1"/>
  <c r="M52" i="1"/>
  <c r="F52" i="1"/>
  <c r="G52" i="1"/>
  <c r="E52" i="1"/>
  <c r="C53" i="3"/>
  <c r="E53" i="3"/>
  <c r="E55" i="3" s="1"/>
  <c r="D20" i="1"/>
  <c r="D53" i="1" s="1"/>
  <c r="D54" i="1" s="1"/>
  <c r="C20" i="1"/>
  <c r="C53" i="1" s="1"/>
  <c r="C54" i="1" s="1"/>
  <c r="G20" i="1"/>
  <c r="G53" i="1" s="1"/>
  <c r="I20" i="1"/>
  <c r="I53" i="1" s="1"/>
  <c r="K20" i="1"/>
  <c r="K53" i="1" s="1"/>
  <c r="M20" i="1"/>
  <c r="M53" i="1" s="1"/>
  <c r="F20" i="1"/>
  <c r="F53" i="1" s="1"/>
  <c r="J20" i="1"/>
  <c r="J53" i="1" s="1"/>
  <c r="L20" i="1"/>
  <c r="L53" i="1" s="1"/>
  <c r="N20" i="1"/>
  <c r="N53" i="1" s="1"/>
  <c r="E20" i="1"/>
  <c r="E53" i="1" s="1"/>
  <c r="K54" i="1" l="1"/>
  <c r="I54" i="1"/>
  <c r="M54" i="1"/>
  <c r="G54" i="1"/>
  <c r="N54" i="1"/>
  <c r="J54" i="1"/>
  <c r="L54" i="1"/>
  <c r="E54" i="1"/>
  <c r="F54" i="1"/>
  <c r="H14" i="1"/>
  <c r="H16" i="1" s="1"/>
  <c r="H20" i="1" s="1"/>
  <c r="H53" i="1" s="1"/>
  <c r="H54" i="1" s="1"/>
</calcChain>
</file>

<file path=xl/sharedStrings.xml><?xml version="1.0" encoding="utf-8"?>
<sst xmlns="http://schemas.openxmlformats.org/spreadsheetml/2006/main" count="698" uniqueCount="417">
  <si>
    <t>Geothermal</t>
  </si>
  <si>
    <t>Wind</t>
  </si>
  <si>
    <t xml:space="preserve">Firm Sales Obligations 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</si>
  <si>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</si>
  <si>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</si>
  <si>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</si>
  <si>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</si>
  <si>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</si>
  <si>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</si>
  <si>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</si>
  <si>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</si>
  <si>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</si>
  <si>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</si>
  <si>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</si>
  <si>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</si>
  <si>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2014</t>
  </si>
  <si>
    <t>2015</t>
  </si>
  <si>
    <t>2016</t>
  </si>
  <si>
    <t>2017</t>
  </si>
  <si>
    <t>2018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</si>
  <si>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</si>
  <si>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</si>
  <si>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</si>
  <si>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</si>
  <si>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</si>
  <si>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</si>
  <si>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</si>
  <si>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</si>
  <si>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</si>
  <si>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</si>
  <si>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</si>
  <si>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</si>
  <si>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</si>
  <si>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</si>
  <si>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</si>
  <si>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</si>
  <si>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</si>
  <si>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</si>
  <si>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</si>
  <si>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</si>
  <si>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</si>
  <si>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</si>
  <si>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</si>
  <si>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</si>
  <si>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</si>
  <si>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</si>
  <si>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</si>
  <si>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</si>
  <si>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</si>
  <si>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</si>
  <si>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</si>
  <si>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</si>
  <si>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</si>
  <si>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</si>
  <si>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</si>
  <si>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</si>
  <si>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</si>
  <si>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</si>
  <si>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</si>
  <si>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</si>
  <si>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</si>
  <si>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</si>
  <si>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</si>
  <si>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</si>
  <si>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</si>
  <si>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</si>
  <si>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>2019</t>
  </si>
  <si>
    <t>2020</t>
  </si>
  <si>
    <t xml:space="preserve">Yellow pattern cells are used to apply for confidentiality.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</si>
  <si>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</si>
  <si>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</si>
  <si>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</si>
  <si>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</si>
  <si>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</si>
  <si>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</si>
  <si>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</si>
  <si>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</si>
  <si>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</si>
  <si>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</si>
  <si>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</si>
  <si>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</si>
  <si>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</si>
  <si>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</si>
  <si>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</si>
  <si>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</si>
  <si>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</si>
  <si>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</si>
  <si>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</si>
  <si>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</si>
  <si>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</si>
  <si>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</si>
  <si>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</si>
  <si>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</si>
  <si>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</si>
  <si>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</si>
  <si>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</si>
  <si>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</si>
  <si>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</si>
  <si>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</si>
  <si>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</si>
  <si>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</si>
  <si>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</si>
  <si>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</si>
  <si>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</si>
  <si>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</si>
  <si>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</si>
  <si>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</si>
  <si>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</si>
  <si>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</si>
  <si>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</si>
  <si>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</si>
  <si>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</si>
  <si>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</si>
  <si>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</si>
  <si>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</si>
  <si>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</si>
  <si>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</si>
  <si>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</si>
  <si>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</si>
  <si>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Contract / Agreement Products:</t>
  </si>
  <si>
    <t>Generating Units Specified:</t>
  </si>
  <si>
    <t>Availability of the Units:</t>
  </si>
  <si>
    <t>Persons who prepared Supply Forms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</si>
  <si>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</si>
  <si>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</si>
  <si>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</si>
  <si>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</si>
  <si>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</si>
  <si>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</si>
  <si>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</si>
  <si>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</si>
  <si>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</si>
  <si>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</si>
  <si>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</si>
  <si>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</si>
  <si>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</si>
  <si>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</si>
  <si>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</si>
  <si>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</si>
  <si>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</si>
  <si>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</si>
  <si>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12d</t>
  </si>
  <si>
    <t>13a</t>
  </si>
  <si>
    <t>13b</t>
  </si>
  <si>
    <t>14e</t>
  </si>
  <si>
    <t>18e</t>
  </si>
  <si>
    <t>8d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</si>
  <si>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</si>
  <si>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</si>
  <si>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</si>
  <si>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</si>
  <si>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</si>
  <si>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</si>
  <si>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</si>
  <si>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</si>
  <si>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</si>
  <si>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</si>
  <si>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</si>
  <si>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</si>
  <si>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</si>
  <si>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</si>
  <si>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</si>
  <si>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</si>
  <si>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</si>
  <si>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</si>
  <si>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</si>
  <si>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</si>
  <si>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</si>
  <si>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</si>
  <si>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</si>
  <si>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</si>
  <si>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</si>
  <si>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</si>
  <si>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</si>
  <si>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</si>
  <si>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</si>
  <si>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</si>
  <si>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</si>
  <si>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</si>
  <si>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</si>
  <si>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</si>
  <si>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Boulder Canyon Project (Hoover)</t>
  </si>
  <si>
    <t>WAPA (Western Area Power Administration)</t>
  </si>
  <si>
    <t>20 MW</t>
  </si>
  <si>
    <t>LADWP</t>
  </si>
  <si>
    <t>Hydroelectric- Large</t>
  </si>
  <si>
    <t>Western Area Lower Colorado Balancing Area</t>
  </si>
  <si>
    <t>Colorado River; Nevada / Arizona Generating Stations</t>
  </si>
  <si>
    <t>LADWP brings it in</t>
  </si>
  <si>
    <t>Boulder Canyon Power Purchase Agreement</t>
  </si>
  <si>
    <t>24/7</t>
  </si>
  <si>
    <t>Yes - specified MWh per month</t>
  </si>
  <si>
    <t>Hoover - 17 turbines - Arizona and Nevada sides</t>
  </si>
  <si>
    <t>2,080 MW</t>
  </si>
  <si>
    <t>UC</t>
  </si>
  <si>
    <t>No</t>
  </si>
  <si>
    <t>Yes, LADWP brings it to their system, traders schedule from LA System hourly</t>
  </si>
  <si>
    <t>Electric Service Contract</t>
  </si>
  <si>
    <t>Various LADWP - Mead/Marketplace/Adelanto/Sylmar (PV West Transmission)</t>
  </si>
  <si>
    <t>As mentioned, LADWP brings Hoover into their system, Glendale schedules min amounts from LA System to Airway as needed up to specified amount per month</t>
  </si>
  <si>
    <t>WAPA sets limits on hourly flow</t>
  </si>
  <si>
    <t>Palo Verde Nuclear Power Plant Units 1,2,3</t>
  </si>
  <si>
    <t>SCPPA (Southern California Public Power Authority)</t>
  </si>
  <si>
    <t>10 MW</t>
  </si>
  <si>
    <t>Salt River Project - SRP</t>
  </si>
  <si>
    <t>Nuclear</t>
  </si>
  <si>
    <t>PV to WestWing to LADWP (Balancing Area) - Airway (GLEN)</t>
  </si>
  <si>
    <t>Wintersburg, Arizona; in AZPS Balancing Area</t>
  </si>
  <si>
    <t>AZPS BA</t>
  </si>
  <si>
    <t>APS Power Purchase Agreement</t>
  </si>
  <si>
    <t xml:space="preserve">Yes  </t>
  </si>
  <si>
    <t>4,010 MW (upgraded from original of 1,270 MW)</t>
  </si>
  <si>
    <t>Yes</t>
  </si>
  <si>
    <t>Various LDWP - Mead/Marketplace/Adelanto/Sylmar (PV West Transmission)</t>
  </si>
  <si>
    <t>Magnolia Power Plant</t>
  </si>
  <si>
    <t>52 MW (with Duct Firing)</t>
  </si>
  <si>
    <t>Burbank Water &amp; Power (power plant operator)</t>
  </si>
  <si>
    <t>Natural Gas (possibly future Biomass-pipeline grade)</t>
  </si>
  <si>
    <t>Western Receiving Station- Airway (GLEN)</t>
  </si>
  <si>
    <t>Burbank, CA; in LADWP Balancing Area</t>
  </si>
  <si>
    <t>LADWP BA</t>
  </si>
  <si>
    <t>Partial Ownership</t>
  </si>
  <si>
    <t>252 MW</t>
  </si>
  <si>
    <t>Western Receiving Station - Airway</t>
  </si>
  <si>
    <t>Can be scheduled hourly between min and max, Duct fire limited</t>
  </si>
  <si>
    <t>San Juan Coal Plant</t>
  </si>
  <si>
    <t>AZPS</t>
  </si>
  <si>
    <t>Coal</t>
  </si>
  <si>
    <t>PV or WW to LADWP (BA)- Airway (GLEN)</t>
  </si>
  <si>
    <t>Farmington, New Mexico, Four Corners</t>
  </si>
  <si>
    <t>PNM BA</t>
  </si>
  <si>
    <t>Power Purchase Agreement</t>
  </si>
  <si>
    <t>San Juan Unit 3</t>
  </si>
  <si>
    <t>488 MW</t>
  </si>
  <si>
    <t>The current settlement agreement with PNM, New Mexico and EPA terminates participation in SJ3 as of 1/1/2018</t>
  </si>
  <si>
    <t>Intermountain Power Project</t>
  </si>
  <si>
    <t>Intermountain Power Authority</t>
  </si>
  <si>
    <t>36 MW ( up to 6 MW from Excess Capacity from other IPP owners )</t>
  </si>
  <si>
    <t>IPP-STS Transmission to Adelanto - Airway (GLEN)</t>
  </si>
  <si>
    <t>Delta, Utah; LADWP Balancing Area</t>
  </si>
  <si>
    <t>Delta, Utah</t>
  </si>
  <si>
    <t>IPA Power Purchase Agreement</t>
  </si>
  <si>
    <t>Intermountain Power Project Units 1 and 2</t>
  </si>
  <si>
    <t>1,800 MW</t>
  </si>
  <si>
    <t>Southern Transmission System-STS</t>
  </si>
  <si>
    <t>Whenever an IPP unit trips or is brought off line, the STS MUST derate, as determined by load studies</t>
  </si>
  <si>
    <t>Two transmission lines for the STS</t>
  </si>
  <si>
    <t>High Winds Generation Facility</t>
  </si>
  <si>
    <t>Iberdrola Renewables, Inc</t>
  </si>
  <si>
    <t>3 MW 24/7, True-up in February</t>
  </si>
  <si>
    <t>PG&amp;E</t>
  </si>
  <si>
    <t>CAISO - EZ Gen Hub</t>
  </si>
  <si>
    <t>EZ Gen Hub/Delivered to Glendale Mead230</t>
  </si>
  <si>
    <t>Solano County, California</t>
  </si>
  <si>
    <t>High Winds, Solano County, CA in CAISO Balancing Area</t>
  </si>
  <si>
    <t>High Winds</t>
  </si>
  <si>
    <t>145.8 MW</t>
  </si>
  <si>
    <t>Flattened product</t>
  </si>
  <si>
    <t>Yes- Shaped 7x24 3 MW</t>
  </si>
  <si>
    <t>Highwinds to CAISO- Delivered Mead 230-LA Transmission to Airway</t>
  </si>
  <si>
    <t>True-up in February of next year</t>
  </si>
  <si>
    <t>Firmed and Shaped by initial Contract - Flat 3 MW Delivery is Currently Mead 230.  Due to contract terms, some project participants have their project capacity listed as 145.8 MW, while others may have it as 162 MWs.</t>
  </si>
  <si>
    <t>Pleasant Valley Wind Generation Facility (also known as South West Wyoming Wind Generation Facility)</t>
  </si>
  <si>
    <t xml:space="preserve"> up to 10 MW</t>
  </si>
  <si>
    <t>PacificCorp</t>
  </si>
  <si>
    <t>Mona Substation</t>
  </si>
  <si>
    <t>Unita County, Wyoming to Mona Substation/IPP Switchyard - northern terminus STS - Delta, UT</t>
  </si>
  <si>
    <t>Pleasant Valley, Wyoming</t>
  </si>
  <si>
    <t>Delivered to airway through IPP Switchyard- STS, then LA transmission</t>
  </si>
  <si>
    <t>Variable as the wind blows</t>
  </si>
  <si>
    <t>Pleasant Valley</t>
  </si>
  <si>
    <t>144 MW</t>
  </si>
  <si>
    <t xml:space="preserve">Yes </t>
  </si>
  <si>
    <t>Shaped within the hour</t>
  </si>
  <si>
    <t>Delivered to airway through Mona then IPP Switchyard- STS, then LA transmission</t>
  </si>
  <si>
    <t>Also known as South West Wyoming Wind Generation Facility</t>
  </si>
  <si>
    <t>Pebble Springs Wind Generation Facility</t>
  </si>
  <si>
    <t>SCPPA Project -PSA with Iberdrola Renewables, Inc</t>
  </si>
  <si>
    <t>BPA</t>
  </si>
  <si>
    <t>Jones Canyon Substation</t>
  </si>
  <si>
    <t>Delivered to airway through IPP Switchyard- STS, then LADWP transmission</t>
  </si>
  <si>
    <t>Gilliam County, Oregon</t>
  </si>
  <si>
    <t>Pebble Springs</t>
  </si>
  <si>
    <t>100 MW</t>
  </si>
  <si>
    <t>Shaped with third party for Heavy Load 15-18 MW</t>
  </si>
  <si>
    <t>Shaped March through October</t>
  </si>
  <si>
    <t>Heber South Geothermal Power Plant</t>
  </si>
  <si>
    <t>SCPPA Project -PSA with Ormat</t>
  </si>
  <si>
    <t xml:space="preserve">3 Mw  </t>
  </si>
  <si>
    <t>IID</t>
  </si>
  <si>
    <t>LADWP (BA)- Airway (GLEN)</t>
  </si>
  <si>
    <t>Deliver to Mirage (CAISO) Redelivered to Glendale @ Sylmar</t>
  </si>
  <si>
    <t>Imperial Valley (Heber), CA</t>
  </si>
  <si>
    <t>Heber South</t>
  </si>
  <si>
    <t>14 MW</t>
  </si>
  <si>
    <t>Within the Hour</t>
  </si>
  <si>
    <t>IID to CAISO- Mirage, CAISO-EZ GEN-Sylmar-LA Transmission to Airway</t>
  </si>
  <si>
    <t>Tieton Hydroelectric Power Plant</t>
  </si>
  <si>
    <t>Life of Project</t>
  </si>
  <si>
    <t>Hydroelectric-Small</t>
  </si>
  <si>
    <t>Tieton Substation - LADWP (BA)- Airway (GLEN)</t>
  </si>
  <si>
    <t>Tieton, Washington; in PacifiCorp Balancing Area</t>
  </si>
  <si>
    <t>Pacific Northwest DC- NOB</t>
  </si>
  <si>
    <t>50% Ownership</t>
  </si>
  <si>
    <t>Seasonal when dam is filled and water flowing-freezes in winter</t>
  </si>
  <si>
    <t>Tieton 1 and 2</t>
  </si>
  <si>
    <t>24/7 when flowing</t>
  </si>
  <si>
    <t>Shaped one week later at a flat MW</t>
  </si>
  <si>
    <t>Ownership through SCPPA</t>
  </si>
  <si>
    <t>Usually flows May to October- Flow is determined by USBR irrigation needs - wet years may start in January</t>
  </si>
  <si>
    <t>Lon Peters, Integrated Resources Planning Administrator</t>
  </si>
  <si>
    <t>Valerie Puffer</t>
  </si>
  <si>
    <t>Power Contracts Manager</t>
  </si>
  <si>
    <t>vpuffer@ci.glendale.ca.us</t>
  </si>
  <si>
    <t>818-548-4096</t>
  </si>
  <si>
    <t>141 N. Glendale Avenue</t>
  </si>
  <si>
    <t>Level 4</t>
  </si>
  <si>
    <t>Glendale</t>
  </si>
  <si>
    <t>Lon Peters</t>
  </si>
  <si>
    <t>Integrated Resources Planning Administrator</t>
  </si>
  <si>
    <t>lpeters@ci.glendale.ca.us</t>
  </si>
  <si>
    <t>818-551-4687</t>
  </si>
  <si>
    <t>12e</t>
  </si>
  <si>
    <t>Natural Gas (Only): Grayson Power Plant</t>
  </si>
  <si>
    <t>Natural Gas: Magnolia Power Plant</t>
  </si>
  <si>
    <t>Coal: Intermountain Power Plant (IPP)</t>
  </si>
  <si>
    <t>Coal: San Juan Unit 3</t>
  </si>
  <si>
    <t>Nuclear: Palo Verde</t>
  </si>
  <si>
    <t>Total: Hydro Plants larger than 30 MW (Hoover)</t>
  </si>
  <si>
    <t>Total: Hydro Plants 30 MW or less (Tieton)</t>
  </si>
  <si>
    <t>Solar: GLEN-Solar PVs combined</t>
  </si>
  <si>
    <t>19g</t>
  </si>
  <si>
    <t>18f</t>
  </si>
  <si>
    <t>18g</t>
  </si>
  <si>
    <t>18h</t>
  </si>
  <si>
    <t>Wind: High Winds Solano Co, CA</t>
  </si>
  <si>
    <t>Wind: Pleasant Valley-SW Wyoming</t>
  </si>
  <si>
    <t>Wind: Pebble Springs</t>
  </si>
  <si>
    <t>Geothermal: Heber South-Ormat</t>
  </si>
  <si>
    <t>Landfill Gas: Bilateral Renewable Contract (See Note)</t>
  </si>
  <si>
    <t>Includes estimated EV Public Stations based upon EV report potential for Glendale from Public Benefit Charge office using the low end calculation.</t>
  </si>
  <si>
    <t>Changed the planning reserve to 75 MW from 15% of load</t>
  </si>
  <si>
    <t>Short Term Spot Market Renewable PCC1</t>
  </si>
  <si>
    <t>Short Term Spot Market Renewable PCC2</t>
  </si>
  <si>
    <t>WREGIS info on split for LFG</t>
  </si>
  <si>
    <t>Forecast data for 2013 and 2014 are consistent with prior IEPR supply forms in early 2013</t>
  </si>
  <si>
    <t>8e</t>
  </si>
  <si>
    <t>Based upon current settlement agreement(PNM, New Mexico, EPA) to terminate participation as of 1/1/2018</t>
  </si>
  <si>
    <t xml:space="preserve">14f </t>
  </si>
  <si>
    <t>14g</t>
  </si>
  <si>
    <t>Natural Gas(Only): Grayson Power Plant</t>
  </si>
  <si>
    <r>
      <t xml:space="preserve">Coal: San Juan Unit 3 </t>
    </r>
    <r>
      <rPr>
        <sz val="12"/>
        <color indexed="12"/>
        <rFont val="Times New Roman"/>
        <family val="1"/>
      </rPr>
      <t>(See Note)</t>
    </r>
  </si>
  <si>
    <t>Total Energy: Hydro Plants larger than 30 MW (Hoover)</t>
  </si>
  <si>
    <t>Landfill Gas (Biomass): LFG Grayson Units 3/4/5</t>
  </si>
  <si>
    <t>14f</t>
  </si>
  <si>
    <t>14h</t>
  </si>
  <si>
    <r>
      <t>Generic Skylar Power Purchase</t>
    </r>
    <r>
      <rPr>
        <sz val="12"/>
        <color rgb="FF0000FF"/>
        <rFont val="Times New Roman"/>
        <family val="1"/>
      </rPr>
      <t xml:space="preserve"> (See Note)</t>
    </r>
  </si>
  <si>
    <t>18h/19c</t>
  </si>
  <si>
    <t>Skylar PCC1</t>
  </si>
  <si>
    <t>Skylar</t>
  </si>
  <si>
    <t>up to 60 MW</t>
  </si>
  <si>
    <t>Varies</t>
  </si>
  <si>
    <t>MEAD 230</t>
  </si>
  <si>
    <t>WECC</t>
  </si>
  <si>
    <t>WSPP Confirm</t>
  </si>
  <si>
    <t>Heavy Load</t>
  </si>
  <si>
    <t>LD Contract</t>
  </si>
  <si>
    <t>WSPP</t>
  </si>
  <si>
    <t>MEAD 230- LA Transmission to Airway</t>
  </si>
  <si>
    <t>Part of a single confirm under the WSPP</t>
  </si>
  <si>
    <t>Skylar Generic Energy</t>
  </si>
  <si>
    <t>Generic</t>
  </si>
  <si>
    <t>Unknown</t>
  </si>
  <si>
    <t>WSPP Power</t>
  </si>
  <si>
    <t>HL M-Sun includes Holidays</t>
  </si>
  <si>
    <t>N/A</t>
  </si>
  <si>
    <t>Mead 230 - LA Transmission to Aireway</t>
  </si>
  <si>
    <t>Part of the Renewable Confirm</t>
  </si>
  <si>
    <t>Solar: Skylar Power Purchase - Renewable</t>
  </si>
  <si>
    <t>IncludesTransmission Losses which are paid back in MWhs</t>
  </si>
  <si>
    <r>
      <t xml:space="preserve">Landfill Gas (Biomethane): LFG Grayson Units 3/4/5 </t>
    </r>
    <r>
      <rPr>
        <sz val="12"/>
        <color indexed="12"/>
        <rFont val="Times New Roman"/>
        <family val="1"/>
      </rPr>
      <t>(See Note)</t>
    </r>
  </si>
  <si>
    <t>Skylar Power purchase some renewable</t>
  </si>
  <si>
    <t xml:space="preserve">Coincidence Adjustment (-) </t>
  </si>
  <si>
    <t>Includes Customer-Owned Solar Systems - reducing Peak</t>
  </si>
  <si>
    <t>Includes transmission losses given back to LADWP in MWhs</t>
  </si>
  <si>
    <t>18i</t>
  </si>
  <si>
    <r>
      <t xml:space="preserve">Total Energy: Hydro Plants 30 MW or less (Tieton) </t>
    </r>
    <r>
      <rPr>
        <sz val="12"/>
        <color rgb="FFFF0000"/>
        <rFont val="Times New Roman"/>
        <family val="1"/>
      </rPr>
      <t>Renewable</t>
    </r>
  </si>
  <si>
    <r>
      <t xml:space="preserve">Renewable: Bilateral Renewable Contract </t>
    </r>
    <r>
      <rPr>
        <sz val="12"/>
        <color indexed="12"/>
        <rFont val="Times New Roman"/>
        <family val="1"/>
      </rPr>
      <t>(See Note)</t>
    </r>
  </si>
  <si>
    <t xml:space="preserve">Misc. Non-Renewable DG Supply </t>
  </si>
  <si>
    <t>Skylar Contract starting in Dec 2015</t>
  </si>
  <si>
    <t>Skylar PCC1 Product Bilateral Trade</t>
  </si>
  <si>
    <t>Skylar Generic Product Bilateral Trade</t>
  </si>
  <si>
    <t>Termination Rights after 20 years, no more than 25 years</t>
  </si>
  <si>
    <t>25 MW</t>
  </si>
  <si>
    <t>IRI PCC1-PCC2</t>
  </si>
  <si>
    <t>Powerex</t>
  </si>
  <si>
    <t>35 MW</t>
  </si>
  <si>
    <t>PWRX</t>
  </si>
  <si>
    <t>NOB</t>
  </si>
  <si>
    <t>LADWP (BA)</t>
  </si>
  <si>
    <t>Renewable and no carbon products</t>
  </si>
  <si>
    <t>Klinckitat Co/Gilliam Co</t>
  </si>
  <si>
    <t>IRI</t>
  </si>
  <si>
    <t>Juniper Wind/Leaning Juniper</t>
  </si>
  <si>
    <t>PCC1- No, PCC2 Yes</t>
  </si>
  <si>
    <t>Delivered to Air Way PDCI Nob North - South</t>
  </si>
  <si>
    <t>PCC1 and PCC2 Products</t>
  </si>
  <si>
    <t>PWRX-P</t>
  </si>
  <si>
    <t>18j</t>
  </si>
  <si>
    <t>Powerex-P Short-term Purchase</t>
  </si>
  <si>
    <t>14i</t>
  </si>
  <si>
    <t>14j</t>
  </si>
  <si>
    <t>IRI Wind PCC1-PCC2</t>
  </si>
  <si>
    <r>
      <t>Wind/BioGas/Geothermal: Bilateral Renewable Contract</t>
    </r>
    <r>
      <rPr>
        <sz val="12"/>
        <color rgb="FF0000FF"/>
        <rFont val="Times New Roman"/>
        <family val="1"/>
      </rPr>
      <t xml:space="preserve"> (See Note)</t>
    </r>
  </si>
  <si>
    <t>Tieton is an RPS Certified Facility and counts as Renewable</t>
  </si>
  <si>
    <t>IRI PCC1-PCC2 - Short Term Purchase</t>
  </si>
  <si>
    <t>City of Glendale Water &amp;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</si>
</sst>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mmm\-yy;@"/>
    <numFmt numFmtId="165" formatCode="[$-409]mmmm\ d\,\ yyyy;@"/>
    <numFmt numFmtId="166" formatCode="0.0"/>
    <numFmt numFmtId="167" formatCode="#,##0.0"/>
    <numFmt numFmtId="168" formatCode="m/d/yy;@"/>
    <numFmt numFmtId="169" formatCode="m/d/yyyy;@"/>
    <numFmt numFmtId="170" formatCode="#,##0.0_);[Red]\(#,##0.0\)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left" vertical="center" indent="1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169" fontId="4" fillId="4" borderId="1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38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1" applyFont="1" applyFill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 indent="1"/>
    </xf>
    <xf numFmtId="169" fontId="4" fillId="4" borderId="1" xfId="1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2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2" applyFont="1" applyFill="1" applyBorder="1" applyAlignment="1">
      <alignment horizontal="left" vertical="center" wrapText="1" indent="1"/>
    </xf>
    <xf numFmtId="0" fontId="20" fillId="0" borderId="1" xfId="2" applyFont="1" applyFill="1" applyBorder="1" applyAlignment="1">
      <alignment horizontal="left" vertical="center" wrapText="1" indent="1"/>
    </xf>
    <xf numFmtId="0" fontId="21" fillId="0" borderId="0" xfId="2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Fill="1" applyBorder="1" applyAlignment="1" applyProtection="1">
      <alignment horizontal="left" vertical="center" wrapText="1" indent="1"/>
    </xf>
    <xf numFmtId="14" fontId="20" fillId="0" borderId="1" xfId="2" applyNumberFormat="1" applyFont="1" applyFill="1" applyBorder="1" applyAlignment="1">
      <alignment horizontal="left" vertical="center" wrapText="1" indent="1"/>
    </xf>
    <xf numFmtId="14" fontId="20" fillId="0" borderId="0" xfId="2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169" fontId="1" fillId="3" borderId="0" xfId="0" applyNumberFormat="1" applyFont="1" applyFill="1" applyBorder="1" applyAlignment="1">
      <alignment horizontal="left" vertical="center" indent="1"/>
    </xf>
    <xf numFmtId="0" fontId="9" fillId="0" borderId="4" xfId="1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wrapText="1" indent="1"/>
    </xf>
    <xf numFmtId="16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indent="2"/>
    </xf>
    <xf numFmtId="0" fontId="1" fillId="9" borderId="1" xfId="0" applyFont="1" applyFill="1" applyBorder="1" applyAlignment="1">
      <alignment horizontal="left" vertical="center" wrapText="1" indent="1"/>
    </xf>
    <xf numFmtId="0" fontId="1" fillId="0" borderId="1" xfId="5" applyFill="1" applyBorder="1" applyAlignment="1">
      <alignment horizontal="left" vertical="center" indent="1"/>
    </xf>
    <xf numFmtId="0" fontId="1" fillId="0" borderId="1" xfId="5" applyFont="1" applyFill="1" applyBorder="1" applyAlignment="1">
      <alignment horizontal="left" vertical="center" indent="1"/>
    </xf>
    <xf numFmtId="170" fontId="10" fillId="0" borderId="1" xfId="0" applyNumberFormat="1" applyFont="1" applyFill="1" applyBorder="1" applyAlignment="1">
      <alignment horizontal="right"/>
    </xf>
    <xf numFmtId="9" fontId="10" fillId="0" borderId="1" xfId="4" applyFont="1" applyFill="1" applyBorder="1" applyAlignment="1">
      <alignment horizontal="right"/>
    </xf>
    <xf numFmtId="0" fontId="1" fillId="0" borderId="1" xfId="5" applyFont="1" applyBorder="1" applyAlignment="1">
      <alignment horizontal="left" vertical="center" indent="1"/>
    </xf>
    <xf numFmtId="0" fontId="1" fillId="9" borderId="1" xfId="5" applyFont="1" applyFill="1" applyBorder="1" applyAlignment="1">
      <alignment horizontal="left" vertical="center" indent="1"/>
    </xf>
    <xf numFmtId="170" fontId="10" fillId="0" borderId="1" xfId="0" applyNumberFormat="1" applyFont="1" applyFill="1" applyBorder="1" applyAlignment="1">
      <alignment vertical="center"/>
    </xf>
    <xf numFmtId="40" fontId="10" fillId="0" borderId="1" xfId="0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vertical="center" wrapText="1"/>
    </xf>
    <xf numFmtId="165" fontId="1" fillId="0" borderId="1" xfId="1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0" fontId="0" fillId="0" borderId="0" xfId="0" applyNumberFormat="1" applyAlignment="1">
      <alignment vertical="center"/>
    </xf>
    <xf numFmtId="0" fontId="1" fillId="0" borderId="1" xfId="0" applyFont="1" applyBorder="1" applyAlignment="1">
      <alignment vertical="center"/>
    </xf>
    <xf numFmtId="169" fontId="1" fillId="0" borderId="1" xfId="0" applyNumberFormat="1" applyFont="1" applyBorder="1" applyAlignment="1">
      <alignment vertical="center" wrapText="1"/>
    </xf>
  </cellXfs>
  <cellStyles count="6">
    <cellStyle name="Hyperlink" xfId="3" builtinId="8"/>
    <cellStyle name="Normal" xfId="0" builtinId="0"/>
    <cellStyle name="Normal 2" xfId="2"/>
    <cellStyle name="Normal 4" xfId="5"/>
    <cellStyle name="Normal_S-5 Bilateral Contracts" xfId="1"/>
    <cellStyle name="Percent" xfId="4" builtinId="5"/>
  </cellStyles>
  <dxfs count="0"/>
  <tableStyles count="0" defaultTableStyle="TableStyleMedium9" defaultPivotStyle="PivotStyleLight16"/>
  <colors>
    <mruColors>
      <color rgb="FF0000FF"/>
      <color rgb="FFCC9900"/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72225" y="42333"/>
          <a:ext cx="1098973" cy="985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selection activeCell="F37" sqref="F37"/>
    </sheetView>
  </sheetViews>
  <sheetFormatPr defaultRowHeight="12.75" x14ac:dyDescent="0.25"/>
  <cols>
    <col min="1" max="1" width="38.375" style="123" customWidth="1"/>
    <col min="2" max="7" width="23.625" style="123" customWidth="1"/>
    <col min="8" max="16384" width="9" style="123"/>
  </cols>
  <sheetData>
    <row r="1" spans="1:7" ht="15.75" x14ac:dyDescent="0.25">
      <c r="A1" s="116" t="s">
        <v>167</v>
      </c>
    </row>
    <row r="2" spans="1:7" ht="15.75" x14ac:dyDescent="0.25">
      <c r="A2" s="116" t="s">
        <v>168</v>
      </c>
      <c r="B2" s="126"/>
    </row>
    <row r="3" spans="1:7" ht="15.75" x14ac:dyDescent="0.25">
      <c r="A3" s="127" t="s">
        <v>171</v>
      </c>
      <c r="B3" s="126"/>
    </row>
    <row r="4" spans="1:7" ht="15.75" x14ac:dyDescent="0.25">
      <c r="A4" s="156" t="s">
        <v>170</v>
      </c>
      <c r="B4" s="126"/>
    </row>
    <row r="5" spans="1:7" x14ac:dyDescent="0.25">
      <c r="A5" s="128"/>
      <c r="B5" s="126"/>
    </row>
    <row r="6" spans="1:7" ht="25.5" x14ac:dyDescent="0.25">
      <c r="A6" s="126" t="s">
        <v>91</v>
      </c>
      <c r="B6" s="129" t="s">
        <v>416</v>
      </c>
    </row>
    <row r="7" spans="1:7" ht="38.25" x14ac:dyDescent="0.25">
      <c r="A7" s="126" t="s">
        <v>106</v>
      </c>
      <c r="B7" s="129" t="s">
        <v>310</v>
      </c>
    </row>
    <row r="8" spans="1:7" x14ac:dyDescent="0.25">
      <c r="A8" s="126"/>
      <c r="B8" s="128"/>
    </row>
    <row r="9" spans="1:7" x14ac:dyDescent="0.25">
      <c r="A9" s="130"/>
      <c r="B9" s="130"/>
    </row>
    <row r="10" spans="1:7" s="131" customFormat="1" x14ac:dyDescent="0.25">
      <c r="A10" s="126" t="s">
        <v>122</v>
      </c>
      <c r="B10" s="126" t="s">
        <v>100</v>
      </c>
      <c r="C10" s="131" t="s">
        <v>101</v>
      </c>
      <c r="D10" s="131" t="s">
        <v>102</v>
      </c>
      <c r="E10" s="131" t="s">
        <v>103</v>
      </c>
      <c r="F10" s="131" t="s">
        <v>104</v>
      </c>
      <c r="G10" s="131" t="s">
        <v>105</v>
      </c>
    </row>
    <row r="11" spans="1:7" x14ac:dyDescent="0.25">
      <c r="A11" s="128" t="s">
        <v>93</v>
      </c>
      <c r="B11" s="129" t="s">
        <v>311</v>
      </c>
      <c r="C11" s="129" t="s">
        <v>311</v>
      </c>
      <c r="D11" s="129"/>
      <c r="E11" s="129" t="s">
        <v>311</v>
      </c>
      <c r="F11" s="129"/>
      <c r="G11" s="129" t="s">
        <v>311</v>
      </c>
    </row>
    <row r="12" spans="1:7" x14ac:dyDescent="0.25">
      <c r="A12" s="128" t="s">
        <v>92</v>
      </c>
      <c r="B12" s="129" t="s">
        <v>312</v>
      </c>
      <c r="C12" s="129" t="s">
        <v>312</v>
      </c>
      <c r="D12" s="129"/>
      <c r="E12" s="129" t="s">
        <v>312</v>
      </c>
      <c r="F12" s="129"/>
      <c r="G12" s="129" t="s">
        <v>312</v>
      </c>
    </row>
    <row r="13" spans="1:7" x14ac:dyDescent="0.25">
      <c r="A13" s="128" t="s">
        <v>159</v>
      </c>
      <c r="B13" s="132" t="s">
        <v>313</v>
      </c>
      <c r="C13" s="132" t="s">
        <v>313</v>
      </c>
      <c r="D13" s="132"/>
      <c r="E13" s="132" t="s">
        <v>313</v>
      </c>
      <c r="F13" s="132"/>
      <c r="G13" s="132" t="s">
        <v>313</v>
      </c>
    </row>
    <row r="14" spans="1:7" x14ac:dyDescent="0.25">
      <c r="A14" s="128" t="s">
        <v>94</v>
      </c>
      <c r="B14" s="129" t="s">
        <v>314</v>
      </c>
      <c r="C14" s="129" t="s">
        <v>314</v>
      </c>
      <c r="D14" s="129"/>
      <c r="E14" s="129" t="s">
        <v>314</v>
      </c>
      <c r="F14" s="129"/>
      <c r="G14" s="129" t="s">
        <v>314</v>
      </c>
    </row>
    <row r="15" spans="1:7" x14ac:dyDescent="0.25">
      <c r="A15" s="128" t="s">
        <v>95</v>
      </c>
      <c r="B15" s="129" t="s">
        <v>315</v>
      </c>
      <c r="C15" s="129" t="s">
        <v>315</v>
      </c>
      <c r="D15" s="129"/>
      <c r="E15" s="129" t="s">
        <v>315</v>
      </c>
      <c r="F15" s="129"/>
      <c r="G15" s="129" t="s">
        <v>315</v>
      </c>
    </row>
    <row r="16" spans="1:7" x14ac:dyDescent="0.25">
      <c r="A16" s="128" t="s">
        <v>96</v>
      </c>
      <c r="B16" s="129" t="s">
        <v>316</v>
      </c>
      <c r="C16" s="129" t="s">
        <v>316</v>
      </c>
      <c r="D16" s="129"/>
      <c r="E16" s="129" t="s">
        <v>316</v>
      </c>
      <c r="F16" s="129"/>
      <c r="G16" s="129" t="s">
        <v>316</v>
      </c>
    </row>
    <row r="17" spans="1:7" x14ac:dyDescent="0.25">
      <c r="A17" s="128" t="s">
        <v>97</v>
      </c>
      <c r="B17" s="129" t="s">
        <v>317</v>
      </c>
      <c r="C17" s="129" t="s">
        <v>317</v>
      </c>
      <c r="D17" s="129"/>
      <c r="E17" s="129" t="s">
        <v>317</v>
      </c>
      <c r="F17" s="129"/>
      <c r="G17" s="129" t="s">
        <v>317</v>
      </c>
    </row>
    <row r="18" spans="1:7" x14ac:dyDescent="0.25">
      <c r="A18" s="128" t="s">
        <v>98</v>
      </c>
      <c r="B18" s="129" t="s">
        <v>148</v>
      </c>
      <c r="C18" s="129" t="s">
        <v>148</v>
      </c>
      <c r="D18" s="129"/>
      <c r="E18" s="129" t="s">
        <v>148</v>
      </c>
      <c r="F18" s="129"/>
      <c r="G18" s="129" t="s">
        <v>148</v>
      </c>
    </row>
    <row r="19" spans="1:7" x14ac:dyDescent="0.25">
      <c r="A19" s="128" t="s">
        <v>99</v>
      </c>
      <c r="B19" s="129">
        <v>91206</v>
      </c>
      <c r="C19" s="129">
        <v>91206</v>
      </c>
      <c r="D19" s="129"/>
      <c r="E19" s="129">
        <v>91206</v>
      </c>
      <c r="F19" s="129"/>
      <c r="G19" s="129">
        <v>91206</v>
      </c>
    </row>
    <row r="20" spans="1:7" x14ac:dyDescent="0.25">
      <c r="A20" s="128" t="s">
        <v>108</v>
      </c>
      <c r="B20" s="133">
        <v>42118</v>
      </c>
      <c r="C20" s="133">
        <v>42118</v>
      </c>
      <c r="D20" s="133"/>
      <c r="E20" s="133">
        <v>42118</v>
      </c>
      <c r="F20" s="133"/>
      <c r="G20" s="133">
        <v>42118</v>
      </c>
    </row>
    <row r="21" spans="1:7" x14ac:dyDescent="0.25">
      <c r="A21" s="128" t="s">
        <v>109</v>
      </c>
      <c r="B21" s="133"/>
      <c r="C21" s="133"/>
      <c r="D21" s="133"/>
      <c r="E21" s="133"/>
      <c r="F21" s="133"/>
      <c r="G21" s="133"/>
    </row>
    <row r="22" spans="1:7" x14ac:dyDescent="0.25">
      <c r="A22" s="128"/>
      <c r="B22" s="134"/>
      <c r="C22" s="134"/>
      <c r="D22" s="134"/>
      <c r="E22" s="134"/>
      <c r="F22" s="134"/>
      <c r="G22" s="134"/>
    </row>
    <row r="23" spans="1:7" ht="25.5" x14ac:dyDescent="0.25">
      <c r="A23" s="126" t="s">
        <v>107</v>
      </c>
      <c r="B23" s="128"/>
      <c r="C23" s="128"/>
      <c r="D23" s="128"/>
      <c r="E23" s="128"/>
      <c r="F23" s="128"/>
      <c r="G23" s="128"/>
    </row>
    <row r="24" spans="1:7" x14ac:dyDescent="0.25">
      <c r="A24" s="128" t="s">
        <v>93</v>
      </c>
      <c r="B24" s="129" t="s">
        <v>318</v>
      </c>
      <c r="C24" s="129" t="s">
        <v>318</v>
      </c>
      <c r="D24" s="129"/>
      <c r="E24" s="129" t="s">
        <v>318</v>
      </c>
      <c r="F24" s="129"/>
      <c r="G24" s="129" t="s">
        <v>318</v>
      </c>
    </row>
    <row r="25" spans="1:7" ht="25.5" x14ac:dyDescent="0.25">
      <c r="A25" s="128" t="s">
        <v>92</v>
      </c>
      <c r="B25" s="129" t="s">
        <v>319</v>
      </c>
      <c r="C25" s="129" t="s">
        <v>319</v>
      </c>
      <c r="D25" s="129"/>
      <c r="E25" s="129" t="s">
        <v>319</v>
      </c>
      <c r="F25" s="129"/>
      <c r="G25" s="129" t="s">
        <v>319</v>
      </c>
    </row>
    <row r="26" spans="1:7" x14ac:dyDescent="0.25">
      <c r="A26" s="128" t="s">
        <v>159</v>
      </c>
      <c r="B26" s="132" t="s">
        <v>320</v>
      </c>
      <c r="C26" s="132" t="s">
        <v>320</v>
      </c>
      <c r="D26" s="132"/>
      <c r="E26" s="132" t="s">
        <v>320</v>
      </c>
      <c r="F26" s="132"/>
      <c r="G26" s="132" t="s">
        <v>320</v>
      </c>
    </row>
    <row r="27" spans="1:7" x14ac:dyDescent="0.25">
      <c r="A27" s="128" t="s">
        <v>94</v>
      </c>
      <c r="B27" s="129" t="s">
        <v>321</v>
      </c>
      <c r="C27" s="129" t="s">
        <v>321</v>
      </c>
      <c r="D27" s="129"/>
      <c r="E27" s="129" t="s">
        <v>321</v>
      </c>
      <c r="F27" s="129"/>
      <c r="G27" s="129" t="s">
        <v>321</v>
      </c>
    </row>
    <row r="28" spans="1:7" x14ac:dyDescent="0.25">
      <c r="A28" s="128" t="s">
        <v>95</v>
      </c>
      <c r="B28" s="129" t="s">
        <v>315</v>
      </c>
      <c r="C28" s="129" t="s">
        <v>315</v>
      </c>
      <c r="D28" s="129"/>
      <c r="E28" s="129" t="s">
        <v>315</v>
      </c>
      <c r="F28" s="129"/>
      <c r="G28" s="129" t="s">
        <v>315</v>
      </c>
    </row>
    <row r="29" spans="1:7" x14ac:dyDescent="0.25">
      <c r="A29" s="128" t="s">
        <v>96</v>
      </c>
      <c r="B29" s="129" t="s">
        <v>316</v>
      </c>
      <c r="C29" s="129" t="s">
        <v>316</v>
      </c>
      <c r="D29" s="129"/>
      <c r="E29" s="129" t="s">
        <v>316</v>
      </c>
      <c r="F29" s="129"/>
      <c r="G29" s="129" t="s">
        <v>316</v>
      </c>
    </row>
    <row r="30" spans="1:7" x14ac:dyDescent="0.25">
      <c r="A30" s="128" t="s">
        <v>97</v>
      </c>
      <c r="B30" s="129" t="s">
        <v>317</v>
      </c>
      <c r="C30" s="129" t="s">
        <v>317</v>
      </c>
      <c r="D30" s="129"/>
      <c r="E30" s="129" t="s">
        <v>317</v>
      </c>
      <c r="F30" s="129"/>
      <c r="G30" s="129" t="s">
        <v>317</v>
      </c>
    </row>
    <row r="31" spans="1:7" x14ac:dyDescent="0.25">
      <c r="A31" s="128" t="s">
        <v>98</v>
      </c>
      <c r="B31" s="129" t="s">
        <v>148</v>
      </c>
      <c r="C31" s="129" t="s">
        <v>148</v>
      </c>
      <c r="D31" s="129"/>
      <c r="E31" s="129" t="s">
        <v>148</v>
      </c>
      <c r="F31" s="129"/>
      <c r="G31" s="129" t="s">
        <v>148</v>
      </c>
    </row>
    <row r="32" spans="1:7" x14ac:dyDescent="0.25">
      <c r="A32" s="128" t="s">
        <v>99</v>
      </c>
      <c r="B32" s="129">
        <v>91206</v>
      </c>
      <c r="C32" s="129">
        <v>91206</v>
      </c>
      <c r="D32" s="129"/>
      <c r="E32" s="129">
        <v>91206</v>
      </c>
      <c r="F32" s="129"/>
      <c r="G32" s="129">
        <v>91206</v>
      </c>
    </row>
    <row r="33" spans="1:2" x14ac:dyDescent="0.25">
      <c r="A33" s="128"/>
      <c r="B33" s="128"/>
    </row>
  </sheetData>
  <pageMargins left="0.7" right="0.7" top="0.75" bottom="0.75" header="0.3" footer="0.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78"/>
  <sheetViews>
    <sheetView topLeftCell="A19" zoomScale="90" zoomScaleNormal="90" workbookViewId="0">
      <selection activeCell="R59" sqref="R59"/>
    </sheetView>
  </sheetViews>
  <sheetFormatPr defaultRowHeight="15.75" x14ac:dyDescent="0.25"/>
  <cols>
    <col min="1" max="1" width="7.375" style="1" bestFit="1" customWidth="1"/>
    <col min="2" max="2" width="51.625" style="53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3"/>
      <c r="B1" s="70" t="s">
        <v>167</v>
      </c>
      <c r="C1" s="15"/>
      <c r="D1" s="15"/>
      <c r="E1" s="83"/>
      <c r="F1" s="83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3"/>
      <c r="B2" s="70" t="s">
        <v>168</v>
      </c>
      <c r="C2" s="15"/>
      <c r="D2" s="15"/>
      <c r="E2" s="83"/>
      <c r="F2" s="83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0"/>
      <c r="B3" s="127" t="s">
        <v>171</v>
      </c>
      <c r="C3" s="23"/>
      <c r="D3" s="23"/>
      <c r="E3" s="23"/>
      <c r="F3" s="23"/>
    </row>
    <row r="4" spans="1:23" s="4" customFormat="1" x14ac:dyDescent="0.25">
      <c r="A4" s="30"/>
      <c r="B4" s="125" t="s">
        <v>169</v>
      </c>
      <c r="C4" s="23"/>
      <c r="D4" s="23"/>
      <c r="E4" s="23"/>
      <c r="F4" s="23"/>
    </row>
    <row r="5" spans="1:23" s="4" customFormat="1" x14ac:dyDescent="0.25">
      <c r="A5" s="30"/>
      <c r="B5" s="125"/>
      <c r="C5" s="23"/>
      <c r="D5" s="23"/>
      <c r="E5" s="23"/>
      <c r="F5" s="23"/>
    </row>
    <row r="6" spans="1:23" s="4" customFormat="1" ht="15.75" customHeight="1" x14ac:dyDescent="0.25">
      <c r="B6" s="70" t="str">
        <f>'Admin Info'!B6</f>
        <v>City of Glendale Water &amp; Power</v>
      </c>
      <c r="E6" s="59"/>
      <c r="F6" s="59"/>
      <c r="G6" s="59"/>
      <c r="I6" s="29"/>
      <c r="J6" s="9"/>
      <c r="K6" s="9"/>
      <c r="L6" s="9"/>
      <c r="M6" s="9"/>
      <c r="N6" s="9"/>
      <c r="O6" s="9"/>
    </row>
    <row r="7" spans="1:23" s="4" customFormat="1" x14ac:dyDescent="0.25">
      <c r="B7" s="71"/>
      <c r="E7" s="120"/>
      <c r="F7" s="69" t="s">
        <v>172</v>
      </c>
      <c r="G7" s="69"/>
      <c r="H7" s="69"/>
      <c r="I7" s="150"/>
      <c r="J7" s="151" t="s">
        <v>89</v>
      </c>
      <c r="K7" s="67"/>
      <c r="L7" s="67"/>
      <c r="M7" s="67"/>
      <c r="N7" s="67"/>
      <c r="O7" s="9"/>
    </row>
    <row r="8" spans="1:23" s="4" customFormat="1" x14ac:dyDescent="0.25">
      <c r="B8" s="71"/>
      <c r="E8" s="148"/>
      <c r="F8" s="149" t="s">
        <v>53</v>
      </c>
      <c r="G8" s="68"/>
      <c r="H8" s="24"/>
      <c r="I8" s="24"/>
      <c r="J8" s="152" t="s">
        <v>147</v>
      </c>
      <c r="K8" s="29"/>
      <c r="L8" s="29"/>
      <c r="M8" s="29"/>
      <c r="N8" s="29"/>
      <c r="O8" s="9"/>
    </row>
    <row r="9" spans="1:23" s="11" customFormat="1" x14ac:dyDescent="0.25">
      <c r="A9" s="49" t="s">
        <v>3</v>
      </c>
      <c r="B9" s="72" t="s">
        <v>176</v>
      </c>
      <c r="C9" s="50" t="s">
        <v>41</v>
      </c>
      <c r="D9" s="50" t="s">
        <v>15</v>
      </c>
      <c r="E9" s="50" t="s">
        <v>16</v>
      </c>
      <c r="F9" s="50" t="s">
        <v>17</v>
      </c>
      <c r="G9" s="50" t="s">
        <v>18</v>
      </c>
      <c r="H9" s="50" t="s">
        <v>19</v>
      </c>
      <c r="I9" s="50" t="s">
        <v>66</v>
      </c>
      <c r="J9" s="50" t="s">
        <v>67</v>
      </c>
      <c r="K9" s="50" t="s">
        <v>149</v>
      </c>
      <c r="L9" s="50" t="s">
        <v>150</v>
      </c>
      <c r="M9" s="50" t="s">
        <v>160</v>
      </c>
      <c r="N9" s="50" t="s">
        <v>161</v>
      </c>
    </row>
    <row r="10" spans="1:23" s="6" customFormat="1" x14ac:dyDescent="0.25">
      <c r="A10" s="19"/>
      <c r="B10" s="73" t="s">
        <v>179</v>
      </c>
      <c r="C10" s="64" t="s">
        <v>85</v>
      </c>
      <c r="D10" s="20"/>
      <c r="E10" s="122" t="s">
        <v>164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4" t="s">
        <v>57</v>
      </c>
      <c r="C11" s="101">
        <v>310</v>
      </c>
      <c r="D11" s="101">
        <v>312</v>
      </c>
      <c r="E11" s="102">
        <v>349</v>
      </c>
      <c r="F11" s="102">
        <v>353</v>
      </c>
      <c r="G11" s="102">
        <v>371</v>
      </c>
      <c r="H11" s="102">
        <v>374</v>
      </c>
      <c r="I11" s="102">
        <v>377</v>
      </c>
      <c r="J11" s="102">
        <v>380</v>
      </c>
      <c r="K11" s="102">
        <v>383</v>
      </c>
      <c r="L11" s="102">
        <v>386</v>
      </c>
      <c r="M11" s="102">
        <v>389</v>
      </c>
      <c r="N11" s="102">
        <v>392</v>
      </c>
      <c r="O11" s="2"/>
    </row>
    <row r="12" spans="1:23" x14ac:dyDescent="0.25">
      <c r="A12" s="7">
        <v>3</v>
      </c>
      <c r="B12" s="74" t="s">
        <v>163</v>
      </c>
      <c r="C12" s="100">
        <v>-5</v>
      </c>
      <c r="D12" s="100">
        <v>-7</v>
      </c>
      <c r="E12" s="100">
        <v>-9</v>
      </c>
      <c r="F12" s="103">
        <v>-11</v>
      </c>
      <c r="G12" s="103">
        <v>-13</v>
      </c>
      <c r="H12" s="103">
        <v>-15</v>
      </c>
      <c r="I12" s="103">
        <v>-17</v>
      </c>
      <c r="J12" s="103">
        <v>-19</v>
      </c>
      <c r="K12" s="103">
        <v>-21</v>
      </c>
      <c r="L12" s="103">
        <v>-23</v>
      </c>
      <c r="M12" s="103">
        <v>-25</v>
      </c>
      <c r="N12" s="103">
        <v>-27</v>
      </c>
      <c r="O12" s="2"/>
    </row>
    <row r="13" spans="1:23" x14ac:dyDescent="0.25">
      <c r="A13" s="7">
        <v>4</v>
      </c>
      <c r="B13" s="74" t="s">
        <v>42</v>
      </c>
      <c r="C13" s="101">
        <v>0</v>
      </c>
      <c r="D13" s="101">
        <v>-5</v>
      </c>
      <c r="E13" s="103">
        <v>0</v>
      </c>
      <c r="F13" s="103">
        <v>0</v>
      </c>
      <c r="G13" s="103">
        <v>-1</v>
      </c>
      <c r="H13" s="103">
        <v>-2</v>
      </c>
      <c r="I13" s="103">
        <v>-3</v>
      </c>
      <c r="J13" s="103">
        <v>-4</v>
      </c>
      <c r="K13" s="103">
        <v>-5</v>
      </c>
      <c r="L13" s="103">
        <v>-6</v>
      </c>
      <c r="M13" s="103">
        <v>-7</v>
      </c>
      <c r="N13" s="103">
        <v>-8</v>
      </c>
      <c r="O13" s="2"/>
    </row>
    <row r="14" spans="1:23" x14ac:dyDescent="0.25">
      <c r="A14" s="7">
        <v>5</v>
      </c>
      <c r="B14" s="75" t="s">
        <v>58</v>
      </c>
      <c r="C14" s="104">
        <f t="shared" ref="C14:N14" si="0">C11+C12+C13</f>
        <v>305</v>
      </c>
      <c r="D14" s="104">
        <f t="shared" si="0"/>
        <v>300</v>
      </c>
      <c r="E14" s="104">
        <f t="shared" si="0"/>
        <v>340</v>
      </c>
      <c r="F14" s="104">
        <f t="shared" si="0"/>
        <v>342</v>
      </c>
      <c r="G14" s="104">
        <f t="shared" si="0"/>
        <v>357</v>
      </c>
      <c r="H14" s="104">
        <f t="shared" si="0"/>
        <v>357</v>
      </c>
      <c r="I14" s="104">
        <f t="shared" si="0"/>
        <v>357</v>
      </c>
      <c r="J14" s="104">
        <f t="shared" si="0"/>
        <v>357</v>
      </c>
      <c r="K14" s="104">
        <f t="shared" si="0"/>
        <v>357</v>
      </c>
      <c r="L14" s="104">
        <f t="shared" si="0"/>
        <v>357</v>
      </c>
      <c r="M14" s="104">
        <f t="shared" si="0"/>
        <v>357</v>
      </c>
      <c r="N14" s="104">
        <f t="shared" si="0"/>
        <v>357</v>
      </c>
      <c r="O14" s="2"/>
    </row>
    <row r="15" spans="1:23" x14ac:dyDescent="0.25">
      <c r="A15" s="7">
        <v>6</v>
      </c>
      <c r="B15" s="74" t="s">
        <v>382</v>
      </c>
      <c r="C15" s="105"/>
      <c r="D15" s="105"/>
      <c r="E15" s="103">
        <v>-6</v>
      </c>
      <c r="F15" s="103">
        <v>-7</v>
      </c>
      <c r="G15" s="103">
        <v>-10</v>
      </c>
      <c r="H15" s="103">
        <v>-12</v>
      </c>
      <c r="I15" s="103">
        <v>-14</v>
      </c>
      <c r="J15" s="103">
        <v>-16</v>
      </c>
      <c r="K15" s="103">
        <v>-18</v>
      </c>
      <c r="L15" s="103">
        <v>-20</v>
      </c>
      <c r="M15" s="103">
        <v>-22</v>
      </c>
      <c r="N15" s="103">
        <v>-24</v>
      </c>
      <c r="O15" s="2"/>
    </row>
    <row r="16" spans="1:23" x14ac:dyDescent="0.25">
      <c r="A16" s="7">
        <v>7</v>
      </c>
      <c r="B16" s="75" t="s">
        <v>45</v>
      </c>
      <c r="C16" s="104">
        <f t="shared" ref="C16:D16" si="1">C14+C15</f>
        <v>305</v>
      </c>
      <c r="D16" s="104">
        <f t="shared" si="1"/>
        <v>300</v>
      </c>
      <c r="E16" s="104">
        <f>E14+E15</f>
        <v>334</v>
      </c>
      <c r="F16" s="104">
        <f t="shared" ref="F16:N16" si="2">F14+F15</f>
        <v>335</v>
      </c>
      <c r="G16" s="104">
        <f t="shared" si="2"/>
        <v>347</v>
      </c>
      <c r="H16" s="104">
        <f t="shared" si="2"/>
        <v>345</v>
      </c>
      <c r="I16" s="104">
        <f t="shared" si="2"/>
        <v>343</v>
      </c>
      <c r="J16" s="104">
        <f t="shared" si="2"/>
        <v>341</v>
      </c>
      <c r="K16" s="104">
        <f t="shared" si="2"/>
        <v>339</v>
      </c>
      <c r="L16" s="104">
        <f t="shared" si="2"/>
        <v>337</v>
      </c>
      <c r="M16" s="104">
        <f t="shared" si="2"/>
        <v>335</v>
      </c>
      <c r="N16" s="104">
        <f t="shared" si="2"/>
        <v>333</v>
      </c>
      <c r="O16" s="2"/>
    </row>
    <row r="17" spans="1:15" x14ac:dyDescent="0.25">
      <c r="A17" s="7">
        <v>8</v>
      </c>
      <c r="B17" s="74" t="s">
        <v>73</v>
      </c>
      <c r="C17" s="102">
        <v>75</v>
      </c>
      <c r="D17" s="102">
        <v>75</v>
      </c>
      <c r="E17" s="102">
        <v>75</v>
      </c>
      <c r="F17" s="102">
        <v>75</v>
      </c>
      <c r="G17" s="102">
        <v>75</v>
      </c>
      <c r="H17" s="102">
        <v>75</v>
      </c>
      <c r="I17" s="102">
        <v>75</v>
      </c>
      <c r="J17" s="102">
        <v>75</v>
      </c>
      <c r="K17" s="102">
        <v>75</v>
      </c>
      <c r="L17" s="102">
        <v>75</v>
      </c>
      <c r="M17" s="102">
        <v>75</v>
      </c>
      <c r="N17" s="102">
        <v>75</v>
      </c>
      <c r="O17" s="2"/>
    </row>
    <row r="18" spans="1:15" x14ac:dyDescent="0.25">
      <c r="A18" s="17">
        <v>9</v>
      </c>
      <c r="B18" s="74" t="s">
        <v>74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2"/>
    </row>
    <row r="19" spans="1:15" x14ac:dyDescent="0.25">
      <c r="A19" s="7">
        <v>10</v>
      </c>
      <c r="B19" s="74" t="s">
        <v>2</v>
      </c>
      <c r="C19" s="101">
        <v>0</v>
      </c>
      <c r="D19" s="101">
        <v>0</v>
      </c>
      <c r="E19" s="101">
        <f>35+4</f>
        <v>39</v>
      </c>
      <c r="F19" s="101">
        <f t="shared" ref="F19:M19" si="3">35+4</f>
        <v>39</v>
      </c>
      <c r="G19" s="101">
        <f t="shared" si="3"/>
        <v>39</v>
      </c>
      <c r="H19" s="101">
        <f t="shared" si="3"/>
        <v>39</v>
      </c>
      <c r="I19" s="101">
        <f t="shared" si="3"/>
        <v>39</v>
      </c>
      <c r="J19" s="101">
        <f t="shared" si="3"/>
        <v>39</v>
      </c>
      <c r="K19" s="101">
        <f t="shared" si="3"/>
        <v>39</v>
      </c>
      <c r="L19" s="101">
        <f t="shared" si="3"/>
        <v>39</v>
      </c>
      <c r="M19" s="101">
        <f t="shared" si="3"/>
        <v>39</v>
      </c>
      <c r="N19" s="101">
        <f>4</f>
        <v>4</v>
      </c>
      <c r="O19" s="2"/>
    </row>
    <row r="20" spans="1:15" x14ac:dyDescent="0.25">
      <c r="A20" s="7">
        <v>11</v>
      </c>
      <c r="B20" s="75" t="s">
        <v>59</v>
      </c>
      <c r="C20" s="104">
        <f t="shared" ref="C20:D20" si="4">C16+C17+C18+C19</f>
        <v>380</v>
      </c>
      <c r="D20" s="104">
        <f t="shared" si="4"/>
        <v>375</v>
      </c>
      <c r="E20" s="104">
        <f>E16+E17+E18+E19</f>
        <v>448</v>
      </c>
      <c r="F20" s="104">
        <f t="shared" ref="F20:N20" si="5">F16+F17+F18+F19</f>
        <v>449</v>
      </c>
      <c r="G20" s="104">
        <f t="shared" si="5"/>
        <v>461</v>
      </c>
      <c r="H20" s="104">
        <f t="shared" si="5"/>
        <v>459</v>
      </c>
      <c r="I20" s="104">
        <f t="shared" si="5"/>
        <v>457</v>
      </c>
      <c r="J20" s="104">
        <f t="shared" si="5"/>
        <v>455</v>
      </c>
      <c r="K20" s="104">
        <f t="shared" si="5"/>
        <v>453</v>
      </c>
      <c r="L20" s="104">
        <f t="shared" si="5"/>
        <v>451</v>
      </c>
      <c r="M20" s="104">
        <f t="shared" si="5"/>
        <v>449</v>
      </c>
      <c r="N20" s="104">
        <f t="shared" si="5"/>
        <v>412</v>
      </c>
      <c r="O20" s="2"/>
    </row>
    <row r="21" spans="1:15" ht="15" customHeight="1" x14ac:dyDescent="0.25">
      <c r="A21" s="22"/>
      <c r="B21" s="76"/>
      <c r="C21" s="106"/>
      <c r="D21" s="106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2"/>
    </row>
    <row r="22" spans="1:15" x14ac:dyDescent="0.25">
      <c r="A22" s="21"/>
      <c r="B22" s="75" t="s">
        <v>82</v>
      </c>
      <c r="C22" s="109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2"/>
    </row>
    <row r="23" spans="1:15" x14ac:dyDescent="0.25">
      <c r="A23" s="39" t="s">
        <v>138</v>
      </c>
      <c r="B23" s="75" t="s">
        <v>84</v>
      </c>
      <c r="C23" s="104">
        <f t="shared" ref="C23:N23" si="6">SUM(C24:C27)</f>
        <v>334</v>
      </c>
      <c r="D23" s="104">
        <f t="shared" si="6"/>
        <v>334</v>
      </c>
      <c r="E23" s="104">
        <f t="shared" si="6"/>
        <v>245</v>
      </c>
      <c r="F23" s="104">
        <f t="shared" si="6"/>
        <v>245</v>
      </c>
      <c r="G23" s="104">
        <f t="shared" si="6"/>
        <v>245</v>
      </c>
      <c r="H23" s="104">
        <f t="shared" si="6"/>
        <v>225</v>
      </c>
      <c r="I23" s="104">
        <f t="shared" si="6"/>
        <v>225</v>
      </c>
      <c r="J23" s="104">
        <f t="shared" si="6"/>
        <v>225</v>
      </c>
      <c r="K23" s="104">
        <f t="shared" si="6"/>
        <v>225</v>
      </c>
      <c r="L23" s="104">
        <f t="shared" si="6"/>
        <v>225</v>
      </c>
      <c r="M23" s="104">
        <f t="shared" si="6"/>
        <v>225</v>
      </c>
      <c r="N23" s="104">
        <f t="shared" si="6"/>
        <v>225</v>
      </c>
      <c r="O23" s="2"/>
    </row>
    <row r="24" spans="1:15" x14ac:dyDescent="0.25">
      <c r="A24" s="39" t="s">
        <v>139</v>
      </c>
      <c r="B24" s="74" t="s">
        <v>323</v>
      </c>
      <c r="C24" s="25">
        <v>239</v>
      </c>
      <c r="D24" s="25">
        <v>239</v>
      </c>
      <c r="E24" s="102">
        <v>150</v>
      </c>
      <c r="F24" s="102">
        <v>150</v>
      </c>
      <c r="G24" s="102">
        <v>150</v>
      </c>
      <c r="H24" s="102">
        <v>150</v>
      </c>
      <c r="I24" s="102">
        <v>150</v>
      </c>
      <c r="J24" s="102">
        <v>150</v>
      </c>
      <c r="K24" s="102">
        <v>150</v>
      </c>
      <c r="L24" s="102">
        <v>150</v>
      </c>
      <c r="M24" s="102">
        <v>150</v>
      </c>
      <c r="N24" s="102">
        <v>150</v>
      </c>
      <c r="O24" s="2"/>
    </row>
    <row r="25" spans="1:15" x14ac:dyDescent="0.25">
      <c r="A25" s="39" t="s">
        <v>140</v>
      </c>
      <c r="B25" s="74" t="s">
        <v>324</v>
      </c>
      <c r="C25" s="25">
        <v>40</v>
      </c>
      <c r="D25" s="25">
        <v>40</v>
      </c>
      <c r="E25" s="102">
        <v>40</v>
      </c>
      <c r="F25" s="102">
        <v>40</v>
      </c>
      <c r="G25" s="102">
        <v>40</v>
      </c>
      <c r="H25" s="102">
        <v>40</v>
      </c>
      <c r="I25" s="102">
        <v>40</v>
      </c>
      <c r="J25" s="102">
        <v>40</v>
      </c>
      <c r="K25" s="102">
        <v>40</v>
      </c>
      <c r="L25" s="102">
        <v>40</v>
      </c>
      <c r="M25" s="102">
        <v>40</v>
      </c>
      <c r="N25" s="102">
        <v>40</v>
      </c>
      <c r="O25" s="2"/>
    </row>
    <row r="26" spans="1:15" x14ac:dyDescent="0.25">
      <c r="A26" s="39" t="s">
        <v>141</v>
      </c>
      <c r="B26" s="157" t="s">
        <v>325</v>
      </c>
      <c r="C26" s="25">
        <v>35</v>
      </c>
      <c r="D26" s="25">
        <v>35</v>
      </c>
      <c r="E26" s="102">
        <v>35</v>
      </c>
      <c r="F26" s="102">
        <v>35</v>
      </c>
      <c r="G26" s="102">
        <v>35</v>
      </c>
      <c r="H26" s="102">
        <v>35</v>
      </c>
      <c r="I26" s="102">
        <v>35</v>
      </c>
      <c r="J26" s="102">
        <v>35</v>
      </c>
      <c r="K26" s="102">
        <v>35</v>
      </c>
      <c r="L26" s="102">
        <v>35</v>
      </c>
      <c r="M26" s="102">
        <v>35</v>
      </c>
      <c r="N26" s="102">
        <v>35</v>
      </c>
      <c r="O26" s="2"/>
    </row>
    <row r="27" spans="1:15" x14ac:dyDescent="0.25">
      <c r="A27" s="39" t="s">
        <v>322</v>
      </c>
      <c r="B27" s="157" t="s">
        <v>326</v>
      </c>
      <c r="C27" s="25">
        <v>20</v>
      </c>
      <c r="D27" s="25">
        <v>20</v>
      </c>
      <c r="E27" s="102">
        <v>20</v>
      </c>
      <c r="F27" s="102">
        <v>20</v>
      </c>
      <c r="G27" s="102">
        <v>20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2"/>
    </row>
    <row r="28" spans="1:15" x14ac:dyDescent="0.25">
      <c r="A28" s="39" t="s">
        <v>142</v>
      </c>
      <c r="B28" s="75" t="s">
        <v>24</v>
      </c>
      <c r="C28" s="104">
        <f t="shared" ref="C28:N28" si="7">SUM(C29:C29)</f>
        <v>10</v>
      </c>
      <c r="D28" s="104">
        <f t="shared" si="7"/>
        <v>10</v>
      </c>
      <c r="E28" s="104">
        <f t="shared" si="7"/>
        <v>10</v>
      </c>
      <c r="F28" s="104">
        <f t="shared" si="7"/>
        <v>10</v>
      </c>
      <c r="G28" s="104">
        <f t="shared" si="7"/>
        <v>10</v>
      </c>
      <c r="H28" s="104">
        <f t="shared" si="7"/>
        <v>10</v>
      </c>
      <c r="I28" s="104">
        <f t="shared" si="7"/>
        <v>10</v>
      </c>
      <c r="J28" s="104">
        <f t="shared" si="7"/>
        <v>10</v>
      </c>
      <c r="K28" s="104">
        <f t="shared" si="7"/>
        <v>10</v>
      </c>
      <c r="L28" s="104">
        <f t="shared" si="7"/>
        <v>10</v>
      </c>
      <c r="M28" s="104">
        <f t="shared" si="7"/>
        <v>0</v>
      </c>
      <c r="N28" s="104">
        <f t="shared" si="7"/>
        <v>0</v>
      </c>
      <c r="O28" s="2"/>
    </row>
    <row r="29" spans="1:15" x14ac:dyDescent="0.25">
      <c r="A29" s="39" t="s">
        <v>143</v>
      </c>
      <c r="B29" s="74" t="s">
        <v>327</v>
      </c>
      <c r="C29" s="102">
        <v>10</v>
      </c>
      <c r="D29" s="102">
        <v>10</v>
      </c>
      <c r="E29" s="102">
        <v>10</v>
      </c>
      <c r="F29" s="102">
        <v>10</v>
      </c>
      <c r="G29" s="102">
        <v>10</v>
      </c>
      <c r="H29" s="102">
        <v>10</v>
      </c>
      <c r="I29" s="102">
        <v>10</v>
      </c>
      <c r="J29" s="102">
        <v>10</v>
      </c>
      <c r="K29" s="102">
        <v>10</v>
      </c>
      <c r="L29" s="102">
        <v>10</v>
      </c>
      <c r="M29" s="102">
        <v>0</v>
      </c>
      <c r="N29" s="102">
        <v>0</v>
      </c>
      <c r="O29" s="2"/>
    </row>
    <row r="30" spans="1:15" x14ac:dyDescent="0.25">
      <c r="A30" s="39" t="s">
        <v>20</v>
      </c>
      <c r="B30" s="75" t="s">
        <v>88</v>
      </c>
      <c r="C30" s="104">
        <f t="shared" ref="C30:N30" si="8">SUM(C31:C32)</f>
        <v>30</v>
      </c>
      <c r="D30" s="104">
        <f t="shared" si="8"/>
        <v>30</v>
      </c>
      <c r="E30" s="104">
        <f t="shared" si="8"/>
        <v>28</v>
      </c>
      <c r="F30" s="104">
        <f t="shared" si="8"/>
        <v>28</v>
      </c>
      <c r="G30" s="104">
        <f t="shared" si="8"/>
        <v>28</v>
      </c>
      <c r="H30" s="104">
        <f t="shared" si="8"/>
        <v>27</v>
      </c>
      <c r="I30" s="104">
        <f t="shared" si="8"/>
        <v>27</v>
      </c>
      <c r="J30" s="104">
        <f t="shared" si="8"/>
        <v>27</v>
      </c>
      <c r="K30" s="104">
        <f t="shared" si="8"/>
        <v>27</v>
      </c>
      <c r="L30" s="104">
        <f t="shared" si="8"/>
        <v>27</v>
      </c>
      <c r="M30" s="104">
        <f t="shared" si="8"/>
        <v>27</v>
      </c>
      <c r="N30" s="104">
        <f t="shared" si="8"/>
        <v>27</v>
      </c>
      <c r="O30" s="2"/>
    </row>
    <row r="31" spans="1:15" x14ac:dyDescent="0.25">
      <c r="A31" s="39" t="s">
        <v>21</v>
      </c>
      <c r="B31" s="157" t="s">
        <v>328</v>
      </c>
      <c r="C31" s="102">
        <v>20</v>
      </c>
      <c r="D31" s="102">
        <v>20</v>
      </c>
      <c r="E31" s="102">
        <v>18</v>
      </c>
      <c r="F31" s="102">
        <v>18</v>
      </c>
      <c r="G31" s="102">
        <v>18</v>
      </c>
      <c r="H31" s="102">
        <v>17</v>
      </c>
      <c r="I31" s="102">
        <v>17</v>
      </c>
      <c r="J31" s="102">
        <v>17</v>
      </c>
      <c r="K31" s="102">
        <v>17</v>
      </c>
      <c r="L31" s="102">
        <v>17</v>
      </c>
      <c r="M31" s="102">
        <v>17</v>
      </c>
      <c r="N31" s="102">
        <v>17</v>
      </c>
      <c r="O31" s="2"/>
    </row>
    <row r="32" spans="1:15" x14ac:dyDescent="0.25">
      <c r="A32" s="39" t="s">
        <v>22</v>
      </c>
      <c r="B32" s="157" t="s">
        <v>329</v>
      </c>
      <c r="C32" s="102">
        <v>10</v>
      </c>
      <c r="D32" s="102">
        <v>10</v>
      </c>
      <c r="E32" s="102">
        <v>10</v>
      </c>
      <c r="F32" s="102">
        <v>10</v>
      </c>
      <c r="G32" s="102">
        <v>10</v>
      </c>
      <c r="H32" s="102">
        <v>10</v>
      </c>
      <c r="I32" s="102">
        <v>10</v>
      </c>
      <c r="J32" s="102">
        <v>10</v>
      </c>
      <c r="K32" s="102">
        <v>10</v>
      </c>
      <c r="L32" s="102">
        <v>10</v>
      </c>
      <c r="M32" s="102">
        <v>10</v>
      </c>
      <c r="N32" s="102">
        <v>10</v>
      </c>
      <c r="O32" s="2"/>
    </row>
    <row r="33" spans="1:15" x14ac:dyDescent="0.25">
      <c r="A33" s="39" t="s">
        <v>25</v>
      </c>
      <c r="B33" s="75" t="s">
        <v>81</v>
      </c>
      <c r="C33" s="104">
        <f t="shared" ref="C33:N33" si="9">SUM(C34:C35)</f>
        <v>9.3000000000000007</v>
      </c>
      <c r="D33" s="104">
        <f t="shared" si="9"/>
        <v>9.3000000000000007</v>
      </c>
      <c r="E33" s="104">
        <f t="shared" si="9"/>
        <v>8.3000000000000007</v>
      </c>
      <c r="F33" s="104">
        <f t="shared" si="9"/>
        <v>8.3000000000000007</v>
      </c>
      <c r="G33" s="104">
        <f t="shared" si="9"/>
        <v>8.3000000000000007</v>
      </c>
      <c r="H33" s="104">
        <f t="shared" si="9"/>
        <v>8.3000000000000007</v>
      </c>
      <c r="I33" s="104">
        <f t="shared" si="9"/>
        <v>8.3000000000000007</v>
      </c>
      <c r="J33" s="104">
        <f t="shared" si="9"/>
        <v>8.3000000000000007</v>
      </c>
      <c r="K33" s="104">
        <f t="shared" si="9"/>
        <v>8.3000000000000007</v>
      </c>
      <c r="L33" s="104">
        <f t="shared" si="9"/>
        <v>8.3000000000000007</v>
      </c>
      <c r="M33" s="104">
        <f t="shared" si="9"/>
        <v>8.3000000000000007</v>
      </c>
      <c r="N33" s="104">
        <f t="shared" si="9"/>
        <v>8.3000000000000007</v>
      </c>
      <c r="O33" s="3"/>
    </row>
    <row r="34" spans="1:15" x14ac:dyDescent="0.25">
      <c r="A34" s="39" t="s">
        <v>26</v>
      </c>
      <c r="B34" s="158" t="s">
        <v>330</v>
      </c>
      <c r="C34" s="160">
        <v>0.3</v>
      </c>
      <c r="D34" s="160">
        <v>0.3</v>
      </c>
      <c r="E34" s="160">
        <v>0.3</v>
      </c>
      <c r="F34" s="160">
        <v>0.3</v>
      </c>
      <c r="G34" s="160">
        <v>0.3</v>
      </c>
      <c r="H34" s="160">
        <v>0.3</v>
      </c>
      <c r="I34" s="160">
        <v>0.3</v>
      </c>
      <c r="J34" s="160">
        <v>0.3</v>
      </c>
      <c r="K34" s="160">
        <v>0.3</v>
      </c>
      <c r="L34" s="160">
        <v>0.3</v>
      </c>
      <c r="M34" s="160">
        <v>0.3</v>
      </c>
      <c r="N34" s="160">
        <v>0.3</v>
      </c>
      <c r="O34" s="2"/>
    </row>
    <row r="35" spans="1:15" x14ac:dyDescent="0.25">
      <c r="A35" s="39" t="s">
        <v>27</v>
      </c>
      <c r="B35" s="159" t="s">
        <v>380</v>
      </c>
      <c r="C35" s="102">
        <v>9</v>
      </c>
      <c r="D35" s="102">
        <v>9</v>
      </c>
      <c r="E35" s="102">
        <v>8</v>
      </c>
      <c r="F35" s="102">
        <v>8</v>
      </c>
      <c r="G35" s="102">
        <v>8</v>
      </c>
      <c r="H35" s="102">
        <v>8</v>
      </c>
      <c r="I35" s="102">
        <v>8</v>
      </c>
      <c r="J35" s="102">
        <v>8</v>
      </c>
      <c r="K35" s="102">
        <v>8</v>
      </c>
      <c r="L35" s="102">
        <v>8</v>
      </c>
      <c r="M35" s="102">
        <v>8</v>
      </c>
      <c r="N35" s="102">
        <v>8</v>
      </c>
      <c r="O35" s="2"/>
    </row>
    <row r="36" spans="1:15" x14ac:dyDescent="0.25">
      <c r="A36" s="39" t="s">
        <v>28</v>
      </c>
      <c r="B36" s="75" t="s">
        <v>116</v>
      </c>
      <c r="C36" s="104">
        <f t="shared" ref="C36:N36" si="10">SUM(C37:C45)</f>
        <v>60</v>
      </c>
      <c r="D36" s="104">
        <f t="shared" si="10"/>
        <v>31</v>
      </c>
      <c r="E36" s="104">
        <f t="shared" si="10"/>
        <v>119</v>
      </c>
      <c r="F36" s="104">
        <f t="shared" si="10"/>
        <v>84</v>
      </c>
      <c r="G36" s="104">
        <f t="shared" si="10"/>
        <v>84</v>
      </c>
      <c r="H36" s="104">
        <f t="shared" si="10"/>
        <v>59</v>
      </c>
      <c r="I36" s="104">
        <f t="shared" si="10"/>
        <v>59</v>
      </c>
      <c r="J36" s="104">
        <f t="shared" si="10"/>
        <v>59</v>
      </c>
      <c r="K36" s="104">
        <f t="shared" si="10"/>
        <v>59</v>
      </c>
      <c r="L36" s="104">
        <f t="shared" si="10"/>
        <v>59</v>
      </c>
      <c r="M36" s="104">
        <f t="shared" si="10"/>
        <v>49</v>
      </c>
      <c r="N36" s="104">
        <f t="shared" si="10"/>
        <v>49</v>
      </c>
      <c r="O36" s="2"/>
    </row>
    <row r="37" spans="1:15" x14ac:dyDescent="0.25">
      <c r="A37" s="39" t="s">
        <v>29</v>
      </c>
      <c r="B37" s="74" t="s">
        <v>335</v>
      </c>
      <c r="C37" s="102">
        <v>3</v>
      </c>
      <c r="D37" s="102">
        <v>3</v>
      </c>
      <c r="E37" s="102">
        <v>3</v>
      </c>
      <c r="F37" s="102">
        <v>3</v>
      </c>
      <c r="G37" s="102">
        <v>3</v>
      </c>
      <c r="H37" s="102">
        <v>3</v>
      </c>
      <c r="I37" s="102">
        <v>3</v>
      </c>
      <c r="J37" s="102">
        <v>3</v>
      </c>
      <c r="K37" s="102">
        <v>3</v>
      </c>
      <c r="L37" s="102">
        <v>3</v>
      </c>
      <c r="M37" s="102">
        <v>3</v>
      </c>
      <c r="N37" s="102">
        <v>3</v>
      </c>
      <c r="O37" s="2"/>
    </row>
    <row r="38" spans="1:15" x14ac:dyDescent="0.25">
      <c r="A38" s="39" t="s">
        <v>30</v>
      </c>
      <c r="B38" s="74" t="s">
        <v>336</v>
      </c>
      <c r="C38" s="102">
        <v>10</v>
      </c>
      <c r="D38" s="102">
        <v>10</v>
      </c>
      <c r="E38" s="102">
        <v>10</v>
      </c>
      <c r="F38" s="102">
        <v>10</v>
      </c>
      <c r="G38" s="102">
        <v>10</v>
      </c>
      <c r="H38" s="102">
        <v>10</v>
      </c>
      <c r="I38" s="102">
        <v>10</v>
      </c>
      <c r="J38" s="102">
        <v>10</v>
      </c>
      <c r="K38" s="102">
        <v>10</v>
      </c>
      <c r="L38" s="102">
        <v>10</v>
      </c>
      <c r="M38" s="102">
        <v>0</v>
      </c>
      <c r="N38" s="102">
        <v>0</v>
      </c>
      <c r="O38" s="2"/>
    </row>
    <row r="39" spans="1:15" x14ac:dyDescent="0.25">
      <c r="A39" s="39" t="s">
        <v>31</v>
      </c>
      <c r="B39" s="74" t="s">
        <v>337</v>
      </c>
      <c r="C39" s="102">
        <v>15</v>
      </c>
      <c r="D39" s="102">
        <v>15</v>
      </c>
      <c r="E39" s="102">
        <v>18</v>
      </c>
      <c r="F39" s="102">
        <v>18</v>
      </c>
      <c r="G39" s="102">
        <v>18</v>
      </c>
      <c r="H39" s="102">
        <v>18</v>
      </c>
      <c r="I39" s="102">
        <v>18</v>
      </c>
      <c r="J39" s="102">
        <v>18</v>
      </c>
      <c r="K39" s="102">
        <v>18</v>
      </c>
      <c r="L39" s="102">
        <v>18</v>
      </c>
      <c r="M39" s="102">
        <v>18</v>
      </c>
      <c r="N39" s="102">
        <v>18</v>
      </c>
      <c r="O39" s="2"/>
    </row>
    <row r="40" spans="1:15" x14ac:dyDescent="0.25">
      <c r="A40" s="39" t="s">
        <v>145</v>
      </c>
      <c r="B40" s="74" t="s">
        <v>338</v>
      </c>
      <c r="C40" s="102">
        <v>3</v>
      </c>
      <c r="D40" s="102">
        <v>3</v>
      </c>
      <c r="E40" s="102">
        <v>3</v>
      </c>
      <c r="F40" s="102">
        <v>3</v>
      </c>
      <c r="G40" s="102">
        <v>3</v>
      </c>
      <c r="H40" s="102">
        <v>3</v>
      </c>
      <c r="I40" s="102">
        <v>3</v>
      </c>
      <c r="J40" s="102">
        <v>3</v>
      </c>
      <c r="K40" s="102">
        <v>3</v>
      </c>
      <c r="L40" s="102">
        <v>3</v>
      </c>
      <c r="M40" s="102">
        <v>3</v>
      </c>
      <c r="N40" s="102">
        <v>3</v>
      </c>
      <c r="O40" s="2"/>
    </row>
    <row r="41" spans="1:15" x14ac:dyDescent="0.25">
      <c r="A41" s="39" t="s">
        <v>332</v>
      </c>
      <c r="B41" s="74" t="s">
        <v>339</v>
      </c>
      <c r="C41" s="102">
        <v>17</v>
      </c>
      <c r="D41" s="102">
        <v>0</v>
      </c>
      <c r="E41" s="102">
        <v>25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2"/>
    </row>
    <row r="42" spans="1:15" ht="31.5" x14ac:dyDescent="0.25">
      <c r="A42" s="39" t="s">
        <v>333</v>
      </c>
      <c r="B42" s="74" t="s">
        <v>413</v>
      </c>
      <c r="C42" s="102">
        <v>12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2"/>
    </row>
    <row r="43" spans="1:15" x14ac:dyDescent="0.25">
      <c r="A43" s="39" t="s">
        <v>334</v>
      </c>
      <c r="B43" s="74" t="s">
        <v>378</v>
      </c>
      <c r="C43" s="102"/>
      <c r="D43" s="102"/>
      <c r="E43" s="102">
        <v>0</v>
      </c>
      <c r="F43" s="102">
        <v>25</v>
      </c>
      <c r="G43" s="102">
        <v>25</v>
      </c>
      <c r="H43" s="102">
        <v>25</v>
      </c>
      <c r="I43" s="102">
        <v>25</v>
      </c>
      <c r="J43" s="102">
        <v>25</v>
      </c>
      <c r="K43" s="102">
        <v>25</v>
      </c>
      <c r="L43" s="102">
        <v>25</v>
      </c>
      <c r="M43" s="102">
        <v>25</v>
      </c>
      <c r="N43" s="102">
        <v>25</v>
      </c>
      <c r="O43" s="2"/>
    </row>
    <row r="44" spans="1:15" x14ac:dyDescent="0.25">
      <c r="A44" s="39" t="s">
        <v>385</v>
      </c>
      <c r="B44" s="74" t="s">
        <v>415</v>
      </c>
      <c r="C44" s="102"/>
      <c r="D44" s="102"/>
      <c r="E44" s="102">
        <v>25</v>
      </c>
      <c r="F44" s="102">
        <v>25</v>
      </c>
      <c r="G44" s="102">
        <v>25</v>
      </c>
      <c r="H44" s="102"/>
      <c r="I44" s="102"/>
      <c r="J44" s="102"/>
      <c r="K44" s="102"/>
      <c r="L44" s="102"/>
      <c r="M44" s="102"/>
      <c r="N44" s="102"/>
      <c r="O44" s="2"/>
    </row>
    <row r="45" spans="1:15" x14ac:dyDescent="0.25">
      <c r="A45" s="39" t="s">
        <v>408</v>
      </c>
      <c r="B45" s="74" t="s">
        <v>409</v>
      </c>
      <c r="C45" s="102">
        <v>0</v>
      </c>
      <c r="D45" s="102">
        <v>0</v>
      </c>
      <c r="E45" s="102">
        <v>35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2"/>
    </row>
    <row r="46" spans="1:15" x14ac:dyDescent="0.25">
      <c r="A46" s="39" t="s">
        <v>32</v>
      </c>
      <c r="B46" s="75" t="s">
        <v>117</v>
      </c>
      <c r="C46" s="104">
        <f t="shared" ref="C46:N46" si="11">SUM(C47:C48)</f>
        <v>0</v>
      </c>
      <c r="D46" s="104">
        <f t="shared" si="11"/>
        <v>0</v>
      </c>
      <c r="E46" s="104">
        <f t="shared" si="11"/>
        <v>25</v>
      </c>
      <c r="F46" s="104">
        <f t="shared" si="11"/>
        <v>25</v>
      </c>
      <c r="G46" s="104">
        <f t="shared" si="11"/>
        <v>28</v>
      </c>
      <c r="H46" s="104">
        <f t="shared" si="11"/>
        <v>30</v>
      </c>
      <c r="I46" s="104">
        <f t="shared" si="11"/>
        <v>35</v>
      </c>
      <c r="J46" s="104">
        <f t="shared" si="11"/>
        <v>35</v>
      </c>
      <c r="K46" s="104">
        <f t="shared" si="11"/>
        <v>35</v>
      </c>
      <c r="L46" s="104">
        <f t="shared" si="11"/>
        <v>35</v>
      </c>
      <c r="M46" s="104">
        <f t="shared" si="11"/>
        <v>35</v>
      </c>
      <c r="N46" s="104">
        <f t="shared" si="11"/>
        <v>35</v>
      </c>
      <c r="O46" s="2"/>
    </row>
    <row r="47" spans="1:15" x14ac:dyDescent="0.25">
      <c r="A47" s="39" t="s">
        <v>33</v>
      </c>
      <c r="B47" s="74" t="s">
        <v>61</v>
      </c>
      <c r="C47" s="102">
        <v>0</v>
      </c>
      <c r="D47" s="102">
        <v>0</v>
      </c>
      <c r="E47" s="160">
        <v>0</v>
      </c>
      <c r="F47" s="160">
        <v>0</v>
      </c>
      <c r="G47" s="102">
        <v>3</v>
      </c>
      <c r="H47" s="102">
        <v>5</v>
      </c>
      <c r="I47" s="102">
        <v>10</v>
      </c>
      <c r="J47" s="102">
        <v>10</v>
      </c>
      <c r="K47" s="102">
        <v>10</v>
      </c>
      <c r="L47" s="102">
        <v>10</v>
      </c>
      <c r="M47" s="102">
        <v>10</v>
      </c>
      <c r="N47" s="102">
        <v>10</v>
      </c>
      <c r="O47" s="2"/>
    </row>
    <row r="48" spans="1:15" x14ac:dyDescent="0.25">
      <c r="A48" s="39" t="s">
        <v>34</v>
      </c>
      <c r="B48" s="77" t="s">
        <v>356</v>
      </c>
      <c r="C48" s="102">
        <v>0</v>
      </c>
      <c r="D48" s="102">
        <v>0</v>
      </c>
      <c r="E48" s="102">
        <v>25</v>
      </c>
      <c r="F48" s="102">
        <v>25</v>
      </c>
      <c r="G48" s="102">
        <v>25</v>
      </c>
      <c r="H48" s="102">
        <v>25</v>
      </c>
      <c r="I48" s="102">
        <v>25</v>
      </c>
      <c r="J48" s="102">
        <v>25</v>
      </c>
      <c r="K48" s="102">
        <v>25</v>
      </c>
      <c r="L48" s="102">
        <v>25</v>
      </c>
      <c r="M48" s="102">
        <v>25</v>
      </c>
      <c r="N48" s="102">
        <v>25</v>
      </c>
      <c r="O48" s="2"/>
    </row>
    <row r="49" spans="1:15" x14ac:dyDescent="0.25">
      <c r="A49" s="39" t="s">
        <v>331</v>
      </c>
      <c r="B49" s="78" t="s">
        <v>46</v>
      </c>
      <c r="C49" s="102">
        <v>73</v>
      </c>
      <c r="D49" s="102">
        <v>73</v>
      </c>
      <c r="E49" s="102">
        <v>50</v>
      </c>
      <c r="F49" s="102">
        <v>50</v>
      </c>
      <c r="G49" s="102">
        <v>60</v>
      </c>
      <c r="H49" s="102">
        <v>100</v>
      </c>
      <c r="I49" s="102">
        <v>100</v>
      </c>
      <c r="J49" s="102">
        <v>100</v>
      </c>
      <c r="K49" s="102">
        <v>100</v>
      </c>
      <c r="L49" s="102">
        <v>100</v>
      </c>
      <c r="M49" s="102">
        <v>100</v>
      </c>
      <c r="N49" s="102">
        <v>100</v>
      </c>
      <c r="O49" s="2"/>
    </row>
    <row r="50" spans="1:15" ht="15" customHeight="1" x14ac:dyDescent="0.25">
      <c r="A50" s="39">
        <v>20</v>
      </c>
      <c r="B50" s="76"/>
      <c r="C50" s="106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2"/>
    </row>
    <row r="51" spans="1:15" x14ac:dyDescent="0.25">
      <c r="A51" s="22"/>
      <c r="B51" s="75" t="s">
        <v>123</v>
      </c>
      <c r="C51" s="109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2"/>
    </row>
    <row r="52" spans="1:15" s="3" customFormat="1" x14ac:dyDescent="0.25">
      <c r="A52" s="21"/>
      <c r="B52" s="78" t="s">
        <v>52</v>
      </c>
      <c r="C52" s="104">
        <f t="shared" ref="C52:N52" si="12">C23+C28+C30+C33+C36+C46+C49</f>
        <v>516.29999999999995</v>
      </c>
      <c r="D52" s="104">
        <f t="shared" si="12"/>
        <v>487.3</v>
      </c>
      <c r="E52" s="104">
        <f t="shared" si="12"/>
        <v>485.3</v>
      </c>
      <c r="F52" s="104">
        <f t="shared" si="12"/>
        <v>450.3</v>
      </c>
      <c r="G52" s="104">
        <f t="shared" si="12"/>
        <v>463.3</v>
      </c>
      <c r="H52" s="104">
        <f t="shared" si="12"/>
        <v>459.3</v>
      </c>
      <c r="I52" s="104">
        <f t="shared" si="12"/>
        <v>464.3</v>
      </c>
      <c r="J52" s="104">
        <f t="shared" si="12"/>
        <v>464.3</v>
      </c>
      <c r="K52" s="104">
        <f t="shared" si="12"/>
        <v>464.3</v>
      </c>
      <c r="L52" s="104">
        <f t="shared" si="12"/>
        <v>464.3</v>
      </c>
      <c r="M52" s="104">
        <f t="shared" si="12"/>
        <v>444.3</v>
      </c>
      <c r="N52" s="104">
        <f t="shared" si="12"/>
        <v>444.3</v>
      </c>
    </row>
    <row r="53" spans="1:15" x14ac:dyDescent="0.25">
      <c r="A53" s="7">
        <v>21</v>
      </c>
      <c r="B53" s="74" t="s">
        <v>59</v>
      </c>
      <c r="C53" s="104">
        <f t="shared" ref="C53:N53" si="13">C20</f>
        <v>380</v>
      </c>
      <c r="D53" s="104">
        <f t="shared" si="13"/>
        <v>375</v>
      </c>
      <c r="E53" s="104">
        <f t="shared" si="13"/>
        <v>448</v>
      </c>
      <c r="F53" s="104">
        <f t="shared" si="13"/>
        <v>449</v>
      </c>
      <c r="G53" s="104">
        <f t="shared" si="13"/>
        <v>461</v>
      </c>
      <c r="H53" s="104">
        <f t="shared" si="13"/>
        <v>459</v>
      </c>
      <c r="I53" s="104">
        <f t="shared" si="13"/>
        <v>457</v>
      </c>
      <c r="J53" s="104">
        <f t="shared" si="13"/>
        <v>455</v>
      </c>
      <c r="K53" s="104">
        <f t="shared" si="13"/>
        <v>453</v>
      </c>
      <c r="L53" s="104">
        <f t="shared" si="13"/>
        <v>451</v>
      </c>
      <c r="M53" s="104">
        <f t="shared" si="13"/>
        <v>449</v>
      </c>
      <c r="N53" s="104">
        <f t="shared" si="13"/>
        <v>412</v>
      </c>
      <c r="O53" s="2"/>
    </row>
    <row r="54" spans="1:15" x14ac:dyDescent="0.25">
      <c r="A54" s="7">
        <v>22</v>
      </c>
      <c r="B54" s="79" t="s">
        <v>151</v>
      </c>
      <c r="C54" s="104">
        <f t="shared" ref="C54:D54" si="14">C52-C53</f>
        <v>136.29999999999995</v>
      </c>
      <c r="D54" s="104">
        <f t="shared" si="14"/>
        <v>112.30000000000001</v>
      </c>
      <c r="E54" s="104">
        <f>E52-E53</f>
        <v>37.300000000000011</v>
      </c>
      <c r="F54" s="104">
        <f t="shared" ref="F54:N54" si="15">F52-F53</f>
        <v>1.3000000000000114</v>
      </c>
      <c r="G54" s="104">
        <f t="shared" si="15"/>
        <v>2.3000000000000114</v>
      </c>
      <c r="H54" s="104">
        <f t="shared" si="15"/>
        <v>0.30000000000001137</v>
      </c>
      <c r="I54" s="104">
        <f t="shared" si="15"/>
        <v>7.3000000000000114</v>
      </c>
      <c r="J54" s="104">
        <f t="shared" si="15"/>
        <v>9.3000000000000114</v>
      </c>
      <c r="K54" s="104">
        <f t="shared" si="15"/>
        <v>11.300000000000011</v>
      </c>
      <c r="L54" s="104">
        <f t="shared" si="15"/>
        <v>13.300000000000011</v>
      </c>
      <c r="M54" s="104">
        <f t="shared" si="15"/>
        <v>-4.6999999999999886</v>
      </c>
      <c r="N54" s="104">
        <f t="shared" si="15"/>
        <v>32.300000000000011</v>
      </c>
      <c r="O54" s="2"/>
    </row>
    <row r="55" spans="1:15" x14ac:dyDescent="0.25">
      <c r="A55" s="17">
        <v>23</v>
      </c>
      <c r="B55" s="74" t="s">
        <v>64</v>
      </c>
      <c r="C55" s="102">
        <v>0</v>
      </c>
      <c r="D55" s="102">
        <v>0</v>
      </c>
      <c r="E55" s="102">
        <v>0</v>
      </c>
      <c r="F55" s="102"/>
      <c r="G55" s="102"/>
      <c r="H55" s="102"/>
      <c r="I55" s="102"/>
      <c r="J55" s="102"/>
      <c r="K55" s="102"/>
      <c r="L55" s="102"/>
      <c r="M55" s="102"/>
      <c r="N55" s="102"/>
      <c r="O55" s="2"/>
    </row>
    <row r="56" spans="1:15" x14ac:dyDescent="0.25">
      <c r="A56" s="39">
        <v>24</v>
      </c>
      <c r="B56" s="74" t="s">
        <v>65</v>
      </c>
      <c r="C56" s="102">
        <v>0</v>
      </c>
      <c r="D56" s="102">
        <v>0</v>
      </c>
      <c r="E56" s="102">
        <v>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2"/>
    </row>
    <row r="57" spans="1:15" s="3" customFormat="1" x14ac:dyDescent="0.25">
      <c r="A57" s="39">
        <v>25</v>
      </c>
      <c r="B57" s="74" t="s">
        <v>60</v>
      </c>
      <c r="C57" s="161">
        <v>0.15</v>
      </c>
      <c r="D57" s="112">
        <v>0.15</v>
      </c>
      <c r="E57" s="112">
        <v>0.15</v>
      </c>
      <c r="F57" s="112">
        <v>0.15</v>
      </c>
      <c r="G57" s="112">
        <v>0.15</v>
      </c>
      <c r="H57" s="112">
        <v>0.15</v>
      </c>
      <c r="I57" s="112">
        <v>0.15</v>
      </c>
      <c r="J57" s="112">
        <v>0.15</v>
      </c>
      <c r="K57" s="112">
        <v>0.15</v>
      </c>
      <c r="L57" s="112">
        <v>0.15</v>
      </c>
      <c r="M57" s="112">
        <v>0.15</v>
      </c>
      <c r="N57" s="112">
        <v>0.15</v>
      </c>
    </row>
    <row r="58" spans="1:15" s="3" customFormat="1" x14ac:dyDescent="0.25">
      <c r="A58" s="7">
        <v>26</v>
      </c>
      <c r="B58" s="70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5" ht="24" customHeight="1" x14ac:dyDescent="0.25">
      <c r="A59" s="23"/>
      <c r="C59" s="28" t="s">
        <v>44</v>
      </c>
      <c r="D59" s="28" t="s">
        <v>44</v>
      </c>
      <c r="E59" s="14"/>
      <c r="F59" s="8"/>
      <c r="O59" s="2"/>
    </row>
    <row r="60" spans="1:15" x14ac:dyDescent="0.25">
      <c r="B60" s="80" t="s">
        <v>124</v>
      </c>
      <c r="C60" s="55" t="s">
        <v>165</v>
      </c>
      <c r="D60" s="55" t="s">
        <v>166</v>
      </c>
      <c r="E60" s="14"/>
      <c r="F60" s="8"/>
      <c r="O60" s="2"/>
    </row>
    <row r="61" spans="1:15" x14ac:dyDescent="0.25">
      <c r="A61" s="54" t="s">
        <v>3</v>
      </c>
      <c r="B61" s="74" t="s">
        <v>113</v>
      </c>
      <c r="C61" s="113">
        <v>317</v>
      </c>
      <c r="D61" s="114">
        <v>337</v>
      </c>
      <c r="E61" s="14"/>
      <c r="F61" s="8"/>
      <c r="O61" s="2"/>
    </row>
    <row r="62" spans="1:15" x14ac:dyDescent="0.25">
      <c r="A62" s="17">
        <v>27</v>
      </c>
      <c r="B62" s="74" t="s">
        <v>47</v>
      </c>
      <c r="C62" s="84">
        <v>41522</v>
      </c>
      <c r="D62" s="84">
        <v>41898</v>
      </c>
      <c r="E62" s="14"/>
      <c r="F62" s="8"/>
      <c r="O62" s="2"/>
    </row>
    <row r="63" spans="1:15" x14ac:dyDescent="0.25">
      <c r="A63" s="17">
        <v>28</v>
      </c>
      <c r="B63" s="74" t="s">
        <v>48</v>
      </c>
      <c r="C63" s="57">
        <v>16</v>
      </c>
      <c r="D63" s="57">
        <v>17</v>
      </c>
      <c r="E63" s="14"/>
      <c r="F63" s="8"/>
      <c r="O63" s="2"/>
    </row>
    <row r="64" spans="1:15" x14ac:dyDescent="0.25">
      <c r="A64" s="17">
        <v>29</v>
      </c>
      <c r="B64" s="74" t="s">
        <v>69</v>
      </c>
      <c r="C64" s="58">
        <v>0</v>
      </c>
      <c r="D64" s="58">
        <v>0</v>
      </c>
      <c r="E64" s="14"/>
      <c r="F64" s="8"/>
      <c r="O64" s="2"/>
    </row>
    <row r="65" spans="1:15" x14ac:dyDescent="0.25">
      <c r="A65" s="17">
        <v>30</v>
      </c>
      <c r="B65" s="74" t="s">
        <v>110</v>
      </c>
      <c r="C65" s="58"/>
      <c r="D65" s="58"/>
      <c r="E65" s="14"/>
      <c r="F65" s="8"/>
      <c r="O65" s="2"/>
    </row>
    <row r="66" spans="1:15" x14ac:dyDescent="0.25">
      <c r="A66" s="17">
        <v>31</v>
      </c>
      <c r="B66" s="74" t="s">
        <v>111</v>
      </c>
      <c r="C66" s="58"/>
      <c r="D66" s="58"/>
      <c r="E66" s="14"/>
      <c r="F66" s="8"/>
      <c r="O66" s="2"/>
    </row>
    <row r="67" spans="1:15" x14ac:dyDescent="0.25">
      <c r="A67" s="17">
        <v>32</v>
      </c>
      <c r="B67" s="74" t="s">
        <v>49</v>
      </c>
      <c r="C67" s="56">
        <f>C61+C64+C65+C66</f>
        <v>317</v>
      </c>
      <c r="D67" s="56">
        <f>D61+D64+D65+D66</f>
        <v>337</v>
      </c>
      <c r="E67" s="14"/>
      <c r="F67" s="8"/>
      <c r="O67" s="2"/>
    </row>
    <row r="68" spans="1:15" x14ac:dyDescent="0.25">
      <c r="A68" s="17">
        <v>33</v>
      </c>
      <c r="E68" s="14"/>
      <c r="F68" s="8"/>
      <c r="O68" s="2"/>
    </row>
    <row r="69" spans="1:15" x14ac:dyDescent="0.25">
      <c r="B69" s="81" t="s">
        <v>75</v>
      </c>
      <c r="E69" s="14"/>
      <c r="F69" s="8"/>
      <c r="O69" s="2"/>
    </row>
    <row r="70" spans="1:15" ht="47.25" x14ac:dyDescent="0.25">
      <c r="A70" s="61">
        <v>1</v>
      </c>
      <c r="B70" s="74" t="s">
        <v>340</v>
      </c>
      <c r="C70" s="82"/>
      <c r="D70" s="23"/>
      <c r="E70" s="23"/>
      <c r="F70" s="83"/>
      <c r="G70" s="5"/>
    </row>
    <row r="71" spans="1:15" x14ac:dyDescent="0.25">
      <c r="A71" s="61">
        <v>6</v>
      </c>
      <c r="B71" s="74" t="s">
        <v>383</v>
      </c>
      <c r="C71" s="82"/>
      <c r="D71" s="23"/>
      <c r="E71" s="23"/>
      <c r="F71" s="83"/>
      <c r="G71" s="5"/>
    </row>
    <row r="72" spans="1:15" x14ac:dyDescent="0.25">
      <c r="A72" s="61">
        <v>8</v>
      </c>
      <c r="B72" s="74" t="s">
        <v>341</v>
      </c>
      <c r="C72" s="82"/>
      <c r="D72" s="23"/>
      <c r="E72" s="23"/>
      <c r="F72" s="83"/>
      <c r="G72" s="5"/>
    </row>
    <row r="73" spans="1:15" x14ac:dyDescent="0.25">
      <c r="A73" s="61">
        <v>10</v>
      </c>
      <c r="B73" s="74" t="s">
        <v>384</v>
      </c>
      <c r="C73" s="82"/>
      <c r="D73" s="23"/>
      <c r="E73" s="23"/>
      <c r="F73" s="83"/>
      <c r="G73" s="5"/>
    </row>
    <row r="74" spans="1:15" x14ac:dyDescent="0.25">
      <c r="A74" s="61" t="s">
        <v>27</v>
      </c>
      <c r="B74" s="74" t="s">
        <v>344</v>
      </c>
    </row>
    <row r="75" spans="1:15" x14ac:dyDescent="0.25">
      <c r="A75" s="61" t="s">
        <v>332</v>
      </c>
      <c r="B75" s="74" t="s">
        <v>342</v>
      </c>
    </row>
    <row r="76" spans="1:15" x14ac:dyDescent="0.25">
      <c r="A76" s="61" t="s">
        <v>333</v>
      </c>
      <c r="B76" s="74" t="s">
        <v>343</v>
      </c>
    </row>
    <row r="77" spans="1:15" x14ac:dyDescent="0.25">
      <c r="A77" s="61" t="s">
        <v>357</v>
      </c>
      <c r="B77" s="74" t="s">
        <v>381</v>
      </c>
      <c r="C77" s="51"/>
      <c r="D77" s="51"/>
      <c r="E77" s="51"/>
    </row>
    <row r="78" spans="1:15" ht="31.5" x14ac:dyDescent="0.25">
      <c r="A78" s="61" t="s">
        <v>76</v>
      </c>
      <c r="B78" s="74" t="s">
        <v>345</v>
      </c>
    </row>
  </sheetData>
  <phoneticPr fontId="2" type="noConversion"/>
  <printOptions horizontalCentered="1"/>
  <pageMargins left="0.44" right="0.5" top="0.52" bottom="0.42" header="0.52" footer="0.4"/>
  <pageSetup scale="68" fitToHeight="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67"/>
  <sheetViews>
    <sheetView zoomScale="90" zoomScaleNormal="90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P53" sqref="P53"/>
    </sheetView>
  </sheetViews>
  <sheetFormatPr defaultColWidth="7.125" defaultRowHeight="15.75" x14ac:dyDescent="0.25"/>
  <cols>
    <col min="1" max="1" width="3.875" style="1" customWidth="1"/>
    <col min="2" max="2" width="51.625" style="53" customWidth="1"/>
    <col min="3" max="4" width="9.75" style="16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1"/>
      <c r="B1" s="116" t="s">
        <v>167</v>
      </c>
    </row>
    <row r="2" spans="1:15" x14ac:dyDescent="0.25">
      <c r="A2" s="51"/>
      <c r="B2" s="116" t="s">
        <v>168</v>
      </c>
    </row>
    <row r="3" spans="1:15" s="4" customFormat="1" ht="15.75" customHeight="1" x14ac:dyDescent="0.25">
      <c r="B3" s="127" t="s">
        <v>171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25" t="s">
        <v>180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24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0" t="str">
        <f>'Admin Info'!B6</f>
        <v>City of Glendale Water &amp; Power</v>
      </c>
      <c r="E6" s="59"/>
      <c r="F6" s="59"/>
      <c r="G6" s="59"/>
      <c r="I6" s="29"/>
      <c r="J6" s="9"/>
      <c r="K6" s="9"/>
      <c r="L6" s="9"/>
      <c r="M6" s="9"/>
      <c r="N6" s="9"/>
      <c r="O6" s="9"/>
    </row>
    <row r="7" spans="1:15" s="4" customFormat="1" x14ac:dyDescent="0.25">
      <c r="B7" s="71"/>
      <c r="E7" s="120"/>
      <c r="F7" s="153" t="s">
        <v>162</v>
      </c>
      <c r="G7" s="89"/>
      <c r="H7" s="89"/>
      <c r="I7" s="89"/>
      <c r="J7" s="151" t="s">
        <v>87</v>
      </c>
      <c r="K7" s="67"/>
      <c r="L7" s="67"/>
      <c r="M7" s="67"/>
      <c r="N7" s="67"/>
      <c r="O7" s="9"/>
    </row>
    <row r="8" spans="1:15" s="4" customFormat="1" x14ac:dyDescent="0.25">
      <c r="B8" s="71"/>
      <c r="E8" s="66"/>
      <c r="F8" s="154" t="s">
        <v>53</v>
      </c>
      <c r="G8" s="24"/>
      <c r="I8" s="24"/>
      <c r="J8" s="152" t="s">
        <v>147</v>
      </c>
      <c r="K8" s="29"/>
      <c r="L8" s="29"/>
      <c r="M8" s="29"/>
      <c r="N8" s="29"/>
      <c r="O8" s="9"/>
    </row>
    <row r="9" spans="1:15" s="6" customFormat="1" x14ac:dyDescent="0.25">
      <c r="A9" s="32" t="s">
        <v>3</v>
      </c>
      <c r="B9" s="85" t="s">
        <v>177</v>
      </c>
      <c r="C9" s="33" t="s">
        <v>41</v>
      </c>
      <c r="D9" s="33" t="s">
        <v>15</v>
      </c>
      <c r="E9" s="33" t="s">
        <v>16</v>
      </c>
      <c r="F9" s="34">
        <v>2016</v>
      </c>
      <c r="G9" s="33" t="s">
        <v>18</v>
      </c>
      <c r="H9" s="33" t="s">
        <v>19</v>
      </c>
      <c r="I9" s="34">
        <v>2019</v>
      </c>
      <c r="J9" s="34" t="s">
        <v>67</v>
      </c>
      <c r="K9" s="34" t="s">
        <v>149</v>
      </c>
      <c r="L9" s="34" t="s">
        <v>150</v>
      </c>
      <c r="M9" s="34" t="s">
        <v>160</v>
      </c>
      <c r="N9" s="34" t="s">
        <v>161</v>
      </c>
    </row>
    <row r="10" spans="1:15" s="6" customFormat="1" x14ac:dyDescent="0.25">
      <c r="A10" s="35"/>
      <c r="B10" s="73" t="s">
        <v>178</v>
      </c>
      <c r="C10" s="65" t="s">
        <v>86</v>
      </c>
      <c r="D10" s="36"/>
      <c r="E10" s="122" t="s">
        <v>164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7">
        <v>1</v>
      </c>
      <c r="B11" s="74" t="s">
        <v>39</v>
      </c>
      <c r="C11" s="62"/>
      <c r="D11" s="62"/>
      <c r="E11" s="115">
        <v>1284</v>
      </c>
      <c r="F11" s="115">
        <v>1296</v>
      </c>
      <c r="G11" s="102">
        <v>1352</v>
      </c>
      <c r="H11" s="102">
        <v>1362</v>
      </c>
      <c r="I11" s="102">
        <v>1368</v>
      </c>
      <c r="J11" s="102">
        <v>1372</v>
      </c>
      <c r="K11" s="102">
        <v>1383</v>
      </c>
      <c r="L11" s="102">
        <v>1401</v>
      </c>
      <c r="M11" s="102">
        <v>1422</v>
      </c>
      <c r="N11" s="102">
        <v>1432</v>
      </c>
    </row>
    <row r="12" spans="1:15" x14ac:dyDescent="0.25">
      <c r="A12" s="39" t="s">
        <v>35</v>
      </c>
      <c r="B12" s="74" t="s">
        <v>77</v>
      </c>
      <c r="C12" s="62"/>
      <c r="D12" s="62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x14ac:dyDescent="0.25">
      <c r="A13" s="39" t="s">
        <v>36</v>
      </c>
      <c r="B13" s="74" t="s">
        <v>62</v>
      </c>
      <c r="C13" s="62"/>
      <c r="D13" s="62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x14ac:dyDescent="0.25">
      <c r="A14" s="39" t="s">
        <v>70</v>
      </c>
      <c r="B14" s="74" t="s">
        <v>78</v>
      </c>
      <c r="C14" s="62"/>
      <c r="D14" s="62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x14ac:dyDescent="0.25">
      <c r="A15" s="39" t="s">
        <v>71</v>
      </c>
      <c r="B15" s="74" t="s">
        <v>79</v>
      </c>
      <c r="C15" s="62"/>
      <c r="D15" s="62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x14ac:dyDescent="0.25">
      <c r="A16" s="39" t="s">
        <v>72</v>
      </c>
      <c r="B16" s="74" t="s">
        <v>80</v>
      </c>
      <c r="C16" s="62"/>
      <c r="D16" s="62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7">
        <v>3</v>
      </c>
      <c r="B17" s="74" t="s">
        <v>163</v>
      </c>
      <c r="C17" s="62"/>
      <c r="D17" s="62"/>
      <c r="E17" s="121">
        <v>-11</v>
      </c>
      <c r="F17" s="121">
        <v>-11</v>
      </c>
      <c r="G17" s="25">
        <v>-23</v>
      </c>
      <c r="H17" s="25">
        <v>-34</v>
      </c>
      <c r="I17" s="25">
        <v>-46</v>
      </c>
      <c r="J17" s="25">
        <v>-58</v>
      </c>
      <c r="K17" s="25">
        <v>-71</v>
      </c>
      <c r="L17" s="25">
        <v>-97</v>
      </c>
      <c r="M17" s="25">
        <f>-111-15</f>
        <v>-126</v>
      </c>
      <c r="N17" s="25">
        <v>-140</v>
      </c>
    </row>
    <row r="18" spans="1:14" x14ac:dyDescent="0.25">
      <c r="A18" s="7">
        <v>4</v>
      </c>
      <c r="B18" s="74" t="s">
        <v>42</v>
      </c>
      <c r="C18" s="99"/>
      <c r="D18" s="99"/>
      <c r="E18" s="99">
        <v>0</v>
      </c>
      <c r="F18" s="99">
        <v>0</v>
      </c>
      <c r="G18" s="99">
        <v>-5</v>
      </c>
      <c r="H18" s="99">
        <v>-10</v>
      </c>
      <c r="I18" s="99">
        <v>-10</v>
      </c>
      <c r="J18" s="99">
        <v>-10</v>
      </c>
      <c r="K18" s="99">
        <v>-15</v>
      </c>
      <c r="L18" s="99">
        <v>-15</v>
      </c>
      <c r="M18" s="99">
        <v>-15</v>
      </c>
      <c r="N18" s="99">
        <v>-20</v>
      </c>
    </row>
    <row r="19" spans="1:14" x14ac:dyDescent="0.25">
      <c r="A19" s="7">
        <v>5</v>
      </c>
      <c r="B19" s="75" t="s">
        <v>40</v>
      </c>
      <c r="C19" s="25">
        <v>1152</v>
      </c>
      <c r="D19" s="25">
        <v>1160</v>
      </c>
      <c r="E19" s="40">
        <f>E11+E17+E18</f>
        <v>1273</v>
      </c>
      <c r="F19" s="40">
        <f>F11+F17+F18</f>
        <v>1285</v>
      </c>
      <c r="G19" s="26">
        <f t="shared" ref="G19:N19" si="0">G11+G17+G18</f>
        <v>1324</v>
      </c>
      <c r="H19" s="26">
        <f t="shared" si="0"/>
        <v>1318</v>
      </c>
      <c r="I19" s="26">
        <f t="shared" si="0"/>
        <v>1312</v>
      </c>
      <c r="J19" s="26">
        <f t="shared" si="0"/>
        <v>1304</v>
      </c>
      <c r="K19" s="26">
        <f t="shared" si="0"/>
        <v>1297</v>
      </c>
      <c r="L19" s="26">
        <f t="shared" si="0"/>
        <v>1289</v>
      </c>
      <c r="M19" s="26">
        <f t="shared" si="0"/>
        <v>1281</v>
      </c>
      <c r="N19" s="26">
        <f t="shared" si="0"/>
        <v>1272</v>
      </c>
    </row>
    <row r="20" spans="1:14" x14ac:dyDescent="0.25">
      <c r="A20" s="7">
        <v>6</v>
      </c>
      <c r="B20" s="74" t="s">
        <v>2</v>
      </c>
      <c r="C20" s="25">
        <v>537</v>
      </c>
      <c r="D20" s="25">
        <v>949</v>
      </c>
      <c r="E20" s="25">
        <f>307+30</f>
        <v>337</v>
      </c>
      <c r="F20" s="25">
        <f t="shared" ref="F20:M20" si="1">307+30</f>
        <v>337</v>
      </c>
      <c r="G20" s="25">
        <f t="shared" si="1"/>
        <v>337</v>
      </c>
      <c r="H20" s="25">
        <f t="shared" si="1"/>
        <v>337</v>
      </c>
      <c r="I20" s="25">
        <f t="shared" si="1"/>
        <v>337</v>
      </c>
      <c r="J20" s="25">
        <f t="shared" si="1"/>
        <v>337</v>
      </c>
      <c r="K20" s="25">
        <f t="shared" si="1"/>
        <v>337</v>
      </c>
      <c r="L20" s="25">
        <f t="shared" si="1"/>
        <v>337</v>
      </c>
      <c r="M20" s="25">
        <f t="shared" si="1"/>
        <v>337</v>
      </c>
      <c r="N20" s="25">
        <f>30</f>
        <v>30</v>
      </c>
    </row>
    <row r="21" spans="1:14" x14ac:dyDescent="0.25">
      <c r="A21" s="7">
        <v>7</v>
      </c>
      <c r="B21" s="75" t="s">
        <v>54</v>
      </c>
      <c r="C21" s="40">
        <f>SUM(C19:C20)</f>
        <v>1689</v>
      </c>
      <c r="D21" s="40">
        <f>SUM(D19:D20)</f>
        <v>2109</v>
      </c>
      <c r="E21" s="40">
        <f>SUM(E19:E20)</f>
        <v>1610</v>
      </c>
      <c r="F21" s="26">
        <f>SUM(F19:F20)</f>
        <v>1622</v>
      </c>
      <c r="G21" s="26">
        <f t="shared" ref="G21:N21" si="2">SUM(G19:G20)</f>
        <v>1661</v>
      </c>
      <c r="H21" s="26">
        <f t="shared" si="2"/>
        <v>1655</v>
      </c>
      <c r="I21" s="26">
        <f t="shared" si="2"/>
        <v>1649</v>
      </c>
      <c r="J21" s="26">
        <f t="shared" si="2"/>
        <v>1641</v>
      </c>
      <c r="K21" s="26">
        <f t="shared" si="2"/>
        <v>1634</v>
      </c>
      <c r="L21" s="26">
        <f t="shared" si="2"/>
        <v>1626</v>
      </c>
      <c r="M21" s="26">
        <f t="shared" si="2"/>
        <v>1618</v>
      </c>
      <c r="N21" s="26">
        <f t="shared" si="2"/>
        <v>1302</v>
      </c>
    </row>
    <row r="22" spans="1:14" x14ac:dyDescent="0.25">
      <c r="A22" s="41"/>
      <c r="B22" s="86"/>
      <c r="C22" s="42"/>
      <c r="D22" s="42"/>
      <c r="E22" s="43"/>
      <c r="F22" s="43"/>
      <c r="G22" s="44"/>
      <c r="H22" s="44"/>
      <c r="I22" s="44"/>
      <c r="J22" s="44"/>
      <c r="K22" s="44"/>
      <c r="L22" s="44"/>
      <c r="M22" s="44"/>
      <c r="N22" s="44"/>
    </row>
    <row r="23" spans="1:14" x14ac:dyDescent="0.25">
      <c r="A23" s="7"/>
      <c r="B23" s="75" t="s">
        <v>83</v>
      </c>
      <c r="C23" s="45"/>
      <c r="D23" s="45"/>
      <c r="E23" s="27"/>
      <c r="F23" s="27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39" t="s">
        <v>127</v>
      </c>
      <c r="B24" s="75" t="s">
        <v>37</v>
      </c>
      <c r="C24" s="46">
        <f t="shared" ref="C24:N24" si="3">SUM(C25:C28)</f>
        <v>644</v>
      </c>
      <c r="D24" s="46">
        <f t="shared" si="3"/>
        <v>741</v>
      </c>
      <c r="E24" s="26">
        <f t="shared" si="3"/>
        <v>741</v>
      </c>
      <c r="F24" s="26">
        <f t="shared" ref="F24" si="4">SUM(F25:F28)</f>
        <v>741</v>
      </c>
      <c r="G24" s="26">
        <f t="shared" si="3"/>
        <v>741</v>
      </c>
      <c r="H24" s="26">
        <f t="shared" si="3"/>
        <v>603</v>
      </c>
      <c r="I24" s="26">
        <f t="shared" si="3"/>
        <v>603</v>
      </c>
      <c r="J24" s="26">
        <f t="shared" si="3"/>
        <v>603</v>
      </c>
      <c r="K24" s="26">
        <f t="shared" si="3"/>
        <v>603</v>
      </c>
      <c r="L24" s="26">
        <f t="shared" si="3"/>
        <v>603</v>
      </c>
      <c r="M24" s="26">
        <f t="shared" si="3"/>
        <v>603</v>
      </c>
      <c r="N24" s="26">
        <f t="shared" si="3"/>
        <v>603</v>
      </c>
    </row>
    <row r="25" spans="1:14" x14ac:dyDescent="0.25">
      <c r="A25" s="39" t="s">
        <v>128</v>
      </c>
      <c r="B25" s="162" t="s">
        <v>350</v>
      </c>
      <c r="C25" s="25">
        <v>97</v>
      </c>
      <c r="D25" s="25">
        <v>95</v>
      </c>
      <c r="E25" s="25">
        <v>95</v>
      </c>
      <c r="F25" s="25">
        <v>95</v>
      </c>
      <c r="G25" s="25">
        <v>95</v>
      </c>
      <c r="H25" s="25">
        <v>95</v>
      </c>
      <c r="I25" s="25">
        <v>95</v>
      </c>
      <c r="J25" s="25">
        <v>95</v>
      </c>
      <c r="K25" s="25">
        <v>95</v>
      </c>
      <c r="L25" s="25">
        <v>95</v>
      </c>
      <c r="M25" s="25">
        <v>95</v>
      </c>
      <c r="N25" s="25">
        <v>95</v>
      </c>
    </row>
    <row r="26" spans="1:14" x14ac:dyDescent="0.25">
      <c r="A26" s="39" t="s">
        <v>129</v>
      </c>
      <c r="B26" s="163" t="s">
        <v>324</v>
      </c>
      <c r="C26" s="25">
        <v>183</v>
      </c>
      <c r="D26" s="25">
        <v>255</v>
      </c>
      <c r="E26" s="25">
        <v>255</v>
      </c>
      <c r="F26" s="25">
        <v>255</v>
      </c>
      <c r="G26" s="25">
        <v>255</v>
      </c>
      <c r="H26" s="25">
        <v>255</v>
      </c>
      <c r="I26" s="25">
        <v>255</v>
      </c>
      <c r="J26" s="25">
        <v>255</v>
      </c>
      <c r="K26" s="25">
        <v>255</v>
      </c>
      <c r="L26" s="25">
        <v>255</v>
      </c>
      <c r="M26" s="25">
        <v>255</v>
      </c>
      <c r="N26" s="25">
        <v>255</v>
      </c>
    </row>
    <row r="27" spans="1:14" x14ac:dyDescent="0.25">
      <c r="A27" s="39" t="s">
        <v>146</v>
      </c>
      <c r="B27" s="163" t="s">
        <v>325</v>
      </c>
      <c r="C27" s="25">
        <v>241</v>
      </c>
      <c r="D27" s="25">
        <v>253</v>
      </c>
      <c r="E27" s="25">
        <v>253</v>
      </c>
      <c r="F27" s="25">
        <v>253</v>
      </c>
      <c r="G27" s="25">
        <v>253</v>
      </c>
      <c r="H27" s="25">
        <v>253</v>
      </c>
      <c r="I27" s="25">
        <v>253</v>
      </c>
      <c r="J27" s="25">
        <v>253</v>
      </c>
      <c r="K27" s="25">
        <v>253</v>
      </c>
      <c r="L27" s="25">
        <v>253</v>
      </c>
      <c r="M27" s="25">
        <v>253</v>
      </c>
      <c r="N27" s="25">
        <v>253</v>
      </c>
    </row>
    <row r="28" spans="1:14" x14ac:dyDescent="0.25">
      <c r="A28" s="39" t="s">
        <v>346</v>
      </c>
      <c r="B28" s="163" t="s">
        <v>351</v>
      </c>
      <c r="C28" s="25">
        <v>123</v>
      </c>
      <c r="D28" s="25">
        <v>138</v>
      </c>
      <c r="E28" s="25">
        <v>138</v>
      </c>
      <c r="F28" s="25">
        <v>138</v>
      </c>
      <c r="G28" s="25">
        <v>138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x14ac:dyDescent="0.25">
      <c r="A29" s="39" t="s">
        <v>130</v>
      </c>
      <c r="B29" s="75" t="s">
        <v>38</v>
      </c>
      <c r="C29" s="47">
        <f t="shared" ref="C29:N29" si="5">SUM(C30:C30)</f>
        <v>81</v>
      </c>
      <c r="D29" s="47">
        <f t="shared" si="5"/>
        <v>84</v>
      </c>
      <c r="E29" s="26">
        <f t="shared" si="5"/>
        <v>76</v>
      </c>
      <c r="F29" s="26">
        <f t="shared" si="5"/>
        <v>76</v>
      </c>
      <c r="G29" s="26">
        <f t="shared" si="5"/>
        <v>76</v>
      </c>
      <c r="H29" s="26">
        <f t="shared" si="5"/>
        <v>76</v>
      </c>
      <c r="I29" s="26">
        <f t="shared" si="5"/>
        <v>76</v>
      </c>
      <c r="J29" s="26">
        <f t="shared" si="5"/>
        <v>76</v>
      </c>
      <c r="K29" s="26">
        <f t="shared" si="5"/>
        <v>76</v>
      </c>
      <c r="L29" s="26">
        <f t="shared" si="5"/>
        <v>76</v>
      </c>
      <c r="M29" s="26">
        <f t="shared" si="5"/>
        <v>76</v>
      </c>
      <c r="N29" s="26">
        <f t="shared" si="5"/>
        <v>76</v>
      </c>
    </row>
    <row r="30" spans="1:14" x14ac:dyDescent="0.25">
      <c r="A30" s="39" t="s">
        <v>131</v>
      </c>
      <c r="B30" s="163" t="s">
        <v>327</v>
      </c>
      <c r="C30" s="25">
        <v>81</v>
      </c>
      <c r="D30" s="25">
        <v>84</v>
      </c>
      <c r="E30" s="25">
        <v>76</v>
      </c>
      <c r="F30" s="25">
        <v>76</v>
      </c>
      <c r="G30" s="25">
        <v>76</v>
      </c>
      <c r="H30" s="25">
        <v>76</v>
      </c>
      <c r="I30" s="25">
        <v>76</v>
      </c>
      <c r="J30" s="25">
        <v>76</v>
      </c>
      <c r="K30" s="25">
        <v>76</v>
      </c>
      <c r="L30" s="25">
        <v>76</v>
      </c>
      <c r="M30" s="25">
        <v>76</v>
      </c>
      <c r="N30" s="25">
        <v>76</v>
      </c>
    </row>
    <row r="31" spans="1:14" x14ac:dyDescent="0.25">
      <c r="A31" s="39" t="s">
        <v>132</v>
      </c>
      <c r="B31" s="75" t="s">
        <v>90</v>
      </c>
      <c r="C31" s="48">
        <f>SUM(C32:C33)</f>
        <v>80</v>
      </c>
      <c r="D31" s="48">
        <f>SUM(D32:D33)</f>
        <v>88</v>
      </c>
      <c r="E31" s="26">
        <f>SUM(E32:E33)</f>
        <v>85</v>
      </c>
      <c r="F31" s="26">
        <f>SUM(F32:F33)</f>
        <v>85</v>
      </c>
      <c r="G31" s="26">
        <f t="shared" ref="G31:N31" si="6">SUM(G32:G33)</f>
        <v>85</v>
      </c>
      <c r="H31" s="26">
        <f t="shared" si="6"/>
        <v>84</v>
      </c>
      <c r="I31" s="26">
        <f t="shared" si="6"/>
        <v>84</v>
      </c>
      <c r="J31" s="26">
        <f t="shared" si="6"/>
        <v>84</v>
      </c>
      <c r="K31" s="26">
        <f t="shared" si="6"/>
        <v>84</v>
      </c>
      <c r="L31" s="26">
        <f t="shared" si="6"/>
        <v>84</v>
      </c>
      <c r="M31" s="26">
        <f t="shared" si="6"/>
        <v>84</v>
      </c>
      <c r="N31" s="26">
        <f t="shared" si="6"/>
        <v>84</v>
      </c>
    </row>
    <row r="32" spans="1:14" x14ac:dyDescent="0.25">
      <c r="A32" s="39" t="s">
        <v>133</v>
      </c>
      <c r="B32" s="74" t="s">
        <v>352</v>
      </c>
      <c r="C32" s="25">
        <v>58</v>
      </c>
      <c r="D32" s="25">
        <v>60</v>
      </c>
      <c r="E32" s="25">
        <v>55</v>
      </c>
      <c r="F32" s="25">
        <v>55</v>
      </c>
      <c r="G32" s="25">
        <v>55</v>
      </c>
      <c r="H32" s="25">
        <v>54</v>
      </c>
      <c r="I32" s="25">
        <v>54</v>
      </c>
      <c r="J32" s="25">
        <v>54</v>
      </c>
      <c r="K32" s="25">
        <v>54</v>
      </c>
      <c r="L32" s="25">
        <v>54</v>
      </c>
      <c r="M32" s="25">
        <v>54</v>
      </c>
      <c r="N32" s="25">
        <v>54</v>
      </c>
    </row>
    <row r="33" spans="1:14" x14ac:dyDescent="0.25">
      <c r="A33" s="39" t="s">
        <v>134</v>
      </c>
      <c r="B33" s="74" t="s">
        <v>386</v>
      </c>
      <c r="C33" s="25">
        <v>22</v>
      </c>
      <c r="D33" s="25">
        <v>28</v>
      </c>
      <c r="E33" s="25">
        <v>30</v>
      </c>
      <c r="F33" s="25">
        <v>30</v>
      </c>
      <c r="G33" s="25">
        <v>30</v>
      </c>
      <c r="H33" s="25">
        <v>30</v>
      </c>
      <c r="I33" s="25">
        <v>30</v>
      </c>
      <c r="J33" s="25">
        <v>30</v>
      </c>
      <c r="K33" s="25">
        <v>30</v>
      </c>
      <c r="L33" s="25">
        <v>30</v>
      </c>
      <c r="M33" s="25">
        <v>30</v>
      </c>
      <c r="N33" s="25">
        <v>30</v>
      </c>
    </row>
    <row r="34" spans="1:14" x14ac:dyDescent="0.25">
      <c r="A34" s="39" t="s">
        <v>135</v>
      </c>
      <c r="B34" s="75" t="s">
        <v>4</v>
      </c>
      <c r="C34" s="46">
        <f t="shared" ref="C34:N34" si="7">SUM(C35:C36)</f>
        <v>64.400000000000006</v>
      </c>
      <c r="D34" s="46">
        <f t="shared" si="7"/>
        <v>65.2</v>
      </c>
      <c r="E34" s="26">
        <f t="shared" si="7"/>
        <v>68.400000000000006</v>
      </c>
      <c r="F34" s="26">
        <f t="shared" si="7"/>
        <v>68.400000000000006</v>
      </c>
      <c r="G34" s="26">
        <f t="shared" si="7"/>
        <v>68.400000000000006</v>
      </c>
      <c r="H34" s="26">
        <f t="shared" si="7"/>
        <v>68.400000000000006</v>
      </c>
      <c r="I34" s="26">
        <f t="shared" si="7"/>
        <v>68.400000000000006</v>
      </c>
      <c r="J34" s="26">
        <f t="shared" si="7"/>
        <v>68.400000000000006</v>
      </c>
      <c r="K34" s="26">
        <f t="shared" si="7"/>
        <v>68.400000000000006</v>
      </c>
      <c r="L34" s="26">
        <f t="shared" si="7"/>
        <v>68.400000000000006</v>
      </c>
      <c r="M34" s="26">
        <f t="shared" si="7"/>
        <v>68.400000000000006</v>
      </c>
      <c r="N34" s="26">
        <f t="shared" si="7"/>
        <v>68.400000000000006</v>
      </c>
    </row>
    <row r="35" spans="1:14" x14ac:dyDescent="0.25">
      <c r="A35" s="39" t="s">
        <v>136</v>
      </c>
      <c r="B35" s="158" t="s">
        <v>330</v>
      </c>
      <c r="C35" s="164">
        <v>0.4</v>
      </c>
      <c r="D35" s="164">
        <v>0.2</v>
      </c>
      <c r="E35" s="164">
        <v>0.4</v>
      </c>
      <c r="F35" s="164">
        <v>0.4</v>
      </c>
      <c r="G35" s="164">
        <v>0.4</v>
      </c>
      <c r="H35" s="164">
        <v>0.4</v>
      </c>
      <c r="I35" s="164">
        <v>0.4</v>
      </c>
      <c r="J35" s="164">
        <v>0.4</v>
      </c>
      <c r="K35" s="164">
        <v>0.4</v>
      </c>
      <c r="L35" s="164">
        <v>0.4</v>
      </c>
      <c r="M35" s="164">
        <v>0.4</v>
      </c>
      <c r="N35" s="164">
        <v>0.4</v>
      </c>
    </row>
    <row r="36" spans="1:14" x14ac:dyDescent="0.25">
      <c r="A36" s="39" t="s">
        <v>137</v>
      </c>
      <c r="B36" s="159" t="s">
        <v>353</v>
      </c>
      <c r="C36" s="25">
        <v>64</v>
      </c>
      <c r="D36" s="25">
        <v>65</v>
      </c>
      <c r="E36" s="25">
        <v>68</v>
      </c>
      <c r="F36" s="25">
        <v>68</v>
      </c>
      <c r="G36" s="25">
        <v>68</v>
      </c>
      <c r="H36" s="25">
        <v>68</v>
      </c>
      <c r="I36" s="25">
        <v>68</v>
      </c>
      <c r="J36" s="25">
        <v>68</v>
      </c>
      <c r="K36" s="25">
        <v>68</v>
      </c>
      <c r="L36" s="25">
        <v>68</v>
      </c>
      <c r="M36" s="25">
        <v>68</v>
      </c>
      <c r="N36" s="25">
        <v>68</v>
      </c>
    </row>
    <row r="37" spans="1:14" x14ac:dyDescent="0.25">
      <c r="A37" s="39" t="s">
        <v>20</v>
      </c>
      <c r="B37" s="75" t="s">
        <v>114</v>
      </c>
      <c r="C37" s="46">
        <f>SUM(C38:C46)</f>
        <v>217</v>
      </c>
      <c r="D37" s="46">
        <f>SUM(D38:D46)</f>
        <v>562</v>
      </c>
      <c r="E37" s="26">
        <f t="shared" ref="E37:N37" si="8">SUM(E38:E46)</f>
        <v>320</v>
      </c>
      <c r="F37" s="26">
        <f t="shared" ref="F37" si="9">SUM(F38:F46)</f>
        <v>474</v>
      </c>
      <c r="G37" s="26">
        <f t="shared" si="8"/>
        <v>310</v>
      </c>
      <c r="H37" s="26">
        <f t="shared" si="8"/>
        <v>255</v>
      </c>
      <c r="I37" s="26">
        <f t="shared" si="8"/>
        <v>255</v>
      </c>
      <c r="J37" s="26">
        <f t="shared" si="8"/>
        <v>255</v>
      </c>
      <c r="K37" s="26">
        <f t="shared" si="8"/>
        <v>255</v>
      </c>
      <c r="L37" s="26">
        <f t="shared" si="8"/>
        <v>255</v>
      </c>
      <c r="M37" s="26">
        <f t="shared" si="8"/>
        <v>255</v>
      </c>
      <c r="N37" s="26">
        <f t="shared" si="8"/>
        <v>255</v>
      </c>
    </row>
    <row r="38" spans="1:14" x14ac:dyDescent="0.25">
      <c r="A38" s="39" t="s">
        <v>21</v>
      </c>
      <c r="B38" s="157" t="s">
        <v>335</v>
      </c>
      <c r="C38" s="25">
        <v>18</v>
      </c>
      <c r="D38" s="25">
        <v>18</v>
      </c>
      <c r="E38" s="25">
        <v>21</v>
      </c>
      <c r="F38" s="25">
        <v>21</v>
      </c>
      <c r="G38" s="25">
        <v>21</v>
      </c>
      <c r="H38" s="25">
        <v>21</v>
      </c>
      <c r="I38" s="25">
        <v>21</v>
      </c>
      <c r="J38" s="25">
        <v>21</v>
      </c>
      <c r="K38" s="25">
        <v>21</v>
      </c>
      <c r="L38" s="25">
        <v>21</v>
      </c>
      <c r="M38" s="25">
        <v>21</v>
      </c>
      <c r="N38" s="25">
        <v>21</v>
      </c>
    </row>
    <row r="39" spans="1:14" x14ac:dyDescent="0.25">
      <c r="A39" s="39" t="s">
        <v>22</v>
      </c>
      <c r="B39" s="157" t="s">
        <v>336</v>
      </c>
      <c r="C39" s="25">
        <v>24</v>
      </c>
      <c r="D39" s="25">
        <v>28</v>
      </c>
      <c r="E39" s="25">
        <v>26</v>
      </c>
      <c r="F39" s="25">
        <v>26</v>
      </c>
      <c r="G39" s="25">
        <v>26</v>
      </c>
      <c r="H39" s="25">
        <v>26</v>
      </c>
      <c r="I39" s="25">
        <v>26</v>
      </c>
      <c r="J39" s="25">
        <v>26</v>
      </c>
      <c r="K39" s="25">
        <v>26</v>
      </c>
      <c r="L39" s="25">
        <v>26</v>
      </c>
      <c r="M39" s="25">
        <v>26</v>
      </c>
      <c r="N39" s="25">
        <v>26</v>
      </c>
    </row>
    <row r="40" spans="1:14" x14ac:dyDescent="0.25">
      <c r="A40" s="39" t="s">
        <v>23</v>
      </c>
      <c r="B40" s="157" t="s">
        <v>337</v>
      </c>
      <c r="C40" s="25">
        <v>46</v>
      </c>
      <c r="D40" s="25">
        <v>47</v>
      </c>
      <c r="E40" s="25">
        <v>45</v>
      </c>
      <c r="F40" s="25">
        <v>45</v>
      </c>
      <c r="G40" s="25">
        <v>45</v>
      </c>
      <c r="H40" s="25">
        <v>45</v>
      </c>
      <c r="I40" s="25">
        <v>45</v>
      </c>
      <c r="J40" s="25">
        <v>45</v>
      </c>
      <c r="K40" s="25">
        <v>45</v>
      </c>
      <c r="L40" s="25">
        <v>45</v>
      </c>
      <c r="M40" s="25">
        <v>45</v>
      </c>
      <c r="N40" s="25">
        <v>45</v>
      </c>
    </row>
    <row r="41" spans="1:14" x14ac:dyDescent="0.25">
      <c r="A41" s="39" t="s">
        <v>144</v>
      </c>
      <c r="B41" s="157" t="s">
        <v>338</v>
      </c>
      <c r="C41" s="25">
        <v>15</v>
      </c>
      <c r="D41" s="25">
        <v>17</v>
      </c>
      <c r="E41" s="25">
        <v>17</v>
      </c>
      <c r="F41" s="25">
        <v>17</v>
      </c>
      <c r="G41" s="25">
        <v>17</v>
      </c>
      <c r="H41" s="25">
        <v>17</v>
      </c>
      <c r="I41" s="25">
        <v>17</v>
      </c>
      <c r="J41" s="25">
        <v>17</v>
      </c>
      <c r="K41" s="25">
        <v>17</v>
      </c>
      <c r="L41" s="25">
        <v>17</v>
      </c>
      <c r="M41" s="25">
        <v>17</v>
      </c>
      <c r="N41" s="25">
        <v>17</v>
      </c>
    </row>
    <row r="42" spans="1:14" x14ac:dyDescent="0.25">
      <c r="A42" s="39" t="s">
        <v>354</v>
      </c>
      <c r="B42" s="74" t="s">
        <v>339</v>
      </c>
      <c r="C42" s="25">
        <v>73</v>
      </c>
      <c r="D42" s="25">
        <v>24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31.5" x14ac:dyDescent="0.25">
      <c r="A43" s="39" t="s">
        <v>349</v>
      </c>
      <c r="B43" s="74" t="s">
        <v>413</v>
      </c>
      <c r="C43" s="25">
        <v>41</v>
      </c>
      <c r="D43" s="25">
        <f>191+53+30</f>
        <v>274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5">
      <c r="A44" s="39" t="s">
        <v>355</v>
      </c>
      <c r="B44" s="157" t="s">
        <v>412</v>
      </c>
      <c r="C44" s="25"/>
      <c r="D44" s="25"/>
      <c r="E44" s="25">
        <v>164</v>
      </c>
      <c r="F44" s="25">
        <v>219</v>
      </c>
      <c r="G44" s="25">
        <v>55</v>
      </c>
      <c r="H44" s="25"/>
      <c r="I44" s="25"/>
      <c r="J44" s="25"/>
      <c r="K44" s="25"/>
      <c r="L44" s="25"/>
      <c r="M44" s="25"/>
      <c r="N44" s="25"/>
    </row>
    <row r="45" spans="1:14" x14ac:dyDescent="0.25">
      <c r="A45" s="39" t="s">
        <v>410</v>
      </c>
      <c r="B45" s="157" t="s">
        <v>395</v>
      </c>
      <c r="C45" s="25"/>
      <c r="D45" s="25">
        <v>154</v>
      </c>
      <c r="E45" s="25">
        <v>35</v>
      </c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5">
      <c r="A46" s="39" t="s">
        <v>411</v>
      </c>
      <c r="B46" s="157" t="s">
        <v>387</v>
      </c>
      <c r="C46" s="165"/>
      <c r="D46" s="25"/>
      <c r="E46" s="25">
        <v>12</v>
      </c>
      <c r="F46" s="25">
        <v>146</v>
      </c>
      <c r="G46" s="25">
        <v>146</v>
      </c>
      <c r="H46" s="25">
        <v>146</v>
      </c>
      <c r="I46" s="25">
        <v>146</v>
      </c>
      <c r="J46" s="25">
        <v>146</v>
      </c>
      <c r="K46" s="25">
        <v>146</v>
      </c>
      <c r="L46" s="25">
        <v>146</v>
      </c>
      <c r="M46" s="25">
        <v>146</v>
      </c>
      <c r="N46" s="25">
        <v>146</v>
      </c>
    </row>
    <row r="47" spans="1:14" x14ac:dyDescent="0.25">
      <c r="A47" s="39" t="s">
        <v>25</v>
      </c>
      <c r="B47" s="75" t="s">
        <v>115</v>
      </c>
      <c r="C47" s="46">
        <f t="shared" ref="C47:N47" si="10">SUM(C48:C49)</f>
        <v>0</v>
      </c>
      <c r="D47" s="46">
        <f t="shared" si="10"/>
        <v>0</v>
      </c>
      <c r="E47" s="26">
        <f t="shared" si="10"/>
        <v>12</v>
      </c>
      <c r="F47" s="26">
        <f t="shared" si="10"/>
        <v>146</v>
      </c>
      <c r="G47" s="26">
        <f t="shared" si="10"/>
        <v>146</v>
      </c>
      <c r="H47" s="26">
        <f t="shared" si="10"/>
        <v>146</v>
      </c>
      <c r="I47" s="26">
        <f t="shared" si="10"/>
        <v>146</v>
      </c>
      <c r="J47" s="26">
        <f t="shared" si="10"/>
        <v>146</v>
      </c>
      <c r="K47" s="26">
        <f t="shared" si="10"/>
        <v>146</v>
      </c>
      <c r="L47" s="26">
        <f t="shared" si="10"/>
        <v>146</v>
      </c>
      <c r="M47" s="26">
        <f t="shared" si="10"/>
        <v>146</v>
      </c>
      <c r="N47" s="26">
        <f t="shared" si="10"/>
        <v>146</v>
      </c>
    </row>
    <row r="48" spans="1:14" x14ac:dyDescent="0.25">
      <c r="A48" s="39" t="s">
        <v>26</v>
      </c>
      <c r="B48" s="74" t="s">
        <v>389</v>
      </c>
      <c r="C48" s="25">
        <v>0</v>
      </c>
      <c r="D48" s="25">
        <v>0</v>
      </c>
      <c r="E48" s="25">
        <v>12</v>
      </c>
      <c r="F48" s="25">
        <v>146</v>
      </c>
      <c r="G48" s="25">
        <v>146</v>
      </c>
      <c r="H48" s="25">
        <v>146</v>
      </c>
      <c r="I48" s="25">
        <v>146</v>
      </c>
      <c r="J48" s="25">
        <v>146</v>
      </c>
      <c r="K48" s="25">
        <v>146</v>
      </c>
      <c r="L48" s="25">
        <v>146</v>
      </c>
      <c r="M48" s="25">
        <v>146</v>
      </c>
      <c r="N48" s="25">
        <v>146</v>
      </c>
    </row>
    <row r="49" spans="1:15" x14ac:dyDescent="0.25">
      <c r="A49" s="39" t="s">
        <v>27</v>
      </c>
      <c r="B49" s="77" t="s">
        <v>388</v>
      </c>
      <c r="C49" s="25"/>
      <c r="D49" s="25">
        <v>0</v>
      </c>
      <c r="E49" s="25">
        <v>0</v>
      </c>
      <c r="F49" s="25"/>
      <c r="G49" s="25"/>
      <c r="H49" s="25"/>
      <c r="I49" s="25"/>
      <c r="J49" s="25"/>
      <c r="K49" s="25"/>
      <c r="L49" s="25"/>
      <c r="M49" s="25"/>
      <c r="N49" s="25"/>
    </row>
    <row r="50" spans="1:15" x14ac:dyDescent="0.25">
      <c r="A50" s="7">
        <v>16</v>
      </c>
      <c r="B50" s="75" t="s">
        <v>50</v>
      </c>
      <c r="C50" s="25">
        <v>603</v>
      </c>
      <c r="D50" s="25">
        <v>569</v>
      </c>
      <c r="E50" s="25">
        <v>315</v>
      </c>
      <c r="F50" s="25">
        <v>40</v>
      </c>
      <c r="G50" s="25">
        <v>240</v>
      </c>
      <c r="H50" s="25">
        <v>423</v>
      </c>
      <c r="I50" s="25">
        <v>423</v>
      </c>
      <c r="J50" s="25">
        <v>410</v>
      </c>
      <c r="K50" s="25">
        <v>410</v>
      </c>
      <c r="L50" s="25">
        <v>400</v>
      </c>
      <c r="M50" s="25">
        <v>400</v>
      </c>
      <c r="N50" s="25">
        <v>70</v>
      </c>
    </row>
    <row r="51" spans="1:15" x14ac:dyDescent="0.25">
      <c r="A51" s="41"/>
      <c r="B51" s="86"/>
      <c r="C51" s="42"/>
      <c r="D51" s="42"/>
      <c r="E51" s="43"/>
      <c r="F51" s="43"/>
      <c r="G51" s="44"/>
      <c r="H51" s="44"/>
      <c r="I51" s="44"/>
      <c r="J51" s="44"/>
      <c r="K51" s="44"/>
      <c r="L51" s="44"/>
      <c r="M51" s="44"/>
      <c r="N51" s="44"/>
    </row>
    <row r="52" spans="1:15" x14ac:dyDescent="0.25">
      <c r="A52" s="7"/>
      <c r="B52" s="75" t="s">
        <v>125</v>
      </c>
      <c r="C52" s="45"/>
      <c r="D52" s="45"/>
      <c r="E52" s="27"/>
      <c r="F52" s="27"/>
      <c r="G52" s="12"/>
      <c r="H52" s="12"/>
      <c r="I52" s="12"/>
      <c r="J52" s="12"/>
      <c r="K52" s="12"/>
      <c r="L52" s="12"/>
      <c r="M52" s="12"/>
      <c r="N52" s="12"/>
    </row>
    <row r="53" spans="1:15" x14ac:dyDescent="0.25">
      <c r="A53" s="7">
        <v>17</v>
      </c>
      <c r="B53" s="75" t="s">
        <v>126</v>
      </c>
      <c r="C53" s="26">
        <f t="shared" ref="C53:N53" si="11">C24+C29+C31+C34+C37+C47+C50</f>
        <v>1689.4</v>
      </c>
      <c r="D53" s="26">
        <f t="shared" si="11"/>
        <v>2109.1999999999998</v>
      </c>
      <c r="E53" s="26">
        <f t="shared" si="11"/>
        <v>1617.4</v>
      </c>
      <c r="F53" s="26">
        <f t="shared" si="11"/>
        <v>1630.4</v>
      </c>
      <c r="G53" s="26">
        <f t="shared" si="11"/>
        <v>1666.4</v>
      </c>
      <c r="H53" s="26">
        <f t="shared" si="11"/>
        <v>1655.4</v>
      </c>
      <c r="I53" s="26">
        <f t="shared" si="11"/>
        <v>1655.4</v>
      </c>
      <c r="J53" s="26">
        <f t="shared" si="11"/>
        <v>1642.4</v>
      </c>
      <c r="K53" s="26">
        <f t="shared" si="11"/>
        <v>1642.4</v>
      </c>
      <c r="L53" s="26">
        <f t="shared" si="11"/>
        <v>1632.4</v>
      </c>
      <c r="M53" s="26">
        <f t="shared" si="11"/>
        <v>1632.4</v>
      </c>
      <c r="N53" s="26">
        <f t="shared" si="11"/>
        <v>1302.4000000000001</v>
      </c>
    </row>
    <row r="54" spans="1:15" x14ac:dyDescent="0.25">
      <c r="A54" s="7">
        <v>18</v>
      </c>
      <c r="B54" s="75" t="s">
        <v>54</v>
      </c>
      <c r="C54" s="26">
        <f t="shared" ref="C54:N54" si="12">C21</f>
        <v>1689</v>
      </c>
      <c r="D54" s="26">
        <f t="shared" si="12"/>
        <v>2109</v>
      </c>
      <c r="E54" s="26">
        <f t="shared" si="12"/>
        <v>1610</v>
      </c>
      <c r="F54" s="26">
        <f t="shared" si="12"/>
        <v>1622</v>
      </c>
      <c r="G54" s="26">
        <f t="shared" si="12"/>
        <v>1661</v>
      </c>
      <c r="H54" s="26">
        <f t="shared" si="12"/>
        <v>1655</v>
      </c>
      <c r="I54" s="26">
        <f t="shared" si="12"/>
        <v>1649</v>
      </c>
      <c r="J54" s="26">
        <f t="shared" si="12"/>
        <v>1641</v>
      </c>
      <c r="K54" s="26">
        <f t="shared" si="12"/>
        <v>1634</v>
      </c>
      <c r="L54" s="26">
        <f t="shared" si="12"/>
        <v>1626</v>
      </c>
      <c r="M54" s="26">
        <f t="shared" si="12"/>
        <v>1618</v>
      </c>
      <c r="N54" s="26">
        <f t="shared" si="12"/>
        <v>1302</v>
      </c>
    </row>
    <row r="55" spans="1:15" x14ac:dyDescent="0.25">
      <c r="A55" s="17">
        <v>19</v>
      </c>
      <c r="B55" s="79" t="s">
        <v>158</v>
      </c>
      <c r="C55" s="63"/>
      <c r="D55" s="63"/>
      <c r="E55" s="26">
        <f>E53-E54</f>
        <v>7.4000000000000909</v>
      </c>
      <c r="F55" s="26">
        <f>F53-F54</f>
        <v>8.4000000000000909</v>
      </c>
      <c r="G55" s="26">
        <f t="shared" ref="G55:N55" si="13">G53-G54</f>
        <v>5.4000000000000909</v>
      </c>
      <c r="H55" s="26">
        <f t="shared" si="13"/>
        <v>0.40000000000009095</v>
      </c>
      <c r="I55" s="26">
        <f t="shared" si="13"/>
        <v>6.4000000000000909</v>
      </c>
      <c r="J55" s="26">
        <f t="shared" si="13"/>
        <v>1.4000000000000909</v>
      </c>
      <c r="K55" s="26">
        <f t="shared" si="13"/>
        <v>8.4000000000000909</v>
      </c>
      <c r="L55" s="26">
        <f t="shared" si="13"/>
        <v>6.4000000000000909</v>
      </c>
      <c r="M55" s="26">
        <f t="shared" si="13"/>
        <v>14.400000000000091</v>
      </c>
      <c r="N55" s="26">
        <f t="shared" si="13"/>
        <v>0.40000000000009095</v>
      </c>
    </row>
    <row r="56" spans="1:15" x14ac:dyDescent="0.25">
      <c r="A56" s="17">
        <v>20</v>
      </c>
      <c r="B56" s="74" t="s">
        <v>55</v>
      </c>
      <c r="C56" s="62"/>
      <c r="D56" s="62"/>
      <c r="E56" s="25">
        <v>0</v>
      </c>
      <c r="F56" s="25">
        <v>0</v>
      </c>
      <c r="G56" s="25"/>
      <c r="H56" s="25"/>
      <c r="I56" s="25"/>
      <c r="J56" s="25">
        <v>60</v>
      </c>
      <c r="K56" s="25">
        <v>60</v>
      </c>
      <c r="L56" s="25">
        <v>60</v>
      </c>
      <c r="M56" s="25">
        <v>60</v>
      </c>
      <c r="N56" s="25">
        <v>50</v>
      </c>
    </row>
    <row r="57" spans="1:15" x14ac:dyDescent="0.25">
      <c r="A57" s="17">
        <v>21</v>
      </c>
      <c r="B57" s="74" t="s">
        <v>56</v>
      </c>
      <c r="C57" s="62"/>
      <c r="D57" s="62"/>
      <c r="E57" s="25">
        <v>0</v>
      </c>
      <c r="F57" s="25">
        <v>0</v>
      </c>
      <c r="G57" s="25"/>
      <c r="H57" s="25"/>
      <c r="I57" s="25"/>
      <c r="J57" s="25"/>
      <c r="K57" s="25"/>
      <c r="L57" s="25"/>
      <c r="M57" s="25"/>
      <c r="N57" s="25"/>
    </row>
    <row r="58" spans="1:15" x14ac:dyDescent="0.25">
      <c r="A58" s="41"/>
      <c r="B58" s="86"/>
      <c r="C58" s="42"/>
      <c r="D58" s="42"/>
      <c r="E58" s="43"/>
      <c r="F58" s="43"/>
      <c r="G58" s="44"/>
      <c r="H58" s="44"/>
      <c r="I58" s="44"/>
      <c r="J58" s="44"/>
      <c r="K58" s="44"/>
      <c r="L58" s="44"/>
      <c r="M58" s="44"/>
      <c r="N58" s="44"/>
    </row>
    <row r="59" spans="1:15" x14ac:dyDescent="0.25">
      <c r="A59" s="60" t="s">
        <v>3</v>
      </c>
      <c r="B59" s="81" t="s">
        <v>75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1:15" x14ac:dyDescent="0.25">
      <c r="A60" s="61">
        <v>6</v>
      </c>
      <c r="B60" s="74" t="s">
        <v>379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5" ht="31.5" x14ac:dyDescent="0.25">
      <c r="A61" s="61" t="s">
        <v>346</v>
      </c>
      <c r="B61" s="74" t="s">
        <v>347</v>
      </c>
      <c r="C61" s="23"/>
      <c r="D61" s="23"/>
      <c r="E61" s="23"/>
      <c r="F61" s="23"/>
      <c r="G61" s="5"/>
      <c r="O61" s="8"/>
    </row>
    <row r="62" spans="1:15" x14ac:dyDescent="0.25">
      <c r="A62" s="61" t="s">
        <v>134</v>
      </c>
      <c r="B62" s="74" t="s">
        <v>414</v>
      </c>
      <c r="C62" s="23"/>
      <c r="D62" s="23"/>
      <c r="E62" s="23"/>
      <c r="F62" s="23"/>
      <c r="G62" s="5"/>
      <c r="O62" s="8"/>
    </row>
    <row r="63" spans="1:15" x14ac:dyDescent="0.25">
      <c r="A63" s="61" t="s">
        <v>348</v>
      </c>
      <c r="B63" s="74" t="s">
        <v>342</v>
      </c>
      <c r="C63" s="23"/>
      <c r="D63" s="23"/>
      <c r="E63" s="23"/>
      <c r="F63" s="23"/>
      <c r="G63" s="5"/>
      <c r="O63" s="8"/>
    </row>
    <row r="64" spans="1:15" x14ac:dyDescent="0.25">
      <c r="A64" s="61" t="s">
        <v>349</v>
      </c>
      <c r="B64" s="74" t="s">
        <v>343</v>
      </c>
    </row>
    <row r="65" spans="1:2" x14ac:dyDescent="0.25">
      <c r="A65" s="61" t="s">
        <v>411</v>
      </c>
      <c r="B65" s="74" t="s">
        <v>390</v>
      </c>
    </row>
    <row r="66" spans="1:2" x14ac:dyDescent="0.25">
      <c r="A66" s="61" t="s">
        <v>26</v>
      </c>
      <c r="B66" s="74" t="s">
        <v>391</v>
      </c>
    </row>
    <row r="67" spans="1:2" x14ac:dyDescent="0.25">
      <c r="A67" s="61"/>
      <c r="B67" s="61"/>
    </row>
  </sheetData>
  <phoneticPr fontId="2" type="noConversion"/>
  <printOptions horizontalCentered="1"/>
  <pageMargins left="0.5" right="0.5" top="0.5" bottom="0.5" header="0.5" footer="0.5"/>
  <pageSetup scale="69" fitToHeight="0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0"/>
  <sheetViews>
    <sheetView showGridLines="0" topLeftCell="A7" zoomScale="90" zoomScaleNormal="90" workbookViewId="0">
      <selection activeCell="A15" sqref="A15"/>
    </sheetView>
  </sheetViews>
  <sheetFormatPr defaultRowHeight="15.75" x14ac:dyDescent="0.25"/>
  <cols>
    <col min="1" max="1" width="17.75" style="90" customWidth="1"/>
    <col min="2" max="2" width="20.625" style="74" customWidth="1"/>
    <col min="3" max="3" width="9.25" style="93" bestFit="1" customWidth="1"/>
    <col min="4" max="4" width="11.625" style="93" customWidth="1"/>
    <col min="5" max="5" width="18.125" style="90" bestFit="1" customWidth="1"/>
    <col min="6" max="6" width="12.625" style="90" customWidth="1"/>
    <col min="7" max="7" width="11.625" style="90" customWidth="1"/>
    <col min="8" max="8" width="17.25" style="90" customWidth="1"/>
    <col min="9" max="9" width="19.125" style="90" customWidth="1"/>
    <col min="10" max="10" width="18.125" style="90" customWidth="1"/>
    <col min="11" max="11" width="23.25" style="90" customWidth="1"/>
    <col min="12" max="12" width="17.625" style="90" customWidth="1"/>
    <col min="13" max="13" width="10.625" style="90" customWidth="1"/>
    <col min="14" max="14" width="7.125" style="90" customWidth="1"/>
    <col min="15" max="15" width="13.5" style="90" customWidth="1"/>
    <col min="16" max="16" width="13.375" style="90" bestFit="1" customWidth="1"/>
    <col min="17" max="17" width="12.375" style="90" customWidth="1"/>
    <col min="18" max="18" width="15.125" style="90" customWidth="1"/>
    <col min="19" max="19" width="7.125" style="90" customWidth="1"/>
    <col min="20" max="20" width="10.875" style="90" customWidth="1"/>
    <col min="21" max="21" width="15.125" style="90" customWidth="1"/>
    <col min="22" max="22" width="15.875" style="90" customWidth="1"/>
    <col min="23" max="23" width="14.5" style="90" customWidth="1"/>
    <col min="24" max="24" width="13.75" style="90" customWidth="1"/>
    <col min="25" max="25" width="16.625" style="90" customWidth="1"/>
    <col min="26" max="26" width="16.75" style="90" customWidth="1"/>
    <col min="27" max="110" width="7.125" style="90" customWidth="1"/>
    <col min="111" max="16384" width="9" style="90"/>
  </cols>
  <sheetData>
    <row r="1" spans="1:26" s="137" customFormat="1" x14ac:dyDescent="0.25">
      <c r="A1" s="135" t="s">
        <v>167</v>
      </c>
      <c r="B1" s="70"/>
      <c r="C1" s="136"/>
      <c r="D1" s="136"/>
    </row>
    <row r="2" spans="1:26" s="137" customFormat="1" x14ac:dyDescent="0.25">
      <c r="A2" s="135" t="s">
        <v>168</v>
      </c>
      <c r="B2" s="70"/>
      <c r="C2" s="136"/>
      <c r="D2" s="136"/>
    </row>
    <row r="3" spans="1:26" s="138" customFormat="1" ht="15.75" customHeight="1" x14ac:dyDescent="0.25">
      <c r="A3" s="127" t="s">
        <v>171</v>
      </c>
      <c r="C3" s="136"/>
      <c r="D3" s="139"/>
      <c r="E3" s="140"/>
      <c r="F3" s="140"/>
      <c r="G3" s="139"/>
    </row>
    <row r="4" spans="1:26" s="138" customFormat="1" ht="15.75" customHeight="1" x14ac:dyDescent="0.25">
      <c r="A4" s="141" t="s">
        <v>173</v>
      </c>
      <c r="C4" s="136"/>
      <c r="D4" s="136"/>
    </row>
    <row r="5" spans="1:26" s="138" customFormat="1" ht="15.75" customHeight="1" x14ac:dyDescent="0.25">
      <c r="A5" s="141"/>
      <c r="C5" s="136"/>
      <c r="D5" s="136"/>
    </row>
    <row r="6" spans="1:26" s="138" customFormat="1" ht="15.75" customHeight="1" x14ac:dyDescent="0.25">
      <c r="A6" s="142" t="str">
        <f>'Admin Info'!B6</f>
        <v>City of Glendale Water &amp; Power</v>
      </c>
      <c r="C6" s="136"/>
      <c r="D6" s="136"/>
      <c r="H6" s="155" t="s">
        <v>68</v>
      </c>
      <c r="I6" s="143"/>
      <c r="J6" s="143"/>
      <c r="K6" s="87"/>
    </row>
    <row r="7" spans="1:26" s="147" customFormat="1" x14ac:dyDescent="0.25">
      <c r="A7" s="144"/>
      <c r="B7" s="145"/>
      <c r="C7" s="146"/>
      <c r="D7" s="146"/>
    </row>
    <row r="8" spans="1:26" s="94" customFormat="1" ht="31.5" x14ac:dyDescent="0.25">
      <c r="A8" s="117" t="s">
        <v>112</v>
      </c>
      <c r="B8" s="118" t="s">
        <v>51</v>
      </c>
      <c r="C8" s="97" t="s">
        <v>5</v>
      </c>
      <c r="D8" s="119" t="s">
        <v>6</v>
      </c>
      <c r="E8" s="95" t="s">
        <v>174</v>
      </c>
      <c r="F8" s="96" t="s">
        <v>14</v>
      </c>
      <c r="G8" s="96" t="s">
        <v>12</v>
      </c>
      <c r="H8" s="95" t="s">
        <v>152</v>
      </c>
      <c r="I8" s="95" t="s">
        <v>153</v>
      </c>
      <c r="J8" s="95" t="s">
        <v>154</v>
      </c>
      <c r="K8" s="95" t="s">
        <v>155</v>
      </c>
      <c r="L8" s="95" t="s">
        <v>119</v>
      </c>
      <c r="M8" s="96" t="s">
        <v>43</v>
      </c>
      <c r="N8" s="96" t="s">
        <v>7</v>
      </c>
      <c r="O8" s="95" t="s">
        <v>120</v>
      </c>
      <c r="P8" s="95" t="s">
        <v>175</v>
      </c>
      <c r="Q8" s="95" t="s">
        <v>121</v>
      </c>
      <c r="R8" s="96" t="s">
        <v>11</v>
      </c>
      <c r="S8" s="96" t="s">
        <v>8</v>
      </c>
      <c r="T8" s="95" t="s">
        <v>118</v>
      </c>
      <c r="U8" s="96" t="s">
        <v>63</v>
      </c>
      <c r="V8" s="98" t="s">
        <v>13</v>
      </c>
      <c r="W8" s="98" t="s">
        <v>9</v>
      </c>
      <c r="X8" s="96" t="s">
        <v>10</v>
      </c>
      <c r="Y8" s="95" t="s">
        <v>156</v>
      </c>
      <c r="Z8" s="95" t="s">
        <v>157</v>
      </c>
    </row>
    <row r="9" spans="1:26" ht="204.75" x14ac:dyDescent="0.25">
      <c r="A9" s="166" t="s">
        <v>247</v>
      </c>
      <c r="B9" s="167" t="s">
        <v>248</v>
      </c>
      <c r="C9" s="168">
        <v>37865</v>
      </c>
      <c r="D9" s="168">
        <v>47483</v>
      </c>
      <c r="E9" s="94" t="s">
        <v>249</v>
      </c>
      <c r="F9" s="94" t="s">
        <v>250</v>
      </c>
      <c r="G9" s="94" t="s">
        <v>1</v>
      </c>
      <c r="H9" s="94" t="s">
        <v>251</v>
      </c>
      <c r="I9" s="94" t="s">
        <v>252</v>
      </c>
      <c r="J9" s="94" t="s">
        <v>253</v>
      </c>
      <c r="K9" s="94" t="s">
        <v>254</v>
      </c>
      <c r="L9" s="94" t="s">
        <v>231</v>
      </c>
      <c r="M9" s="94" t="s">
        <v>190</v>
      </c>
      <c r="N9" s="94" t="s">
        <v>212</v>
      </c>
      <c r="O9" s="94" t="s">
        <v>255</v>
      </c>
      <c r="P9" s="94" t="s">
        <v>256</v>
      </c>
      <c r="Q9" s="94" t="s">
        <v>190</v>
      </c>
      <c r="R9" s="94" t="s">
        <v>257</v>
      </c>
      <c r="S9" s="94" t="s">
        <v>210</v>
      </c>
      <c r="T9" s="94" t="s">
        <v>258</v>
      </c>
      <c r="U9" s="94" t="s">
        <v>231</v>
      </c>
      <c r="V9" s="94" t="s">
        <v>259</v>
      </c>
      <c r="W9" s="171" t="s">
        <v>392</v>
      </c>
      <c r="X9" s="94" t="s">
        <v>260</v>
      </c>
      <c r="Y9" s="94" t="s">
        <v>261</v>
      </c>
      <c r="Z9" s="94"/>
    </row>
    <row r="10" spans="1:26" ht="94.5" x14ac:dyDescent="0.25">
      <c r="A10" s="166" t="s">
        <v>262</v>
      </c>
      <c r="B10" s="167" t="s">
        <v>248</v>
      </c>
      <c r="C10" s="168">
        <v>38996</v>
      </c>
      <c r="D10" s="168">
        <v>44742</v>
      </c>
      <c r="E10" s="94" t="s">
        <v>263</v>
      </c>
      <c r="F10" s="94" t="s">
        <v>264</v>
      </c>
      <c r="G10" s="94" t="s">
        <v>1</v>
      </c>
      <c r="H10" s="94" t="s">
        <v>265</v>
      </c>
      <c r="I10" s="94" t="s">
        <v>266</v>
      </c>
      <c r="J10" s="94" t="s">
        <v>267</v>
      </c>
      <c r="K10" s="94" t="s">
        <v>268</v>
      </c>
      <c r="L10" s="94" t="s">
        <v>231</v>
      </c>
      <c r="M10" s="94" t="s">
        <v>269</v>
      </c>
      <c r="N10" s="94" t="s">
        <v>212</v>
      </c>
      <c r="O10" s="94" t="s">
        <v>270</v>
      </c>
      <c r="P10" s="94" t="s">
        <v>271</v>
      </c>
      <c r="Q10" s="94" t="s">
        <v>190</v>
      </c>
      <c r="R10" s="94" t="s">
        <v>194</v>
      </c>
      <c r="S10" s="94" t="s">
        <v>272</v>
      </c>
      <c r="T10" s="94" t="s">
        <v>273</v>
      </c>
      <c r="U10" s="94" t="s">
        <v>231</v>
      </c>
      <c r="V10" s="94" t="s">
        <v>274</v>
      </c>
      <c r="W10" s="94"/>
      <c r="X10" s="94"/>
      <c r="Y10" s="94" t="s">
        <v>275</v>
      </c>
      <c r="Z10" s="94"/>
    </row>
    <row r="11" spans="1:26" ht="78.75" x14ac:dyDescent="0.25">
      <c r="A11" s="94" t="s">
        <v>276</v>
      </c>
      <c r="B11" s="169" t="s">
        <v>277</v>
      </c>
      <c r="C11" s="168">
        <v>39814</v>
      </c>
      <c r="D11" s="168">
        <v>46752</v>
      </c>
      <c r="E11" s="94" t="s">
        <v>183</v>
      </c>
      <c r="F11" s="94" t="s">
        <v>278</v>
      </c>
      <c r="G11" s="94" t="s">
        <v>1</v>
      </c>
      <c r="H11" s="94" t="s">
        <v>279</v>
      </c>
      <c r="I11" s="94" t="s">
        <v>280</v>
      </c>
      <c r="J11" s="94" t="s">
        <v>281</v>
      </c>
      <c r="K11" s="94" t="s">
        <v>280</v>
      </c>
      <c r="L11" s="94" t="s">
        <v>231</v>
      </c>
      <c r="M11" s="94" t="s">
        <v>269</v>
      </c>
      <c r="N11" s="94" t="s">
        <v>212</v>
      </c>
      <c r="O11" s="94" t="s">
        <v>282</v>
      </c>
      <c r="P11" s="94" t="s">
        <v>283</v>
      </c>
      <c r="Q11" s="94" t="s">
        <v>190</v>
      </c>
      <c r="R11" s="94" t="s">
        <v>194</v>
      </c>
      <c r="S11" s="94" t="s">
        <v>272</v>
      </c>
      <c r="T11" s="94" t="s">
        <v>284</v>
      </c>
      <c r="U11" s="94" t="s">
        <v>231</v>
      </c>
      <c r="V11" s="171" t="s">
        <v>405</v>
      </c>
      <c r="W11" s="94"/>
      <c r="X11" s="94"/>
      <c r="Y11" s="94" t="s">
        <v>285</v>
      </c>
      <c r="Z11" s="94"/>
    </row>
    <row r="12" spans="1:26" ht="78.75" x14ac:dyDescent="0.25">
      <c r="A12" s="94" t="s">
        <v>286</v>
      </c>
      <c r="B12" s="169" t="s">
        <v>287</v>
      </c>
      <c r="C12" s="168">
        <v>38504</v>
      </c>
      <c r="D12" s="168">
        <v>45808</v>
      </c>
      <c r="E12" s="94" t="s">
        <v>288</v>
      </c>
      <c r="F12" s="94" t="s">
        <v>289</v>
      </c>
      <c r="G12" s="94" t="s">
        <v>0</v>
      </c>
      <c r="H12" s="94" t="s">
        <v>290</v>
      </c>
      <c r="I12" s="94" t="s">
        <v>291</v>
      </c>
      <c r="J12" s="94" t="s">
        <v>292</v>
      </c>
      <c r="K12" s="94" t="s">
        <v>291</v>
      </c>
      <c r="L12" s="94" t="s">
        <v>231</v>
      </c>
      <c r="M12" s="94" t="s">
        <v>190</v>
      </c>
      <c r="N12" s="94" t="s">
        <v>212</v>
      </c>
      <c r="O12" s="94" t="s">
        <v>293</v>
      </c>
      <c r="P12" s="94" t="s">
        <v>294</v>
      </c>
      <c r="Q12" s="94" t="s">
        <v>190</v>
      </c>
      <c r="R12" s="94" t="s">
        <v>194</v>
      </c>
      <c r="S12" s="94" t="s">
        <v>272</v>
      </c>
      <c r="T12" s="94" t="s">
        <v>295</v>
      </c>
      <c r="U12" s="94" t="s">
        <v>231</v>
      </c>
      <c r="V12" s="94" t="s">
        <v>296</v>
      </c>
      <c r="W12" s="94"/>
      <c r="X12" s="94"/>
      <c r="Y12" s="94"/>
      <c r="Z12" s="94"/>
    </row>
    <row r="13" spans="1:26" ht="110.25" x14ac:dyDescent="0.25">
      <c r="A13" s="94" t="s">
        <v>297</v>
      </c>
      <c r="B13" s="167" t="s">
        <v>202</v>
      </c>
      <c r="C13" s="168">
        <v>40179</v>
      </c>
      <c r="D13" s="168" t="s">
        <v>298</v>
      </c>
      <c r="E13" s="94" t="s">
        <v>203</v>
      </c>
      <c r="F13" s="94" t="s">
        <v>264</v>
      </c>
      <c r="G13" s="94" t="s">
        <v>299</v>
      </c>
      <c r="H13" s="94" t="s">
        <v>300</v>
      </c>
      <c r="I13" s="94" t="s">
        <v>301</v>
      </c>
      <c r="J13" s="94" t="s">
        <v>301</v>
      </c>
      <c r="K13" s="94" t="s">
        <v>302</v>
      </c>
      <c r="L13" s="94" t="s">
        <v>303</v>
      </c>
      <c r="M13" s="94" t="s">
        <v>304</v>
      </c>
      <c r="N13" s="94" t="s">
        <v>212</v>
      </c>
      <c r="O13" s="94" t="s">
        <v>305</v>
      </c>
      <c r="P13" s="94" t="s">
        <v>183</v>
      </c>
      <c r="Q13" s="94" t="s">
        <v>306</v>
      </c>
      <c r="R13" s="94" t="s">
        <v>194</v>
      </c>
      <c r="S13" s="94" t="s">
        <v>195</v>
      </c>
      <c r="T13" s="94" t="s">
        <v>307</v>
      </c>
      <c r="U13" s="94" t="s">
        <v>308</v>
      </c>
      <c r="V13" s="94" t="s">
        <v>302</v>
      </c>
      <c r="W13" s="171"/>
      <c r="X13" s="94"/>
      <c r="Y13" s="94" t="s">
        <v>309</v>
      </c>
      <c r="Z13" s="94"/>
    </row>
    <row r="14" spans="1:26" ht="47.25" x14ac:dyDescent="0.25">
      <c r="A14" s="171" t="s">
        <v>358</v>
      </c>
      <c r="B14" s="167" t="s">
        <v>359</v>
      </c>
      <c r="C14" s="168">
        <v>42339</v>
      </c>
      <c r="D14" s="168">
        <v>51470</v>
      </c>
      <c r="E14" s="171" t="s">
        <v>360</v>
      </c>
      <c r="F14" s="171" t="s">
        <v>361</v>
      </c>
      <c r="G14" s="171" t="s">
        <v>361</v>
      </c>
      <c r="H14" s="171" t="s">
        <v>362</v>
      </c>
      <c r="I14" s="171" t="s">
        <v>362</v>
      </c>
      <c r="J14" s="171" t="s">
        <v>361</v>
      </c>
      <c r="K14" s="171" t="s">
        <v>363</v>
      </c>
      <c r="L14" s="171" t="s">
        <v>364</v>
      </c>
      <c r="M14" s="171" t="s">
        <v>365</v>
      </c>
      <c r="N14" s="171" t="s">
        <v>212</v>
      </c>
      <c r="O14" s="171" t="s">
        <v>361</v>
      </c>
      <c r="P14" s="171" t="s">
        <v>361</v>
      </c>
      <c r="Q14" s="171" t="s">
        <v>361</v>
      </c>
      <c r="R14" s="171" t="s">
        <v>366</v>
      </c>
      <c r="S14" s="171" t="s">
        <v>212</v>
      </c>
      <c r="T14" s="171" t="s">
        <v>195</v>
      </c>
      <c r="U14" s="171" t="s">
        <v>367</v>
      </c>
      <c r="V14" s="171" t="s">
        <v>368</v>
      </c>
      <c r="W14" s="94"/>
      <c r="X14" s="94"/>
      <c r="Y14" s="171" t="s">
        <v>369</v>
      </c>
      <c r="Z14" s="94"/>
    </row>
    <row r="15" spans="1:26" ht="47.25" x14ac:dyDescent="0.25">
      <c r="A15" s="171" t="s">
        <v>394</v>
      </c>
      <c r="B15" s="167" t="s">
        <v>248</v>
      </c>
      <c r="C15" s="168">
        <v>42095</v>
      </c>
      <c r="D15" s="168">
        <v>42825</v>
      </c>
      <c r="E15" s="174" t="s">
        <v>393</v>
      </c>
      <c r="F15" s="174" t="s">
        <v>402</v>
      </c>
      <c r="G15" s="174" t="s">
        <v>1</v>
      </c>
      <c r="H15" s="173" t="s">
        <v>399</v>
      </c>
      <c r="I15" s="173" t="s">
        <v>398</v>
      </c>
      <c r="J15" s="174" t="s">
        <v>401</v>
      </c>
      <c r="K15" s="171" t="s">
        <v>363</v>
      </c>
      <c r="L15" s="171" t="s">
        <v>364</v>
      </c>
      <c r="M15" s="174" t="s">
        <v>190</v>
      </c>
      <c r="N15" s="174" t="s">
        <v>212</v>
      </c>
      <c r="O15" s="174" t="s">
        <v>403</v>
      </c>
      <c r="P15" s="174" t="s">
        <v>372</v>
      </c>
      <c r="Q15" s="174" t="s">
        <v>361</v>
      </c>
      <c r="R15" s="174" t="s">
        <v>366</v>
      </c>
      <c r="S15" s="174" t="s">
        <v>212</v>
      </c>
      <c r="T15" s="174" t="s">
        <v>404</v>
      </c>
      <c r="U15" s="174" t="s">
        <v>367</v>
      </c>
      <c r="V15" s="171" t="s">
        <v>405</v>
      </c>
      <c r="W15" s="168"/>
      <c r="X15" s="168"/>
      <c r="Y15" s="174" t="s">
        <v>406</v>
      </c>
      <c r="Z15" s="94"/>
    </row>
    <row r="16" spans="1:26" ht="31.5" x14ac:dyDescent="0.25">
      <c r="A16" s="88" t="s">
        <v>407</v>
      </c>
      <c r="B16" s="52" t="s">
        <v>395</v>
      </c>
      <c r="C16" s="93">
        <v>41821</v>
      </c>
      <c r="D16" s="93">
        <v>42094</v>
      </c>
      <c r="E16" s="173" t="s">
        <v>396</v>
      </c>
      <c r="F16" s="173" t="s">
        <v>397</v>
      </c>
      <c r="G16" s="173" t="s">
        <v>361</v>
      </c>
      <c r="H16" s="173" t="s">
        <v>399</v>
      </c>
      <c r="I16" s="173" t="s">
        <v>398</v>
      </c>
      <c r="J16" s="173" t="s">
        <v>361</v>
      </c>
      <c r="K16" s="173" t="s">
        <v>363</v>
      </c>
      <c r="L16" s="173" t="s">
        <v>364</v>
      </c>
      <c r="M16" s="173" t="s">
        <v>190</v>
      </c>
      <c r="N16" s="173" t="s">
        <v>212</v>
      </c>
      <c r="O16" s="173" t="s">
        <v>361</v>
      </c>
      <c r="P16" s="173" t="s">
        <v>361</v>
      </c>
      <c r="Q16" s="173" t="s">
        <v>361</v>
      </c>
      <c r="R16" s="173" t="s">
        <v>366</v>
      </c>
      <c r="S16" s="173" t="s">
        <v>212</v>
      </c>
      <c r="T16" s="173" t="s">
        <v>195</v>
      </c>
      <c r="U16" s="173" t="s">
        <v>367</v>
      </c>
      <c r="V16" s="173" t="s">
        <v>361</v>
      </c>
      <c r="Y16" s="171" t="s">
        <v>400</v>
      </c>
    </row>
    <row r="17" spans="1:2" x14ac:dyDescent="0.25">
      <c r="B17" s="52"/>
    </row>
    <row r="18" spans="1:2" ht="15.75" customHeight="1" x14ac:dyDescent="0.25">
      <c r="A18" s="91"/>
      <c r="B18" s="52"/>
    </row>
    <row r="19" spans="1:2" x14ac:dyDescent="0.25">
      <c r="B19" s="52"/>
    </row>
    <row r="20" spans="1:2" x14ac:dyDescent="0.25">
      <c r="B20" s="52"/>
    </row>
    <row r="21" spans="1:2" x14ac:dyDescent="0.25">
      <c r="B21" s="52"/>
    </row>
    <row r="22" spans="1:2" x14ac:dyDescent="0.25">
      <c r="B22" s="52"/>
    </row>
    <row r="23" spans="1:2" x14ac:dyDescent="0.25">
      <c r="B23" s="52"/>
    </row>
    <row r="24" spans="1:2" x14ac:dyDescent="0.25">
      <c r="B24" s="52"/>
    </row>
    <row r="25" spans="1:2" x14ac:dyDescent="0.25">
      <c r="B25" s="52"/>
    </row>
    <row r="26" spans="1:2" x14ac:dyDescent="0.25">
      <c r="B26" s="52"/>
    </row>
    <row r="27" spans="1:2" x14ac:dyDescent="0.25">
      <c r="B27" s="52"/>
    </row>
    <row r="28" spans="1:2" x14ac:dyDescent="0.25">
      <c r="B28" s="52"/>
    </row>
    <row r="29" spans="1:2" x14ac:dyDescent="0.25">
      <c r="B29" s="52"/>
    </row>
    <row r="30" spans="1:2" x14ac:dyDescent="0.25">
      <c r="B30" s="52"/>
    </row>
    <row r="31" spans="1:2" x14ac:dyDescent="0.25">
      <c r="B31" s="52"/>
    </row>
    <row r="32" spans="1:2" x14ac:dyDescent="0.25">
      <c r="B32" s="52"/>
    </row>
    <row r="33" spans="2:2" x14ac:dyDescent="0.25">
      <c r="B33" s="52"/>
    </row>
    <row r="46" spans="2:2" x14ac:dyDescent="0.25">
      <c r="B46" s="92"/>
    </row>
    <row r="47" spans="2:2" x14ac:dyDescent="0.25">
      <c r="B47" s="92"/>
    </row>
    <row r="48" spans="2:2" x14ac:dyDescent="0.25">
      <c r="B48" s="92"/>
    </row>
    <row r="49" spans="2:2" x14ac:dyDescent="0.25">
      <c r="B49" s="92"/>
    </row>
    <row r="50" spans="2:2" x14ac:dyDescent="0.25">
      <c r="B50" s="92"/>
    </row>
    <row r="51" spans="2:2" x14ac:dyDescent="0.25">
      <c r="B51" s="92"/>
    </row>
    <row r="52" spans="2:2" x14ac:dyDescent="0.25">
      <c r="B52" s="92"/>
    </row>
    <row r="53" spans="2:2" x14ac:dyDescent="0.25">
      <c r="B53" s="92"/>
    </row>
    <row r="54" spans="2:2" x14ac:dyDescent="0.25">
      <c r="B54" s="92"/>
    </row>
    <row r="55" spans="2:2" x14ac:dyDescent="0.25">
      <c r="B55" s="92"/>
    </row>
    <row r="56" spans="2:2" x14ac:dyDescent="0.25">
      <c r="B56" s="92"/>
    </row>
    <row r="57" spans="2:2" x14ac:dyDescent="0.25">
      <c r="B57" s="92"/>
    </row>
    <row r="58" spans="2:2" x14ac:dyDescent="0.25">
      <c r="B58" s="92"/>
    </row>
    <row r="59" spans="2:2" x14ac:dyDescent="0.25">
      <c r="B59" s="92"/>
    </row>
    <row r="60" spans="2:2" x14ac:dyDescent="0.25">
      <c r="B60" s="92"/>
    </row>
    <row r="61" spans="2:2" x14ac:dyDescent="0.25">
      <c r="B61" s="92"/>
    </row>
    <row r="62" spans="2:2" x14ac:dyDescent="0.25">
      <c r="B62" s="92"/>
    </row>
    <row r="63" spans="2:2" x14ac:dyDescent="0.25">
      <c r="B63" s="92"/>
    </row>
    <row r="64" spans="2:2" x14ac:dyDescent="0.25">
      <c r="B64" s="92"/>
    </row>
    <row r="65" spans="2:2" x14ac:dyDescent="0.25">
      <c r="B65" s="92"/>
    </row>
    <row r="66" spans="2:2" x14ac:dyDescent="0.25">
      <c r="B66" s="92"/>
    </row>
    <row r="67" spans="2:2" x14ac:dyDescent="0.25">
      <c r="B67" s="92"/>
    </row>
    <row r="68" spans="2:2" x14ac:dyDescent="0.25">
      <c r="B68" s="92"/>
    </row>
    <row r="69" spans="2:2" x14ac:dyDescent="0.25">
      <c r="B69" s="92"/>
    </row>
    <row r="70" spans="2:2" x14ac:dyDescent="0.25">
      <c r="B70" s="92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A71"/>
  <sheetViews>
    <sheetView showGridLines="0" topLeftCell="A5" zoomScale="90" zoomScaleNormal="90" workbookViewId="0">
      <selection activeCell="AD14" sqref="AD14"/>
    </sheetView>
  </sheetViews>
  <sheetFormatPr defaultRowHeight="15.75" x14ac:dyDescent="0.25"/>
  <cols>
    <col min="1" max="1" width="17.75" style="90" customWidth="1"/>
    <col min="2" max="2" width="20.625" style="74" customWidth="1"/>
    <col min="3" max="3" width="9.25" style="93" bestFit="1" customWidth="1"/>
    <col min="4" max="4" width="11.625" style="93" customWidth="1"/>
    <col min="5" max="5" width="18.125" style="90" bestFit="1" customWidth="1"/>
    <col min="6" max="6" width="12.625" style="90" customWidth="1"/>
    <col min="7" max="7" width="12" style="90" customWidth="1"/>
    <col min="8" max="8" width="17.25" style="90" customWidth="1"/>
    <col min="9" max="9" width="19.125" style="90" customWidth="1"/>
    <col min="10" max="10" width="18.125" style="90" customWidth="1"/>
    <col min="11" max="11" width="23.25" style="90" customWidth="1"/>
    <col min="12" max="12" width="17.625" style="90" customWidth="1"/>
    <col min="13" max="13" width="10.625" style="90" customWidth="1"/>
    <col min="14" max="14" width="7.125" style="90" customWidth="1"/>
    <col min="15" max="15" width="13.5" style="90" customWidth="1"/>
    <col min="16" max="16" width="13.375" style="90" bestFit="1" customWidth="1"/>
    <col min="17" max="17" width="12.375" style="90" customWidth="1"/>
    <col min="18" max="18" width="15.125" style="90" customWidth="1"/>
    <col min="19" max="19" width="7.125" style="90" customWidth="1"/>
    <col min="20" max="20" width="10.875" style="90" customWidth="1"/>
    <col min="21" max="21" width="15.125" style="90" customWidth="1"/>
    <col min="22" max="22" width="15.875" style="90" customWidth="1"/>
    <col min="23" max="23" width="14.5" style="90" customWidth="1"/>
    <col min="24" max="24" width="13.75" style="90" customWidth="1"/>
    <col min="25" max="25" width="16.625" style="90" customWidth="1"/>
    <col min="26" max="26" width="16.75" style="90" customWidth="1"/>
    <col min="27" max="110" width="7.125" style="90" customWidth="1"/>
    <col min="111" max="16384" width="9" style="90"/>
  </cols>
  <sheetData>
    <row r="1" spans="1:27" s="137" customFormat="1" x14ac:dyDescent="0.25">
      <c r="A1" s="135" t="s">
        <v>167</v>
      </c>
      <c r="B1" s="70"/>
      <c r="C1" s="136"/>
      <c r="D1" s="136"/>
    </row>
    <row r="2" spans="1:27" s="137" customFormat="1" x14ac:dyDescent="0.25">
      <c r="A2" s="135" t="s">
        <v>168</v>
      </c>
      <c r="B2" s="70"/>
      <c r="C2" s="136"/>
      <c r="D2" s="136"/>
    </row>
    <row r="3" spans="1:27" s="138" customFormat="1" ht="15.75" customHeight="1" x14ac:dyDescent="0.25">
      <c r="A3" s="127" t="s">
        <v>171</v>
      </c>
      <c r="C3" s="136"/>
      <c r="D3" s="139"/>
      <c r="E3" s="140"/>
      <c r="F3" s="140"/>
      <c r="G3" s="139"/>
    </row>
    <row r="4" spans="1:27" s="138" customFormat="1" ht="15.75" customHeight="1" x14ac:dyDescent="0.25">
      <c r="A4" s="141" t="s">
        <v>173</v>
      </c>
      <c r="C4" s="136"/>
      <c r="D4" s="136"/>
    </row>
    <row r="5" spans="1:27" s="138" customFormat="1" ht="15.75" customHeight="1" x14ac:dyDescent="0.25">
      <c r="A5" s="141"/>
      <c r="C5" s="136"/>
      <c r="D5" s="136"/>
    </row>
    <row r="6" spans="1:27" s="138" customFormat="1" ht="15.75" customHeight="1" x14ac:dyDescent="0.25">
      <c r="A6" s="142" t="str">
        <f>'Admin Info'!B6</f>
        <v>City of Glendale Water &amp; Power</v>
      </c>
      <c r="C6" s="136"/>
      <c r="D6" s="136"/>
      <c r="H6" s="155" t="s">
        <v>68</v>
      </c>
      <c r="I6" s="143"/>
      <c r="J6" s="143"/>
      <c r="K6" s="87"/>
    </row>
    <row r="7" spans="1:27" s="147" customFormat="1" x14ac:dyDescent="0.25">
      <c r="A7" s="144"/>
      <c r="B7" s="145"/>
      <c r="C7" s="146"/>
      <c r="D7" s="146"/>
    </row>
    <row r="8" spans="1:27" s="94" customFormat="1" ht="31.5" x14ac:dyDescent="0.25">
      <c r="A8" s="117" t="s">
        <v>112</v>
      </c>
      <c r="B8" s="118" t="s">
        <v>51</v>
      </c>
      <c r="C8" s="97" t="s">
        <v>5</v>
      </c>
      <c r="D8" s="119" t="s">
        <v>6</v>
      </c>
      <c r="E8" s="95" t="s">
        <v>174</v>
      </c>
      <c r="F8" s="96" t="s">
        <v>14</v>
      </c>
      <c r="G8" s="96" t="s">
        <v>12</v>
      </c>
      <c r="H8" s="95" t="s">
        <v>152</v>
      </c>
      <c r="I8" s="95" t="s">
        <v>153</v>
      </c>
      <c r="J8" s="95" t="s">
        <v>154</v>
      </c>
      <c r="K8" s="95" t="s">
        <v>155</v>
      </c>
      <c r="L8" s="95" t="s">
        <v>119</v>
      </c>
      <c r="M8" s="96" t="s">
        <v>43</v>
      </c>
      <c r="N8" s="96" t="s">
        <v>7</v>
      </c>
      <c r="O8" s="95" t="s">
        <v>120</v>
      </c>
      <c r="P8" s="95" t="s">
        <v>175</v>
      </c>
      <c r="Q8" s="95" t="s">
        <v>121</v>
      </c>
      <c r="R8" s="96" t="s">
        <v>11</v>
      </c>
      <c r="S8" s="96" t="s">
        <v>8</v>
      </c>
      <c r="T8" s="95" t="s">
        <v>118</v>
      </c>
      <c r="U8" s="96" t="s">
        <v>63</v>
      </c>
      <c r="V8" s="98" t="s">
        <v>13</v>
      </c>
      <c r="W8" s="98" t="s">
        <v>9</v>
      </c>
      <c r="X8" s="96" t="s">
        <v>10</v>
      </c>
      <c r="Y8" s="95" t="s">
        <v>156</v>
      </c>
      <c r="Z8" s="95" t="s">
        <v>157</v>
      </c>
    </row>
    <row r="9" spans="1:27" ht="157.5" x14ac:dyDescent="0.25">
      <c r="A9" s="166" t="s">
        <v>181</v>
      </c>
      <c r="B9" s="167" t="s">
        <v>182</v>
      </c>
      <c r="C9" s="168">
        <v>31778</v>
      </c>
      <c r="D9" s="168">
        <v>61271</v>
      </c>
      <c r="E9" s="94" t="s">
        <v>183</v>
      </c>
      <c r="F9" s="94" t="s">
        <v>184</v>
      </c>
      <c r="G9" s="94" t="s">
        <v>185</v>
      </c>
      <c r="H9" s="94" t="s">
        <v>186</v>
      </c>
      <c r="I9" s="94" t="s">
        <v>187</v>
      </c>
      <c r="J9" s="94" t="s">
        <v>188</v>
      </c>
      <c r="K9" s="94" t="s">
        <v>187</v>
      </c>
      <c r="L9" s="94" t="s">
        <v>189</v>
      </c>
      <c r="M9" s="94" t="s">
        <v>190</v>
      </c>
      <c r="N9" s="94" t="s">
        <v>191</v>
      </c>
      <c r="O9" s="94" t="s">
        <v>192</v>
      </c>
      <c r="P9" s="90" t="s">
        <v>193</v>
      </c>
      <c r="Q9" s="90" t="s">
        <v>190</v>
      </c>
      <c r="R9" s="90" t="s">
        <v>194</v>
      </c>
      <c r="S9" s="90" t="s">
        <v>195</v>
      </c>
      <c r="T9" s="90" t="s">
        <v>196</v>
      </c>
      <c r="U9" s="94" t="s">
        <v>197</v>
      </c>
      <c r="V9" s="94" t="s">
        <v>198</v>
      </c>
      <c r="Y9" s="94" t="s">
        <v>199</v>
      </c>
      <c r="Z9" s="94" t="s">
        <v>200</v>
      </c>
    </row>
    <row r="10" spans="1:27" ht="78.75" x14ac:dyDescent="0.25">
      <c r="A10" s="166" t="s">
        <v>201</v>
      </c>
      <c r="B10" s="167" t="s">
        <v>202</v>
      </c>
      <c r="C10" s="168">
        <v>29768</v>
      </c>
      <c r="D10" s="168">
        <v>47787</v>
      </c>
      <c r="E10" s="94" t="s">
        <v>203</v>
      </c>
      <c r="F10" s="94" t="s">
        <v>204</v>
      </c>
      <c r="G10" s="94" t="s">
        <v>205</v>
      </c>
      <c r="H10" s="94" t="s">
        <v>206</v>
      </c>
      <c r="I10" s="94" t="s">
        <v>207</v>
      </c>
      <c r="J10" s="94" t="s">
        <v>208</v>
      </c>
      <c r="K10" s="94" t="s">
        <v>207</v>
      </c>
      <c r="L10" s="94" t="s">
        <v>209</v>
      </c>
      <c r="M10" s="94" t="s">
        <v>190</v>
      </c>
      <c r="N10" s="94" t="s">
        <v>210</v>
      </c>
      <c r="O10" s="94" t="s">
        <v>201</v>
      </c>
      <c r="P10" s="90" t="s">
        <v>211</v>
      </c>
      <c r="Q10" s="90" t="s">
        <v>190</v>
      </c>
      <c r="R10" s="90" t="s">
        <v>194</v>
      </c>
      <c r="S10" s="90" t="s">
        <v>212</v>
      </c>
      <c r="T10" s="90" t="s">
        <v>195</v>
      </c>
      <c r="U10" s="94" t="s">
        <v>209</v>
      </c>
      <c r="V10" s="94" t="s">
        <v>213</v>
      </c>
      <c r="Z10" s="94"/>
    </row>
    <row r="11" spans="1:27" ht="63" x14ac:dyDescent="0.25">
      <c r="A11" s="94" t="s">
        <v>214</v>
      </c>
      <c r="B11" s="169" t="s">
        <v>202</v>
      </c>
      <c r="C11" s="168">
        <v>38596</v>
      </c>
      <c r="D11" s="168">
        <v>49460</v>
      </c>
      <c r="E11" s="94" t="s">
        <v>215</v>
      </c>
      <c r="F11" s="94" t="s">
        <v>216</v>
      </c>
      <c r="G11" s="94" t="s">
        <v>217</v>
      </c>
      <c r="H11" s="94" t="s">
        <v>218</v>
      </c>
      <c r="I11" s="94" t="s">
        <v>219</v>
      </c>
      <c r="J11" s="94" t="s">
        <v>220</v>
      </c>
      <c r="K11" s="94" t="s">
        <v>219</v>
      </c>
      <c r="L11" s="94" t="s">
        <v>221</v>
      </c>
      <c r="M11" s="94" t="s">
        <v>190</v>
      </c>
      <c r="N11" s="94" t="s">
        <v>210</v>
      </c>
      <c r="O11" s="94" t="s">
        <v>214</v>
      </c>
      <c r="P11" s="90" t="s">
        <v>222</v>
      </c>
      <c r="Q11" s="90" t="s">
        <v>190</v>
      </c>
      <c r="R11" s="90" t="s">
        <v>194</v>
      </c>
      <c r="S11" s="90" t="s">
        <v>212</v>
      </c>
      <c r="T11" s="90" t="s">
        <v>195</v>
      </c>
      <c r="U11" s="94" t="s">
        <v>221</v>
      </c>
      <c r="V11" s="94" t="s">
        <v>223</v>
      </c>
      <c r="Y11" s="94" t="s">
        <v>224</v>
      </c>
      <c r="Z11" s="94"/>
    </row>
    <row r="12" spans="1:27" ht="110.25" x14ac:dyDescent="0.25">
      <c r="A12" s="94" t="s">
        <v>225</v>
      </c>
      <c r="B12" s="169" t="s">
        <v>202</v>
      </c>
      <c r="C12" s="168">
        <v>34151</v>
      </c>
      <c r="D12" s="168">
        <v>47787</v>
      </c>
      <c r="E12" s="94" t="s">
        <v>183</v>
      </c>
      <c r="F12" s="94" t="s">
        <v>226</v>
      </c>
      <c r="G12" s="94" t="s">
        <v>227</v>
      </c>
      <c r="H12" s="94" t="s">
        <v>228</v>
      </c>
      <c r="I12" s="94" t="s">
        <v>229</v>
      </c>
      <c r="J12" s="94" t="s">
        <v>230</v>
      </c>
      <c r="K12" s="94" t="s">
        <v>229</v>
      </c>
      <c r="L12" s="94" t="s">
        <v>231</v>
      </c>
      <c r="M12" s="94" t="s">
        <v>190</v>
      </c>
      <c r="N12" s="94" t="s">
        <v>212</v>
      </c>
      <c r="O12" s="94" t="s">
        <v>232</v>
      </c>
      <c r="P12" s="90" t="s">
        <v>233</v>
      </c>
      <c r="Q12" s="90" t="s">
        <v>190</v>
      </c>
      <c r="R12" s="90" t="s">
        <v>194</v>
      </c>
      <c r="S12" s="90" t="s">
        <v>195</v>
      </c>
      <c r="T12" s="90" t="s">
        <v>195</v>
      </c>
      <c r="U12" s="94" t="s">
        <v>231</v>
      </c>
      <c r="V12" s="94" t="s">
        <v>198</v>
      </c>
      <c r="Y12" s="94" t="s">
        <v>234</v>
      </c>
      <c r="Z12" s="94"/>
    </row>
    <row r="13" spans="1:27" ht="94.5" x14ac:dyDescent="0.25">
      <c r="A13" s="94" t="s">
        <v>235</v>
      </c>
      <c r="B13" s="167" t="s">
        <v>236</v>
      </c>
      <c r="C13" s="168">
        <v>33086</v>
      </c>
      <c r="D13" s="168">
        <v>46553</v>
      </c>
      <c r="E13" s="94" t="s">
        <v>237</v>
      </c>
      <c r="F13" s="94" t="s">
        <v>184</v>
      </c>
      <c r="G13" s="94" t="s">
        <v>227</v>
      </c>
      <c r="H13" s="94" t="s">
        <v>238</v>
      </c>
      <c r="I13" s="94" t="s">
        <v>239</v>
      </c>
      <c r="J13" s="94" t="s">
        <v>220</v>
      </c>
      <c r="K13" s="94" t="s">
        <v>240</v>
      </c>
      <c r="L13" s="94" t="s">
        <v>241</v>
      </c>
      <c r="M13" s="94" t="s">
        <v>190</v>
      </c>
      <c r="N13" s="94" t="s">
        <v>212</v>
      </c>
      <c r="O13" s="94" t="s">
        <v>242</v>
      </c>
      <c r="P13" s="90" t="s">
        <v>243</v>
      </c>
      <c r="Q13" s="90" t="s">
        <v>190</v>
      </c>
      <c r="R13" s="90" t="s">
        <v>194</v>
      </c>
      <c r="S13" s="90" t="s">
        <v>195</v>
      </c>
      <c r="T13" s="90" t="s">
        <v>195</v>
      </c>
      <c r="U13" s="94" t="s">
        <v>231</v>
      </c>
      <c r="V13" s="94" t="s">
        <v>244</v>
      </c>
      <c r="Y13" s="94" t="s">
        <v>245</v>
      </c>
      <c r="Z13" s="94" t="s">
        <v>246</v>
      </c>
    </row>
    <row r="14" spans="1:27" ht="47.25" x14ac:dyDescent="0.25">
      <c r="A14" s="171" t="s">
        <v>370</v>
      </c>
      <c r="B14" s="167" t="s">
        <v>359</v>
      </c>
      <c r="C14" s="168">
        <v>42339</v>
      </c>
      <c r="D14" s="168">
        <v>51470</v>
      </c>
      <c r="E14" s="171" t="s">
        <v>360</v>
      </c>
      <c r="F14" s="171" t="s">
        <v>361</v>
      </c>
      <c r="G14" s="171" t="s">
        <v>371</v>
      </c>
      <c r="H14" s="171" t="s">
        <v>362</v>
      </c>
      <c r="I14" s="171" t="s">
        <v>362</v>
      </c>
      <c r="J14" s="171" t="s">
        <v>372</v>
      </c>
      <c r="K14" s="171" t="s">
        <v>372</v>
      </c>
      <c r="L14" s="171" t="s">
        <v>373</v>
      </c>
      <c r="M14" s="171" t="s">
        <v>374</v>
      </c>
      <c r="N14" s="171" t="s">
        <v>212</v>
      </c>
      <c r="O14" s="171" t="s">
        <v>375</v>
      </c>
      <c r="P14" s="171" t="s">
        <v>375</v>
      </c>
      <c r="Q14" s="171" t="s">
        <v>375</v>
      </c>
      <c r="R14" s="171" t="s">
        <v>366</v>
      </c>
      <c r="S14" s="171" t="s">
        <v>212</v>
      </c>
      <c r="T14" s="171" t="s">
        <v>195</v>
      </c>
      <c r="U14" s="171" t="s">
        <v>367</v>
      </c>
      <c r="V14" s="171" t="s">
        <v>376</v>
      </c>
      <c r="W14" s="94"/>
      <c r="X14" s="94"/>
      <c r="Y14" s="171" t="s">
        <v>377</v>
      </c>
      <c r="Z14" s="94"/>
      <c r="AA14" s="94"/>
    </row>
    <row r="15" spans="1:27" x14ac:dyDescent="0.25">
      <c r="A15" s="94"/>
      <c r="B15" s="167"/>
      <c r="C15" s="168"/>
      <c r="D15" s="168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x14ac:dyDescent="0.25">
      <c r="A16" s="94"/>
      <c r="B16" s="167"/>
      <c r="C16" s="168"/>
      <c r="D16" s="168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x14ac:dyDescent="0.25">
      <c r="A17" s="170"/>
      <c r="B17" s="167"/>
      <c r="C17" s="168"/>
      <c r="D17" s="168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x14ac:dyDescent="0.25">
      <c r="B18" s="52"/>
    </row>
    <row r="19" spans="1:27" ht="15.75" customHeight="1" x14ac:dyDescent="0.25">
      <c r="A19" s="91"/>
      <c r="B19" s="52"/>
    </row>
    <row r="20" spans="1:27" x14ac:dyDescent="0.25">
      <c r="B20" s="52"/>
    </row>
    <row r="21" spans="1:27" x14ac:dyDescent="0.25">
      <c r="B21" s="52"/>
    </row>
    <row r="22" spans="1:27" x14ac:dyDescent="0.25">
      <c r="B22" s="52"/>
    </row>
    <row r="23" spans="1:27" x14ac:dyDescent="0.25">
      <c r="B23" s="52"/>
    </row>
    <row r="24" spans="1:27" x14ac:dyDescent="0.25">
      <c r="B24" s="52"/>
    </row>
    <row r="25" spans="1:27" x14ac:dyDescent="0.25">
      <c r="B25" s="52"/>
    </row>
    <row r="26" spans="1:27" x14ac:dyDescent="0.25">
      <c r="B26" s="52"/>
    </row>
    <row r="27" spans="1:27" x14ac:dyDescent="0.25">
      <c r="B27" s="52"/>
    </row>
    <row r="28" spans="1:27" x14ac:dyDescent="0.25">
      <c r="B28" s="52"/>
    </row>
    <row r="29" spans="1:27" x14ac:dyDescent="0.25">
      <c r="B29" s="52"/>
    </row>
    <row r="30" spans="1:27" x14ac:dyDescent="0.25">
      <c r="B30" s="52"/>
    </row>
    <row r="31" spans="1:27" x14ac:dyDescent="0.25">
      <c r="B31" s="52"/>
    </row>
    <row r="32" spans="1:27" x14ac:dyDescent="0.25">
      <c r="B32" s="52"/>
    </row>
    <row r="33" spans="2:2" x14ac:dyDescent="0.25">
      <c r="B33" s="52"/>
    </row>
    <row r="34" spans="2:2" x14ac:dyDescent="0.25">
      <c r="B34" s="52"/>
    </row>
    <row r="47" spans="2:2" x14ac:dyDescent="0.25">
      <c r="B47" s="92"/>
    </row>
    <row r="48" spans="2:2" x14ac:dyDescent="0.25">
      <c r="B48" s="92"/>
    </row>
    <row r="49" spans="2:2" x14ac:dyDescent="0.25">
      <c r="B49" s="92"/>
    </row>
    <row r="50" spans="2:2" x14ac:dyDescent="0.25">
      <c r="B50" s="92"/>
    </row>
    <row r="51" spans="2:2" x14ac:dyDescent="0.25">
      <c r="B51" s="92"/>
    </row>
    <row r="52" spans="2:2" x14ac:dyDescent="0.25">
      <c r="B52" s="92"/>
    </row>
    <row r="53" spans="2:2" x14ac:dyDescent="0.25">
      <c r="B53" s="92"/>
    </row>
    <row r="54" spans="2:2" x14ac:dyDescent="0.25">
      <c r="B54" s="92"/>
    </row>
    <row r="55" spans="2:2" x14ac:dyDescent="0.25">
      <c r="B55" s="92"/>
    </row>
    <row r="56" spans="2:2" x14ac:dyDescent="0.25">
      <c r="B56" s="92"/>
    </row>
    <row r="57" spans="2:2" x14ac:dyDescent="0.25">
      <c r="B57" s="92"/>
    </row>
    <row r="58" spans="2:2" x14ac:dyDescent="0.25">
      <c r="B58" s="92"/>
    </row>
    <row r="59" spans="2:2" x14ac:dyDescent="0.25">
      <c r="B59" s="92"/>
    </row>
    <row r="60" spans="2:2" x14ac:dyDescent="0.25">
      <c r="B60" s="92"/>
    </row>
    <row r="61" spans="2:2" x14ac:dyDescent="0.25">
      <c r="B61" s="92"/>
    </row>
    <row r="62" spans="2:2" x14ac:dyDescent="0.25">
      <c r="B62" s="92"/>
    </row>
    <row r="63" spans="2:2" x14ac:dyDescent="0.25">
      <c r="B63" s="92"/>
    </row>
    <row r="64" spans="2:2" x14ac:dyDescent="0.25">
      <c r="B64" s="92"/>
    </row>
    <row r="65" spans="2:2" x14ac:dyDescent="0.25">
      <c r="B65" s="92"/>
    </row>
    <row r="66" spans="2:2" x14ac:dyDescent="0.25">
      <c r="B66" s="92"/>
    </row>
    <row r="67" spans="2:2" x14ac:dyDescent="0.25">
      <c r="B67" s="92"/>
    </row>
    <row r="68" spans="2:2" x14ac:dyDescent="0.25">
      <c r="B68" s="92"/>
    </row>
    <row r="69" spans="2:2" x14ac:dyDescent="0.25">
      <c r="B69" s="92"/>
    </row>
    <row r="70" spans="2:2" x14ac:dyDescent="0.25">
      <c r="B70" s="92"/>
    </row>
    <row r="71" spans="2:2" x14ac:dyDescent="0.25">
      <c r="B71" s="92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City of Glendale Water &amp; Power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Z5JXHV6S7NA6-3-72059</_dlc_DocId>
    <_dlc_DocIdUrl xmlns="8eef3743-c7b3-4cbe-8837-b6e805be353c">
      <Url>http://efilingspinternal/_layouts/DocIdRedir.aspx?ID=Z5JXHV6S7NA6-3-72059</Url>
      <Description>Z5JXHV6S7NA6-3-72059</Description>
    </_dlc_DocIdUrl>
  </documentManagement>
</p:properties>
</file>

<file path=customXml/itemProps1.xml><?xml version="1.0" encoding="utf-8"?>
<ds:datastoreItem xmlns:ds="http://schemas.openxmlformats.org/officeDocument/2006/customXml" ds:itemID="{973B2289-0B7C-49A7-96CB-E4476B383F26}"/>
</file>

<file path=customXml/itemProps2.xml><?xml version="1.0" encoding="utf-8"?>
<ds:datastoreItem xmlns:ds="http://schemas.openxmlformats.org/officeDocument/2006/customXml" ds:itemID="{7B9B45A2-4943-41F7-BBE7-7EF485250ABC}"/>
</file>

<file path=customXml/itemProps3.xml><?xml version="1.0" encoding="utf-8"?>
<ds:datastoreItem xmlns:ds="http://schemas.openxmlformats.org/officeDocument/2006/customXml" ds:itemID="{DE7FC5DD-C37C-477F-BAAA-3677BEE640A0}"/>
</file>

<file path=customXml/itemProps4.xml><?xml version="1.0" encoding="utf-8"?>
<ds:datastoreItem xmlns:ds="http://schemas.openxmlformats.org/officeDocument/2006/customXml" ds:itemID="{1E1A3973-A745-4068-B9CF-2E135FE43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Admin Info</vt:lpstr>
      <vt:lpstr>S-1 CRATs</vt:lpstr>
      <vt:lpstr>S-2 Energy Balance</vt:lpstr>
      <vt:lpstr>S-5 Renewable Resource Table</vt:lpstr>
      <vt:lpstr>S-5 General Resource Table</vt:lpstr>
      <vt:lpstr>'S-1 CRATs'!Print_Titles</vt:lpstr>
      <vt:lpstr>'S-2 Energy Balance'!Print_Titles</vt:lpstr>
      <vt:lpstr>'S-5 General Resource Table'!Print_Titles</vt:lpstr>
      <vt:lpstr>'S-5 Renewable Resource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Glendale Water &amp; Power's Cover Letter Regarding Resource Plan</dc:title>
  <dc:creator>CEC</dc:creator>
  <cp:lastModifiedBy>Valerie Puffer</cp:lastModifiedBy>
  <cp:lastPrinted>2015-04-22T23:50:56Z</cp:lastPrinted>
  <dcterms:created xsi:type="dcterms:W3CDTF">2004-11-07T17:37:25Z</dcterms:created>
  <dcterms:modified xsi:type="dcterms:W3CDTF">2015-04-24T18:31:29Z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db86986a-296c-473a-b6dc-1b28667e1157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http://efilingspinternal/PendingDocuments/15-IEPR-02/20150427T075839_City_of_Glendale_Water__Power's_Cover_Letter_Regarding_Resource.xlsx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495900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