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ckup 1\CEC Reports\2015 CEC Submittal\"/>
    </mc:Choice>
  </mc:AlternateContent>
  <bookViews>
    <workbookView xWindow="0" yWindow="0" windowWidth="19116" windowHeight="10860" tabRatio="677" activeTab="2"/>
  </bookViews>
  <sheets>
    <sheet name="Admin Info" sheetId="10" r:id="rId1"/>
    <sheet name="S-1 CRATs" sheetId="1" r:id="rId2"/>
    <sheet name="S-2 Energy Balance" sheetId="3" r:id="rId3"/>
    <sheet name="S-5 Bilateral Contract A" sheetId="11" r:id="rId4"/>
    <sheet name="S-5 Big Horn I" sheetId="13" r:id="rId5"/>
    <sheet name="S-5 Big Horn II" sheetId="14" r:id="rId6"/>
    <sheet name="S-5 Altamont Wind" sheetId="15" r:id="rId7"/>
    <sheet name="S-5 Manzana Wind" sheetId="16" r:id="rId8"/>
    <sheet name="S-5 G2 Landfill Gas" sheetId="17" r:id="rId9"/>
    <sheet name="S-5 Ameresco Landfill Gas" sheetId="18" r:id="rId10"/>
    <sheet name="S-5 Ameresco Forward" sheetId="19" r:id="rId11"/>
    <sheet name="S-5 Ameresco Vasco" sheetId="20" r:id="rId12"/>
    <sheet name="S-5 Utility Scale Solar" sheetId="21" r:id="rId13"/>
    <sheet name="S-5 Friant 1" sheetId="22" r:id="rId14"/>
    <sheet name="S-5 Friant 2" sheetId="23" r:id="rId15"/>
    <sheet name="S-5 TriDam" sheetId="24" r:id="rId16"/>
    <sheet name="S-5 Seattle City Light" sheetId="25" r:id="rId17"/>
  </sheets>
  <externalReferences>
    <externalReference r:id="rId18"/>
  </externalReferences>
  <definedNames>
    <definedName name="_xlnm.Print_Titles" localSheetId="1">'S-1 CRATs'!$9:$9</definedName>
    <definedName name="_xlnm.Print_Titles" localSheetId="2">'S-2 Energy Balance'!$9:$9</definedName>
    <definedName name="_xlnm.Print_Titles" localSheetId="6">'S-5 Altamont Wind'!$4:$4</definedName>
    <definedName name="_xlnm.Print_Titles" localSheetId="10">'S-5 Ameresco Forward'!$4:$4</definedName>
    <definedName name="_xlnm.Print_Titles" localSheetId="9">'S-5 Ameresco Landfill Gas'!$4:$4</definedName>
    <definedName name="_xlnm.Print_Titles" localSheetId="11">'S-5 Ameresco Vasco'!$4:$4</definedName>
    <definedName name="_xlnm.Print_Titles" localSheetId="4">'S-5 Big Horn I'!$4:$4</definedName>
    <definedName name="_xlnm.Print_Titles" localSheetId="5">'S-5 Big Horn II'!$4:$4</definedName>
    <definedName name="_xlnm.Print_Titles" localSheetId="3">'S-5 Bilateral Contract A'!$6:$7</definedName>
    <definedName name="_xlnm.Print_Titles" localSheetId="13">'S-5 Friant 1'!$4:$4</definedName>
    <definedName name="_xlnm.Print_Titles" localSheetId="14">'S-5 Friant 2'!$4:$4</definedName>
    <definedName name="_xlnm.Print_Titles" localSheetId="8">'S-5 G2 Landfill Gas'!$4:$4</definedName>
    <definedName name="_xlnm.Print_Titles" localSheetId="7">'S-5 Manzana Wind'!$4:$4</definedName>
    <definedName name="_xlnm.Print_Titles" localSheetId="16">'S-5 Seattle City Light'!$4:$4</definedName>
    <definedName name="_xlnm.Print_Titles" localSheetId="15">'S-5 TriDam'!$4:$4</definedName>
    <definedName name="_xlnm.Print_Titles" localSheetId="12">'S-5 Utility Scale Solar'!$4:$4</definedName>
  </definedNames>
  <calcPr calcId="152511"/>
</workbook>
</file>

<file path=xl/calcChain.xml><?xml version="1.0" encoding="utf-8"?>
<calcChain xmlns="http://schemas.openxmlformats.org/spreadsheetml/2006/main">
  <c r="C52" i="3" l="1"/>
  <c r="D52" i="3"/>
  <c r="C31" i="3" l="1"/>
  <c r="C30" i="3"/>
  <c r="D30" i="3"/>
  <c r="D31" i="3"/>
  <c r="D22" i="3" l="1"/>
  <c r="D21" i="3"/>
  <c r="C22" i="3"/>
  <c r="C21" i="3"/>
  <c r="C14" i="3"/>
  <c r="D14" i="3"/>
  <c r="B3" i="25" l="1"/>
  <c r="B3" i="24"/>
  <c r="B3" i="23"/>
  <c r="B3" i="22"/>
  <c r="B3" i="21"/>
  <c r="B3" i="20"/>
  <c r="B3" i="19"/>
  <c r="B3" i="18"/>
  <c r="B3" i="17"/>
  <c r="B3" i="16"/>
  <c r="B3" i="15"/>
  <c r="B3" i="14"/>
  <c r="B3" i="13"/>
  <c r="E14" i="3" l="1"/>
  <c r="F52" i="3"/>
  <c r="G52" i="3"/>
  <c r="E52" i="3"/>
  <c r="E14" i="1" l="1"/>
  <c r="E16" i="1" s="1"/>
  <c r="E17" i="1" l="1"/>
  <c r="E20" i="1" s="1"/>
  <c r="F55" i="1"/>
  <c r="F23" i="1"/>
  <c r="E23" i="1"/>
  <c r="F14" i="1"/>
  <c r="F16" i="1" s="1"/>
  <c r="A6" i="11"/>
  <c r="E16" i="3" l="1"/>
  <c r="F50" i="3"/>
  <c r="F34" i="3"/>
  <c r="F32" i="3"/>
  <c r="F29" i="3"/>
  <c r="F19" i="3"/>
  <c r="F14" i="3"/>
  <c r="F16" i="3" s="1"/>
  <c r="F57" i="3" s="1"/>
  <c r="D14" i="1"/>
  <c r="D16" i="1" s="1"/>
  <c r="D17" i="1" s="1"/>
  <c r="C14" i="1"/>
  <c r="C16" i="1" s="1"/>
  <c r="C17" i="1" s="1"/>
  <c r="F56" i="3" l="1"/>
  <c r="F58" i="3" s="1"/>
  <c r="E19" i="3"/>
  <c r="N14" i="3"/>
  <c r="N16" i="3" s="1"/>
  <c r="N57" i="3" s="1"/>
  <c r="M14" i="3"/>
  <c r="M16" i="3" s="1"/>
  <c r="M57" i="3" s="1"/>
  <c r="L14" i="3"/>
  <c r="L16" i="3" s="1"/>
  <c r="L57" i="3" s="1"/>
  <c r="K14" i="3"/>
  <c r="K16" i="3" s="1"/>
  <c r="K57" i="3" s="1"/>
  <c r="J14" i="3"/>
  <c r="J16" i="3" s="1"/>
  <c r="J57" i="3" s="1"/>
  <c r="I14" i="3"/>
  <c r="I16" i="3" s="1"/>
  <c r="I57" i="3" s="1"/>
  <c r="H14" i="3"/>
  <c r="G14" i="3"/>
  <c r="N14" i="1"/>
  <c r="N16" i="1" s="1"/>
  <c r="M14" i="1"/>
  <c r="M16" i="1" s="1"/>
  <c r="L14" i="1"/>
  <c r="L16" i="1" s="1"/>
  <c r="K14" i="1"/>
  <c r="K16" i="1" s="1"/>
  <c r="K17" i="1" s="1"/>
  <c r="J14" i="1"/>
  <c r="J16" i="1" s="1"/>
  <c r="J17" i="1" s="1"/>
  <c r="I14" i="1"/>
  <c r="I16" i="1" s="1"/>
  <c r="I17" i="1" s="1"/>
  <c r="H14" i="1"/>
  <c r="H16" i="1" s="1"/>
  <c r="H17" i="1" s="1"/>
  <c r="G14" i="1"/>
  <c r="G16" i="1" s="1"/>
  <c r="G17" i="1" s="1"/>
  <c r="F17" i="1"/>
  <c r="F20" i="1" s="1"/>
  <c r="D76" i="1"/>
  <c r="C76" i="1"/>
  <c r="B6" i="3"/>
  <c r="B6" i="1"/>
  <c r="D55" i="1"/>
  <c r="C55" i="1"/>
  <c r="D39" i="1"/>
  <c r="C39" i="1"/>
  <c r="D37" i="1"/>
  <c r="C37" i="1"/>
  <c r="D34" i="1"/>
  <c r="C34" i="1"/>
  <c r="D23" i="1"/>
  <c r="C23" i="1"/>
  <c r="N50" i="3"/>
  <c r="M50" i="3"/>
  <c r="L50" i="3"/>
  <c r="K50" i="3"/>
  <c r="J50" i="3"/>
  <c r="I50" i="3"/>
  <c r="H50" i="3"/>
  <c r="G50" i="3"/>
  <c r="N34" i="3"/>
  <c r="M34" i="3"/>
  <c r="L34" i="3"/>
  <c r="K34" i="3"/>
  <c r="J34" i="3"/>
  <c r="I34" i="3"/>
  <c r="H34" i="3"/>
  <c r="G34" i="3"/>
  <c r="N32" i="3"/>
  <c r="M32" i="3"/>
  <c r="L32" i="3"/>
  <c r="K32" i="3"/>
  <c r="J32" i="3"/>
  <c r="I32" i="3"/>
  <c r="H32" i="3"/>
  <c r="G32" i="3"/>
  <c r="N29" i="3"/>
  <c r="M29" i="3"/>
  <c r="L29" i="3"/>
  <c r="K29" i="3"/>
  <c r="J29" i="3"/>
  <c r="I29" i="3"/>
  <c r="H29" i="3"/>
  <c r="G29" i="3"/>
  <c r="N19" i="3"/>
  <c r="M19" i="3"/>
  <c r="L19" i="3"/>
  <c r="K19" i="3"/>
  <c r="K56" i="3" s="1"/>
  <c r="J19" i="3"/>
  <c r="J56" i="3" s="1"/>
  <c r="I19" i="3"/>
  <c r="I56" i="3" s="1"/>
  <c r="H19" i="3"/>
  <c r="H56" i="3" s="1"/>
  <c r="G19" i="3"/>
  <c r="G56" i="3" s="1"/>
  <c r="H16" i="3"/>
  <c r="H57" i="3" s="1"/>
  <c r="G16" i="3"/>
  <c r="G57" i="3" s="1"/>
  <c r="N55" i="1"/>
  <c r="M55" i="1"/>
  <c r="L55" i="1"/>
  <c r="K55" i="1"/>
  <c r="J55" i="1"/>
  <c r="I55" i="1"/>
  <c r="H55" i="1"/>
  <c r="G55" i="1"/>
  <c r="N39" i="1"/>
  <c r="M39" i="1"/>
  <c r="L39" i="1"/>
  <c r="K39" i="1"/>
  <c r="J39" i="1"/>
  <c r="I39" i="1"/>
  <c r="H39" i="1"/>
  <c r="G39" i="1"/>
  <c r="F39" i="1"/>
  <c r="N37" i="1"/>
  <c r="M37" i="1"/>
  <c r="L37" i="1"/>
  <c r="K37" i="1"/>
  <c r="J37" i="1"/>
  <c r="I37" i="1"/>
  <c r="H37" i="1"/>
  <c r="G37" i="1"/>
  <c r="F37" i="1"/>
  <c r="N34" i="1"/>
  <c r="M34" i="1"/>
  <c r="L34" i="1"/>
  <c r="K34" i="1"/>
  <c r="J34" i="1"/>
  <c r="I34" i="1"/>
  <c r="H34" i="1"/>
  <c r="G34" i="1"/>
  <c r="F34" i="1"/>
  <c r="N23" i="1"/>
  <c r="M23" i="1"/>
  <c r="L23" i="1"/>
  <c r="K23" i="1"/>
  <c r="J23" i="1"/>
  <c r="I23" i="1"/>
  <c r="H23" i="1"/>
  <c r="G23" i="1"/>
  <c r="E50" i="3"/>
  <c r="E34" i="3"/>
  <c r="E32" i="3"/>
  <c r="E29" i="3"/>
  <c r="E57" i="3"/>
  <c r="E55" i="1"/>
  <c r="E39" i="1"/>
  <c r="E34" i="1"/>
  <c r="E37" i="1"/>
  <c r="D50" i="3"/>
  <c r="C50" i="3"/>
  <c r="D34" i="3"/>
  <c r="C34" i="3"/>
  <c r="D32" i="3"/>
  <c r="C32" i="3"/>
  <c r="D29" i="3"/>
  <c r="C29" i="3"/>
  <c r="D19" i="3"/>
  <c r="C19" i="3"/>
  <c r="D16" i="3"/>
  <c r="D57" i="3" s="1"/>
  <c r="C16" i="3"/>
  <c r="C57" i="3" s="1"/>
  <c r="L56" i="3" l="1"/>
  <c r="L58" i="3" s="1"/>
  <c r="N56" i="3"/>
  <c r="N58" i="3" s="1"/>
  <c r="M56" i="3"/>
  <c r="M58" i="3" s="1"/>
  <c r="N61" i="1"/>
  <c r="F61" i="1"/>
  <c r="L61" i="1"/>
  <c r="K61" i="1"/>
  <c r="M61" i="1"/>
  <c r="E61" i="1"/>
  <c r="G61" i="1"/>
  <c r="C61" i="1"/>
  <c r="D56" i="3"/>
  <c r="H61" i="1"/>
  <c r="D61" i="1"/>
  <c r="C56" i="3"/>
  <c r="I61" i="1"/>
  <c r="E56" i="3"/>
  <c r="E58" i="3" s="1"/>
  <c r="J61" i="1"/>
  <c r="D20" i="1"/>
  <c r="D62" i="1" s="1"/>
  <c r="C20" i="1"/>
  <c r="C62" i="1" s="1"/>
  <c r="H58" i="3"/>
  <c r="G20" i="1"/>
  <c r="G62" i="1" s="1"/>
  <c r="I20" i="1"/>
  <c r="I62" i="1" s="1"/>
  <c r="K20" i="1"/>
  <c r="K62" i="1" s="1"/>
  <c r="M17" i="1"/>
  <c r="M20" i="1" s="1"/>
  <c r="M62" i="1" s="1"/>
  <c r="F62" i="1"/>
  <c r="H20" i="1"/>
  <c r="H62" i="1" s="1"/>
  <c r="J20" i="1"/>
  <c r="J62" i="1" s="1"/>
  <c r="L17" i="1"/>
  <c r="L20" i="1" s="1"/>
  <c r="L62" i="1" s="1"/>
  <c r="N17" i="1"/>
  <c r="N20" i="1" s="1"/>
  <c r="N62" i="1" s="1"/>
  <c r="J58" i="3"/>
  <c r="G58" i="3"/>
  <c r="I58" i="3"/>
  <c r="K58" i="3"/>
  <c r="E62" i="1"/>
  <c r="M63" i="1" l="1"/>
  <c r="C63" i="1"/>
  <c r="K63" i="1"/>
  <c r="D63" i="1"/>
  <c r="I63" i="1"/>
  <c r="G63" i="1"/>
  <c r="N63" i="1"/>
  <c r="J63" i="1"/>
  <c r="L63" i="1"/>
  <c r="E63" i="1"/>
  <c r="F63" i="1"/>
  <c r="H63" i="1"/>
</calcChain>
</file>

<file path=xl/sharedStrings.xml><?xml version="1.0" encoding="utf-8"?>
<sst xmlns="http://schemas.openxmlformats.org/spreadsheetml/2006/main" count="947" uniqueCount="367">
  <si>
    <t xml:space="preserve">Firm Sales Obligations </t>
  </si>
  <si>
    <t>(1)</t>
  </si>
  <si>
    <t>(2)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</si>
  <si>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</si>
  <si>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</si>
  <si>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</si>
  <si>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</si>
  <si>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</si>
  <si>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</si>
  <si>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</si>
  <si>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</si>
  <si>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</si>
  <si>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</si>
  <si>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</si>
  <si>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</si>
  <si>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</si>
  <si>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</si>
  <si>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</si>
  <si>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</si>
  <si>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</si>
  <si>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</si>
  <si>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</si>
  <si>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</si>
  <si>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</si>
  <si>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</si>
  <si>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</si>
  <si>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</si>
  <si>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</si>
  <si>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</si>
  <si>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18a</t>
  </si>
  <si>
    <t>18b</t>
  </si>
  <si>
    <t>18c</t>
  </si>
  <si>
    <t>18d</t>
  </si>
  <si>
    <t>19a</t>
  </si>
  <si>
    <t>19b</t>
  </si>
  <si>
    <t>19c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</si>
  <si>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</si>
  <si>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</si>
  <si>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</si>
  <si>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</si>
  <si>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</si>
  <si>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</si>
  <si>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</si>
  <si>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</si>
  <si>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</si>
  <si>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[more specific info such as substation &amp; buss]</t>
  </si>
  <si>
    <t>[load pocket location and more specific attributes]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</si>
  <si>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</si>
  <si>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</si>
  <si>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</si>
  <si>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</si>
  <si>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</si>
  <si>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</si>
  <si>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>Total: Existing and Planned Capacity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</si>
  <si>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</si>
  <si>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</si>
  <si>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</si>
  <si>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</si>
  <si>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</si>
  <si>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</si>
  <si>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</si>
  <si>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</si>
  <si>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</si>
  <si>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</si>
  <si>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</si>
  <si>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</si>
  <si>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>2019</t>
  </si>
  <si>
    <t>2020</t>
  </si>
  <si>
    <t xml:space="preserve">Yellow pattern cells are used to apply for confidentiality.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</si>
  <si>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</si>
  <si>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</si>
  <si>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</si>
  <si>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</si>
  <si>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</si>
  <si>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</si>
  <si>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</si>
  <si>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</si>
  <si>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</si>
  <si>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</si>
  <si>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</si>
  <si>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</si>
  <si>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</si>
  <si>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</si>
  <si>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Total Dependable Hydroelectric Capacity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</si>
  <si>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</si>
  <si>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</si>
  <si>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</si>
  <si>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</si>
  <si>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</si>
  <si>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</si>
  <si>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</si>
  <si>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</si>
  <si>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</si>
  <si>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</si>
  <si>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</si>
  <si>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</si>
  <si>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</si>
  <si>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</si>
  <si>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</si>
  <si>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</si>
  <si>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</si>
  <si>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</si>
  <si>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</si>
  <si>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</si>
  <si>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</si>
  <si>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</si>
  <si>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</si>
  <si>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</si>
  <si>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</si>
  <si>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</si>
  <si>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</si>
  <si>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</si>
  <si>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</si>
  <si>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</si>
  <si>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</si>
  <si>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[balancing area and transmission zone]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</si>
  <si>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</si>
  <si>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</si>
  <si>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</si>
  <si>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</si>
  <si>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</si>
  <si>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</si>
  <si>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CAPACITY BALANCE SUMMARY</t>
  </si>
  <si>
    <t>Historic LSE Peak Load:</t>
  </si>
  <si>
    <t>ENERGY BALANCE SUMMARY</t>
  </si>
  <si>
    <t>Total Energy: Existing and Planned Resources</t>
  </si>
  <si>
    <t>8a</t>
  </si>
  <si>
    <t>8b</t>
  </si>
  <si>
    <t>8c</t>
  </si>
  <si>
    <t>9a</t>
  </si>
  <si>
    <t>10a</t>
  </si>
  <si>
    <t>10b</t>
  </si>
  <si>
    <t>10c</t>
  </si>
  <si>
    <t>11a</t>
  </si>
  <si>
    <t>11d</t>
  </si>
  <si>
    <t>12a</t>
  </si>
  <si>
    <t>12b</t>
  </si>
  <si>
    <t>12c</t>
  </si>
  <si>
    <t>12d</t>
  </si>
  <si>
    <t>13a</t>
  </si>
  <si>
    <t>14e</t>
  </si>
  <si>
    <t>18e</t>
  </si>
  <si>
    <t>8d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</si>
  <si>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</si>
  <si>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</si>
  <si>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</si>
  <si>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</si>
  <si>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</si>
  <si>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</si>
  <si>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</si>
  <si>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</si>
  <si>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</si>
  <si>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</si>
  <si>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</si>
  <si>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</si>
  <si>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</si>
  <si>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</si>
  <si>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</si>
  <si>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</si>
  <si>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</si>
  <si>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</si>
  <si>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</si>
  <si>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</si>
  <si>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</si>
  <si>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</si>
  <si>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t>NQC or Dependable MW Under Contract: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</si>
  <si>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</si>
  <si>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</si>
  <si>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</si>
  <si>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</si>
  <si>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</si>
  <si>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</si>
  <si>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Silicon Valley Power</t>
  </si>
  <si>
    <t>Ann Hatcher</t>
  </si>
  <si>
    <t>Jan Pepper</t>
  </si>
  <si>
    <t>Division Manager</t>
  </si>
  <si>
    <t>jpepper@svpower.com</t>
  </si>
  <si>
    <t>408-615-6679</t>
  </si>
  <si>
    <t>1500 Warburton Ave</t>
  </si>
  <si>
    <t>Electric Department</t>
  </si>
  <si>
    <t>Santa Clara</t>
  </si>
  <si>
    <t>Edward Suriaga</t>
  </si>
  <si>
    <t>esuriaga@svpower.com</t>
  </si>
  <si>
    <t>408-615-6657</t>
  </si>
  <si>
    <t>Sr Business Analyst</t>
  </si>
  <si>
    <t>Natural Gas: SVP Cogeneration</t>
  </si>
  <si>
    <t>Natural Gas: SVP DVR 1</t>
  </si>
  <si>
    <t>Natural Gas: SVP DVR 2</t>
  </si>
  <si>
    <t>12e</t>
  </si>
  <si>
    <t>Natural Gas: SVP Gianera 1</t>
  </si>
  <si>
    <t>12f</t>
  </si>
  <si>
    <t>Natural Gas: SVP Gianera 2</t>
  </si>
  <si>
    <t>12g</t>
  </si>
  <si>
    <t>Coal: M-S-R San Juan</t>
  </si>
  <si>
    <t>12h</t>
  </si>
  <si>
    <t>Natural Gas: Graphics Packaging Inc.</t>
  </si>
  <si>
    <t>12i</t>
  </si>
  <si>
    <t>Natural Gas: NCPA CT</t>
  </si>
  <si>
    <t>12j</t>
  </si>
  <si>
    <t>Natural Gas: NCPA Lodi Energy Center</t>
  </si>
  <si>
    <t>Geothermal:  NCPA Geothermal</t>
  </si>
  <si>
    <t>Wind, MSR Big Horn 1</t>
  </si>
  <si>
    <t>Wind, MSR Big Horn 2</t>
  </si>
  <si>
    <t>Wind, Altamont</t>
  </si>
  <si>
    <t>Wind, Manzana</t>
  </si>
  <si>
    <t>18f</t>
  </si>
  <si>
    <t>Landfill Gas, G2</t>
  </si>
  <si>
    <t>18g</t>
  </si>
  <si>
    <t>Landfill Gas, Ameresco</t>
  </si>
  <si>
    <t>18h</t>
  </si>
  <si>
    <t>Landfill Gas, Ameresco FWD</t>
  </si>
  <si>
    <t>18i</t>
  </si>
  <si>
    <t>Landfill Gas, Ameresco VASCO</t>
  </si>
  <si>
    <t>18j</t>
  </si>
  <si>
    <t>Hydro, Friant 1</t>
  </si>
  <si>
    <t>18k</t>
  </si>
  <si>
    <t>Hydro, Friant 2</t>
  </si>
  <si>
    <t>18l</t>
  </si>
  <si>
    <t>Hydro, Tri-Dam Southern</t>
  </si>
  <si>
    <t>18m</t>
  </si>
  <si>
    <t>Hydro, Tri-Dam Beardsley</t>
  </si>
  <si>
    <t>18n</t>
  </si>
  <si>
    <t>Hydro, Tri-Dam Donnells</t>
  </si>
  <si>
    <t>18o</t>
  </si>
  <si>
    <t>Hydro, Tri-Dam Tulloch</t>
  </si>
  <si>
    <t>18p</t>
  </si>
  <si>
    <t>Solar, Recurrent Solar</t>
  </si>
  <si>
    <t>SCL Exchange</t>
  </si>
  <si>
    <t>8e</t>
  </si>
  <si>
    <t>8f</t>
  </si>
  <si>
    <t>8g</t>
  </si>
  <si>
    <t>8h</t>
  </si>
  <si>
    <t>8i</t>
  </si>
  <si>
    <t>14f</t>
  </si>
  <si>
    <t>14g</t>
  </si>
  <si>
    <t>14h</t>
  </si>
  <si>
    <t>14i</t>
  </si>
  <si>
    <t>14j</t>
  </si>
  <si>
    <t>14k</t>
  </si>
  <si>
    <t>14l</t>
  </si>
  <si>
    <t>14m</t>
  </si>
  <si>
    <t>14n</t>
  </si>
  <si>
    <t>14o</t>
  </si>
  <si>
    <t>14p</t>
  </si>
  <si>
    <t>Electricity Resource Planning Form S-5</t>
  </si>
  <si>
    <t>Bilateral Contracts and Power Purchase Agreements</t>
  </si>
  <si>
    <t>Big Horn I</t>
  </si>
  <si>
    <t>Iberdrola</t>
  </si>
  <si>
    <t>Contract / Agreement Capacity:</t>
  </si>
  <si>
    <t>52.5% of shaped output forecast</t>
  </si>
  <si>
    <t>M-S-R Public Power Agency</t>
  </si>
  <si>
    <t>Wind</t>
  </si>
  <si>
    <t>California-Oregon Border (SNCL sinks at CAISO/NP15)</t>
  </si>
  <si>
    <t>500 kV</t>
  </si>
  <si>
    <t>BPA</t>
  </si>
  <si>
    <t>Wind Energy</t>
  </si>
  <si>
    <t>Year round</t>
  </si>
  <si>
    <t>Yes</t>
  </si>
  <si>
    <t>Wind turbines totaling 199.5 MW output</t>
  </si>
  <si>
    <t>Capacity of the Units:</t>
  </si>
  <si>
    <t>199.5 MW with annual capacity factor of 34.5%</t>
  </si>
  <si>
    <t>No</t>
  </si>
  <si>
    <t>Wholesale purchase and sale agreement</t>
  </si>
  <si>
    <t>Path 66 (COTP)</t>
  </si>
  <si>
    <t>May be terminated under various circumstances.  No extension rights</t>
  </si>
  <si>
    <t>Big Horn II</t>
  </si>
  <si>
    <t xml:space="preserve">35% of output </t>
  </si>
  <si>
    <t>Wind turbines totaling 50 MW output</t>
  </si>
  <si>
    <t>50 MW with annual capacity factor of 34.5%</t>
  </si>
  <si>
    <t>Partial</t>
  </si>
  <si>
    <t>Seawest Power Resources LLC</t>
  </si>
  <si>
    <t>15 MW</t>
  </si>
  <si>
    <t>City of Santa Clara, California / Silicon Valley Power</t>
  </si>
  <si>
    <t>CAISO / NP 15</t>
  </si>
  <si>
    <t>Herdlyn-Livermore 60 kV</t>
  </si>
  <si>
    <t>Alameda County, CA</t>
  </si>
  <si>
    <t>90% annual availability, excluding force majeure, outages and avian issues</t>
  </si>
  <si>
    <t>(200) Vestas V-17 Wind turbine electric generators</t>
  </si>
  <si>
    <t>90 kW each, 18 MW total</t>
  </si>
  <si>
    <t>Power purchase and sale agreement</t>
  </si>
  <si>
    <t>May be terminated as set forth in contract. Option to extend 5 years.</t>
  </si>
  <si>
    <t>Manzana Wind LLC</t>
  </si>
  <si>
    <t>50 MW</t>
  </si>
  <si>
    <t>Iberdrola / Manzana Wind LLC</t>
  </si>
  <si>
    <t>CAISO / SP 15</t>
  </si>
  <si>
    <t>Whirlwind Substation, Kern County</t>
  </si>
  <si>
    <t>Whirlwind Substation, Kern County/Pnode MANZNA2WIND</t>
  </si>
  <si>
    <t>Energy and envirnomental attributes</t>
  </si>
  <si>
    <t>As available</t>
  </si>
  <si>
    <t>126 GE 1.5 MW wind turbines (in entire 189 MW project)</t>
  </si>
  <si>
    <t>1.5 MW each</t>
  </si>
  <si>
    <t>Power Purchase Agreement</t>
  </si>
  <si>
    <t>Per contract</t>
  </si>
  <si>
    <t xml:space="preserve">G2 </t>
  </si>
  <si>
    <t>G2 Energy, Ostram Road LLC</t>
  </si>
  <si>
    <t>1.3 MW</t>
  </si>
  <si>
    <t>Landfill gas</t>
  </si>
  <si>
    <t>CAISO/NP 15</t>
  </si>
  <si>
    <t>Wheatland, CA / Yuba County, CA</t>
  </si>
  <si>
    <t>Power purchase and sale agreement for electricity from landfill gas</t>
  </si>
  <si>
    <t>90% annual availability, excluding outages, curtailments, Force Majeure, or lack of production</t>
  </si>
  <si>
    <t>Caterpillar 3520 engine</t>
  </si>
  <si>
    <t>Termination possible as set forth in contract.  Right to extend an additional 5 years.</t>
  </si>
  <si>
    <t>Ameresco Santa Clara LLC</t>
  </si>
  <si>
    <t xml:space="preserve">Ameresco  </t>
  </si>
  <si>
    <t>750 kW</t>
  </si>
  <si>
    <t>Power purchase and sale agreement for electricity from qualifying renewable resources</t>
  </si>
  <si>
    <t>As-available</t>
  </si>
  <si>
    <t>(3) Ingersoll Rand 250 kW engines</t>
  </si>
  <si>
    <t>May be terminated as outlined in the contract.  Automatically renewed for two (2) additional terms of five (5) years each.</t>
  </si>
  <si>
    <t>Ameresco Forward</t>
  </si>
  <si>
    <t>4.6 MW</t>
  </si>
  <si>
    <t>Manteca, CA/San Joaquin County</t>
  </si>
  <si>
    <t>Power purchase and sale agreement for electricity, capacity, and environmental attributes from landfill gas</t>
  </si>
  <si>
    <t>75% average annual availability, excluding outages, curtailments, Force Majeure, or lack of production</t>
  </si>
  <si>
    <t>Ameresco Forward LLC</t>
  </si>
  <si>
    <t xml:space="preserve">Termination possible as set forth in contract.  </t>
  </si>
  <si>
    <t>Ameresco Vasco</t>
  </si>
  <si>
    <t>Livermore, CA / Alameda County</t>
  </si>
  <si>
    <t>Ameresco Vasco LLC</t>
  </si>
  <si>
    <t>RE Rosamond 1 LLC</t>
  </si>
  <si>
    <t>Recurrent Energy</t>
  </si>
  <si>
    <t>20 MW</t>
  </si>
  <si>
    <t>Solar photovoltaics</t>
  </si>
  <si>
    <t>CAISO /SP 15</t>
  </si>
  <si>
    <t>Rosamond Substation / Kern County, CA</t>
  </si>
  <si>
    <t>Solar electricity and environmental attributes</t>
  </si>
  <si>
    <t>Power purchase agreement for energy and environmental attributes</t>
  </si>
  <si>
    <t xml:space="preserve">May be terminated under various circumstances.  </t>
  </si>
  <si>
    <t>Friant I</t>
  </si>
  <si>
    <t>Friant Power Authority</t>
  </si>
  <si>
    <t>25 MW total (3 plants of 2, 15, and 8 MW)</t>
  </si>
  <si>
    <t>Run-of-River Small Hydro</t>
  </si>
  <si>
    <t>Coppermine Substation / Fresno County, CA</t>
  </si>
  <si>
    <t>Electrical output, installed capacity, resource adequacy attributes, and envirnomental attributes</t>
  </si>
  <si>
    <t>2, 15 and 8 MW</t>
  </si>
  <si>
    <t>(1) Consists of River Outlet (2 MW), Friant-Kern (15 MW) and Madera (8 MW)</t>
  </si>
  <si>
    <t>Friant 2</t>
  </si>
  <si>
    <t>7 MW</t>
  </si>
  <si>
    <t>Woodward Substation / Fresno County, CA / CAISO Pnode FRIANTDM-7-B1</t>
  </si>
  <si>
    <t>(1) Consists of Quinten Luallen Power Plant</t>
  </si>
  <si>
    <t>Tri-Dam Project and Tri-Dam Authority</t>
  </si>
  <si>
    <t>January 1, 2014 (Donnells, Tulloch, and Beardsley); June 1, 2016 (Southern)</t>
  </si>
  <si>
    <t>Donnells (72 MW); Tulloch (26 MW); Beardsley (11.5 MW); Southern (16.2 MW)</t>
  </si>
  <si>
    <t>Large Hydro (Donnells); Small Hydro (Tulloch, Beardsley, Southern)</t>
  </si>
  <si>
    <t>Donnells: Switch 147 at Spring Gap Junction, located at the end of the Gen-Tie portion of PG&amp;E's Donnells-Curtis 115 kV Transmission line</t>
  </si>
  <si>
    <t>Beardsley: Switch 147 at Spring Gap Junction, located at the end of the Gen-Tie portion of PG&amp;E's Donnells-Curtis 115 kV Transmission line</t>
  </si>
  <si>
    <t>Tulloch: the interconnection of the 115kV Tulloch Tap Line with PG&amp;E's Bellota-Riverbank-Melones 115 kV Transmission Line</t>
  </si>
  <si>
    <t xml:space="preserve">Southern: </t>
  </si>
  <si>
    <t>Tuolumne County, CA</t>
  </si>
  <si>
    <t>Electrical output, installed capacity, ancillary services, resource adequacy attributes, and envirnomental attributes</t>
  </si>
  <si>
    <t>Unit contingent</t>
  </si>
  <si>
    <t>72, 26, 11.5 and 16.2</t>
  </si>
  <si>
    <t>Firm</t>
  </si>
  <si>
    <t xml:space="preserve">Power purchase agreement </t>
  </si>
  <si>
    <t>Seattle City Light</t>
  </si>
  <si>
    <t>54.333% of project: 32.6 MW</t>
  </si>
  <si>
    <t>Northern California Power Agency</t>
  </si>
  <si>
    <t>Not specified</t>
  </si>
  <si>
    <t>California-Oregon Border (SNCL sinks at CAISO / NP 15)</t>
  </si>
  <si>
    <t>Seattle City Light Capacity and Energy Exchange</t>
  </si>
  <si>
    <t>June 1 - October 15 annually</t>
  </si>
  <si>
    <t>60 MW</t>
  </si>
  <si>
    <t>Capacity and energy exchange</t>
  </si>
  <si>
    <t>Not terminable prior to expiration.  May request rights be transferred. No extension rights.</t>
  </si>
  <si>
    <t xml:space="preserve">Tri-Dam </t>
  </si>
  <si>
    <t>June 2016 (estimated)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</si>
</sst>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/d/yy;@"/>
    <numFmt numFmtId="170" formatCode="_(* #,##0_);_(* \(#,##0\);_(* &quot;-&quot;??_);_(@_)"/>
    <numFmt numFmtId="171" formatCode="#,##0.0_);[Red]\(#,##0.0\)"/>
  </numFmts>
  <fonts count="27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indexed="17"/>
      <name val="Times New Roman"/>
      <family val="1"/>
    </font>
    <font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3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1" applyFont="1" applyBorder="1" applyAlignment="1">
      <alignment horizontal="left" vertical="center" indent="1"/>
    </xf>
    <xf numFmtId="0" fontId="4" fillId="0" borderId="1" xfId="1" applyFont="1" applyFill="1" applyBorder="1" applyAlignment="1">
      <alignment horizontal="left" vertical="center" indent="1"/>
    </xf>
    <xf numFmtId="0" fontId="4" fillId="0" borderId="0" xfId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Border="1" applyAlignment="1">
      <alignment horizontal="left" vertical="center" wrapText="1" indent="1"/>
    </xf>
    <xf numFmtId="0" fontId="1" fillId="0" borderId="1" xfId="1" applyFont="1" applyBorder="1" applyAlignment="1">
      <alignment horizontal="left" vertical="center" wrapText="1" indent="1"/>
    </xf>
    <xf numFmtId="0" fontId="1" fillId="0" borderId="0" xfId="1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1" applyFont="1" applyBorder="1" applyAlignment="1">
      <alignment horizontal="left" vertical="center" indent="1"/>
    </xf>
    <xf numFmtId="165" fontId="1" fillId="0" borderId="1" xfId="1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8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indent="1"/>
    </xf>
    <xf numFmtId="38" fontId="1" fillId="0" borderId="1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2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2" applyFont="1" applyFill="1" applyBorder="1" applyAlignment="1">
      <alignment horizontal="left" vertical="center" wrapText="1" indent="1"/>
    </xf>
    <xf numFmtId="0" fontId="20" fillId="0" borderId="1" xfId="2" applyFont="1" applyFill="1" applyBorder="1" applyAlignment="1">
      <alignment horizontal="left" vertical="center" wrapText="1" indent="1"/>
    </xf>
    <xf numFmtId="0" fontId="21" fillId="0" borderId="0" xfId="2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3" applyFont="1" applyFill="1" applyBorder="1" applyAlignment="1" applyProtection="1">
      <alignment horizontal="left" vertical="center" wrapText="1" indent="1"/>
    </xf>
    <xf numFmtId="14" fontId="20" fillId="0" borderId="1" xfId="2" applyNumberFormat="1" applyFont="1" applyFill="1" applyBorder="1" applyAlignment="1">
      <alignment horizontal="left" vertical="center" wrapText="1" indent="1"/>
    </xf>
    <xf numFmtId="14" fontId="20" fillId="0" borderId="0" xfId="2" applyNumberFormat="1" applyFont="1" applyFill="1" applyBorder="1" applyAlignment="1">
      <alignment horizontal="left" vertical="center" wrapText="1" indent="1"/>
    </xf>
    <xf numFmtId="0" fontId="3" fillId="0" borderId="0" xfId="2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 wrapText="1" indent="1"/>
    </xf>
    <xf numFmtId="0" fontId="3" fillId="0" borderId="0" xfId="2" applyFont="1" applyFill="1" applyBorder="1" applyAlignment="1">
      <alignment horizontal="left" vertical="center" indent="2"/>
    </xf>
    <xf numFmtId="0" fontId="0" fillId="0" borderId="0" xfId="0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center" wrapText="1" indent="1"/>
    </xf>
    <xf numFmtId="0" fontId="17" fillId="0" borderId="1" xfId="3" applyFill="1" applyBorder="1" applyAlignment="1" applyProtection="1">
      <alignment horizontal="left" vertical="center" wrapText="1" indent="1"/>
    </xf>
    <xf numFmtId="14" fontId="16" fillId="0" borderId="1" xfId="2" applyNumberFormat="1" applyFont="1" applyFill="1" applyBorder="1" applyAlignment="1">
      <alignment horizontal="left" vertical="center" wrapText="1" indent="1"/>
    </xf>
    <xf numFmtId="38" fontId="23" fillId="0" borderId="1" xfId="0" applyNumberFormat="1" applyFont="1" applyFill="1" applyBorder="1" applyAlignment="1">
      <alignment vertical="center"/>
    </xf>
    <xf numFmtId="170" fontId="10" fillId="7" borderId="1" xfId="4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25" fillId="0" borderId="0" xfId="1" applyFont="1" applyFill="1" applyBorder="1" applyAlignment="1">
      <alignment horizontal="left" vertical="center" indent="1"/>
    </xf>
    <xf numFmtId="0" fontId="26" fillId="0" borderId="0" xfId="0" applyFont="1" applyFill="1" applyAlignment="1">
      <alignment horizontal="left" vertical="center" wrapText="1" indent="1"/>
    </xf>
    <xf numFmtId="0" fontId="1" fillId="0" borderId="5" xfId="1" applyFont="1" applyBorder="1" applyAlignment="1">
      <alignment horizontal="left" vertical="center" indent="1"/>
    </xf>
    <xf numFmtId="0" fontId="1" fillId="0" borderId="5" xfId="1" applyFont="1" applyBorder="1" applyAlignment="1">
      <alignment horizontal="left" vertical="center" wrapText="1" indent="1"/>
    </xf>
    <xf numFmtId="0" fontId="1" fillId="0" borderId="3" xfId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9" borderId="1" xfId="1" applyFont="1" applyFill="1" applyBorder="1" applyAlignment="1">
      <alignment horizontal="left" vertical="center" wrapText="1" indent="1"/>
    </xf>
    <xf numFmtId="43" fontId="10" fillId="0" borderId="0" xfId="4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left" vertical="center" wrapText="1" indent="1"/>
    </xf>
    <xf numFmtId="165" fontId="1" fillId="10" borderId="1" xfId="1" applyNumberFormat="1" applyFont="1" applyFill="1" applyBorder="1" applyAlignment="1">
      <alignment horizontal="left" vertical="center" wrapText="1" indent="1"/>
    </xf>
  </cellXfs>
  <cellStyles count="5">
    <cellStyle name="Comma" xfId="4" builtinId="3"/>
    <cellStyle name="Hyperlink" xfId="3" builtinId="8"/>
    <cellStyle name="Normal" xfId="0" builtinId="0"/>
    <cellStyle name="Normal 2" xfId="2"/>
    <cellStyle name="Normal_S-5 Bilateral Contracts" xfId="1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1\CEC%20Reports\2011%20CEC%20Submittal\SVP%20Supply%20Forms%2005-20-1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 CRATs"/>
      <sheetName val="S-2 Energy Balance"/>
      <sheetName val="S-3 Small POU Hourly Loads"/>
      <sheetName val="S-4 Wind Nameplate"/>
      <sheetName val="S-5 Big Horn I"/>
      <sheetName val="S-5 Big Horn II"/>
      <sheetName val="S-5 Altamont Wind"/>
      <sheetName val="S-5 G2 Landfill Gas"/>
      <sheetName val="S-5 Ameresco Landfill Gas"/>
      <sheetName val="S-5 Ameresco Forward"/>
      <sheetName val="S-5 Ameresco Vasco"/>
      <sheetName val="S-5 Western Geo"/>
      <sheetName val="S-5 Utility Scale Solar"/>
      <sheetName val="S-5 Seattle City Light"/>
    </sheetNames>
    <sheetDataSet>
      <sheetData sheetId="0">
        <row r="5">
          <cell r="B5" t="str">
            <v>Silicon Valley Power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suriaga@svpower.com" TargetMode="External"/><Relationship Id="rId2" Type="http://schemas.openxmlformats.org/officeDocument/2006/relationships/hyperlink" Target="mailto:esuriaga@svpower.com" TargetMode="External"/><Relationship Id="rId1" Type="http://schemas.openxmlformats.org/officeDocument/2006/relationships/hyperlink" Target="mailto:jpepper@svpower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7" sqref="E27"/>
    </sheetView>
  </sheetViews>
  <sheetFormatPr defaultColWidth="9" defaultRowHeight="13.2" x14ac:dyDescent="0.3"/>
  <cols>
    <col min="1" max="1" width="38.3984375" style="123" customWidth="1"/>
    <col min="2" max="7" width="23.59765625" style="123" customWidth="1"/>
    <col min="8" max="16384" width="9" style="123"/>
  </cols>
  <sheetData>
    <row r="1" spans="1:7" ht="15.6" x14ac:dyDescent="0.3">
      <c r="A1" s="119" t="s">
        <v>158</v>
      </c>
    </row>
    <row r="2" spans="1:7" ht="15.6" x14ac:dyDescent="0.3">
      <c r="A2" s="119" t="s">
        <v>159</v>
      </c>
      <c r="B2" s="126"/>
    </row>
    <row r="3" spans="1:7" ht="15.6" x14ac:dyDescent="0.3">
      <c r="A3" s="127" t="s">
        <v>162</v>
      </c>
      <c r="B3" s="126"/>
    </row>
    <row r="4" spans="1:7" ht="15.6" x14ac:dyDescent="0.3">
      <c r="A4" s="140" t="s">
        <v>161</v>
      </c>
      <c r="B4" s="126"/>
    </row>
    <row r="5" spans="1:7" x14ac:dyDescent="0.3">
      <c r="A5" s="128"/>
      <c r="B5" s="126"/>
    </row>
    <row r="6" spans="1:7" x14ac:dyDescent="0.3">
      <c r="A6" s="126" t="s">
        <v>85</v>
      </c>
      <c r="B6" s="129" t="s">
        <v>172</v>
      </c>
    </row>
    <row r="7" spans="1:7" x14ac:dyDescent="0.3">
      <c r="A7" s="126" t="s">
        <v>100</v>
      </c>
      <c r="B7" s="129" t="s">
        <v>173</v>
      </c>
    </row>
    <row r="8" spans="1:7" x14ac:dyDescent="0.3">
      <c r="A8" s="126"/>
      <c r="B8" s="128"/>
    </row>
    <row r="9" spans="1:7" x14ac:dyDescent="0.3">
      <c r="A9" s="130"/>
      <c r="B9" s="130"/>
    </row>
    <row r="10" spans="1:7" s="131" customFormat="1" ht="26.4" x14ac:dyDescent="0.3">
      <c r="A10" s="126" t="s">
        <v>121</v>
      </c>
      <c r="B10" s="126" t="s">
        <v>94</v>
      </c>
      <c r="C10" s="131" t="s">
        <v>95</v>
      </c>
      <c r="D10" s="131" t="s">
        <v>96</v>
      </c>
      <c r="E10" s="131" t="s">
        <v>97</v>
      </c>
      <c r="F10" s="131" t="s">
        <v>98</v>
      </c>
      <c r="G10" s="131" t="s">
        <v>99</v>
      </c>
    </row>
    <row r="11" spans="1:7" x14ac:dyDescent="0.3">
      <c r="A11" s="128" t="s">
        <v>87</v>
      </c>
      <c r="B11" s="153" t="s">
        <v>174</v>
      </c>
      <c r="C11" s="153" t="s">
        <v>174</v>
      </c>
      <c r="D11" s="129"/>
      <c r="E11" s="153" t="s">
        <v>174</v>
      </c>
      <c r="F11" s="153"/>
      <c r="G11" s="129"/>
    </row>
    <row r="12" spans="1:7" x14ac:dyDescent="0.3">
      <c r="A12" s="128" t="s">
        <v>86</v>
      </c>
      <c r="B12" s="153" t="s">
        <v>175</v>
      </c>
      <c r="C12" s="153" t="s">
        <v>175</v>
      </c>
      <c r="D12" s="129"/>
      <c r="E12" s="153" t="s">
        <v>175</v>
      </c>
      <c r="F12" s="153"/>
      <c r="G12" s="129"/>
    </row>
    <row r="13" spans="1:7" x14ac:dyDescent="0.3">
      <c r="A13" s="128" t="s">
        <v>150</v>
      </c>
      <c r="B13" s="132" t="s">
        <v>176</v>
      </c>
      <c r="C13" s="132" t="s">
        <v>176</v>
      </c>
      <c r="D13" s="132"/>
      <c r="E13" s="154" t="s">
        <v>176</v>
      </c>
      <c r="F13" s="154"/>
      <c r="G13" s="132"/>
    </row>
    <row r="14" spans="1:7" x14ac:dyDescent="0.3">
      <c r="A14" s="128" t="s">
        <v>88</v>
      </c>
      <c r="B14" s="153" t="s">
        <v>177</v>
      </c>
      <c r="C14" s="153" t="s">
        <v>177</v>
      </c>
      <c r="D14" s="129"/>
      <c r="E14" s="153" t="s">
        <v>177</v>
      </c>
      <c r="F14" s="153"/>
      <c r="G14" s="129"/>
    </row>
    <row r="15" spans="1:7" x14ac:dyDescent="0.3">
      <c r="A15" s="128" t="s">
        <v>89</v>
      </c>
      <c r="B15" s="153" t="s">
        <v>178</v>
      </c>
      <c r="C15" s="153" t="s">
        <v>178</v>
      </c>
      <c r="D15" s="129"/>
      <c r="E15" s="153" t="s">
        <v>178</v>
      </c>
      <c r="F15" s="153"/>
      <c r="G15" s="129"/>
    </row>
    <row r="16" spans="1:7" x14ac:dyDescent="0.3">
      <c r="A16" s="128" t="s">
        <v>90</v>
      </c>
      <c r="B16" s="153" t="s">
        <v>179</v>
      </c>
      <c r="C16" s="153" t="s">
        <v>179</v>
      </c>
      <c r="D16" s="129"/>
      <c r="E16" s="153" t="s">
        <v>179</v>
      </c>
      <c r="F16" s="153"/>
      <c r="G16" s="129"/>
    </row>
    <row r="17" spans="1:7" x14ac:dyDescent="0.3">
      <c r="A17" s="128" t="s">
        <v>91</v>
      </c>
      <c r="B17" s="153" t="s">
        <v>180</v>
      </c>
      <c r="C17" s="153" t="s">
        <v>180</v>
      </c>
      <c r="D17" s="129"/>
      <c r="E17" s="153" t="s">
        <v>180</v>
      </c>
      <c r="F17" s="153"/>
      <c r="G17" s="129"/>
    </row>
    <row r="18" spans="1:7" x14ac:dyDescent="0.3">
      <c r="A18" s="128" t="s">
        <v>92</v>
      </c>
      <c r="B18" s="153" t="s">
        <v>145</v>
      </c>
      <c r="C18" s="153" t="s">
        <v>145</v>
      </c>
      <c r="D18" s="129"/>
      <c r="E18" s="153" t="s">
        <v>145</v>
      </c>
      <c r="F18" s="153"/>
      <c r="G18" s="129"/>
    </row>
    <row r="19" spans="1:7" x14ac:dyDescent="0.3">
      <c r="A19" s="128" t="s">
        <v>93</v>
      </c>
      <c r="B19" s="153">
        <v>95050</v>
      </c>
      <c r="C19" s="153">
        <v>95050</v>
      </c>
      <c r="D19" s="129"/>
      <c r="E19" s="153">
        <v>95050</v>
      </c>
      <c r="F19" s="153"/>
      <c r="G19" s="129"/>
    </row>
    <row r="20" spans="1:7" x14ac:dyDescent="0.3">
      <c r="A20" s="128" t="s">
        <v>102</v>
      </c>
      <c r="B20" s="155">
        <v>42102</v>
      </c>
      <c r="C20" s="155">
        <v>42102</v>
      </c>
      <c r="D20" s="133"/>
      <c r="E20" s="155">
        <v>42102</v>
      </c>
      <c r="F20" s="155"/>
      <c r="G20" s="133"/>
    </row>
    <row r="21" spans="1:7" x14ac:dyDescent="0.3">
      <c r="A21" s="128" t="s">
        <v>103</v>
      </c>
      <c r="B21" s="155">
        <v>42102</v>
      </c>
      <c r="C21" s="155">
        <v>42102</v>
      </c>
      <c r="D21" s="133"/>
      <c r="E21" s="155">
        <v>42102</v>
      </c>
      <c r="F21" s="155"/>
      <c r="G21" s="133"/>
    </row>
    <row r="22" spans="1:7" x14ac:dyDescent="0.3">
      <c r="A22" s="128"/>
      <c r="B22" s="134"/>
      <c r="C22" s="134"/>
      <c r="D22" s="134"/>
      <c r="E22" s="134"/>
      <c r="F22" s="134"/>
      <c r="G22" s="134"/>
    </row>
    <row r="23" spans="1:7" ht="26.4" x14ac:dyDescent="0.3">
      <c r="A23" s="126" t="s">
        <v>101</v>
      </c>
      <c r="B23" s="128"/>
      <c r="C23" s="128"/>
      <c r="D23" s="128"/>
      <c r="E23" s="128"/>
      <c r="F23" s="128"/>
      <c r="G23" s="128"/>
    </row>
    <row r="24" spans="1:7" x14ac:dyDescent="0.3">
      <c r="A24" s="128" t="s">
        <v>87</v>
      </c>
      <c r="B24" s="153" t="s">
        <v>181</v>
      </c>
      <c r="C24" s="153" t="s">
        <v>181</v>
      </c>
      <c r="D24" s="129"/>
      <c r="E24" s="129"/>
      <c r="F24" s="129"/>
      <c r="G24" s="129"/>
    </row>
    <row r="25" spans="1:7" x14ac:dyDescent="0.3">
      <c r="A25" s="128" t="s">
        <v>86</v>
      </c>
      <c r="B25" s="153" t="s">
        <v>184</v>
      </c>
      <c r="C25" s="153" t="s">
        <v>184</v>
      </c>
      <c r="D25" s="129"/>
      <c r="E25" s="129"/>
      <c r="F25" s="129"/>
      <c r="G25" s="129"/>
    </row>
    <row r="26" spans="1:7" x14ac:dyDescent="0.3">
      <c r="A26" s="128" t="s">
        <v>150</v>
      </c>
      <c r="B26" s="154" t="s">
        <v>182</v>
      </c>
      <c r="C26" s="154" t="s">
        <v>182</v>
      </c>
      <c r="D26" s="132"/>
      <c r="E26" s="132"/>
      <c r="F26" s="132"/>
      <c r="G26" s="132"/>
    </row>
    <row r="27" spans="1:7" x14ac:dyDescent="0.3">
      <c r="A27" s="128" t="s">
        <v>88</v>
      </c>
      <c r="B27" s="153" t="s">
        <v>183</v>
      </c>
      <c r="C27" s="153" t="s">
        <v>183</v>
      </c>
      <c r="D27" s="129"/>
      <c r="E27" s="129"/>
      <c r="F27" s="129"/>
      <c r="G27" s="129"/>
    </row>
    <row r="28" spans="1:7" x14ac:dyDescent="0.3">
      <c r="A28" s="128" t="s">
        <v>89</v>
      </c>
      <c r="B28" s="153" t="s">
        <v>178</v>
      </c>
      <c r="C28" s="153" t="s">
        <v>178</v>
      </c>
      <c r="D28" s="129"/>
      <c r="E28" s="129"/>
      <c r="F28" s="129"/>
      <c r="G28" s="129"/>
    </row>
    <row r="29" spans="1:7" x14ac:dyDescent="0.3">
      <c r="A29" s="128" t="s">
        <v>90</v>
      </c>
      <c r="B29" s="153" t="s">
        <v>179</v>
      </c>
      <c r="C29" s="153" t="s">
        <v>179</v>
      </c>
      <c r="D29" s="129"/>
      <c r="E29" s="129"/>
      <c r="F29" s="129"/>
      <c r="G29" s="129"/>
    </row>
    <row r="30" spans="1:7" x14ac:dyDescent="0.3">
      <c r="A30" s="128" t="s">
        <v>91</v>
      </c>
      <c r="B30" s="153" t="s">
        <v>180</v>
      </c>
      <c r="C30" s="153" t="s">
        <v>180</v>
      </c>
      <c r="D30" s="129"/>
      <c r="E30" s="129"/>
      <c r="F30" s="129"/>
      <c r="G30" s="129"/>
    </row>
    <row r="31" spans="1:7" x14ac:dyDescent="0.3">
      <c r="A31" s="128" t="s">
        <v>92</v>
      </c>
      <c r="B31" s="153" t="s">
        <v>145</v>
      </c>
      <c r="C31" s="153" t="s">
        <v>145</v>
      </c>
      <c r="D31" s="129"/>
      <c r="E31" s="129"/>
      <c r="F31" s="129"/>
      <c r="G31" s="129"/>
    </row>
    <row r="32" spans="1:7" x14ac:dyDescent="0.3">
      <c r="A32" s="128" t="s">
        <v>93</v>
      </c>
      <c r="B32" s="153">
        <v>95050</v>
      </c>
      <c r="C32" s="153">
        <v>95050</v>
      </c>
      <c r="D32" s="129"/>
      <c r="E32" s="129"/>
      <c r="F32" s="129"/>
      <c r="G32" s="129"/>
    </row>
    <row r="33" spans="1:2" x14ac:dyDescent="0.3">
      <c r="A33" s="128"/>
      <c r="B33" s="128"/>
    </row>
  </sheetData>
  <hyperlinks>
    <hyperlink ref="E13" r:id="rId1"/>
    <hyperlink ref="B26" r:id="rId2"/>
    <hyperlink ref="C26" r:id="rId3"/>
  </hyperlinks>
  <pageMargins left="0.7" right="0.7" top="0.75" bottom="0.75" header="0.3" footer="0.3"/>
  <pageSetup pageOrder="overThenDown" orientation="landscape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D67"/>
  <sheetViews>
    <sheetView workbookViewId="0"/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63" t="s">
        <v>303</v>
      </c>
      <c r="C6" s="161"/>
      <c r="D6" s="161"/>
    </row>
    <row r="7" spans="1:4" x14ac:dyDescent="0.3">
      <c r="A7" s="67" t="s">
        <v>52</v>
      </c>
      <c r="B7" s="63" t="s">
        <v>304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68">
        <v>39892</v>
      </c>
      <c r="C9" s="161"/>
      <c r="D9" s="161"/>
    </row>
    <row r="10" spans="1:4" x14ac:dyDescent="0.3">
      <c r="A10" s="67" t="s">
        <v>6</v>
      </c>
      <c r="B10" s="68">
        <v>47197</v>
      </c>
      <c r="C10" s="161"/>
      <c r="D10" s="161"/>
    </row>
    <row r="11" spans="1:4" x14ac:dyDescent="0.3">
      <c r="A11" s="101" t="s">
        <v>248</v>
      </c>
      <c r="B11" s="63" t="s">
        <v>305</v>
      </c>
      <c r="C11" s="161"/>
      <c r="D11" s="161"/>
    </row>
    <row r="12" spans="1:4" x14ac:dyDescent="0.3">
      <c r="A12" s="101" t="s">
        <v>14</v>
      </c>
      <c r="B12" s="63" t="s">
        <v>272</v>
      </c>
      <c r="C12" s="161"/>
      <c r="D12" s="161"/>
    </row>
    <row r="13" spans="1:4" x14ac:dyDescent="0.3">
      <c r="A13" s="67" t="s">
        <v>12</v>
      </c>
      <c r="B13" s="63" t="s">
        <v>296</v>
      </c>
      <c r="C13" s="161"/>
      <c r="D13" s="161"/>
    </row>
    <row r="14" spans="1:4" x14ac:dyDescent="0.3">
      <c r="A14" s="101" t="s">
        <v>117</v>
      </c>
      <c r="B14" s="63" t="s">
        <v>272</v>
      </c>
      <c r="C14" s="161"/>
      <c r="D14" s="161"/>
    </row>
    <row r="15" spans="1:4" x14ac:dyDescent="0.3">
      <c r="A15" s="101" t="s">
        <v>116</v>
      </c>
      <c r="B15" s="63" t="s">
        <v>272</v>
      </c>
      <c r="C15" s="161"/>
      <c r="D15" s="161"/>
    </row>
    <row r="16" spans="1:4" ht="31.2" x14ac:dyDescent="0.3">
      <c r="A16" s="67" t="s">
        <v>118</v>
      </c>
      <c r="B16" s="63" t="s">
        <v>306</v>
      </c>
      <c r="C16" s="161"/>
      <c r="D16" s="161"/>
    </row>
    <row r="17" spans="1:4" x14ac:dyDescent="0.3">
      <c r="A17" s="101" t="s">
        <v>42</v>
      </c>
      <c r="B17" s="63" t="s">
        <v>307</v>
      </c>
      <c r="C17" s="161"/>
      <c r="D17" s="161"/>
    </row>
    <row r="18" spans="1:4" x14ac:dyDescent="0.3">
      <c r="A18" s="101" t="s">
        <v>7</v>
      </c>
      <c r="B18" s="63" t="s">
        <v>257</v>
      </c>
      <c r="C18" s="161"/>
      <c r="D18" s="161"/>
    </row>
    <row r="19" spans="1:4" x14ac:dyDescent="0.3">
      <c r="A19" s="67" t="s">
        <v>119</v>
      </c>
      <c r="B19" s="63" t="s">
        <v>308</v>
      </c>
      <c r="C19" s="161"/>
      <c r="D19" s="161"/>
    </row>
    <row r="20" spans="1:4" x14ac:dyDescent="0.3">
      <c r="A20" s="67" t="s">
        <v>259</v>
      </c>
      <c r="B20" s="63" t="s">
        <v>305</v>
      </c>
      <c r="C20" s="161"/>
      <c r="D20" s="161"/>
    </row>
    <row r="21" spans="1:4" x14ac:dyDescent="0.3">
      <c r="A21" s="67" t="s">
        <v>120</v>
      </c>
      <c r="B21" s="63" t="s">
        <v>307</v>
      </c>
      <c r="C21" s="161"/>
      <c r="D21" s="161"/>
    </row>
    <row r="22" spans="1:4" x14ac:dyDescent="0.3">
      <c r="A22" s="101" t="s">
        <v>11</v>
      </c>
      <c r="B22" s="63" t="s">
        <v>257</v>
      </c>
      <c r="C22" s="161"/>
      <c r="D22" s="161"/>
    </row>
    <row r="23" spans="1:4" x14ac:dyDescent="0.3">
      <c r="A23" s="101" t="s">
        <v>8</v>
      </c>
      <c r="B23" s="63" t="s">
        <v>257</v>
      </c>
      <c r="C23" s="161"/>
      <c r="D23" s="161"/>
    </row>
    <row r="24" spans="1:4" x14ac:dyDescent="0.3">
      <c r="A24" s="101" t="s">
        <v>114</v>
      </c>
      <c r="B24" s="63"/>
      <c r="C24" s="161"/>
      <c r="D24" s="161"/>
    </row>
    <row r="25" spans="1:4" ht="31.2" x14ac:dyDescent="0.3">
      <c r="A25" s="101" t="s">
        <v>63</v>
      </c>
      <c r="B25" s="63" t="s">
        <v>306</v>
      </c>
      <c r="C25" s="161"/>
      <c r="D25" s="161"/>
    </row>
    <row r="26" spans="1:4" x14ac:dyDescent="0.3">
      <c r="A26" s="22" t="s">
        <v>13</v>
      </c>
      <c r="B26" s="63"/>
      <c r="C26" s="161"/>
      <c r="D26" s="161"/>
    </row>
    <row r="27" spans="1:4" ht="31.2" x14ac:dyDescent="0.3">
      <c r="A27" s="23" t="s">
        <v>9</v>
      </c>
      <c r="B27" s="63" t="s">
        <v>309</v>
      </c>
      <c r="C27" s="161"/>
      <c r="D27" s="161"/>
    </row>
    <row r="28" spans="1:4" x14ac:dyDescent="0.3">
      <c r="A28" s="101" t="s">
        <v>10</v>
      </c>
      <c r="B28" s="63"/>
      <c r="C28" s="161"/>
      <c r="D28" s="161"/>
    </row>
    <row r="29" spans="1:4" x14ac:dyDescent="0.3">
      <c r="A29" s="101" t="s">
        <v>15</v>
      </c>
      <c r="B29" s="63" t="s">
        <v>1</v>
      </c>
      <c r="C29" s="161"/>
      <c r="D29" s="161"/>
    </row>
    <row r="30" spans="1:4" x14ac:dyDescent="0.3">
      <c r="B30" s="63" t="s">
        <v>2</v>
      </c>
      <c r="C30" s="161"/>
      <c r="D30" s="161"/>
    </row>
    <row r="31" spans="1:4" x14ac:dyDescent="0.3">
      <c r="C31" s="161"/>
      <c r="D31" s="161"/>
    </row>
    <row r="32" spans="1:4" x14ac:dyDescent="0.3">
      <c r="C32" s="161"/>
      <c r="D32" s="161"/>
    </row>
    <row r="33" spans="3:4" x14ac:dyDescent="0.3">
      <c r="C33" s="161"/>
      <c r="D33" s="161"/>
    </row>
    <row r="36" spans="3:4" x14ac:dyDescent="0.3">
      <c r="C36" s="161"/>
      <c r="D36" s="161"/>
    </row>
    <row r="37" spans="3:4" x14ac:dyDescent="0.3">
      <c r="C37" s="161"/>
      <c r="D37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D69"/>
  <sheetViews>
    <sheetView workbookViewId="0">
      <selection activeCell="F9" sqref="F8:F9"/>
    </sheetView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63" t="s">
        <v>310</v>
      </c>
      <c r="C6" s="161"/>
      <c r="D6" s="161"/>
    </row>
    <row r="7" spans="1:4" x14ac:dyDescent="0.3">
      <c r="A7" s="67" t="s">
        <v>52</v>
      </c>
      <c r="B7" s="63" t="s">
        <v>304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170">
        <v>41692</v>
      </c>
      <c r="C9" s="161"/>
      <c r="D9" s="161"/>
    </row>
    <row r="10" spans="1:4" x14ac:dyDescent="0.3">
      <c r="A10" s="67" t="s">
        <v>6</v>
      </c>
      <c r="B10" s="68">
        <v>48996</v>
      </c>
      <c r="C10" s="161"/>
      <c r="D10" s="161"/>
    </row>
    <row r="11" spans="1:4" x14ac:dyDescent="0.3">
      <c r="A11" s="101" t="s">
        <v>248</v>
      </c>
      <c r="B11" s="63" t="s">
        <v>311</v>
      </c>
      <c r="C11" s="161"/>
      <c r="D11" s="161"/>
    </row>
    <row r="12" spans="1:4" x14ac:dyDescent="0.3">
      <c r="A12" s="101" t="s">
        <v>14</v>
      </c>
      <c r="B12" s="63" t="s">
        <v>272</v>
      </c>
      <c r="C12" s="161"/>
      <c r="D12" s="161"/>
    </row>
    <row r="13" spans="1:4" x14ac:dyDescent="0.3">
      <c r="A13" s="67" t="s">
        <v>12</v>
      </c>
      <c r="B13" s="63" t="s">
        <v>296</v>
      </c>
      <c r="C13" s="161"/>
      <c r="D13" s="161"/>
    </row>
    <row r="14" spans="1:4" x14ac:dyDescent="0.3">
      <c r="A14" s="101" t="s">
        <v>117</v>
      </c>
      <c r="B14" s="63" t="s">
        <v>297</v>
      </c>
      <c r="C14" s="161"/>
      <c r="D14" s="161"/>
    </row>
    <row r="15" spans="1:4" x14ac:dyDescent="0.3">
      <c r="A15" s="136"/>
      <c r="B15" s="63" t="s">
        <v>312</v>
      </c>
      <c r="C15" s="161"/>
      <c r="D15" s="161"/>
    </row>
    <row r="16" spans="1:4" x14ac:dyDescent="0.3">
      <c r="A16" s="101" t="s">
        <v>116</v>
      </c>
      <c r="B16" s="63" t="s">
        <v>297</v>
      </c>
      <c r="C16" s="161"/>
      <c r="D16" s="161"/>
    </row>
    <row r="17" spans="1:4" ht="15.75" customHeight="1" x14ac:dyDescent="0.3">
      <c r="A17" s="166"/>
      <c r="B17" s="63" t="s">
        <v>312</v>
      </c>
      <c r="C17" s="161"/>
      <c r="D17" s="161"/>
    </row>
    <row r="18" spans="1:4" ht="31.2" x14ac:dyDescent="0.3">
      <c r="A18" s="67" t="s">
        <v>118</v>
      </c>
      <c r="B18" s="63" t="s">
        <v>313</v>
      </c>
      <c r="C18" s="161"/>
      <c r="D18" s="161"/>
    </row>
    <row r="19" spans="1:4" ht="31.2" x14ac:dyDescent="0.3">
      <c r="A19" s="101" t="s">
        <v>42</v>
      </c>
      <c r="B19" s="63" t="s">
        <v>314</v>
      </c>
      <c r="C19" s="161"/>
      <c r="D19" s="161"/>
    </row>
    <row r="20" spans="1:4" x14ac:dyDescent="0.3">
      <c r="A20" s="101" t="s">
        <v>7</v>
      </c>
      <c r="B20" s="63" t="s">
        <v>257</v>
      </c>
      <c r="C20" s="161"/>
      <c r="D20" s="161"/>
    </row>
    <row r="21" spans="1:4" x14ac:dyDescent="0.3">
      <c r="A21" s="67" t="s">
        <v>119</v>
      </c>
      <c r="B21" s="63" t="s">
        <v>315</v>
      </c>
      <c r="C21" s="161"/>
      <c r="D21" s="161"/>
    </row>
    <row r="22" spans="1:4" x14ac:dyDescent="0.3">
      <c r="A22" s="67" t="s">
        <v>259</v>
      </c>
      <c r="B22" s="63" t="s">
        <v>311</v>
      </c>
      <c r="C22" s="161"/>
      <c r="D22" s="161"/>
    </row>
    <row r="23" spans="1:4" ht="31.2" x14ac:dyDescent="0.3">
      <c r="A23" s="67" t="s">
        <v>120</v>
      </c>
      <c r="B23" s="63" t="s">
        <v>314</v>
      </c>
      <c r="C23" s="161"/>
      <c r="D23" s="161"/>
    </row>
    <row r="24" spans="1:4" x14ac:dyDescent="0.3">
      <c r="A24" s="101" t="s">
        <v>11</v>
      </c>
      <c r="B24" s="63" t="s">
        <v>257</v>
      </c>
      <c r="C24" s="161"/>
      <c r="D24" s="161"/>
    </row>
    <row r="25" spans="1:4" x14ac:dyDescent="0.3">
      <c r="A25" s="101" t="s">
        <v>8</v>
      </c>
      <c r="B25" s="63" t="s">
        <v>257</v>
      </c>
      <c r="C25" s="161"/>
      <c r="D25" s="161"/>
    </row>
    <row r="26" spans="1:4" x14ac:dyDescent="0.3">
      <c r="A26" s="101" t="s">
        <v>114</v>
      </c>
      <c r="B26" s="63"/>
      <c r="C26" s="161"/>
      <c r="D26" s="161"/>
    </row>
    <row r="27" spans="1:4" ht="31.2" x14ac:dyDescent="0.3">
      <c r="A27" s="101" t="s">
        <v>63</v>
      </c>
      <c r="B27" s="63" t="s">
        <v>299</v>
      </c>
      <c r="C27" s="161"/>
      <c r="D27" s="161"/>
    </row>
    <row r="28" spans="1:4" x14ac:dyDescent="0.3">
      <c r="A28" s="22" t="s">
        <v>13</v>
      </c>
      <c r="B28" s="63"/>
      <c r="C28" s="161"/>
      <c r="D28" s="161"/>
    </row>
    <row r="29" spans="1:4" x14ac:dyDescent="0.3">
      <c r="A29" s="23" t="s">
        <v>9</v>
      </c>
      <c r="B29" s="63" t="s">
        <v>316</v>
      </c>
      <c r="C29" s="161"/>
      <c r="D29" s="161"/>
    </row>
    <row r="30" spans="1:4" x14ac:dyDescent="0.3">
      <c r="A30" s="101" t="s">
        <v>10</v>
      </c>
      <c r="B30" s="63"/>
      <c r="C30" s="161"/>
      <c r="D30" s="161"/>
    </row>
    <row r="31" spans="1:4" x14ac:dyDescent="0.3">
      <c r="A31" s="101" t="s">
        <v>15</v>
      </c>
      <c r="B31" s="63" t="s">
        <v>1</v>
      </c>
      <c r="C31" s="161"/>
      <c r="D31" s="161"/>
    </row>
    <row r="32" spans="1:4" x14ac:dyDescent="0.3">
      <c r="B32" s="63" t="s">
        <v>2</v>
      </c>
      <c r="C32" s="161"/>
      <c r="D32" s="161"/>
    </row>
    <row r="33" spans="3:4" x14ac:dyDescent="0.3">
      <c r="C33" s="161"/>
      <c r="D33" s="161"/>
    </row>
    <row r="34" spans="3:4" x14ac:dyDescent="0.3">
      <c r="C34" s="161"/>
      <c r="D34" s="161"/>
    </row>
    <row r="35" spans="3:4" x14ac:dyDescent="0.3">
      <c r="C35" s="161"/>
      <c r="D35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  <row r="69" spans="3:4" x14ac:dyDescent="0.3">
      <c r="C69" s="161"/>
      <c r="D69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69"/>
  <sheetViews>
    <sheetView workbookViewId="0">
      <selection activeCell="B11" sqref="B11"/>
    </sheetView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63" t="s">
        <v>317</v>
      </c>
      <c r="C6" s="161"/>
      <c r="D6" s="161"/>
    </row>
    <row r="7" spans="1:4" x14ac:dyDescent="0.3">
      <c r="A7" s="67" t="s">
        <v>52</v>
      </c>
      <c r="B7" s="63" t="s">
        <v>304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170">
        <v>41692</v>
      </c>
      <c r="C9" s="161"/>
      <c r="D9" s="161"/>
    </row>
    <row r="10" spans="1:4" x14ac:dyDescent="0.3">
      <c r="A10" s="67" t="s">
        <v>6</v>
      </c>
      <c r="B10" s="68">
        <v>48996</v>
      </c>
      <c r="C10" s="161"/>
      <c r="D10" s="161"/>
    </row>
    <row r="11" spans="1:4" x14ac:dyDescent="0.3">
      <c r="A11" s="101" t="s">
        <v>248</v>
      </c>
      <c r="B11" s="63" t="s">
        <v>311</v>
      </c>
      <c r="C11" s="161"/>
      <c r="D11" s="161"/>
    </row>
    <row r="12" spans="1:4" x14ac:dyDescent="0.3">
      <c r="A12" s="101" t="s">
        <v>14</v>
      </c>
      <c r="B12" s="63" t="s">
        <v>272</v>
      </c>
      <c r="C12" s="161"/>
      <c r="D12" s="161"/>
    </row>
    <row r="13" spans="1:4" x14ac:dyDescent="0.3">
      <c r="A13" s="67" t="s">
        <v>12</v>
      </c>
      <c r="B13" s="139" t="s">
        <v>296</v>
      </c>
      <c r="C13" s="161"/>
      <c r="D13" s="161"/>
    </row>
    <row r="14" spans="1:4" x14ac:dyDescent="0.3">
      <c r="A14" s="101" t="s">
        <v>117</v>
      </c>
      <c r="B14" s="63" t="s">
        <v>297</v>
      </c>
      <c r="C14" s="161"/>
      <c r="D14" s="161"/>
    </row>
    <row r="15" spans="1:4" x14ac:dyDescent="0.3">
      <c r="A15" s="136"/>
      <c r="B15" s="63" t="s">
        <v>318</v>
      </c>
      <c r="C15" s="161"/>
      <c r="D15" s="161"/>
    </row>
    <row r="16" spans="1:4" x14ac:dyDescent="0.3">
      <c r="A16" s="101" t="s">
        <v>116</v>
      </c>
      <c r="B16" s="63" t="s">
        <v>297</v>
      </c>
      <c r="C16" s="161"/>
      <c r="D16" s="161"/>
    </row>
    <row r="17" spans="1:4" ht="15.75" customHeight="1" x14ac:dyDescent="0.3">
      <c r="A17" s="166"/>
      <c r="B17" s="63" t="s">
        <v>318</v>
      </c>
      <c r="C17" s="161"/>
      <c r="D17" s="161"/>
    </row>
    <row r="18" spans="1:4" ht="31.2" x14ac:dyDescent="0.3">
      <c r="A18" s="67" t="s">
        <v>118</v>
      </c>
      <c r="B18" s="63" t="s">
        <v>313</v>
      </c>
      <c r="C18" s="161"/>
      <c r="D18" s="161"/>
    </row>
    <row r="19" spans="1:4" ht="31.2" x14ac:dyDescent="0.3">
      <c r="A19" s="101" t="s">
        <v>42</v>
      </c>
      <c r="B19" s="63" t="s">
        <v>314</v>
      </c>
      <c r="C19" s="161"/>
      <c r="D19" s="161"/>
    </row>
    <row r="20" spans="1:4" x14ac:dyDescent="0.3">
      <c r="A20" s="101" t="s">
        <v>7</v>
      </c>
      <c r="B20" s="63" t="s">
        <v>257</v>
      </c>
      <c r="C20" s="161"/>
      <c r="D20" s="161"/>
    </row>
    <row r="21" spans="1:4" x14ac:dyDescent="0.3">
      <c r="A21" s="67" t="s">
        <v>119</v>
      </c>
      <c r="B21" s="63" t="s">
        <v>319</v>
      </c>
      <c r="C21" s="161"/>
      <c r="D21" s="161"/>
    </row>
    <row r="22" spans="1:4" x14ac:dyDescent="0.3">
      <c r="A22" s="67" t="s">
        <v>259</v>
      </c>
      <c r="B22" s="63" t="s">
        <v>311</v>
      </c>
      <c r="C22" s="161"/>
      <c r="D22" s="161"/>
    </row>
    <row r="23" spans="1:4" ht="31.2" x14ac:dyDescent="0.3">
      <c r="A23" s="67" t="s">
        <v>120</v>
      </c>
      <c r="B23" s="63" t="s">
        <v>314</v>
      </c>
      <c r="C23" s="161"/>
      <c r="D23" s="161"/>
    </row>
    <row r="24" spans="1:4" x14ac:dyDescent="0.3">
      <c r="A24" s="101" t="s">
        <v>11</v>
      </c>
      <c r="B24" s="63" t="s">
        <v>257</v>
      </c>
      <c r="C24" s="161"/>
      <c r="D24" s="161"/>
    </row>
    <row r="25" spans="1:4" x14ac:dyDescent="0.3">
      <c r="A25" s="101" t="s">
        <v>8</v>
      </c>
      <c r="B25" s="63" t="s">
        <v>257</v>
      </c>
      <c r="C25" s="161"/>
      <c r="D25" s="161"/>
    </row>
    <row r="26" spans="1:4" x14ac:dyDescent="0.3">
      <c r="A26" s="101" t="s">
        <v>114</v>
      </c>
      <c r="B26" s="63"/>
      <c r="C26" s="161"/>
      <c r="D26" s="161"/>
    </row>
    <row r="27" spans="1:4" ht="31.2" x14ac:dyDescent="0.3">
      <c r="A27" s="101" t="s">
        <v>63</v>
      </c>
      <c r="B27" s="63" t="s">
        <v>299</v>
      </c>
      <c r="C27" s="161"/>
      <c r="D27" s="161"/>
    </row>
    <row r="28" spans="1:4" x14ac:dyDescent="0.3">
      <c r="A28" s="22" t="s">
        <v>13</v>
      </c>
      <c r="B28" s="63"/>
      <c r="C28" s="161"/>
      <c r="D28" s="161"/>
    </row>
    <row r="29" spans="1:4" x14ac:dyDescent="0.3">
      <c r="A29" s="23" t="s">
        <v>9</v>
      </c>
      <c r="B29" s="63" t="s">
        <v>316</v>
      </c>
      <c r="C29" s="161"/>
      <c r="D29" s="161"/>
    </row>
    <row r="30" spans="1:4" x14ac:dyDescent="0.3">
      <c r="A30" s="101" t="s">
        <v>10</v>
      </c>
      <c r="B30" s="63"/>
      <c r="C30" s="161"/>
      <c r="D30" s="161"/>
    </row>
    <row r="31" spans="1:4" x14ac:dyDescent="0.3">
      <c r="A31" s="101" t="s">
        <v>15</v>
      </c>
      <c r="B31" s="63" t="s">
        <v>1</v>
      </c>
      <c r="C31" s="161"/>
      <c r="D31" s="161"/>
    </row>
    <row r="32" spans="1:4" x14ac:dyDescent="0.3">
      <c r="B32" s="63" t="s">
        <v>2</v>
      </c>
      <c r="C32" s="161"/>
      <c r="D32" s="161"/>
    </row>
    <row r="33" spans="3:4" x14ac:dyDescent="0.3">
      <c r="C33" s="161"/>
      <c r="D33" s="161"/>
    </row>
    <row r="34" spans="3:4" x14ac:dyDescent="0.3">
      <c r="C34" s="161"/>
      <c r="D34" s="161"/>
    </row>
    <row r="35" spans="3:4" x14ac:dyDescent="0.3">
      <c r="C35" s="161"/>
      <c r="D35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  <row r="69" spans="3:4" x14ac:dyDescent="0.3">
      <c r="C69" s="161"/>
      <c r="D69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9"/>
  <sheetViews>
    <sheetView workbookViewId="0">
      <selection activeCell="B7" sqref="B7"/>
    </sheetView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168" t="s">
        <v>320</v>
      </c>
      <c r="C6" s="161"/>
      <c r="D6" s="161"/>
    </row>
    <row r="7" spans="1:4" x14ac:dyDescent="0.3">
      <c r="A7" s="67" t="s">
        <v>52</v>
      </c>
      <c r="B7" s="168" t="s">
        <v>321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68">
        <v>41639</v>
      </c>
      <c r="C9" s="161"/>
      <c r="D9" s="161"/>
    </row>
    <row r="10" spans="1:4" x14ac:dyDescent="0.3">
      <c r="A10" s="67" t="s">
        <v>6</v>
      </c>
      <c r="B10" s="68">
        <v>50770</v>
      </c>
      <c r="C10" s="161"/>
      <c r="D10" s="161"/>
    </row>
    <row r="11" spans="1:4" x14ac:dyDescent="0.3">
      <c r="A11" s="101" t="s">
        <v>248</v>
      </c>
      <c r="B11" s="63" t="s">
        <v>322</v>
      </c>
      <c r="C11" s="161"/>
      <c r="D11" s="161"/>
    </row>
    <row r="12" spans="1:4" x14ac:dyDescent="0.3">
      <c r="A12" s="101" t="s">
        <v>14</v>
      </c>
      <c r="B12" s="63" t="s">
        <v>272</v>
      </c>
      <c r="C12" s="161"/>
      <c r="D12" s="161"/>
    </row>
    <row r="13" spans="1:4" x14ac:dyDescent="0.3">
      <c r="A13" s="67" t="s">
        <v>12</v>
      </c>
      <c r="B13" s="63" t="s">
        <v>323</v>
      </c>
      <c r="C13" s="161"/>
      <c r="D13" s="161"/>
    </row>
    <row r="14" spans="1:4" x14ac:dyDescent="0.3">
      <c r="A14" s="101" t="s">
        <v>117</v>
      </c>
      <c r="B14" s="63" t="s">
        <v>324</v>
      </c>
      <c r="C14" s="161"/>
      <c r="D14" s="161"/>
    </row>
    <row r="15" spans="1:4" x14ac:dyDescent="0.3">
      <c r="A15" s="136"/>
      <c r="B15" s="63" t="s">
        <v>325</v>
      </c>
      <c r="C15" s="161"/>
      <c r="D15" s="161"/>
    </row>
    <row r="16" spans="1:4" x14ac:dyDescent="0.3">
      <c r="A16" s="101" t="s">
        <v>116</v>
      </c>
      <c r="B16" s="63" t="s">
        <v>284</v>
      </c>
      <c r="C16" s="161"/>
      <c r="D16" s="161"/>
    </row>
    <row r="17" spans="1:4" ht="15.75" customHeight="1" x14ac:dyDescent="0.3">
      <c r="A17" s="166"/>
      <c r="B17" s="63" t="s">
        <v>325</v>
      </c>
      <c r="C17" s="161"/>
      <c r="D17" s="161"/>
    </row>
    <row r="18" spans="1:4" x14ac:dyDescent="0.3">
      <c r="A18" s="67" t="s">
        <v>118</v>
      </c>
      <c r="B18" s="63" t="s">
        <v>326</v>
      </c>
      <c r="C18" s="161"/>
      <c r="D18" s="161"/>
    </row>
    <row r="19" spans="1:4" x14ac:dyDescent="0.3">
      <c r="A19" s="101" t="s">
        <v>42</v>
      </c>
      <c r="B19" s="63" t="s">
        <v>307</v>
      </c>
      <c r="C19" s="161"/>
      <c r="D19" s="161"/>
    </row>
    <row r="20" spans="1:4" x14ac:dyDescent="0.3">
      <c r="A20" s="101" t="s">
        <v>7</v>
      </c>
      <c r="B20" s="63" t="s">
        <v>257</v>
      </c>
      <c r="C20" s="161"/>
      <c r="D20" s="161"/>
    </row>
    <row r="21" spans="1:4" x14ac:dyDescent="0.3">
      <c r="A21" s="67" t="s">
        <v>119</v>
      </c>
      <c r="B21" s="63"/>
      <c r="C21" s="161"/>
      <c r="D21" s="161"/>
    </row>
    <row r="22" spans="1:4" x14ac:dyDescent="0.3">
      <c r="A22" s="67" t="s">
        <v>259</v>
      </c>
      <c r="B22" s="63" t="s">
        <v>322</v>
      </c>
      <c r="C22" s="161"/>
      <c r="D22" s="161"/>
    </row>
    <row r="23" spans="1:4" x14ac:dyDescent="0.3">
      <c r="A23" s="67" t="s">
        <v>120</v>
      </c>
      <c r="B23" s="63" t="s">
        <v>307</v>
      </c>
      <c r="C23" s="161"/>
      <c r="D23" s="161"/>
    </row>
    <row r="24" spans="1:4" x14ac:dyDescent="0.3">
      <c r="A24" s="101" t="s">
        <v>11</v>
      </c>
      <c r="B24" s="63" t="s">
        <v>257</v>
      </c>
      <c r="C24" s="161"/>
      <c r="D24" s="161"/>
    </row>
    <row r="25" spans="1:4" x14ac:dyDescent="0.3">
      <c r="A25" s="101" t="s">
        <v>8</v>
      </c>
      <c r="B25" s="63" t="s">
        <v>257</v>
      </c>
      <c r="C25" s="161"/>
      <c r="D25" s="161"/>
    </row>
    <row r="26" spans="1:4" x14ac:dyDescent="0.3">
      <c r="A26" s="101" t="s">
        <v>114</v>
      </c>
      <c r="B26" s="63"/>
      <c r="C26" s="161"/>
      <c r="D26" s="161"/>
    </row>
    <row r="27" spans="1:4" ht="31.2" x14ac:dyDescent="0.3">
      <c r="A27" s="101" t="s">
        <v>63</v>
      </c>
      <c r="B27" s="63" t="s">
        <v>327</v>
      </c>
      <c r="C27" s="161"/>
      <c r="D27" s="161"/>
    </row>
    <row r="28" spans="1:4" x14ac:dyDescent="0.3">
      <c r="A28" s="22" t="s">
        <v>13</v>
      </c>
      <c r="B28" s="63"/>
      <c r="C28" s="161"/>
      <c r="D28" s="161"/>
    </row>
    <row r="29" spans="1:4" x14ac:dyDescent="0.3">
      <c r="A29" s="23" t="s">
        <v>9</v>
      </c>
      <c r="B29" s="63" t="s">
        <v>328</v>
      </c>
      <c r="C29" s="161"/>
      <c r="D29" s="161"/>
    </row>
    <row r="30" spans="1:4" x14ac:dyDescent="0.3">
      <c r="A30" s="101" t="s">
        <v>10</v>
      </c>
      <c r="B30" s="63"/>
      <c r="C30" s="161"/>
      <c r="D30" s="161"/>
    </row>
    <row r="31" spans="1:4" x14ac:dyDescent="0.3">
      <c r="A31" s="101" t="s">
        <v>15</v>
      </c>
      <c r="B31" s="63" t="s">
        <v>1</v>
      </c>
      <c r="C31" s="161"/>
      <c r="D31" s="161"/>
    </row>
    <row r="32" spans="1:4" x14ac:dyDescent="0.3">
      <c r="B32" s="63" t="s">
        <v>2</v>
      </c>
      <c r="C32" s="161"/>
      <c r="D32" s="161"/>
    </row>
    <row r="33" spans="3:4" x14ac:dyDescent="0.3">
      <c r="C33" s="161"/>
      <c r="D33" s="161"/>
    </row>
    <row r="34" spans="3:4" x14ac:dyDescent="0.3">
      <c r="C34" s="161"/>
      <c r="D34" s="161"/>
    </row>
    <row r="35" spans="3:4" x14ac:dyDescent="0.3">
      <c r="C35" s="161"/>
      <c r="D35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  <row r="69" spans="3:4" x14ac:dyDescent="0.3">
      <c r="C69" s="161"/>
      <c r="D69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9"/>
  <sheetViews>
    <sheetView workbookViewId="0"/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168" t="s">
        <v>329</v>
      </c>
      <c r="C6" s="161"/>
      <c r="D6" s="161"/>
    </row>
    <row r="7" spans="1:4" x14ac:dyDescent="0.3">
      <c r="A7" s="67" t="s">
        <v>52</v>
      </c>
      <c r="B7" s="168" t="s">
        <v>330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68">
        <v>42370</v>
      </c>
      <c r="C9" s="161"/>
      <c r="D9" s="161"/>
    </row>
    <row r="10" spans="1:4" x14ac:dyDescent="0.3">
      <c r="A10" s="67" t="s">
        <v>6</v>
      </c>
      <c r="B10" s="68">
        <v>48457</v>
      </c>
      <c r="C10" s="161"/>
      <c r="D10" s="161"/>
    </row>
    <row r="11" spans="1:4" x14ac:dyDescent="0.3">
      <c r="A11" s="101" t="s">
        <v>248</v>
      </c>
      <c r="B11" s="63" t="s">
        <v>331</v>
      </c>
      <c r="C11" s="161"/>
      <c r="D11" s="161"/>
    </row>
    <row r="12" spans="1:4" x14ac:dyDescent="0.3">
      <c r="A12" s="101" t="s">
        <v>14</v>
      </c>
      <c r="B12" s="63" t="s">
        <v>272</v>
      </c>
      <c r="C12" s="161"/>
      <c r="D12" s="161"/>
    </row>
    <row r="13" spans="1:4" x14ac:dyDescent="0.3">
      <c r="A13" s="67" t="s">
        <v>12</v>
      </c>
      <c r="B13" s="63" t="s">
        <v>332</v>
      </c>
      <c r="C13" s="161"/>
      <c r="D13" s="161"/>
    </row>
    <row r="14" spans="1:4" x14ac:dyDescent="0.3">
      <c r="A14" s="101" t="s">
        <v>117</v>
      </c>
      <c r="B14" s="63" t="s">
        <v>273</v>
      </c>
      <c r="C14" s="161"/>
      <c r="D14" s="161"/>
    </row>
    <row r="15" spans="1:4" x14ac:dyDescent="0.3">
      <c r="A15" s="136"/>
      <c r="B15" s="63" t="s">
        <v>333</v>
      </c>
      <c r="C15" s="161"/>
      <c r="D15" s="161"/>
    </row>
    <row r="16" spans="1:4" x14ac:dyDescent="0.3">
      <c r="A16" s="101" t="s">
        <v>116</v>
      </c>
      <c r="B16" s="63" t="s">
        <v>273</v>
      </c>
      <c r="C16" s="161"/>
      <c r="D16" s="161"/>
    </row>
    <row r="17" spans="1:4" ht="15.75" customHeight="1" x14ac:dyDescent="0.3">
      <c r="A17" s="166"/>
      <c r="B17" s="63" t="s">
        <v>333</v>
      </c>
      <c r="C17" s="161"/>
      <c r="D17" s="161"/>
    </row>
    <row r="18" spans="1:4" ht="31.2" x14ac:dyDescent="0.3">
      <c r="A18" s="67" t="s">
        <v>118</v>
      </c>
      <c r="B18" s="63" t="s">
        <v>334</v>
      </c>
      <c r="C18" s="161"/>
      <c r="D18" s="161"/>
    </row>
    <row r="19" spans="1:4" x14ac:dyDescent="0.3">
      <c r="A19" s="101" t="s">
        <v>42</v>
      </c>
      <c r="B19" s="63" t="s">
        <v>307</v>
      </c>
      <c r="C19" s="161"/>
      <c r="D19" s="161"/>
    </row>
    <row r="20" spans="1:4" x14ac:dyDescent="0.3">
      <c r="A20" s="101" t="s">
        <v>7</v>
      </c>
      <c r="B20" s="63" t="s">
        <v>257</v>
      </c>
      <c r="C20" s="161"/>
      <c r="D20" s="161"/>
    </row>
    <row r="21" spans="1:4" x14ac:dyDescent="0.3">
      <c r="A21" s="67" t="s">
        <v>119</v>
      </c>
      <c r="B21" s="63"/>
      <c r="C21" s="161"/>
      <c r="D21" s="161"/>
    </row>
    <row r="22" spans="1:4" x14ac:dyDescent="0.3">
      <c r="A22" s="67" t="s">
        <v>259</v>
      </c>
      <c r="B22" s="63" t="s">
        <v>335</v>
      </c>
      <c r="C22" s="161"/>
      <c r="D22" s="161"/>
    </row>
    <row r="23" spans="1:4" x14ac:dyDescent="0.3">
      <c r="A23" s="67" t="s">
        <v>120</v>
      </c>
      <c r="B23" s="63" t="s">
        <v>307</v>
      </c>
      <c r="C23" s="161"/>
      <c r="D23" s="161"/>
    </row>
    <row r="24" spans="1:4" x14ac:dyDescent="0.3">
      <c r="A24" s="101" t="s">
        <v>11</v>
      </c>
      <c r="B24" s="63" t="s">
        <v>257</v>
      </c>
      <c r="C24" s="161"/>
      <c r="D24" s="161"/>
    </row>
    <row r="25" spans="1:4" x14ac:dyDescent="0.3">
      <c r="A25" s="101" t="s">
        <v>8</v>
      </c>
      <c r="B25" s="63" t="s">
        <v>307</v>
      </c>
      <c r="C25" s="161"/>
      <c r="D25" s="161"/>
    </row>
    <row r="26" spans="1:4" x14ac:dyDescent="0.3">
      <c r="A26" s="101" t="s">
        <v>114</v>
      </c>
      <c r="B26" s="63"/>
      <c r="C26" s="161"/>
      <c r="D26" s="161"/>
    </row>
    <row r="27" spans="1:4" ht="31.2" x14ac:dyDescent="0.3">
      <c r="A27" s="101" t="s">
        <v>63</v>
      </c>
      <c r="B27" s="63" t="s">
        <v>327</v>
      </c>
      <c r="C27" s="161"/>
      <c r="D27" s="161"/>
    </row>
    <row r="28" spans="1:4" x14ac:dyDescent="0.3">
      <c r="A28" s="22" t="s">
        <v>13</v>
      </c>
      <c r="B28" s="63"/>
      <c r="C28" s="161"/>
      <c r="D28" s="161"/>
    </row>
    <row r="29" spans="1:4" x14ac:dyDescent="0.3">
      <c r="A29" s="23" t="s">
        <v>9</v>
      </c>
      <c r="B29" s="63" t="s">
        <v>328</v>
      </c>
      <c r="C29" s="161"/>
      <c r="D29" s="161"/>
    </row>
    <row r="30" spans="1:4" x14ac:dyDescent="0.3">
      <c r="A30" s="101" t="s">
        <v>10</v>
      </c>
      <c r="B30" s="63"/>
      <c r="C30" s="161"/>
      <c r="D30" s="161"/>
    </row>
    <row r="31" spans="1:4" ht="31.2" x14ac:dyDescent="0.3">
      <c r="A31" s="101" t="s">
        <v>15</v>
      </c>
      <c r="B31" s="63" t="s">
        <v>336</v>
      </c>
      <c r="C31" s="161"/>
      <c r="D31" s="161"/>
    </row>
    <row r="32" spans="1:4" x14ac:dyDescent="0.3">
      <c r="B32" s="63">
        <v>-2</v>
      </c>
      <c r="C32" s="161"/>
      <c r="D32" s="161"/>
    </row>
    <row r="33" spans="3:4" x14ac:dyDescent="0.3">
      <c r="C33" s="161"/>
      <c r="D33" s="161"/>
    </row>
    <row r="34" spans="3:4" x14ac:dyDescent="0.3">
      <c r="C34" s="161"/>
      <c r="D34" s="161"/>
    </row>
    <row r="35" spans="3:4" x14ac:dyDescent="0.3">
      <c r="C35" s="161"/>
      <c r="D35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  <row r="69" spans="3:4" x14ac:dyDescent="0.3">
      <c r="C69" s="161"/>
      <c r="D69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9"/>
  <sheetViews>
    <sheetView topLeftCell="A4" workbookViewId="0">
      <selection activeCell="E11" sqref="E11"/>
    </sheetView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139" t="s">
        <v>337</v>
      </c>
      <c r="C6" s="161"/>
      <c r="D6" s="161"/>
    </row>
    <row r="7" spans="1:4" x14ac:dyDescent="0.3">
      <c r="A7" s="67" t="s">
        <v>52</v>
      </c>
      <c r="B7" s="139" t="s">
        <v>330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171" t="s">
        <v>366</v>
      </c>
      <c r="C9" s="161"/>
      <c r="D9" s="161"/>
    </row>
    <row r="10" spans="1:4" x14ac:dyDescent="0.3">
      <c r="A10" s="67" t="s">
        <v>6</v>
      </c>
      <c r="B10" s="68">
        <v>48457</v>
      </c>
      <c r="C10" s="161"/>
      <c r="D10" s="161"/>
    </row>
    <row r="11" spans="1:4" x14ac:dyDescent="0.3">
      <c r="A11" s="101" t="s">
        <v>248</v>
      </c>
      <c r="B11" s="63" t="s">
        <v>338</v>
      </c>
      <c r="C11" s="161"/>
      <c r="D11" s="161"/>
    </row>
    <row r="12" spans="1:4" x14ac:dyDescent="0.3">
      <c r="A12" s="101" t="s">
        <v>14</v>
      </c>
      <c r="B12" s="63" t="s">
        <v>272</v>
      </c>
      <c r="C12" s="161"/>
      <c r="D12" s="161"/>
    </row>
    <row r="13" spans="1:4" x14ac:dyDescent="0.3">
      <c r="A13" s="67" t="s">
        <v>12</v>
      </c>
      <c r="B13" s="63" t="s">
        <v>332</v>
      </c>
      <c r="C13" s="161"/>
      <c r="D13" s="161"/>
    </row>
    <row r="14" spans="1:4" x14ac:dyDescent="0.3">
      <c r="A14" s="101" t="s">
        <v>117</v>
      </c>
      <c r="B14" s="63" t="s">
        <v>273</v>
      </c>
      <c r="C14" s="161"/>
      <c r="D14" s="161"/>
    </row>
    <row r="15" spans="1:4" ht="31.2" x14ac:dyDescent="0.3">
      <c r="A15" s="136"/>
      <c r="B15" s="63" t="s">
        <v>339</v>
      </c>
      <c r="C15" s="161"/>
      <c r="D15" s="161"/>
    </row>
    <row r="16" spans="1:4" x14ac:dyDescent="0.3">
      <c r="A16" s="101" t="s">
        <v>116</v>
      </c>
      <c r="B16" s="63" t="s">
        <v>273</v>
      </c>
      <c r="C16" s="161"/>
      <c r="D16" s="161"/>
    </row>
    <row r="17" spans="1:4" ht="15.75" customHeight="1" x14ac:dyDescent="0.3">
      <c r="A17" s="166"/>
      <c r="B17" s="63" t="s">
        <v>333</v>
      </c>
      <c r="C17" s="161"/>
      <c r="D17" s="161"/>
    </row>
    <row r="18" spans="1:4" ht="31.2" x14ac:dyDescent="0.3">
      <c r="A18" s="67" t="s">
        <v>118</v>
      </c>
      <c r="B18" s="63" t="s">
        <v>334</v>
      </c>
      <c r="C18" s="161"/>
      <c r="D18" s="161"/>
    </row>
    <row r="19" spans="1:4" x14ac:dyDescent="0.3">
      <c r="A19" s="101" t="s">
        <v>42</v>
      </c>
      <c r="B19" s="63" t="s">
        <v>307</v>
      </c>
      <c r="C19" s="161"/>
      <c r="D19" s="161"/>
    </row>
    <row r="20" spans="1:4" x14ac:dyDescent="0.3">
      <c r="A20" s="101" t="s">
        <v>7</v>
      </c>
      <c r="B20" s="63" t="s">
        <v>257</v>
      </c>
      <c r="C20" s="161"/>
      <c r="D20" s="161"/>
    </row>
    <row r="21" spans="1:4" x14ac:dyDescent="0.3">
      <c r="A21" s="67" t="s">
        <v>119</v>
      </c>
      <c r="B21" s="63"/>
      <c r="C21" s="161"/>
      <c r="D21" s="161"/>
    </row>
    <row r="22" spans="1:4" x14ac:dyDescent="0.3">
      <c r="A22" s="67" t="s">
        <v>259</v>
      </c>
      <c r="B22" s="63" t="s">
        <v>338</v>
      </c>
      <c r="C22" s="161"/>
      <c r="D22" s="161"/>
    </row>
    <row r="23" spans="1:4" x14ac:dyDescent="0.3">
      <c r="A23" s="67" t="s">
        <v>120</v>
      </c>
      <c r="B23" s="63" t="s">
        <v>307</v>
      </c>
      <c r="C23" s="161"/>
      <c r="D23" s="161"/>
    </row>
    <row r="24" spans="1:4" x14ac:dyDescent="0.3">
      <c r="A24" s="101" t="s">
        <v>11</v>
      </c>
      <c r="B24" s="63" t="s">
        <v>257</v>
      </c>
      <c r="C24" s="161"/>
      <c r="D24" s="161"/>
    </row>
    <row r="25" spans="1:4" x14ac:dyDescent="0.3">
      <c r="A25" s="101" t="s">
        <v>8</v>
      </c>
      <c r="B25" s="63" t="s">
        <v>307</v>
      </c>
      <c r="C25" s="161"/>
      <c r="D25" s="161"/>
    </row>
    <row r="26" spans="1:4" x14ac:dyDescent="0.3">
      <c r="A26" s="101" t="s">
        <v>114</v>
      </c>
      <c r="B26" s="63"/>
      <c r="C26" s="161"/>
      <c r="D26" s="161"/>
    </row>
    <row r="27" spans="1:4" ht="31.2" x14ac:dyDescent="0.3">
      <c r="A27" s="101" t="s">
        <v>63</v>
      </c>
      <c r="B27" s="63" t="s">
        <v>327</v>
      </c>
      <c r="C27" s="161"/>
      <c r="D27" s="161"/>
    </row>
    <row r="28" spans="1:4" x14ac:dyDescent="0.3">
      <c r="A28" s="22" t="s">
        <v>13</v>
      </c>
      <c r="B28" s="63"/>
      <c r="C28" s="161"/>
      <c r="D28" s="161"/>
    </row>
    <row r="29" spans="1:4" x14ac:dyDescent="0.3">
      <c r="A29" s="23" t="s">
        <v>9</v>
      </c>
      <c r="B29" s="63" t="s">
        <v>328</v>
      </c>
      <c r="C29" s="161"/>
      <c r="D29" s="161"/>
    </row>
    <row r="30" spans="1:4" x14ac:dyDescent="0.3">
      <c r="A30" s="101" t="s">
        <v>10</v>
      </c>
      <c r="B30" s="63"/>
      <c r="C30" s="161"/>
      <c r="D30" s="161"/>
    </row>
    <row r="31" spans="1:4" x14ac:dyDescent="0.3">
      <c r="A31" s="101" t="s">
        <v>15</v>
      </c>
      <c r="B31" s="63" t="s">
        <v>340</v>
      </c>
      <c r="C31" s="161"/>
      <c r="D31" s="161"/>
    </row>
    <row r="32" spans="1:4" x14ac:dyDescent="0.3">
      <c r="B32" s="63">
        <v>-2</v>
      </c>
      <c r="C32" s="161"/>
      <c r="D32" s="161"/>
    </row>
    <row r="33" spans="3:4" x14ac:dyDescent="0.3">
      <c r="C33" s="161"/>
      <c r="D33" s="161"/>
    </row>
    <row r="34" spans="3:4" x14ac:dyDescent="0.3">
      <c r="C34" s="161"/>
      <c r="D34" s="161"/>
    </row>
    <row r="35" spans="3:4" x14ac:dyDescent="0.3">
      <c r="C35" s="161"/>
      <c r="D35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  <row r="69" spans="3:4" x14ac:dyDescent="0.3">
      <c r="C69" s="161"/>
      <c r="D69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72"/>
  <sheetViews>
    <sheetView workbookViewId="0">
      <selection activeCell="B9" sqref="B9"/>
    </sheetView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139" t="s">
        <v>365</v>
      </c>
      <c r="C6" s="161"/>
      <c r="D6" s="161"/>
    </row>
    <row r="7" spans="1:4" x14ac:dyDescent="0.3">
      <c r="A7" s="67" t="s">
        <v>52</v>
      </c>
      <c r="B7" s="139" t="s">
        <v>341</v>
      </c>
      <c r="C7" s="161"/>
      <c r="D7" s="161"/>
    </row>
    <row r="8" spans="1:4" x14ac:dyDescent="0.3">
      <c r="A8" s="164"/>
      <c r="B8" s="165"/>
      <c r="C8" s="161"/>
      <c r="D8" s="161"/>
    </row>
    <row r="9" spans="1:4" ht="31.2" x14ac:dyDescent="0.3">
      <c r="A9" s="67" t="s">
        <v>5</v>
      </c>
      <c r="B9" s="68" t="s">
        <v>342</v>
      </c>
      <c r="C9" s="161"/>
      <c r="D9" s="161"/>
    </row>
    <row r="10" spans="1:4" x14ac:dyDescent="0.3">
      <c r="A10" s="67" t="s">
        <v>6</v>
      </c>
      <c r="B10" s="68">
        <v>45291</v>
      </c>
      <c r="C10" s="161"/>
      <c r="D10" s="161"/>
    </row>
    <row r="11" spans="1:4" ht="31.2" x14ac:dyDescent="0.3">
      <c r="A11" s="101" t="s">
        <v>248</v>
      </c>
      <c r="B11" s="63" t="s">
        <v>343</v>
      </c>
      <c r="C11" s="161"/>
      <c r="D11" s="161"/>
    </row>
    <row r="12" spans="1:4" x14ac:dyDescent="0.3">
      <c r="A12" s="101" t="s">
        <v>14</v>
      </c>
      <c r="B12" s="63" t="s">
        <v>272</v>
      </c>
      <c r="C12" s="161"/>
      <c r="D12" s="161"/>
    </row>
    <row r="13" spans="1:4" ht="31.2" x14ac:dyDescent="0.3">
      <c r="A13" s="67" t="s">
        <v>12</v>
      </c>
      <c r="B13" s="63" t="s">
        <v>344</v>
      </c>
      <c r="C13" s="161"/>
      <c r="D13" s="161"/>
    </row>
    <row r="14" spans="1:4" x14ac:dyDescent="0.3">
      <c r="A14" s="101" t="s">
        <v>117</v>
      </c>
      <c r="B14" s="63" t="s">
        <v>273</v>
      </c>
      <c r="C14" s="161"/>
      <c r="D14" s="161"/>
    </row>
    <row r="15" spans="1:4" ht="46.8" x14ac:dyDescent="0.3">
      <c r="A15" s="136"/>
      <c r="B15" s="63" t="s">
        <v>345</v>
      </c>
      <c r="C15" s="161"/>
      <c r="D15" s="161"/>
    </row>
    <row r="16" spans="1:4" ht="46.8" x14ac:dyDescent="0.3">
      <c r="A16" s="136"/>
      <c r="B16" s="63" t="s">
        <v>346</v>
      </c>
      <c r="C16" s="161"/>
      <c r="D16" s="161"/>
    </row>
    <row r="17" spans="1:4" ht="31.2" x14ac:dyDescent="0.3">
      <c r="A17" s="136"/>
      <c r="B17" s="63" t="s">
        <v>347</v>
      </c>
      <c r="C17" s="161"/>
      <c r="D17" s="161"/>
    </row>
    <row r="18" spans="1:4" x14ac:dyDescent="0.3">
      <c r="A18" s="136"/>
      <c r="B18" s="63" t="s">
        <v>348</v>
      </c>
      <c r="C18" s="161"/>
      <c r="D18" s="161"/>
    </row>
    <row r="19" spans="1:4" x14ac:dyDescent="0.3">
      <c r="A19" s="101" t="s">
        <v>116</v>
      </c>
      <c r="B19" s="63" t="s">
        <v>273</v>
      </c>
      <c r="C19" s="161"/>
      <c r="D19" s="161"/>
    </row>
    <row r="20" spans="1:4" ht="15.75" customHeight="1" x14ac:dyDescent="0.3">
      <c r="A20" s="166"/>
      <c r="B20" s="63" t="s">
        <v>349</v>
      </c>
      <c r="C20" s="161"/>
      <c r="D20" s="161"/>
    </row>
    <row r="21" spans="1:4" ht="31.2" x14ac:dyDescent="0.3">
      <c r="A21" s="67" t="s">
        <v>118</v>
      </c>
      <c r="B21" s="63" t="s">
        <v>350</v>
      </c>
      <c r="C21" s="161"/>
      <c r="D21" s="161"/>
    </row>
    <row r="22" spans="1:4" x14ac:dyDescent="0.3">
      <c r="A22" s="101" t="s">
        <v>42</v>
      </c>
      <c r="B22" s="63" t="s">
        <v>351</v>
      </c>
      <c r="C22" s="161"/>
      <c r="D22" s="161"/>
    </row>
    <row r="23" spans="1:4" x14ac:dyDescent="0.3">
      <c r="A23" s="101" t="s">
        <v>7</v>
      </c>
      <c r="B23" s="63" t="s">
        <v>351</v>
      </c>
      <c r="C23" s="161"/>
      <c r="D23" s="161"/>
    </row>
    <row r="24" spans="1:4" x14ac:dyDescent="0.3">
      <c r="A24" s="67" t="s">
        <v>119</v>
      </c>
      <c r="B24" s="63"/>
      <c r="C24" s="161"/>
      <c r="D24" s="161"/>
    </row>
    <row r="25" spans="1:4" x14ac:dyDescent="0.3">
      <c r="A25" s="67" t="s">
        <v>259</v>
      </c>
      <c r="B25" s="63" t="s">
        <v>352</v>
      </c>
      <c r="C25" s="161"/>
      <c r="D25" s="161"/>
    </row>
    <row r="26" spans="1:4" x14ac:dyDescent="0.3">
      <c r="A26" s="67" t="s">
        <v>120</v>
      </c>
      <c r="B26" s="63" t="s">
        <v>353</v>
      </c>
      <c r="C26" s="161"/>
      <c r="D26" s="161"/>
    </row>
    <row r="27" spans="1:4" x14ac:dyDescent="0.3">
      <c r="A27" s="101" t="s">
        <v>11</v>
      </c>
      <c r="B27" s="63" t="s">
        <v>257</v>
      </c>
      <c r="C27" s="161"/>
      <c r="D27" s="161"/>
    </row>
    <row r="28" spans="1:4" x14ac:dyDescent="0.3">
      <c r="A28" s="101" t="s">
        <v>8</v>
      </c>
      <c r="B28" s="63" t="s">
        <v>257</v>
      </c>
      <c r="C28" s="161"/>
      <c r="D28" s="161"/>
    </row>
    <row r="29" spans="1:4" x14ac:dyDescent="0.3">
      <c r="A29" s="101" t="s">
        <v>114</v>
      </c>
      <c r="B29" s="63" t="s">
        <v>261</v>
      </c>
      <c r="C29" s="161"/>
      <c r="D29" s="161"/>
    </row>
    <row r="30" spans="1:4" x14ac:dyDescent="0.3">
      <c r="A30" s="101" t="s">
        <v>63</v>
      </c>
      <c r="B30" s="63" t="s">
        <v>354</v>
      </c>
      <c r="C30" s="161"/>
      <c r="D30" s="161"/>
    </row>
    <row r="31" spans="1:4" x14ac:dyDescent="0.3">
      <c r="A31" s="22" t="s">
        <v>13</v>
      </c>
      <c r="B31" s="63"/>
      <c r="C31" s="161"/>
      <c r="D31" s="161"/>
    </row>
    <row r="32" spans="1:4" x14ac:dyDescent="0.3">
      <c r="A32" s="23" t="s">
        <v>9</v>
      </c>
      <c r="B32" s="63" t="s">
        <v>328</v>
      </c>
      <c r="C32" s="161"/>
      <c r="D32" s="161"/>
    </row>
    <row r="33" spans="1:4" x14ac:dyDescent="0.3">
      <c r="A33" s="101" t="s">
        <v>10</v>
      </c>
      <c r="B33" s="63"/>
      <c r="C33" s="161"/>
      <c r="D33" s="161"/>
    </row>
    <row r="34" spans="1:4" x14ac:dyDescent="0.3">
      <c r="A34" s="101" t="s">
        <v>15</v>
      </c>
      <c r="B34" s="63"/>
      <c r="C34" s="161"/>
      <c r="D34" s="161"/>
    </row>
    <row r="35" spans="1:4" x14ac:dyDescent="0.3">
      <c r="B35" s="63"/>
      <c r="C35" s="161"/>
      <c r="D35" s="161"/>
    </row>
    <row r="36" spans="1:4" x14ac:dyDescent="0.3">
      <c r="C36" s="161"/>
      <c r="D36" s="161"/>
    </row>
    <row r="37" spans="1:4" x14ac:dyDescent="0.3">
      <c r="C37" s="161"/>
      <c r="D37" s="161"/>
    </row>
    <row r="38" spans="1:4" x14ac:dyDescent="0.3">
      <c r="C38" s="161"/>
      <c r="D38" s="161"/>
    </row>
    <row r="41" spans="1:4" x14ac:dyDescent="0.3">
      <c r="C41" s="161"/>
      <c r="D41" s="161"/>
    </row>
    <row r="42" spans="1:4" x14ac:dyDescent="0.3">
      <c r="C42" s="161"/>
      <c r="D42" s="161"/>
    </row>
    <row r="43" spans="1:4" x14ac:dyDescent="0.3">
      <c r="C43" s="161"/>
      <c r="D43" s="161"/>
    </row>
    <row r="44" spans="1:4" x14ac:dyDescent="0.3">
      <c r="C44" s="161"/>
      <c r="D44" s="161"/>
    </row>
    <row r="45" spans="1:4" x14ac:dyDescent="0.3">
      <c r="C45" s="161"/>
      <c r="D45" s="161"/>
    </row>
    <row r="46" spans="1:4" x14ac:dyDescent="0.3">
      <c r="C46" s="161"/>
      <c r="D46" s="161"/>
    </row>
    <row r="47" spans="1:4" x14ac:dyDescent="0.3">
      <c r="C47" s="161"/>
      <c r="D47" s="161"/>
    </row>
    <row r="48" spans="1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  <row r="69" spans="3:4" x14ac:dyDescent="0.3">
      <c r="C69" s="161"/>
      <c r="D69" s="161"/>
    </row>
    <row r="70" spans="3:4" x14ac:dyDescent="0.3">
      <c r="C70" s="161"/>
      <c r="D70" s="161"/>
    </row>
    <row r="71" spans="3:4" x14ac:dyDescent="0.3">
      <c r="C71" s="161"/>
      <c r="D71" s="161"/>
    </row>
    <row r="72" spans="3:4" x14ac:dyDescent="0.3">
      <c r="C72" s="161"/>
      <c r="D72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68"/>
  <sheetViews>
    <sheetView workbookViewId="0">
      <selection activeCell="H15" sqref="H15"/>
    </sheetView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63" t="s">
        <v>355</v>
      </c>
      <c r="C6" s="161"/>
      <c r="D6" s="161"/>
    </row>
    <row r="7" spans="1:4" x14ac:dyDescent="0.3">
      <c r="A7" s="67" t="s">
        <v>52</v>
      </c>
      <c r="B7" s="63" t="s">
        <v>355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68">
        <v>39599</v>
      </c>
      <c r="C9" s="161"/>
      <c r="D9" s="161"/>
    </row>
    <row r="10" spans="1:4" x14ac:dyDescent="0.3">
      <c r="A10" s="67" t="s">
        <v>6</v>
      </c>
      <c r="B10" s="68">
        <v>43616</v>
      </c>
      <c r="C10" s="161"/>
      <c r="D10" s="161"/>
    </row>
    <row r="11" spans="1:4" x14ac:dyDescent="0.3">
      <c r="A11" s="101" t="s">
        <v>248</v>
      </c>
      <c r="B11" s="63" t="s">
        <v>356</v>
      </c>
      <c r="C11" s="161"/>
      <c r="D11" s="161"/>
    </row>
    <row r="12" spans="1:4" x14ac:dyDescent="0.3">
      <c r="A12" s="101" t="s">
        <v>14</v>
      </c>
      <c r="B12" s="63" t="s">
        <v>357</v>
      </c>
      <c r="C12" s="161"/>
      <c r="D12" s="161"/>
    </row>
    <row r="13" spans="1:4" x14ac:dyDescent="0.3">
      <c r="A13" s="67" t="s">
        <v>12</v>
      </c>
      <c r="B13" s="63" t="s">
        <v>358</v>
      </c>
      <c r="C13" s="161"/>
      <c r="D13" s="161"/>
    </row>
    <row r="14" spans="1:4" x14ac:dyDescent="0.3">
      <c r="A14" s="101" t="s">
        <v>117</v>
      </c>
      <c r="B14" s="63" t="s">
        <v>359</v>
      </c>
      <c r="C14" s="161"/>
      <c r="D14" s="161"/>
    </row>
    <row r="15" spans="1:4" x14ac:dyDescent="0.3">
      <c r="A15" s="101" t="s">
        <v>116</v>
      </c>
      <c r="B15" s="63" t="s">
        <v>254</v>
      </c>
      <c r="C15" s="161"/>
      <c r="D15" s="161"/>
    </row>
    <row r="16" spans="1:4" ht="15.75" customHeight="1" x14ac:dyDescent="0.3">
      <c r="A16" s="166"/>
      <c r="B16" s="63" t="s">
        <v>46</v>
      </c>
      <c r="C16" s="161"/>
      <c r="D16" s="161"/>
    </row>
    <row r="17" spans="1:4" x14ac:dyDescent="0.3">
      <c r="A17" s="67" t="s">
        <v>118</v>
      </c>
      <c r="B17" s="63" t="s">
        <v>360</v>
      </c>
      <c r="C17" s="161"/>
      <c r="D17" s="161"/>
    </row>
    <row r="18" spans="1:4" x14ac:dyDescent="0.3">
      <c r="A18" s="101" t="s">
        <v>42</v>
      </c>
      <c r="B18" s="63" t="s">
        <v>361</v>
      </c>
      <c r="C18" s="161"/>
      <c r="D18" s="161"/>
    </row>
    <row r="19" spans="1:4" x14ac:dyDescent="0.3">
      <c r="A19" s="101" t="s">
        <v>7</v>
      </c>
      <c r="B19" s="63" t="s">
        <v>257</v>
      </c>
      <c r="C19" s="161"/>
      <c r="D19" s="161"/>
    </row>
    <row r="20" spans="1:4" x14ac:dyDescent="0.3">
      <c r="A20" s="67" t="s">
        <v>119</v>
      </c>
      <c r="B20" s="63" t="s">
        <v>358</v>
      </c>
      <c r="C20" s="161"/>
      <c r="D20" s="161"/>
    </row>
    <row r="21" spans="1:4" x14ac:dyDescent="0.3">
      <c r="A21" s="67" t="s">
        <v>259</v>
      </c>
      <c r="B21" s="63" t="s">
        <v>362</v>
      </c>
      <c r="C21" s="161"/>
      <c r="D21" s="161"/>
    </row>
    <row r="22" spans="1:4" x14ac:dyDescent="0.3">
      <c r="A22" s="67" t="s">
        <v>120</v>
      </c>
      <c r="B22" s="63" t="s">
        <v>361</v>
      </c>
      <c r="C22" s="161"/>
      <c r="D22" s="161"/>
    </row>
    <row r="23" spans="1:4" x14ac:dyDescent="0.3">
      <c r="A23" s="101" t="s">
        <v>11</v>
      </c>
      <c r="B23" s="63" t="s">
        <v>261</v>
      </c>
      <c r="C23" s="161"/>
      <c r="D23" s="161"/>
    </row>
    <row r="24" spans="1:4" x14ac:dyDescent="0.3">
      <c r="A24" s="101" t="s">
        <v>8</v>
      </c>
      <c r="B24" s="63" t="s">
        <v>257</v>
      </c>
      <c r="C24" s="161"/>
      <c r="D24" s="161"/>
    </row>
    <row r="25" spans="1:4" x14ac:dyDescent="0.3">
      <c r="A25" s="101" t="s">
        <v>114</v>
      </c>
      <c r="B25" s="63"/>
      <c r="C25" s="161"/>
      <c r="D25" s="161"/>
    </row>
    <row r="26" spans="1:4" x14ac:dyDescent="0.3">
      <c r="A26" s="101" t="s">
        <v>63</v>
      </c>
      <c r="B26" s="63" t="s">
        <v>363</v>
      </c>
      <c r="C26" s="161"/>
      <c r="D26" s="161"/>
    </row>
    <row r="27" spans="1:4" x14ac:dyDescent="0.3">
      <c r="A27" s="22" t="s">
        <v>13</v>
      </c>
      <c r="B27" s="63" t="s">
        <v>263</v>
      </c>
      <c r="C27" s="161"/>
      <c r="D27" s="161"/>
    </row>
    <row r="28" spans="1:4" ht="31.2" x14ac:dyDescent="0.3">
      <c r="A28" s="23" t="s">
        <v>9</v>
      </c>
      <c r="B28" s="63" t="s">
        <v>364</v>
      </c>
      <c r="C28" s="161"/>
      <c r="D28" s="161"/>
    </row>
    <row r="29" spans="1:4" x14ac:dyDescent="0.3">
      <c r="A29" s="101" t="s">
        <v>10</v>
      </c>
      <c r="B29" s="63"/>
      <c r="C29" s="161"/>
      <c r="D29" s="161"/>
    </row>
    <row r="30" spans="1:4" x14ac:dyDescent="0.3">
      <c r="A30" s="101" t="s">
        <v>15</v>
      </c>
      <c r="B30" s="63" t="s">
        <v>1</v>
      </c>
      <c r="C30" s="161"/>
      <c r="D30" s="161"/>
    </row>
    <row r="31" spans="1:4" x14ac:dyDescent="0.3">
      <c r="B31" s="63" t="s">
        <v>2</v>
      </c>
      <c r="C31" s="161"/>
      <c r="D31" s="161"/>
    </row>
    <row r="32" spans="1:4" x14ac:dyDescent="0.3">
      <c r="C32" s="161"/>
      <c r="D32" s="161"/>
    </row>
    <row r="33" spans="3:4" x14ac:dyDescent="0.3">
      <c r="C33" s="161"/>
      <c r="D33" s="161"/>
    </row>
    <row r="34" spans="3:4" x14ac:dyDescent="0.3">
      <c r="C34" s="161"/>
      <c r="D34" s="161"/>
    </row>
    <row r="37" spans="3:4" x14ac:dyDescent="0.3">
      <c r="C37" s="161"/>
      <c r="D37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W81"/>
  <sheetViews>
    <sheetView zoomScale="90" zoomScaleNormal="90" workbookViewId="0">
      <pane ySplit="9" topLeftCell="A29" activePane="bottomLeft" state="frozen"/>
      <selection pane="bottomLeft" activeCell="E29" sqref="E29"/>
    </sheetView>
  </sheetViews>
  <sheetFormatPr defaultColWidth="9" defaultRowHeight="15.6" x14ac:dyDescent="0.3"/>
  <cols>
    <col min="1" max="1" width="3.8984375" style="1" customWidth="1"/>
    <col min="2" max="2" width="51.59765625" style="66" customWidth="1"/>
    <col min="3" max="3" width="9.69921875" style="1" bestFit="1" customWidth="1"/>
    <col min="4" max="5" width="9.69921875" style="1" customWidth="1"/>
    <col min="6" max="6" width="9.69921875" style="18" customWidth="1"/>
    <col min="7" max="14" width="9.69921875" style="8" customWidth="1"/>
    <col min="15" max="15" width="7.59765625" style="8" customWidth="1"/>
    <col min="16" max="131" width="7.09765625" style="2" customWidth="1"/>
    <col min="132" max="16384" width="9" style="2"/>
  </cols>
  <sheetData>
    <row r="1" spans="1:23" s="3" customFormat="1" x14ac:dyDescent="0.3">
      <c r="A1" s="34"/>
      <c r="B1" s="83" t="s">
        <v>158</v>
      </c>
      <c r="C1" s="25"/>
      <c r="D1" s="25"/>
      <c r="E1" s="97"/>
      <c r="F1" s="97"/>
      <c r="G1" s="5"/>
      <c r="H1" s="5"/>
      <c r="I1" s="5"/>
      <c r="J1" s="5"/>
      <c r="K1" s="5"/>
      <c r="L1" s="5"/>
      <c r="M1" s="5"/>
      <c r="N1" s="5"/>
    </row>
    <row r="2" spans="1:23" s="3" customFormat="1" x14ac:dyDescent="0.3">
      <c r="A2" s="34"/>
      <c r="B2" s="83" t="s">
        <v>159</v>
      </c>
      <c r="C2" s="25"/>
      <c r="D2" s="25"/>
      <c r="E2" s="97"/>
      <c r="F2" s="97"/>
      <c r="G2" s="5"/>
      <c r="H2" s="5"/>
      <c r="I2" s="5"/>
      <c r="J2" s="5"/>
      <c r="K2" s="5"/>
      <c r="L2" s="5"/>
      <c r="M2" s="5"/>
      <c r="N2" s="5"/>
    </row>
    <row r="3" spans="1:23" s="4" customFormat="1" x14ac:dyDescent="0.3">
      <c r="A3" s="40"/>
      <c r="B3" s="127" t="s">
        <v>162</v>
      </c>
      <c r="C3" s="34"/>
      <c r="D3" s="34"/>
      <c r="E3" s="34"/>
      <c r="F3" s="34"/>
    </row>
    <row r="4" spans="1:23" s="4" customFormat="1" x14ac:dyDescent="0.3">
      <c r="A4" s="40"/>
      <c r="B4" s="125" t="s">
        <v>160</v>
      </c>
      <c r="C4" s="34"/>
      <c r="D4" s="34"/>
      <c r="E4" s="34"/>
      <c r="F4" s="150" t="s">
        <v>144</v>
      </c>
      <c r="G4" s="147"/>
      <c r="H4" s="147"/>
      <c r="I4" s="147"/>
      <c r="J4" s="147"/>
      <c r="K4" s="147"/>
      <c r="L4" s="147"/>
      <c r="M4" s="147"/>
    </row>
    <row r="5" spans="1:23" s="4" customFormat="1" x14ac:dyDescent="0.3">
      <c r="A5" s="40"/>
      <c r="B5" s="125"/>
      <c r="C5" s="34"/>
      <c r="D5" s="34"/>
      <c r="E5" s="34"/>
      <c r="F5" s="151" t="s">
        <v>54</v>
      </c>
      <c r="G5" s="147"/>
      <c r="H5" s="147"/>
      <c r="I5" s="147"/>
      <c r="J5" s="147"/>
      <c r="K5" s="147"/>
      <c r="L5" s="147"/>
      <c r="M5" s="147"/>
    </row>
    <row r="6" spans="1:23" s="4" customFormat="1" ht="15.75" customHeight="1" x14ac:dyDescent="0.3">
      <c r="B6" s="83" t="str">
        <f>'Admin Info'!B6</f>
        <v>Silicon Valley Power</v>
      </c>
      <c r="E6" s="73"/>
      <c r="F6" s="152" t="s">
        <v>164</v>
      </c>
      <c r="G6" s="152"/>
      <c r="H6" s="152"/>
      <c r="I6" s="152"/>
      <c r="J6" s="152"/>
      <c r="K6" s="152"/>
      <c r="L6" s="147"/>
      <c r="M6" s="147"/>
      <c r="N6" s="9"/>
      <c r="O6" s="9"/>
    </row>
    <row r="7" spans="1:23" s="4" customFormat="1" x14ac:dyDescent="0.3">
      <c r="B7" s="84"/>
      <c r="E7" s="120"/>
      <c r="F7" s="149" t="s">
        <v>82</v>
      </c>
      <c r="G7" s="149"/>
      <c r="H7" s="149"/>
      <c r="I7" s="149"/>
      <c r="J7" s="149"/>
      <c r="K7" s="149"/>
      <c r="L7" s="147"/>
      <c r="M7" s="147"/>
      <c r="N7" s="147"/>
      <c r="O7" s="9"/>
    </row>
    <row r="8" spans="1:23" s="4" customFormat="1" x14ac:dyDescent="0.3">
      <c r="B8" s="84"/>
      <c r="E8" s="137"/>
      <c r="F8" s="148"/>
      <c r="G8" s="147"/>
      <c r="H8" s="147"/>
      <c r="I8" s="147"/>
      <c r="J8" s="147"/>
      <c r="K8" s="147"/>
      <c r="L8" s="147"/>
      <c r="M8" s="147"/>
      <c r="N8" s="39"/>
      <c r="O8" s="9"/>
    </row>
    <row r="9" spans="1:23" s="15" customFormat="1" x14ac:dyDescent="0.3">
      <c r="A9" s="59" t="s">
        <v>3</v>
      </c>
      <c r="B9" s="85" t="s">
        <v>167</v>
      </c>
      <c r="C9" s="60" t="s">
        <v>40</v>
      </c>
      <c r="D9" s="60" t="s">
        <v>16</v>
      </c>
      <c r="E9" s="60" t="s">
        <v>17</v>
      </c>
      <c r="F9" s="60" t="s">
        <v>18</v>
      </c>
      <c r="G9" s="60" t="s">
        <v>19</v>
      </c>
      <c r="H9" s="60" t="s">
        <v>20</v>
      </c>
      <c r="I9" s="60" t="s">
        <v>66</v>
      </c>
      <c r="J9" s="60" t="s">
        <v>67</v>
      </c>
      <c r="K9" s="60" t="s">
        <v>146</v>
      </c>
      <c r="L9" s="60" t="s">
        <v>147</v>
      </c>
      <c r="M9" s="60" t="s">
        <v>151</v>
      </c>
      <c r="N9" s="60" t="s">
        <v>152</v>
      </c>
    </row>
    <row r="10" spans="1:23" s="6" customFormat="1" x14ac:dyDescent="0.3">
      <c r="A10" s="30"/>
      <c r="B10" s="86" t="s">
        <v>170</v>
      </c>
      <c r="C10" s="80" t="s">
        <v>80</v>
      </c>
      <c r="D10" s="31"/>
      <c r="E10" s="122" t="s">
        <v>155</v>
      </c>
      <c r="F10" s="47"/>
      <c r="G10" s="29"/>
      <c r="H10" s="29"/>
      <c r="I10" s="29"/>
      <c r="J10" s="29"/>
      <c r="K10" s="29"/>
      <c r="L10" s="29"/>
      <c r="M10" s="29"/>
      <c r="N10" s="29"/>
      <c r="O10" s="14"/>
      <c r="P10" s="14"/>
      <c r="Q10" s="14"/>
      <c r="R10" s="14"/>
      <c r="S10" s="14"/>
      <c r="T10" s="15"/>
      <c r="U10" s="15"/>
      <c r="V10" s="15"/>
      <c r="W10" s="15"/>
    </row>
    <row r="11" spans="1:23" x14ac:dyDescent="0.3">
      <c r="A11" s="7">
        <v>1</v>
      </c>
      <c r="B11" s="87" t="s">
        <v>58</v>
      </c>
      <c r="C11" s="104">
        <v>506.32048549827039</v>
      </c>
      <c r="D11" s="104">
        <v>519.5370009194794</v>
      </c>
      <c r="E11" s="105">
        <v>497.38841172351408</v>
      </c>
      <c r="F11" s="105">
        <v>504.84923789936681</v>
      </c>
      <c r="G11" s="105">
        <v>509.89773027836048</v>
      </c>
      <c r="H11" s="105">
        <v>514.99670758114405</v>
      </c>
      <c r="I11" s="105">
        <v>520.1466746569555</v>
      </c>
      <c r="J11" s="105">
        <v>525.34814140352512</v>
      </c>
      <c r="K11" s="105">
        <v>530.60162281756027</v>
      </c>
      <c r="L11" s="105">
        <v>535.907639045736</v>
      </c>
      <c r="M11" s="105">
        <v>541.26671543619329</v>
      </c>
      <c r="N11" s="105">
        <v>546.67938259055529</v>
      </c>
      <c r="O11" s="2"/>
    </row>
    <row r="12" spans="1:23" x14ac:dyDescent="0.3">
      <c r="A12" s="7">
        <v>3</v>
      </c>
      <c r="B12" s="87" t="s">
        <v>154</v>
      </c>
      <c r="C12" s="103"/>
      <c r="D12" s="103"/>
      <c r="E12" s="103"/>
      <c r="F12" s="106"/>
      <c r="G12" s="106"/>
      <c r="H12" s="106"/>
      <c r="I12" s="106"/>
      <c r="J12" s="106"/>
      <c r="K12" s="106"/>
      <c r="L12" s="106"/>
      <c r="M12" s="106"/>
      <c r="N12" s="106"/>
      <c r="O12" s="2"/>
    </row>
    <row r="13" spans="1:23" x14ac:dyDescent="0.3">
      <c r="A13" s="7">
        <v>4</v>
      </c>
      <c r="B13" s="87" t="s">
        <v>41</v>
      </c>
      <c r="C13" s="106">
        <v>-8</v>
      </c>
      <c r="D13" s="106">
        <v>-8</v>
      </c>
      <c r="E13" s="106">
        <v>-8</v>
      </c>
      <c r="F13" s="106">
        <v>-8</v>
      </c>
      <c r="G13" s="106">
        <v>-8</v>
      </c>
      <c r="H13" s="106">
        <v>-8</v>
      </c>
      <c r="I13" s="106">
        <v>-8</v>
      </c>
      <c r="J13" s="106">
        <v>-8</v>
      </c>
      <c r="K13" s="106">
        <v>-8</v>
      </c>
      <c r="L13" s="106">
        <v>-8</v>
      </c>
      <c r="M13" s="106">
        <v>-8</v>
      </c>
      <c r="N13" s="106">
        <v>-8</v>
      </c>
      <c r="O13" s="2"/>
    </row>
    <row r="14" spans="1:23" x14ac:dyDescent="0.3">
      <c r="A14" s="7">
        <v>5</v>
      </c>
      <c r="B14" s="88" t="s">
        <v>59</v>
      </c>
      <c r="C14" s="107">
        <f t="shared" ref="C14:N14" si="0">C11+C12+C13</f>
        <v>498.32048549827039</v>
      </c>
      <c r="D14" s="107">
        <f t="shared" si="0"/>
        <v>511.5370009194794</v>
      </c>
      <c r="E14" s="107">
        <f t="shared" si="0"/>
        <v>489.38841172351408</v>
      </c>
      <c r="F14" s="107">
        <f t="shared" si="0"/>
        <v>496.84923789936681</v>
      </c>
      <c r="G14" s="107">
        <f t="shared" si="0"/>
        <v>501.89773027836048</v>
      </c>
      <c r="H14" s="107">
        <f t="shared" si="0"/>
        <v>506.99670758114405</v>
      </c>
      <c r="I14" s="107">
        <f t="shared" si="0"/>
        <v>512.1466746569555</v>
      </c>
      <c r="J14" s="107">
        <f t="shared" si="0"/>
        <v>517.34814140352512</v>
      </c>
      <c r="K14" s="107">
        <f t="shared" si="0"/>
        <v>522.60162281756027</v>
      </c>
      <c r="L14" s="107">
        <f t="shared" si="0"/>
        <v>527.907639045736</v>
      </c>
      <c r="M14" s="107">
        <f t="shared" si="0"/>
        <v>533.26671543619329</v>
      </c>
      <c r="N14" s="107">
        <f t="shared" si="0"/>
        <v>538.67938259055529</v>
      </c>
      <c r="O14" s="2"/>
    </row>
    <row r="15" spans="1:23" x14ac:dyDescent="0.3">
      <c r="A15" s="7">
        <v>6</v>
      </c>
      <c r="B15" s="87" t="s">
        <v>21</v>
      </c>
      <c r="C15" s="108"/>
      <c r="D15" s="108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2"/>
    </row>
    <row r="16" spans="1:23" x14ac:dyDescent="0.3">
      <c r="A16" s="7">
        <v>7</v>
      </c>
      <c r="B16" s="88" t="s">
        <v>44</v>
      </c>
      <c r="C16" s="107">
        <f t="shared" ref="C16:D16" si="1">C14+C15</f>
        <v>498.32048549827039</v>
      </c>
      <c r="D16" s="107">
        <f t="shared" si="1"/>
        <v>511.5370009194794</v>
      </c>
      <c r="E16" s="107">
        <f>E14+E15</f>
        <v>489.38841172351408</v>
      </c>
      <c r="F16" s="107">
        <f>F14+F15</f>
        <v>496.84923789936681</v>
      </c>
      <c r="G16" s="107">
        <f t="shared" ref="G16:N16" si="2">G14+G15</f>
        <v>501.89773027836048</v>
      </c>
      <c r="H16" s="107">
        <f t="shared" si="2"/>
        <v>506.99670758114405</v>
      </c>
      <c r="I16" s="107">
        <f t="shared" si="2"/>
        <v>512.1466746569555</v>
      </c>
      <c r="J16" s="107">
        <f t="shared" si="2"/>
        <v>517.34814140352512</v>
      </c>
      <c r="K16" s="107">
        <f t="shared" si="2"/>
        <v>522.60162281756027</v>
      </c>
      <c r="L16" s="107">
        <f t="shared" si="2"/>
        <v>527.907639045736</v>
      </c>
      <c r="M16" s="107">
        <f t="shared" si="2"/>
        <v>533.26671543619329</v>
      </c>
      <c r="N16" s="107">
        <f t="shared" si="2"/>
        <v>538.67938259055529</v>
      </c>
      <c r="O16" s="2"/>
    </row>
    <row r="17" spans="1:15" x14ac:dyDescent="0.3">
      <c r="A17" s="7">
        <v>8</v>
      </c>
      <c r="B17" s="87" t="s">
        <v>70</v>
      </c>
      <c r="C17" s="105">
        <f t="shared" ref="C17:D17" si="3">C16*0.15</f>
        <v>74.748072824740561</v>
      </c>
      <c r="D17" s="105">
        <f t="shared" si="3"/>
        <v>76.730550137921909</v>
      </c>
      <c r="E17" s="105">
        <f>E16*0.15</f>
        <v>73.408261758527104</v>
      </c>
      <c r="F17" s="105">
        <f t="shared" ref="F17:N17" si="4">F16*0.15</f>
        <v>74.527385684905013</v>
      </c>
      <c r="G17" s="105">
        <f t="shared" si="4"/>
        <v>75.284659541754067</v>
      </c>
      <c r="H17" s="105">
        <f t="shared" si="4"/>
        <v>76.049506137171605</v>
      </c>
      <c r="I17" s="105">
        <f t="shared" si="4"/>
        <v>76.822001198543319</v>
      </c>
      <c r="J17" s="105">
        <f t="shared" si="4"/>
        <v>77.602221210528768</v>
      </c>
      <c r="K17" s="105">
        <f t="shared" si="4"/>
        <v>78.390243422634043</v>
      </c>
      <c r="L17" s="105">
        <f t="shared" si="4"/>
        <v>79.186145856860392</v>
      </c>
      <c r="M17" s="105">
        <f t="shared" si="4"/>
        <v>79.990007315428997</v>
      </c>
      <c r="N17" s="105">
        <f t="shared" si="4"/>
        <v>80.801907388583288</v>
      </c>
      <c r="O17" s="2"/>
    </row>
    <row r="18" spans="1:15" x14ac:dyDescent="0.3">
      <c r="A18" s="27">
        <v>9</v>
      </c>
      <c r="B18" s="87" t="s">
        <v>71</v>
      </c>
      <c r="C18" s="105"/>
      <c r="D18" s="105"/>
      <c r="E18" s="105"/>
      <c r="F18" s="105">
        <v>7</v>
      </c>
      <c r="G18" s="105"/>
      <c r="H18" s="105"/>
      <c r="I18" s="105"/>
      <c r="J18" s="105"/>
      <c r="K18" s="105"/>
      <c r="L18" s="105"/>
      <c r="M18" s="105"/>
      <c r="N18" s="105"/>
      <c r="O18" s="2"/>
    </row>
    <row r="19" spans="1:15" x14ac:dyDescent="0.3">
      <c r="A19" s="7">
        <v>10</v>
      </c>
      <c r="B19" s="87" t="s">
        <v>0</v>
      </c>
      <c r="C19" s="104">
        <v>103</v>
      </c>
      <c r="D19" s="104">
        <v>35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2"/>
    </row>
    <row r="20" spans="1:15" x14ac:dyDescent="0.3">
      <c r="A20" s="7">
        <v>11</v>
      </c>
      <c r="B20" s="88" t="s">
        <v>60</v>
      </c>
      <c r="C20" s="107">
        <f t="shared" ref="C20:D20" si="5">C16+C17+C18+C19</f>
        <v>676.06855832301096</v>
      </c>
      <c r="D20" s="107">
        <f t="shared" si="5"/>
        <v>623.26755105740131</v>
      </c>
      <c r="E20" s="107">
        <f>E16+E17+E18+E19</f>
        <v>562.79667348204123</v>
      </c>
      <c r="F20" s="107">
        <f>F16+F17+F18+F19</f>
        <v>578.37662358427178</v>
      </c>
      <c r="G20" s="107">
        <f t="shared" ref="G20:N20" si="6">G16+G17+G18+G19</f>
        <v>577.18238982011451</v>
      </c>
      <c r="H20" s="107">
        <f t="shared" si="6"/>
        <v>583.0462137183157</v>
      </c>
      <c r="I20" s="107">
        <f t="shared" si="6"/>
        <v>588.96867585549876</v>
      </c>
      <c r="J20" s="107">
        <f t="shared" si="6"/>
        <v>594.95036261405392</v>
      </c>
      <c r="K20" s="107">
        <f t="shared" si="6"/>
        <v>600.99186624019433</v>
      </c>
      <c r="L20" s="107">
        <f t="shared" si="6"/>
        <v>607.09378490259644</v>
      </c>
      <c r="M20" s="107">
        <f t="shared" si="6"/>
        <v>613.25672275162231</v>
      </c>
      <c r="N20" s="107">
        <f t="shared" si="6"/>
        <v>619.48128997913864</v>
      </c>
      <c r="O20" s="2"/>
    </row>
    <row r="21" spans="1:15" ht="15" customHeight="1" x14ac:dyDescent="0.3">
      <c r="A21" s="33"/>
      <c r="B21" s="89"/>
      <c r="C21" s="109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2"/>
    </row>
    <row r="22" spans="1:15" x14ac:dyDescent="0.3">
      <c r="A22" s="32"/>
      <c r="B22" s="88" t="s">
        <v>77</v>
      </c>
      <c r="C22" s="112"/>
      <c r="D22" s="112"/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2"/>
    </row>
    <row r="23" spans="1:15" x14ac:dyDescent="0.3">
      <c r="A23" s="49" t="s">
        <v>135</v>
      </c>
      <c r="B23" s="88" t="s">
        <v>79</v>
      </c>
      <c r="C23" s="107">
        <f t="shared" ref="C23:N23" si="7">SUM(C24:C32)</f>
        <v>355</v>
      </c>
      <c r="D23" s="107">
        <f t="shared" si="7"/>
        <v>355</v>
      </c>
      <c r="E23" s="107">
        <f t="shared" si="7"/>
        <v>355</v>
      </c>
      <c r="F23" s="107">
        <f t="shared" si="7"/>
        <v>355</v>
      </c>
      <c r="G23" s="107">
        <f t="shared" si="7"/>
        <v>355</v>
      </c>
      <c r="H23" s="107">
        <f t="shared" si="7"/>
        <v>355</v>
      </c>
      <c r="I23" s="107">
        <f t="shared" si="7"/>
        <v>304</v>
      </c>
      <c r="J23" s="107">
        <f t="shared" si="7"/>
        <v>304</v>
      </c>
      <c r="K23" s="107">
        <f t="shared" si="7"/>
        <v>304</v>
      </c>
      <c r="L23" s="107">
        <f t="shared" si="7"/>
        <v>304</v>
      </c>
      <c r="M23" s="107">
        <f t="shared" si="7"/>
        <v>304</v>
      </c>
      <c r="N23" s="107">
        <f t="shared" si="7"/>
        <v>304</v>
      </c>
      <c r="O23" s="2"/>
    </row>
    <row r="24" spans="1:15" x14ac:dyDescent="0.3">
      <c r="A24" s="49" t="s">
        <v>136</v>
      </c>
      <c r="B24" s="87" t="s">
        <v>185</v>
      </c>
      <c r="C24" s="156">
        <v>6</v>
      </c>
      <c r="D24" s="156">
        <v>6</v>
      </c>
      <c r="E24" s="156">
        <v>6</v>
      </c>
      <c r="F24" s="156">
        <v>6</v>
      </c>
      <c r="G24" s="156">
        <v>6</v>
      </c>
      <c r="H24" s="156">
        <v>6</v>
      </c>
      <c r="I24" s="156">
        <v>6</v>
      </c>
      <c r="J24" s="156">
        <v>6</v>
      </c>
      <c r="K24" s="156">
        <v>6</v>
      </c>
      <c r="L24" s="156">
        <v>6</v>
      </c>
      <c r="M24" s="156">
        <v>6</v>
      </c>
      <c r="N24" s="156">
        <v>6</v>
      </c>
      <c r="O24" s="2"/>
    </row>
    <row r="25" spans="1:15" x14ac:dyDescent="0.3">
      <c r="A25" s="49" t="s">
        <v>137</v>
      </c>
      <c r="B25" s="87" t="s">
        <v>186</v>
      </c>
      <c r="C25" s="156">
        <v>71</v>
      </c>
      <c r="D25" s="156">
        <v>71</v>
      </c>
      <c r="E25" s="156">
        <v>71</v>
      </c>
      <c r="F25" s="156">
        <v>71</v>
      </c>
      <c r="G25" s="156">
        <v>71</v>
      </c>
      <c r="H25" s="156">
        <v>71</v>
      </c>
      <c r="I25" s="156">
        <v>71</v>
      </c>
      <c r="J25" s="156">
        <v>71</v>
      </c>
      <c r="K25" s="156">
        <v>71</v>
      </c>
      <c r="L25" s="156">
        <v>71</v>
      </c>
      <c r="M25" s="156">
        <v>71</v>
      </c>
      <c r="N25" s="156">
        <v>71</v>
      </c>
      <c r="O25" s="2"/>
    </row>
    <row r="26" spans="1:15" x14ac:dyDescent="0.3">
      <c r="A26" s="49" t="s">
        <v>138</v>
      </c>
      <c r="B26" s="87" t="s">
        <v>187</v>
      </c>
      <c r="C26" s="156">
        <v>71</v>
      </c>
      <c r="D26" s="156">
        <v>71</v>
      </c>
      <c r="E26" s="156">
        <v>71</v>
      </c>
      <c r="F26" s="156">
        <v>71</v>
      </c>
      <c r="G26" s="156">
        <v>71</v>
      </c>
      <c r="H26" s="156">
        <v>71</v>
      </c>
      <c r="I26" s="156">
        <v>71</v>
      </c>
      <c r="J26" s="156">
        <v>71</v>
      </c>
      <c r="K26" s="156">
        <v>71</v>
      </c>
      <c r="L26" s="156">
        <v>71</v>
      </c>
      <c r="M26" s="156">
        <v>71</v>
      </c>
      <c r="N26" s="156">
        <v>71</v>
      </c>
      <c r="O26" s="2"/>
    </row>
    <row r="27" spans="1:15" x14ac:dyDescent="0.3">
      <c r="A27" s="49" t="s">
        <v>188</v>
      </c>
      <c r="B27" s="87" t="s">
        <v>189</v>
      </c>
      <c r="C27" s="156">
        <v>24</v>
      </c>
      <c r="D27" s="156">
        <v>24</v>
      </c>
      <c r="E27" s="156">
        <v>24</v>
      </c>
      <c r="F27" s="156">
        <v>24</v>
      </c>
      <c r="G27" s="156">
        <v>24</v>
      </c>
      <c r="H27" s="156">
        <v>24</v>
      </c>
      <c r="I27" s="156">
        <v>24</v>
      </c>
      <c r="J27" s="156">
        <v>24</v>
      </c>
      <c r="K27" s="156">
        <v>24</v>
      </c>
      <c r="L27" s="156">
        <v>24</v>
      </c>
      <c r="M27" s="156">
        <v>24</v>
      </c>
      <c r="N27" s="156">
        <v>24</v>
      </c>
      <c r="O27" s="2"/>
    </row>
    <row r="28" spans="1:15" x14ac:dyDescent="0.3">
      <c r="A28" s="49" t="s">
        <v>190</v>
      </c>
      <c r="B28" s="87" t="s">
        <v>191</v>
      </c>
      <c r="C28" s="156">
        <v>24</v>
      </c>
      <c r="D28" s="156">
        <v>24</v>
      </c>
      <c r="E28" s="156">
        <v>24</v>
      </c>
      <c r="F28" s="156">
        <v>24</v>
      </c>
      <c r="G28" s="156">
        <v>24</v>
      </c>
      <c r="H28" s="156">
        <v>24</v>
      </c>
      <c r="I28" s="156">
        <v>24</v>
      </c>
      <c r="J28" s="156">
        <v>24</v>
      </c>
      <c r="K28" s="156">
        <v>24</v>
      </c>
      <c r="L28" s="156">
        <v>24</v>
      </c>
      <c r="M28" s="156">
        <v>24</v>
      </c>
      <c r="N28" s="156">
        <v>24</v>
      </c>
      <c r="O28" s="2"/>
    </row>
    <row r="29" spans="1:15" x14ac:dyDescent="0.3">
      <c r="A29" s="49" t="s">
        <v>192</v>
      </c>
      <c r="B29" s="87" t="s">
        <v>193</v>
      </c>
      <c r="C29" s="156">
        <v>51</v>
      </c>
      <c r="D29" s="156">
        <v>51</v>
      </c>
      <c r="E29" s="156">
        <v>51</v>
      </c>
      <c r="F29" s="156">
        <v>51</v>
      </c>
      <c r="G29" s="156">
        <v>51</v>
      </c>
      <c r="H29" s="156">
        <v>51</v>
      </c>
      <c r="I29" s="156"/>
      <c r="J29" s="156"/>
      <c r="K29" s="156"/>
      <c r="L29" s="156"/>
      <c r="M29" s="156"/>
      <c r="N29" s="156"/>
      <c r="O29" s="2"/>
    </row>
    <row r="30" spans="1:15" x14ac:dyDescent="0.3">
      <c r="A30" s="49" t="s">
        <v>194</v>
      </c>
      <c r="B30" s="87" t="s">
        <v>195</v>
      </c>
      <c r="C30" s="156">
        <v>7</v>
      </c>
      <c r="D30" s="156">
        <v>7</v>
      </c>
      <c r="E30" s="156">
        <v>7</v>
      </c>
      <c r="F30" s="156">
        <v>7</v>
      </c>
      <c r="G30" s="156">
        <v>7</v>
      </c>
      <c r="H30" s="156">
        <v>7</v>
      </c>
      <c r="I30" s="156">
        <v>7</v>
      </c>
      <c r="J30" s="156">
        <v>7</v>
      </c>
      <c r="K30" s="156">
        <v>7</v>
      </c>
      <c r="L30" s="156">
        <v>7</v>
      </c>
      <c r="M30" s="156">
        <v>7</v>
      </c>
      <c r="N30" s="156">
        <v>7</v>
      </c>
      <c r="O30" s="2"/>
    </row>
    <row r="31" spans="1:15" x14ac:dyDescent="0.3">
      <c r="A31" s="49" t="s">
        <v>196</v>
      </c>
      <c r="B31" s="87" t="s">
        <v>197</v>
      </c>
      <c r="C31" s="156">
        <v>29</v>
      </c>
      <c r="D31" s="156">
        <v>29</v>
      </c>
      <c r="E31" s="156">
        <v>29</v>
      </c>
      <c r="F31" s="156">
        <v>29</v>
      </c>
      <c r="G31" s="156">
        <v>29</v>
      </c>
      <c r="H31" s="156">
        <v>29</v>
      </c>
      <c r="I31" s="156">
        <v>29</v>
      </c>
      <c r="J31" s="156">
        <v>29</v>
      </c>
      <c r="K31" s="156">
        <v>29</v>
      </c>
      <c r="L31" s="156">
        <v>29</v>
      </c>
      <c r="M31" s="156">
        <v>29</v>
      </c>
      <c r="N31" s="156">
        <v>29</v>
      </c>
      <c r="O31" s="2"/>
    </row>
    <row r="32" spans="1:15" x14ac:dyDescent="0.3">
      <c r="A32" s="49" t="s">
        <v>198</v>
      </c>
      <c r="B32" s="87" t="s">
        <v>199</v>
      </c>
      <c r="C32" s="156">
        <v>72</v>
      </c>
      <c r="D32" s="156">
        <v>72</v>
      </c>
      <c r="E32" s="156">
        <v>72</v>
      </c>
      <c r="F32" s="156">
        <v>72</v>
      </c>
      <c r="G32" s="156">
        <v>72</v>
      </c>
      <c r="H32" s="156">
        <v>72</v>
      </c>
      <c r="I32" s="156">
        <v>72</v>
      </c>
      <c r="J32" s="156">
        <v>72</v>
      </c>
      <c r="K32" s="156">
        <v>72</v>
      </c>
      <c r="L32" s="156">
        <v>72</v>
      </c>
      <c r="M32" s="156">
        <v>72</v>
      </c>
      <c r="N32" s="156">
        <v>72</v>
      </c>
      <c r="O32" s="2"/>
    </row>
    <row r="33" spans="1:15" x14ac:dyDescent="0.3">
      <c r="A33" s="49" t="s">
        <v>139</v>
      </c>
      <c r="B33" s="88" t="s">
        <v>26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2"/>
    </row>
    <row r="34" spans="1:15" x14ac:dyDescent="0.3">
      <c r="A34" s="49" t="s">
        <v>22</v>
      </c>
      <c r="B34" s="88" t="s">
        <v>83</v>
      </c>
      <c r="C34" s="107">
        <f t="shared" ref="C34:N34" si="8">SUM(C35:C36)</f>
        <v>250.5</v>
      </c>
      <c r="D34" s="107">
        <f t="shared" si="8"/>
        <v>250.5</v>
      </c>
      <c r="E34" s="107">
        <f t="shared" si="8"/>
        <v>250.5</v>
      </c>
      <c r="F34" s="107">
        <f t="shared" si="8"/>
        <v>250.5</v>
      </c>
      <c r="G34" s="107">
        <f t="shared" si="8"/>
        <v>250.5</v>
      </c>
      <c r="H34" s="107">
        <f t="shared" si="8"/>
        <v>250.5</v>
      </c>
      <c r="I34" s="107">
        <f t="shared" si="8"/>
        <v>250.5</v>
      </c>
      <c r="J34" s="107">
        <f t="shared" si="8"/>
        <v>250.5</v>
      </c>
      <c r="K34" s="107">
        <f t="shared" si="8"/>
        <v>250.5</v>
      </c>
      <c r="L34" s="107">
        <f t="shared" si="8"/>
        <v>250.5</v>
      </c>
      <c r="M34" s="107">
        <f t="shared" si="8"/>
        <v>250.5</v>
      </c>
      <c r="N34" s="107">
        <f t="shared" si="8"/>
        <v>250.5</v>
      </c>
      <c r="O34" s="2"/>
    </row>
    <row r="35" spans="1:15" x14ac:dyDescent="0.3">
      <c r="A35" s="49" t="s">
        <v>23</v>
      </c>
      <c r="B35" s="87" t="s">
        <v>112</v>
      </c>
      <c r="C35" s="105">
        <v>227</v>
      </c>
      <c r="D35" s="105">
        <v>227</v>
      </c>
      <c r="E35" s="105">
        <v>227</v>
      </c>
      <c r="F35" s="105">
        <v>227</v>
      </c>
      <c r="G35" s="105">
        <v>227</v>
      </c>
      <c r="H35" s="105">
        <v>227</v>
      </c>
      <c r="I35" s="105">
        <v>227</v>
      </c>
      <c r="J35" s="105">
        <v>227</v>
      </c>
      <c r="K35" s="105">
        <v>227</v>
      </c>
      <c r="L35" s="105">
        <v>227</v>
      </c>
      <c r="M35" s="105">
        <v>227</v>
      </c>
      <c r="N35" s="105">
        <v>227</v>
      </c>
      <c r="O35" s="2"/>
    </row>
    <row r="36" spans="1:15" x14ac:dyDescent="0.3">
      <c r="A36" s="49" t="s">
        <v>24</v>
      </c>
      <c r="B36" s="87" t="s">
        <v>72</v>
      </c>
      <c r="C36" s="105">
        <v>23.5</v>
      </c>
      <c r="D36" s="105">
        <v>23.5</v>
      </c>
      <c r="E36" s="105">
        <v>23.5</v>
      </c>
      <c r="F36" s="105">
        <v>23.5</v>
      </c>
      <c r="G36" s="105">
        <v>23.5</v>
      </c>
      <c r="H36" s="105">
        <v>23.5</v>
      </c>
      <c r="I36" s="105">
        <v>23.5</v>
      </c>
      <c r="J36" s="105">
        <v>23.5</v>
      </c>
      <c r="K36" s="105">
        <v>23.5</v>
      </c>
      <c r="L36" s="105">
        <v>23.5</v>
      </c>
      <c r="M36" s="105">
        <v>23.5</v>
      </c>
      <c r="N36" s="105">
        <v>23.5</v>
      </c>
      <c r="O36" s="2"/>
    </row>
    <row r="37" spans="1:15" x14ac:dyDescent="0.3">
      <c r="A37" s="49" t="s">
        <v>27</v>
      </c>
      <c r="B37" s="88" t="s">
        <v>76</v>
      </c>
      <c r="C37" s="107">
        <f t="shared" ref="C37:N37" si="9">SUM(C38:C38)</f>
        <v>50</v>
      </c>
      <c r="D37" s="107">
        <f t="shared" si="9"/>
        <v>52</v>
      </c>
      <c r="E37" s="107">
        <f t="shared" si="9"/>
        <v>49</v>
      </c>
      <c r="F37" s="107">
        <f t="shared" si="9"/>
        <v>49</v>
      </c>
      <c r="G37" s="107">
        <f t="shared" si="9"/>
        <v>48</v>
      </c>
      <c r="H37" s="107">
        <f t="shared" si="9"/>
        <v>47</v>
      </c>
      <c r="I37" s="107">
        <f t="shared" si="9"/>
        <v>46</v>
      </c>
      <c r="J37" s="107">
        <f t="shared" si="9"/>
        <v>44</v>
      </c>
      <c r="K37" s="107">
        <f t="shared" si="9"/>
        <v>44</v>
      </c>
      <c r="L37" s="107">
        <f t="shared" si="9"/>
        <v>43</v>
      </c>
      <c r="M37" s="107">
        <f t="shared" si="9"/>
        <v>43</v>
      </c>
      <c r="N37" s="107">
        <f t="shared" si="9"/>
        <v>43</v>
      </c>
      <c r="O37" s="3"/>
    </row>
    <row r="38" spans="1:15" x14ac:dyDescent="0.3">
      <c r="A38" s="49" t="s">
        <v>28</v>
      </c>
      <c r="B38" s="87" t="s">
        <v>200</v>
      </c>
      <c r="C38" s="105">
        <v>50</v>
      </c>
      <c r="D38" s="105">
        <v>52</v>
      </c>
      <c r="E38" s="105">
        <v>49</v>
      </c>
      <c r="F38" s="105">
        <v>49</v>
      </c>
      <c r="G38" s="105">
        <v>48</v>
      </c>
      <c r="H38" s="105">
        <v>47</v>
      </c>
      <c r="I38" s="105">
        <v>46</v>
      </c>
      <c r="J38" s="105">
        <v>44</v>
      </c>
      <c r="K38" s="105">
        <v>44</v>
      </c>
      <c r="L38" s="105">
        <v>43</v>
      </c>
      <c r="M38" s="105">
        <v>43</v>
      </c>
      <c r="N38" s="105">
        <v>43</v>
      </c>
      <c r="O38" s="2"/>
    </row>
    <row r="39" spans="1:15" x14ac:dyDescent="0.3">
      <c r="A39" s="49" t="s">
        <v>29</v>
      </c>
      <c r="B39" s="88" t="s">
        <v>110</v>
      </c>
      <c r="C39" s="107">
        <f t="shared" ref="C39:N39" si="10">SUM(C40:C54)</f>
        <v>69.449999999999989</v>
      </c>
      <c r="D39" s="107">
        <f t="shared" si="10"/>
        <v>190.51000000000002</v>
      </c>
      <c r="E39" s="107">
        <f t="shared" si="10"/>
        <v>196.81</v>
      </c>
      <c r="F39" s="107">
        <f t="shared" si="10"/>
        <v>231.71</v>
      </c>
      <c r="G39" s="107">
        <f t="shared" si="10"/>
        <v>231.71</v>
      </c>
      <c r="H39" s="107">
        <f t="shared" si="10"/>
        <v>231.71</v>
      </c>
      <c r="I39" s="107">
        <f t="shared" si="10"/>
        <v>231.71</v>
      </c>
      <c r="J39" s="107">
        <f t="shared" si="10"/>
        <v>231.71</v>
      </c>
      <c r="K39" s="107">
        <f t="shared" si="10"/>
        <v>231.71</v>
      </c>
      <c r="L39" s="107">
        <f t="shared" si="10"/>
        <v>231.71</v>
      </c>
      <c r="M39" s="107">
        <f t="shared" si="10"/>
        <v>231.71</v>
      </c>
      <c r="N39" s="107">
        <f t="shared" si="10"/>
        <v>231.71</v>
      </c>
      <c r="O39" s="2"/>
    </row>
    <row r="40" spans="1:15" x14ac:dyDescent="0.3">
      <c r="A40" s="49" t="s">
        <v>30</v>
      </c>
      <c r="B40" s="87" t="s">
        <v>201</v>
      </c>
      <c r="C40" s="105">
        <v>39.9</v>
      </c>
      <c r="D40" s="105">
        <v>39.9</v>
      </c>
      <c r="E40" s="105">
        <v>39.9</v>
      </c>
      <c r="F40" s="105">
        <v>39.9</v>
      </c>
      <c r="G40" s="105">
        <v>39.9</v>
      </c>
      <c r="H40" s="105">
        <v>39.9</v>
      </c>
      <c r="I40" s="105">
        <v>39.9</v>
      </c>
      <c r="J40" s="105">
        <v>39.9</v>
      </c>
      <c r="K40" s="105">
        <v>39.9</v>
      </c>
      <c r="L40" s="105">
        <v>39.9</v>
      </c>
      <c r="M40" s="105">
        <v>39.9</v>
      </c>
      <c r="N40" s="105">
        <v>39.9</v>
      </c>
      <c r="O40" s="2"/>
    </row>
    <row r="41" spans="1:15" x14ac:dyDescent="0.3">
      <c r="A41" s="49" t="s">
        <v>31</v>
      </c>
      <c r="B41" s="87" t="s">
        <v>202</v>
      </c>
      <c r="C41" s="105">
        <v>6.5</v>
      </c>
      <c r="D41" s="105">
        <v>6.5</v>
      </c>
      <c r="E41" s="105">
        <v>6.5</v>
      </c>
      <c r="F41" s="105">
        <v>6.5</v>
      </c>
      <c r="G41" s="105">
        <v>6.5</v>
      </c>
      <c r="H41" s="105">
        <v>6.5</v>
      </c>
      <c r="I41" s="105">
        <v>6.5</v>
      </c>
      <c r="J41" s="105">
        <v>6.5</v>
      </c>
      <c r="K41" s="105">
        <v>6.5</v>
      </c>
      <c r="L41" s="105">
        <v>6.5</v>
      </c>
      <c r="M41" s="105">
        <v>6.5</v>
      </c>
      <c r="N41" s="105">
        <v>6.5</v>
      </c>
      <c r="O41" s="2"/>
    </row>
    <row r="42" spans="1:15" x14ac:dyDescent="0.3">
      <c r="A42" s="49" t="s">
        <v>32</v>
      </c>
      <c r="B42" s="87" t="s">
        <v>203</v>
      </c>
      <c r="C42" s="105">
        <v>5</v>
      </c>
      <c r="D42" s="105">
        <v>5</v>
      </c>
      <c r="E42" s="105">
        <v>5</v>
      </c>
      <c r="F42" s="105">
        <v>5</v>
      </c>
      <c r="G42" s="105">
        <v>5</v>
      </c>
      <c r="H42" s="105">
        <v>5</v>
      </c>
      <c r="I42" s="105">
        <v>5</v>
      </c>
      <c r="J42" s="105">
        <v>5</v>
      </c>
      <c r="K42" s="105">
        <v>5</v>
      </c>
      <c r="L42" s="105">
        <v>5</v>
      </c>
      <c r="M42" s="105">
        <v>5</v>
      </c>
      <c r="N42" s="105">
        <v>5</v>
      </c>
      <c r="O42" s="2"/>
    </row>
    <row r="43" spans="1:15" x14ac:dyDescent="0.3">
      <c r="A43" s="49" t="s">
        <v>141</v>
      </c>
      <c r="B43" s="87" t="s">
        <v>204</v>
      </c>
      <c r="C43" s="105">
        <v>8</v>
      </c>
      <c r="D43" s="105">
        <v>8</v>
      </c>
      <c r="E43" s="105">
        <v>8</v>
      </c>
      <c r="F43" s="105">
        <v>8</v>
      </c>
      <c r="G43" s="105">
        <v>8</v>
      </c>
      <c r="H43" s="105">
        <v>8</v>
      </c>
      <c r="I43" s="105">
        <v>8</v>
      </c>
      <c r="J43" s="105">
        <v>8</v>
      </c>
      <c r="K43" s="105">
        <v>8</v>
      </c>
      <c r="L43" s="105">
        <v>8</v>
      </c>
      <c r="M43" s="105">
        <v>8</v>
      </c>
      <c r="N43" s="105">
        <v>8</v>
      </c>
      <c r="O43" s="2"/>
    </row>
    <row r="44" spans="1:15" x14ac:dyDescent="0.3">
      <c r="A44" s="49" t="s">
        <v>205</v>
      </c>
      <c r="B44" s="87" t="s">
        <v>206</v>
      </c>
      <c r="C44" s="105">
        <v>1.3</v>
      </c>
      <c r="D44" s="105">
        <v>1.3</v>
      </c>
      <c r="E44" s="105">
        <v>1.3</v>
      </c>
      <c r="F44" s="105">
        <v>1.3</v>
      </c>
      <c r="G44" s="105">
        <v>1.3</v>
      </c>
      <c r="H44" s="105">
        <v>1.3</v>
      </c>
      <c r="I44" s="105">
        <v>1.3</v>
      </c>
      <c r="J44" s="105">
        <v>1.3</v>
      </c>
      <c r="K44" s="105">
        <v>1.3</v>
      </c>
      <c r="L44" s="105">
        <v>1.3</v>
      </c>
      <c r="M44" s="105">
        <v>1.3</v>
      </c>
      <c r="N44" s="105">
        <v>1.3</v>
      </c>
      <c r="O44" s="2"/>
    </row>
    <row r="45" spans="1:15" x14ac:dyDescent="0.3">
      <c r="A45" s="49" t="s">
        <v>207</v>
      </c>
      <c r="B45" s="87" t="s">
        <v>208</v>
      </c>
      <c r="C45" s="105">
        <v>0.75</v>
      </c>
      <c r="D45" s="105">
        <v>0.75</v>
      </c>
      <c r="E45" s="105">
        <v>0.75</v>
      </c>
      <c r="F45" s="105">
        <v>0.75</v>
      </c>
      <c r="G45" s="105">
        <v>0.75</v>
      </c>
      <c r="H45" s="105">
        <v>0.75</v>
      </c>
      <c r="I45" s="105">
        <v>0.75</v>
      </c>
      <c r="J45" s="105">
        <v>0.75</v>
      </c>
      <c r="K45" s="105">
        <v>0.75</v>
      </c>
      <c r="L45" s="105">
        <v>0.75</v>
      </c>
      <c r="M45" s="105">
        <v>0.75</v>
      </c>
      <c r="N45" s="105">
        <v>0.75</v>
      </c>
      <c r="O45" s="2"/>
    </row>
    <row r="46" spans="1:15" x14ac:dyDescent="0.3">
      <c r="A46" s="49" t="s">
        <v>209</v>
      </c>
      <c r="B46" s="87" t="s">
        <v>210</v>
      </c>
      <c r="C46" s="105">
        <v>4</v>
      </c>
      <c r="D46" s="105">
        <v>4</v>
      </c>
      <c r="E46" s="105">
        <v>4</v>
      </c>
      <c r="F46" s="105">
        <v>4</v>
      </c>
      <c r="G46" s="105">
        <v>4</v>
      </c>
      <c r="H46" s="105">
        <v>4</v>
      </c>
      <c r="I46" s="105">
        <v>4</v>
      </c>
      <c r="J46" s="105">
        <v>4</v>
      </c>
      <c r="K46" s="105">
        <v>4</v>
      </c>
      <c r="L46" s="105">
        <v>4</v>
      </c>
      <c r="M46" s="105">
        <v>4</v>
      </c>
      <c r="N46" s="105">
        <v>4</v>
      </c>
      <c r="O46" s="2"/>
    </row>
    <row r="47" spans="1:15" x14ac:dyDescent="0.3">
      <c r="A47" s="49" t="s">
        <v>211</v>
      </c>
      <c r="B47" s="87" t="s">
        <v>212</v>
      </c>
      <c r="C47" s="105">
        <v>4</v>
      </c>
      <c r="D47" s="105">
        <v>4</v>
      </c>
      <c r="E47" s="105">
        <v>4</v>
      </c>
      <c r="F47" s="105">
        <v>4</v>
      </c>
      <c r="G47" s="105">
        <v>4</v>
      </c>
      <c r="H47" s="105">
        <v>4</v>
      </c>
      <c r="I47" s="105">
        <v>4</v>
      </c>
      <c r="J47" s="105">
        <v>4</v>
      </c>
      <c r="K47" s="105">
        <v>4</v>
      </c>
      <c r="L47" s="105">
        <v>4</v>
      </c>
      <c r="M47" s="105">
        <v>4</v>
      </c>
      <c r="N47" s="105">
        <v>4</v>
      </c>
      <c r="O47" s="2"/>
    </row>
    <row r="48" spans="1:15" x14ac:dyDescent="0.3">
      <c r="A48" s="49" t="s">
        <v>213</v>
      </c>
      <c r="B48" s="87" t="s">
        <v>214</v>
      </c>
      <c r="C48" s="105"/>
      <c r="D48" s="105"/>
      <c r="E48" s="105"/>
      <c r="F48" s="105">
        <v>20.9</v>
      </c>
      <c r="G48" s="105">
        <v>20.9</v>
      </c>
      <c r="H48" s="105">
        <v>20.9</v>
      </c>
      <c r="I48" s="105">
        <v>20.9</v>
      </c>
      <c r="J48" s="105">
        <v>20.9</v>
      </c>
      <c r="K48" s="105">
        <v>20.9</v>
      </c>
      <c r="L48" s="105">
        <v>20.9</v>
      </c>
      <c r="M48" s="105">
        <v>20.9</v>
      </c>
      <c r="N48" s="105">
        <v>20.9</v>
      </c>
      <c r="O48" s="2"/>
    </row>
    <row r="49" spans="1:15" x14ac:dyDescent="0.3">
      <c r="A49" s="49" t="s">
        <v>215</v>
      </c>
      <c r="B49" s="87" t="s">
        <v>216</v>
      </c>
      <c r="C49" s="105"/>
      <c r="D49" s="105"/>
      <c r="E49" s="105">
        <v>6.3</v>
      </c>
      <c r="F49" s="105">
        <v>6.3</v>
      </c>
      <c r="G49" s="105">
        <v>6.3</v>
      </c>
      <c r="H49" s="105">
        <v>6.3</v>
      </c>
      <c r="I49" s="105">
        <v>6.3</v>
      </c>
      <c r="J49" s="105">
        <v>6.3</v>
      </c>
      <c r="K49" s="105">
        <v>6.3</v>
      </c>
      <c r="L49" s="105">
        <v>6.3</v>
      </c>
      <c r="M49" s="105">
        <v>6.3</v>
      </c>
      <c r="N49" s="105">
        <v>6.3</v>
      </c>
      <c r="O49" s="2"/>
    </row>
    <row r="50" spans="1:15" x14ac:dyDescent="0.3">
      <c r="A50" s="49" t="s">
        <v>217</v>
      </c>
      <c r="B50" s="87" t="s">
        <v>218</v>
      </c>
      <c r="C50" s="105"/>
      <c r="D50" s="105"/>
      <c r="E50" s="105"/>
      <c r="F50" s="105">
        <v>14</v>
      </c>
      <c r="G50" s="105">
        <v>14</v>
      </c>
      <c r="H50" s="105">
        <v>14</v>
      </c>
      <c r="I50" s="105">
        <v>14</v>
      </c>
      <c r="J50" s="105">
        <v>14</v>
      </c>
      <c r="K50" s="105">
        <v>14</v>
      </c>
      <c r="L50" s="105">
        <v>14</v>
      </c>
      <c r="M50" s="105">
        <v>14</v>
      </c>
      <c r="N50" s="105">
        <v>14</v>
      </c>
      <c r="O50" s="2"/>
    </row>
    <row r="51" spans="1:15" x14ac:dyDescent="0.3">
      <c r="A51" s="49" t="s">
        <v>219</v>
      </c>
      <c r="B51" s="87" t="s">
        <v>220</v>
      </c>
      <c r="C51" s="105"/>
      <c r="D51" s="105">
        <v>8.36</v>
      </c>
      <c r="E51" s="105">
        <v>8.36</v>
      </c>
      <c r="F51" s="105">
        <v>8.36</v>
      </c>
      <c r="G51" s="105">
        <v>8.36</v>
      </c>
      <c r="H51" s="105">
        <v>8.36</v>
      </c>
      <c r="I51" s="105">
        <v>8.36</v>
      </c>
      <c r="J51" s="105">
        <v>8.36</v>
      </c>
      <c r="K51" s="105">
        <v>8.36</v>
      </c>
      <c r="L51" s="105">
        <v>8.36</v>
      </c>
      <c r="M51" s="105">
        <v>8.36</v>
      </c>
      <c r="N51" s="105">
        <v>8.36</v>
      </c>
      <c r="O51" s="2"/>
    </row>
    <row r="52" spans="1:15" x14ac:dyDescent="0.3">
      <c r="A52" s="49" t="s">
        <v>221</v>
      </c>
      <c r="B52" s="87" t="s">
        <v>222</v>
      </c>
      <c r="C52" s="105"/>
      <c r="D52" s="105">
        <v>72</v>
      </c>
      <c r="E52" s="105">
        <v>72</v>
      </c>
      <c r="F52" s="105">
        <v>72</v>
      </c>
      <c r="G52" s="105">
        <v>72</v>
      </c>
      <c r="H52" s="105">
        <v>72</v>
      </c>
      <c r="I52" s="105">
        <v>72</v>
      </c>
      <c r="J52" s="105">
        <v>72</v>
      </c>
      <c r="K52" s="105">
        <v>72</v>
      </c>
      <c r="L52" s="105">
        <v>72</v>
      </c>
      <c r="M52" s="105">
        <v>72</v>
      </c>
      <c r="N52" s="105">
        <v>72</v>
      </c>
      <c r="O52" s="2"/>
    </row>
    <row r="53" spans="1:15" x14ac:dyDescent="0.3">
      <c r="A53" s="49" t="s">
        <v>223</v>
      </c>
      <c r="B53" s="87" t="s">
        <v>224</v>
      </c>
      <c r="C53" s="105"/>
      <c r="D53" s="105">
        <v>23.9</v>
      </c>
      <c r="E53" s="105">
        <v>23.9</v>
      </c>
      <c r="F53" s="105">
        <v>23.9</v>
      </c>
      <c r="G53" s="105">
        <v>23.9</v>
      </c>
      <c r="H53" s="105">
        <v>23.9</v>
      </c>
      <c r="I53" s="105">
        <v>23.9</v>
      </c>
      <c r="J53" s="105">
        <v>23.9</v>
      </c>
      <c r="K53" s="105">
        <v>23.9</v>
      </c>
      <c r="L53" s="105">
        <v>23.9</v>
      </c>
      <c r="M53" s="105">
        <v>23.9</v>
      </c>
      <c r="N53" s="105">
        <v>23.9</v>
      </c>
      <c r="O53" s="2"/>
    </row>
    <row r="54" spans="1:15" x14ac:dyDescent="0.3">
      <c r="A54" s="49" t="s">
        <v>225</v>
      </c>
      <c r="B54" s="87" t="s">
        <v>226</v>
      </c>
      <c r="C54" s="105"/>
      <c r="D54" s="105">
        <v>16.8</v>
      </c>
      <c r="E54" s="105">
        <v>16.8</v>
      </c>
      <c r="F54" s="105">
        <v>16.8</v>
      </c>
      <c r="G54" s="105">
        <v>16.8</v>
      </c>
      <c r="H54" s="105">
        <v>16.8</v>
      </c>
      <c r="I54" s="105">
        <v>16.8</v>
      </c>
      <c r="J54" s="105">
        <v>16.8</v>
      </c>
      <c r="K54" s="105">
        <v>16.8</v>
      </c>
      <c r="L54" s="105">
        <v>16.8</v>
      </c>
      <c r="M54" s="105">
        <v>16.8</v>
      </c>
      <c r="N54" s="105">
        <v>16.8</v>
      </c>
      <c r="O54" s="2"/>
    </row>
    <row r="55" spans="1:15" x14ac:dyDescent="0.3">
      <c r="A55" s="49" t="s">
        <v>33</v>
      </c>
      <c r="B55" s="88" t="s">
        <v>111</v>
      </c>
      <c r="C55" s="107">
        <f>SUM(C56:C57)</f>
        <v>32.6</v>
      </c>
      <c r="D55" s="107">
        <f>SUM(D56:D57)</f>
        <v>32.6</v>
      </c>
      <c r="E55" s="107">
        <f>SUM(E56:E57)</f>
        <v>32.6</v>
      </c>
      <c r="F55" s="107">
        <f>SUM(F56:F58)</f>
        <v>32.6</v>
      </c>
      <c r="G55" s="107">
        <f t="shared" ref="G55:N55" si="11">SUM(G56:G57)</f>
        <v>32.6</v>
      </c>
      <c r="H55" s="107">
        <f t="shared" si="11"/>
        <v>0</v>
      </c>
      <c r="I55" s="107">
        <f t="shared" si="11"/>
        <v>0</v>
      </c>
      <c r="J55" s="107">
        <f t="shared" si="11"/>
        <v>0</v>
      </c>
      <c r="K55" s="107">
        <f t="shared" si="11"/>
        <v>0</v>
      </c>
      <c r="L55" s="107">
        <f t="shared" si="11"/>
        <v>0</v>
      </c>
      <c r="M55" s="107">
        <f t="shared" si="11"/>
        <v>0</v>
      </c>
      <c r="N55" s="107">
        <f t="shared" si="11"/>
        <v>0</v>
      </c>
      <c r="O55" s="2"/>
    </row>
    <row r="56" spans="1:15" x14ac:dyDescent="0.3">
      <c r="A56" s="49" t="s">
        <v>34</v>
      </c>
      <c r="B56" s="87" t="s">
        <v>62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2"/>
    </row>
    <row r="57" spans="1:15" x14ac:dyDescent="0.3">
      <c r="A57" s="49" t="s">
        <v>35</v>
      </c>
      <c r="B57" s="90" t="s">
        <v>227</v>
      </c>
      <c r="C57" s="105">
        <v>32.6</v>
      </c>
      <c r="D57" s="105">
        <v>32.6</v>
      </c>
      <c r="E57" s="105">
        <v>32.6</v>
      </c>
      <c r="F57" s="105">
        <v>32.6</v>
      </c>
      <c r="G57" s="105">
        <v>32.6</v>
      </c>
      <c r="H57" s="105"/>
      <c r="I57" s="105"/>
      <c r="J57" s="105"/>
      <c r="K57" s="105"/>
      <c r="L57" s="105"/>
      <c r="M57" s="105"/>
      <c r="N57" s="105"/>
      <c r="O57" s="2"/>
    </row>
    <row r="58" spans="1:15" x14ac:dyDescent="0.3">
      <c r="A58" s="49">
        <v>20</v>
      </c>
      <c r="B58" s="91" t="s">
        <v>47</v>
      </c>
      <c r="C58" s="105">
        <v>50</v>
      </c>
      <c r="D58" s="105">
        <v>25</v>
      </c>
      <c r="E58" s="105">
        <v>50</v>
      </c>
      <c r="F58" s="105"/>
      <c r="G58" s="105"/>
      <c r="H58" s="105"/>
      <c r="I58" s="105">
        <v>25</v>
      </c>
      <c r="J58" s="105">
        <v>25</v>
      </c>
      <c r="K58" s="105">
        <v>25</v>
      </c>
      <c r="L58" s="105">
        <v>25</v>
      </c>
      <c r="M58" s="105">
        <v>25</v>
      </c>
      <c r="N58" s="105">
        <v>25</v>
      </c>
      <c r="O58" s="2"/>
    </row>
    <row r="59" spans="1:15" ht="15" customHeight="1" x14ac:dyDescent="0.3">
      <c r="A59" s="33"/>
      <c r="B59" s="89"/>
      <c r="C59" s="109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2"/>
    </row>
    <row r="60" spans="1:15" x14ac:dyDescent="0.3">
      <c r="A60" s="32"/>
      <c r="B60" s="88" t="s">
        <v>122</v>
      </c>
      <c r="C60" s="112"/>
      <c r="D60" s="112"/>
      <c r="E60" s="113"/>
      <c r="F60" s="114"/>
      <c r="G60" s="114"/>
      <c r="H60" s="114"/>
      <c r="I60" s="114"/>
      <c r="J60" s="114"/>
      <c r="K60" s="114"/>
      <c r="L60" s="114"/>
      <c r="M60" s="114"/>
      <c r="N60" s="114"/>
      <c r="O60" s="2"/>
    </row>
    <row r="61" spans="1:15" s="3" customFormat="1" x14ac:dyDescent="0.3">
      <c r="A61" s="7">
        <v>21</v>
      </c>
      <c r="B61" s="91" t="s">
        <v>53</v>
      </c>
      <c r="C61" s="107">
        <f t="shared" ref="C61:N61" si="12">C23+C33+C34+C37+C39+C55+C58</f>
        <v>807.55000000000007</v>
      </c>
      <c r="D61" s="107">
        <f t="shared" si="12"/>
        <v>905.61</v>
      </c>
      <c r="E61" s="107">
        <f t="shared" si="12"/>
        <v>933.91</v>
      </c>
      <c r="F61" s="107">
        <f t="shared" si="12"/>
        <v>918.81000000000006</v>
      </c>
      <c r="G61" s="107">
        <f t="shared" si="12"/>
        <v>917.81000000000006</v>
      </c>
      <c r="H61" s="107">
        <f t="shared" si="12"/>
        <v>884.21</v>
      </c>
      <c r="I61" s="107">
        <f t="shared" si="12"/>
        <v>857.21</v>
      </c>
      <c r="J61" s="107">
        <f t="shared" si="12"/>
        <v>855.21</v>
      </c>
      <c r="K61" s="107">
        <f t="shared" si="12"/>
        <v>855.21</v>
      </c>
      <c r="L61" s="107">
        <f t="shared" si="12"/>
        <v>854.21</v>
      </c>
      <c r="M61" s="107">
        <f t="shared" si="12"/>
        <v>854.21</v>
      </c>
      <c r="N61" s="107">
        <f t="shared" si="12"/>
        <v>854.21</v>
      </c>
    </row>
    <row r="62" spans="1:15" x14ac:dyDescent="0.3">
      <c r="A62" s="7">
        <v>22</v>
      </c>
      <c r="B62" s="87" t="s">
        <v>60</v>
      </c>
      <c r="C62" s="107">
        <f t="shared" ref="C62:N62" si="13">C20</f>
        <v>676.06855832301096</v>
      </c>
      <c r="D62" s="107">
        <f t="shared" si="13"/>
        <v>623.26755105740131</v>
      </c>
      <c r="E62" s="107">
        <f t="shared" si="13"/>
        <v>562.79667348204123</v>
      </c>
      <c r="F62" s="107">
        <f t="shared" si="13"/>
        <v>578.37662358427178</v>
      </c>
      <c r="G62" s="107">
        <f t="shared" si="13"/>
        <v>577.18238982011451</v>
      </c>
      <c r="H62" s="107">
        <f t="shared" si="13"/>
        <v>583.0462137183157</v>
      </c>
      <c r="I62" s="107">
        <f t="shared" si="13"/>
        <v>588.96867585549876</v>
      </c>
      <c r="J62" s="107">
        <f t="shared" si="13"/>
        <v>594.95036261405392</v>
      </c>
      <c r="K62" s="107">
        <f t="shared" si="13"/>
        <v>600.99186624019433</v>
      </c>
      <c r="L62" s="107">
        <f t="shared" si="13"/>
        <v>607.09378490259644</v>
      </c>
      <c r="M62" s="107">
        <f t="shared" si="13"/>
        <v>613.25672275162231</v>
      </c>
      <c r="N62" s="107">
        <f t="shared" si="13"/>
        <v>619.48128997913864</v>
      </c>
      <c r="O62" s="2"/>
    </row>
    <row r="63" spans="1:15" x14ac:dyDescent="0.3">
      <c r="A63" s="27">
        <v>23</v>
      </c>
      <c r="B63" s="92" t="s">
        <v>148</v>
      </c>
      <c r="C63" s="107">
        <f t="shared" ref="C63:D63" si="14">C61-C62</f>
        <v>131.48144167698911</v>
      </c>
      <c r="D63" s="107">
        <f t="shared" si="14"/>
        <v>282.34244894259871</v>
      </c>
      <c r="E63" s="107">
        <f>E61-E62</f>
        <v>371.11332651795874</v>
      </c>
      <c r="F63" s="107">
        <f t="shared" ref="F63:N63" si="15">F61-F62</f>
        <v>340.43337641572828</v>
      </c>
      <c r="G63" s="107">
        <f t="shared" si="15"/>
        <v>340.62761017988555</v>
      </c>
      <c r="H63" s="107">
        <f t="shared" si="15"/>
        <v>301.16378628168434</v>
      </c>
      <c r="I63" s="107">
        <f t="shared" si="15"/>
        <v>268.24132414450128</v>
      </c>
      <c r="J63" s="107">
        <f t="shared" si="15"/>
        <v>260.25963738594612</v>
      </c>
      <c r="K63" s="107">
        <f t="shared" si="15"/>
        <v>254.21813375980571</v>
      </c>
      <c r="L63" s="107">
        <f t="shared" si="15"/>
        <v>247.1162150974036</v>
      </c>
      <c r="M63" s="107">
        <f t="shared" si="15"/>
        <v>240.95327724837773</v>
      </c>
      <c r="N63" s="107">
        <f t="shared" si="15"/>
        <v>234.7287100208614</v>
      </c>
      <c r="O63" s="2"/>
    </row>
    <row r="64" spans="1:15" x14ac:dyDescent="0.3">
      <c r="A64" s="49">
        <v>24</v>
      </c>
      <c r="B64" s="87" t="s">
        <v>64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2"/>
    </row>
    <row r="65" spans="1:15" x14ac:dyDescent="0.3">
      <c r="A65" s="49">
        <v>25</v>
      </c>
      <c r="B65" s="87" t="s">
        <v>65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2"/>
    </row>
    <row r="66" spans="1:15" s="3" customFormat="1" x14ac:dyDescent="0.3">
      <c r="A66" s="7">
        <v>26</v>
      </c>
      <c r="B66" s="87" t="s">
        <v>61</v>
      </c>
      <c r="C66" s="115"/>
      <c r="D66" s="115"/>
      <c r="E66" s="115">
        <v>0.15</v>
      </c>
      <c r="F66" s="115">
        <v>0.15</v>
      </c>
      <c r="G66" s="115">
        <v>0.15</v>
      </c>
      <c r="H66" s="115">
        <v>0.15</v>
      </c>
      <c r="I66" s="115">
        <v>0.15</v>
      </c>
      <c r="J66" s="115">
        <v>0.15</v>
      </c>
      <c r="K66" s="115">
        <v>0.15</v>
      </c>
      <c r="L66" s="115">
        <v>0.15</v>
      </c>
      <c r="M66" s="115">
        <v>0.15</v>
      </c>
      <c r="N66" s="115">
        <v>0.15</v>
      </c>
    </row>
    <row r="67" spans="1:15" s="3" customFormat="1" x14ac:dyDescent="0.3">
      <c r="A67" s="34"/>
      <c r="B67" s="83"/>
      <c r="D67" s="169"/>
      <c r="E67" s="41"/>
      <c r="F67" s="41"/>
      <c r="G67" s="41"/>
      <c r="H67" s="41"/>
      <c r="I67" s="41"/>
      <c r="J67" s="41"/>
      <c r="K67" s="41"/>
      <c r="L67" s="41"/>
      <c r="M67" s="41"/>
    </row>
    <row r="68" spans="1:15" ht="24" customHeight="1" x14ac:dyDescent="0.3">
      <c r="C68" s="38" t="s">
        <v>43</v>
      </c>
      <c r="D68" s="38" t="s">
        <v>43</v>
      </c>
      <c r="E68" s="18"/>
      <c r="F68" s="8"/>
      <c r="O68" s="2"/>
    </row>
    <row r="69" spans="1:15" x14ac:dyDescent="0.3">
      <c r="A69" s="69" t="s">
        <v>3</v>
      </c>
      <c r="B69" s="93" t="s">
        <v>123</v>
      </c>
      <c r="C69" s="70" t="s">
        <v>156</v>
      </c>
      <c r="D69" s="70" t="s">
        <v>157</v>
      </c>
      <c r="E69" s="18"/>
      <c r="F69" s="8"/>
      <c r="O69" s="2"/>
    </row>
    <row r="70" spans="1:15" x14ac:dyDescent="0.3">
      <c r="A70" s="27">
        <v>27</v>
      </c>
      <c r="B70" s="87" t="s">
        <v>107</v>
      </c>
      <c r="C70" s="116">
        <v>478.9</v>
      </c>
      <c r="D70" s="117">
        <v>482.4</v>
      </c>
      <c r="E70" s="18"/>
      <c r="F70" s="8"/>
      <c r="O70" s="2"/>
    </row>
    <row r="71" spans="1:15" x14ac:dyDescent="0.3">
      <c r="A71" s="27">
        <v>28</v>
      </c>
      <c r="B71" s="87" t="s">
        <v>48</v>
      </c>
      <c r="C71" s="98">
        <v>41457</v>
      </c>
      <c r="D71" s="98">
        <v>41761</v>
      </c>
      <c r="E71" s="18"/>
      <c r="F71" s="8"/>
      <c r="O71" s="2"/>
    </row>
    <row r="72" spans="1:15" x14ac:dyDescent="0.3">
      <c r="A72" s="27">
        <v>29</v>
      </c>
      <c r="B72" s="87" t="s">
        <v>49</v>
      </c>
      <c r="C72" s="158">
        <v>1600</v>
      </c>
      <c r="D72" s="158">
        <v>1500</v>
      </c>
      <c r="E72" s="18"/>
      <c r="F72" s="8"/>
      <c r="O72" s="2"/>
    </row>
    <row r="73" spans="1:15" x14ac:dyDescent="0.3">
      <c r="A73" s="27">
        <v>30</v>
      </c>
      <c r="B73" s="87" t="s">
        <v>69</v>
      </c>
      <c r="C73" s="72"/>
      <c r="D73" s="72"/>
      <c r="E73" s="18"/>
      <c r="F73" s="8"/>
      <c r="O73" s="2"/>
    </row>
    <row r="74" spans="1:15" x14ac:dyDescent="0.3">
      <c r="A74" s="27">
        <v>31</v>
      </c>
      <c r="B74" s="87" t="s">
        <v>104</v>
      </c>
      <c r="C74" s="72"/>
      <c r="D74" s="72"/>
      <c r="E74" s="18"/>
      <c r="F74" s="8"/>
      <c r="O74" s="2"/>
    </row>
    <row r="75" spans="1:15" x14ac:dyDescent="0.3">
      <c r="A75" s="27">
        <v>32</v>
      </c>
      <c r="B75" s="87" t="s">
        <v>105</v>
      </c>
      <c r="C75" s="72"/>
      <c r="D75" s="72"/>
      <c r="E75" s="18"/>
      <c r="F75" s="8"/>
      <c r="O75" s="2"/>
    </row>
    <row r="76" spans="1:15" x14ac:dyDescent="0.3">
      <c r="A76" s="27">
        <v>33</v>
      </c>
      <c r="B76" s="87" t="s">
        <v>50</v>
      </c>
      <c r="C76" s="71">
        <f>C70+C73+C74+C75</f>
        <v>478.9</v>
      </c>
      <c r="D76" s="71">
        <f>D70+D73+D74+D75</f>
        <v>482.4</v>
      </c>
      <c r="E76" s="18"/>
      <c r="F76" s="8"/>
      <c r="O76" s="2"/>
    </row>
    <row r="77" spans="1:15" x14ac:dyDescent="0.3">
      <c r="E77" s="18"/>
      <c r="F77" s="8"/>
      <c r="O77" s="2"/>
    </row>
    <row r="78" spans="1:15" x14ac:dyDescent="0.3">
      <c r="A78" s="74" t="s">
        <v>3</v>
      </c>
      <c r="B78" s="94" t="s">
        <v>73</v>
      </c>
      <c r="E78" s="18"/>
      <c r="F78" s="8"/>
      <c r="O78" s="2"/>
    </row>
    <row r="79" spans="1:15" x14ac:dyDescent="0.3">
      <c r="A79" s="76" t="s">
        <v>74</v>
      </c>
      <c r="B79" s="87"/>
      <c r="C79" s="96"/>
      <c r="D79" s="34"/>
      <c r="E79" s="34"/>
      <c r="F79" s="97"/>
      <c r="G79" s="5"/>
    </row>
    <row r="80" spans="1:15" x14ac:dyDescent="0.3">
      <c r="A80" s="76" t="s">
        <v>74</v>
      </c>
      <c r="B80" s="87"/>
      <c r="C80" s="96"/>
      <c r="D80" s="34"/>
      <c r="E80" s="34"/>
      <c r="F80" s="97"/>
      <c r="G80" s="5"/>
    </row>
    <row r="81" spans="1:1" x14ac:dyDescent="0.3">
      <c r="A81" s="75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64"/>
  <sheetViews>
    <sheetView tabSelected="1" zoomScale="90" zoomScaleNormal="90" workbookViewId="0">
      <pane xSplit="2" ySplit="9" topLeftCell="C16" activePane="bottomRight" state="frozen"/>
      <selection pane="topRight" activeCell="C1" sqref="C1"/>
      <selection pane="bottomLeft" activeCell="A7" sqref="A7"/>
      <selection pane="bottomRight" activeCell="E29" sqref="E29"/>
    </sheetView>
  </sheetViews>
  <sheetFormatPr defaultColWidth="7.09765625" defaultRowHeight="15.6" x14ac:dyDescent="0.3"/>
  <cols>
    <col min="1" max="1" width="3.8984375" style="1" customWidth="1"/>
    <col min="2" max="2" width="51.59765625" style="66" customWidth="1"/>
    <col min="3" max="4" width="9.69921875" style="26" customWidth="1"/>
    <col min="5" max="6" width="9.69921875" style="18" customWidth="1"/>
    <col min="7" max="14" width="9.69921875" style="8" customWidth="1"/>
    <col min="15" max="16384" width="7.09765625" style="2"/>
  </cols>
  <sheetData>
    <row r="1" spans="1:15" x14ac:dyDescent="0.3">
      <c r="A1" s="61"/>
      <c r="B1" s="119" t="s">
        <v>158</v>
      </c>
    </row>
    <row r="2" spans="1:15" x14ac:dyDescent="0.3">
      <c r="A2" s="61"/>
      <c r="B2" s="119" t="s">
        <v>159</v>
      </c>
    </row>
    <row r="3" spans="1:15" s="4" customFormat="1" ht="15.75" customHeight="1" x14ac:dyDescent="0.3">
      <c r="B3" s="127" t="s">
        <v>162</v>
      </c>
      <c r="C3" s="25"/>
      <c r="D3" s="25"/>
      <c r="E3" s="17"/>
      <c r="F3" s="17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3">
      <c r="B4" s="125" t="s">
        <v>171</v>
      </c>
      <c r="C4" s="25"/>
      <c r="D4" s="25"/>
      <c r="E4" s="17"/>
      <c r="F4" s="144" t="s">
        <v>144</v>
      </c>
      <c r="G4" s="141"/>
      <c r="H4" s="141"/>
      <c r="I4" s="141"/>
      <c r="J4" s="141"/>
      <c r="K4" s="141"/>
      <c r="L4" s="9"/>
      <c r="M4" s="9"/>
      <c r="N4" s="9"/>
    </row>
    <row r="5" spans="1:15" s="4" customFormat="1" ht="15.75" customHeight="1" x14ac:dyDescent="0.3">
      <c r="B5" s="124"/>
      <c r="C5" s="25"/>
      <c r="D5" s="25"/>
      <c r="E5" s="17"/>
      <c r="F5" s="146" t="s">
        <v>54</v>
      </c>
      <c r="G5" s="141"/>
      <c r="H5" s="141"/>
      <c r="I5" s="141"/>
      <c r="J5" s="141"/>
      <c r="K5" s="141"/>
      <c r="L5" s="9"/>
      <c r="M5" s="9"/>
      <c r="N5" s="9"/>
    </row>
    <row r="6" spans="1:15" s="4" customFormat="1" ht="15.75" customHeight="1" x14ac:dyDescent="0.3">
      <c r="B6" s="83" t="str">
        <f>'Admin Info'!B6</f>
        <v>Silicon Valley Power</v>
      </c>
      <c r="E6" s="73"/>
      <c r="F6" s="145" t="s">
        <v>153</v>
      </c>
      <c r="G6" s="145"/>
      <c r="H6" s="145"/>
      <c r="I6" s="145"/>
      <c r="J6" s="145"/>
      <c r="K6" s="141"/>
      <c r="L6" s="9"/>
      <c r="M6" s="9"/>
      <c r="N6" s="9"/>
      <c r="O6" s="9"/>
    </row>
    <row r="7" spans="1:15" s="4" customFormat="1" x14ac:dyDescent="0.3">
      <c r="B7" s="84"/>
      <c r="E7" s="120"/>
      <c r="F7" s="143" t="s">
        <v>82</v>
      </c>
      <c r="G7" s="143"/>
      <c r="H7" s="143"/>
      <c r="I7" s="143"/>
      <c r="J7" s="143"/>
      <c r="K7" s="141"/>
      <c r="L7" s="141"/>
      <c r="M7" s="141"/>
      <c r="N7" s="141"/>
      <c r="O7" s="9"/>
    </row>
    <row r="8" spans="1:15" s="4" customFormat="1" x14ac:dyDescent="0.3">
      <c r="B8" s="84"/>
      <c r="E8" s="82"/>
      <c r="F8" s="142"/>
      <c r="G8" s="141"/>
      <c r="H8" s="141"/>
      <c r="I8" s="141"/>
      <c r="J8" s="141"/>
      <c r="K8" s="141"/>
      <c r="L8" s="39"/>
      <c r="M8" s="39"/>
      <c r="N8" s="39"/>
      <c r="O8" s="9"/>
    </row>
    <row r="9" spans="1:15" s="6" customFormat="1" x14ac:dyDescent="0.3">
      <c r="A9" s="42" t="s">
        <v>3</v>
      </c>
      <c r="B9" s="99" t="s">
        <v>168</v>
      </c>
      <c r="C9" s="43" t="s">
        <v>40</v>
      </c>
      <c r="D9" s="43" t="s">
        <v>16</v>
      </c>
      <c r="E9" s="43" t="s">
        <v>17</v>
      </c>
      <c r="F9" s="44">
        <v>2016</v>
      </c>
      <c r="G9" s="43" t="s">
        <v>19</v>
      </c>
      <c r="H9" s="43" t="s">
        <v>20</v>
      </c>
      <c r="I9" s="44">
        <v>2019</v>
      </c>
      <c r="J9" s="44" t="s">
        <v>67</v>
      </c>
      <c r="K9" s="44" t="s">
        <v>146</v>
      </c>
      <c r="L9" s="44" t="s">
        <v>147</v>
      </c>
      <c r="M9" s="44" t="s">
        <v>151</v>
      </c>
      <c r="N9" s="44" t="s">
        <v>152</v>
      </c>
    </row>
    <row r="10" spans="1:15" s="6" customFormat="1" x14ac:dyDescent="0.3">
      <c r="A10" s="45"/>
      <c r="B10" s="86" t="s">
        <v>169</v>
      </c>
      <c r="C10" s="81" t="s">
        <v>81</v>
      </c>
      <c r="D10" s="46"/>
      <c r="E10" s="122" t="s">
        <v>155</v>
      </c>
      <c r="F10" s="47"/>
      <c r="G10" s="48"/>
      <c r="H10" s="48"/>
      <c r="I10" s="48"/>
      <c r="J10" s="48"/>
      <c r="K10" s="48"/>
      <c r="L10" s="48"/>
      <c r="M10" s="48"/>
      <c r="N10" s="48"/>
    </row>
    <row r="11" spans="1:15" x14ac:dyDescent="0.3">
      <c r="A11" s="7">
        <v>1</v>
      </c>
      <c r="B11" s="87" t="s">
        <v>38</v>
      </c>
      <c r="C11" s="157">
        <v>3116.9</v>
      </c>
      <c r="D11" s="157">
        <v>3196.4159299999997</v>
      </c>
      <c r="E11" s="118">
        <v>3244.3621689499996</v>
      </c>
      <c r="F11" s="118">
        <v>3293.0276014842493</v>
      </c>
      <c r="G11" s="105">
        <v>3325.9578774990914</v>
      </c>
      <c r="H11" s="105">
        <v>3359.217456274082</v>
      </c>
      <c r="I11" s="105">
        <v>3392.809630836824</v>
      </c>
      <c r="J11" s="105">
        <v>3426.7377271451924</v>
      </c>
      <c r="K11" s="105">
        <v>3461.0051044166439</v>
      </c>
      <c r="L11" s="105">
        <v>3495.6151554608105</v>
      </c>
      <c r="M11" s="105">
        <v>3530.5713070154184</v>
      </c>
      <c r="N11" s="105">
        <v>3565.8770200855729</v>
      </c>
    </row>
    <row r="12" spans="1:15" x14ac:dyDescent="0.3">
      <c r="A12" s="7">
        <v>3</v>
      </c>
      <c r="B12" s="87" t="s">
        <v>154</v>
      </c>
      <c r="C12" s="77"/>
      <c r="D12" s="77"/>
      <c r="E12" s="121"/>
      <c r="F12" s="121"/>
      <c r="G12" s="35"/>
      <c r="H12" s="35"/>
      <c r="I12" s="35"/>
      <c r="J12" s="35"/>
      <c r="K12" s="35"/>
      <c r="L12" s="35"/>
      <c r="M12" s="35"/>
      <c r="N12" s="35"/>
    </row>
    <row r="13" spans="1:15" x14ac:dyDescent="0.3">
      <c r="A13" s="7">
        <v>4</v>
      </c>
      <c r="B13" s="87" t="s">
        <v>41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1:15" x14ac:dyDescent="0.3">
      <c r="A14" s="7">
        <v>5</v>
      </c>
      <c r="B14" s="88" t="s">
        <v>39</v>
      </c>
      <c r="C14" s="35">
        <f t="shared" ref="C14:N14" si="0">C11+C12+C13</f>
        <v>3116.9</v>
      </c>
      <c r="D14" s="35">
        <f t="shared" si="0"/>
        <v>3196.4159299999997</v>
      </c>
      <c r="E14" s="50">
        <f t="shared" si="0"/>
        <v>3244.3621689499996</v>
      </c>
      <c r="F14" s="50">
        <f t="shared" si="0"/>
        <v>3293.0276014842493</v>
      </c>
      <c r="G14" s="36">
        <f t="shared" si="0"/>
        <v>3325.9578774990914</v>
      </c>
      <c r="H14" s="36">
        <f t="shared" si="0"/>
        <v>3359.217456274082</v>
      </c>
      <c r="I14" s="36">
        <f t="shared" si="0"/>
        <v>3392.809630836824</v>
      </c>
      <c r="J14" s="36">
        <f t="shared" si="0"/>
        <v>3426.7377271451924</v>
      </c>
      <c r="K14" s="36">
        <f t="shared" si="0"/>
        <v>3461.0051044166439</v>
      </c>
      <c r="L14" s="36">
        <f t="shared" si="0"/>
        <v>3495.6151554608105</v>
      </c>
      <c r="M14" s="36">
        <f t="shared" si="0"/>
        <v>3530.5713070154184</v>
      </c>
      <c r="N14" s="36">
        <f t="shared" si="0"/>
        <v>3565.8770200855729</v>
      </c>
    </row>
    <row r="15" spans="1:15" x14ac:dyDescent="0.3">
      <c r="A15" s="7">
        <v>6</v>
      </c>
      <c r="B15" s="87" t="s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5" x14ac:dyDescent="0.3">
      <c r="A16" s="7">
        <v>7</v>
      </c>
      <c r="B16" s="88" t="s">
        <v>55</v>
      </c>
      <c r="C16" s="50">
        <f>SUM(C14:C15)</f>
        <v>3116.9</v>
      </c>
      <c r="D16" s="50">
        <f>SUM(D14:D15)</f>
        <v>3196.4159299999997</v>
      </c>
      <c r="E16" s="50">
        <f>SUM(E14:E15)</f>
        <v>3244.3621689499996</v>
      </c>
      <c r="F16" s="36">
        <f>SUM(F14:F15)</f>
        <v>3293.0276014842493</v>
      </c>
      <c r="G16" s="36">
        <f t="shared" ref="G16:N16" si="1">SUM(G14:G15)</f>
        <v>3325.9578774990914</v>
      </c>
      <c r="H16" s="36">
        <f t="shared" si="1"/>
        <v>3359.217456274082</v>
      </c>
      <c r="I16" s="36">
        <f t="shared" si="1"/>
        <v>3392.809630836824</v>
      </c>
      <c r="J16" s="36">
        <f t="shared" si="1"/>
        <v>3426.7377271451924</v>
      </c>
      <c r="K16" s="36">
        <f t="shared" si="1"/>
        <v>3461.0051044166439</v>
      </c>
      <c r="L16" s="36">
        <f t="shared" si="1"/>
        <v>3495.6151554608105</v>
      </c>
      <c r="M16" s="36">
        <f t="shared" si="1"/>
        <v>3530.5713070154184</v>
      </c>
      <c r="N16" s="36">
        <f t="shared" si="1"/>
        <v>3565.8770200855729</v>
      </c>
    </row>
    <row r="17" spans="1:14" x14ac:dyDescent="0.3">
      <c r="A17" s="51"/>
      <c r="B17" s="100"/>
      <c r="C17" s="52"/>
      <c r="D17" s="52"/>
      <c r="E17" s="53"/>
      <c r="F17" s="53"/>
      <c r="G17" s="54"/>
      <c r="H17" s="54"/>
      <c r="I17" s="54"/>
      <c r="J17" s="54"/>
      <c r="K17" s="54"/>
      <c r="L17" s="54"/>
      <c r="M17" s="54"/>
      <c r="N17" s="54"/>
    </row>
    <row r="18" spans="1:14" x14ac:dyDescent="0.3">
      <c r="A18" s="7"/>
      <c r="B18" s="88" t="s">
        <v>78</v>
      </c>
      <c r="C18" s="55"/>
      <c r="D18" s="55"/>
      <c r="E18" s="37"/>
      <c r="F18" s="37"/>
      <c r="G18" s="16"/>
      <c r="H18" s="16"/>
      <c r="I18" s="16"/>
      <c r="J18" s="16"/>
      <c r="K18" s="16"/>
      <c r="L18" s="16"/>
      <c r="M18" s="16"/>
      <c r="N18" s="16"/>
    </row>
    <row r="19" spans="1:14" x14ac:dyDescent="0.3">
      <c r="A19" s="49" t="s">
        <v>126</v>
      </c>
      <c r="B19" s="88" t="s">
        <v>36</v>
      </c>
      <c r="C19" s="56">
        <f t="shared" ref="C19:N19" si="2">SUM(C20:C27)</f>
        <v>1609.6969999999997</v>
      </c>
      <c r="D19" s="56">
        <f t="shared" si="2"/>
        <v>1606.3510000000001</v>
      </c>
      <c r="E19" s="36">
        <f t="shared" si="2"/>
        <v>1661.0640552377999</v>
      </c>
      <c r="F19" s="36">
        <f t="shared" si="2"/>
        <v>1588.2236975237602</v>
      </c>
      <c r="G19" s="36">
        <f t="shared" si="2"/>
        <v>1547.9468502733098</v>
      </c>
      <c r="H19" s="36">
        <f t="shared" si="2"/>
        <v>1245.5978893419799</v>
      </c>
      <c r="I19" s="36">
        <f t="shared" si="2"/>
        <v>1249.3951297659301</v>
      </c>
      <c r="J19" s="36">
        <f t="shared" si="2"/>
        <v>1256.8152605913699</v>
      </c>
      <c r="K19" s="36">
        <f t="shared" si="2"/>
        <v>1303.9595833834799</v>
      </c>
      <c r="L19" s="36">
        <f t="shared" si="2"/>
        <v>1323.1130826430899</v>
      </c>
      <c r="M19" s="36">
        <f t="shared" si="2"/>
        <v>1308.8325407683301</v>
      </c>
      <c r="N19" s="36">
        <f t="shared" si="2"/>
        <v>1327.4727475601101</v>
      </c>
    </row>
    <row r="20" spans="1:14" x14ac:dyDescent="0.3">
      <c r="A20" s="49" t="s">
        <v>127</v>
      </c>
      <c r="B20" s="87" t="s">
        <v>185</v>
      </c>
      <c r="C20" s="35">
        <v>49.588999999999999</v>
      </c>
      <c r="D20" s="35">
        <v>51.176000000000002</v>
      </c>
      <c r="E20" s="35">
        <v>47.926176000000005</v>
      </c>
      <c r="F20" s="35">
        <v>48.060048000000009</v>
      </c>
      <c r="G20" s="35">
        <v>47.926176000000005</v>
      </c>
      <c r="H20" s="35">
        <v>47.926176000000005</v>
      </c>
      <c r="I20" s="35">
        <v>47.926176000000005</v>
      </c>
      <c r="J20" s="35">
        <v>48.060048000000009</v>
      </c>
      <c r="K20" s="35">
        <v>47.926176000000005</v>
      </c>
      <c r="L20" s="35">
        <v>47.926176000000005</v>
      </c>
      <c r="M20" s="35">
        <v>47.926176000000005</v>
      </c>
      <c r="N20" s="35">
        <v>48.060048000000009</v>
      </c>
    </row>
    <row r="21" spans="1:14" x14ac:dyDescent="0.3">
      <c r="A21" s="49" t="s">
        <v>128</v>
      </c>
      <c r="B21" s="87" t="s">
        <v>186</v>
      </c>
      <c r="C21" s="35">
        <f>922.761/2</f>
        <v>461.38049999999998</v>
      </c>
      <c r="D21" s="35">
        <f>886.436/2</f>
        <v>443.21800000000002</v>
      </c>
      <c r="E21" s="35">
        <v>473.38339199999501</v>
      </c>
      <c r="F21" s="35">
        <v>489.10559999999998</v>
      </c>
      <c r="G21" s="35">
        <v>487.69199999999995</v>
      </c>
      <c r="H21" s="35">
        <v>487.69199999999995</v>
      </c>
      <c r="I21" s="35">
        <v>487.69199999999995</v>
      </c>
      <c r="J21" s="35">
        <v>489.10559999999998</v>
      </c>
      <c r="K21" s="35">
        <v>487.69199999999995</v>
      </c>
      <c r="L21" s="35">
        <v>487.69199999999995</v>
      </c>
      <c r="M21" s="35">
        <v>487.69199999999995</v>
      </c>
      <c r="N21" s="35">
        <v>489.10559999999998</v>
      </c>
    </row>
    <row r="22" spans="1:14" x14ac:dyDescent="0.3">
      <c r="A22" s="49" t="s">
        <v>142</v>
      </c>
      <c r="B22" s="87" t="s">
        <v>187</v>
      </c>
      <c r="C22" s="35">
        <f>922.761/2</f>
        <v>461.38049999999998</v>
      </c>
      <c r="D22" s="35">
        <f>886.436/2</f>
        <v>443.21800000000002</v>
      </c>
      <c r="E22" s="35">
        <v>473.38339199999501</v>
      </c>
      <c r="F22" s="35">
        <v>489.10559999999998</v>
      </c>
      <c r="G22" s="35">
        <v>487.69199999999995</v>
      </c>
      <c r="H22" s="35">
        <v>487.69199999999995</v>
      </c>
      <c r="I22" s="35">
        <v>487.69199999999995</v>
      </c>
      <c r="J22" s="35">
        <v>489.10559999999998</v>
      </c>
      <c r="K22" s="35">
        <v>487.69199999999995</v>
      </c>
      <c r="L22" s="35">
        <v>487.69199999999995</v>
      </c>
      <c r="M22" s="35">
        <v>487.69199999999995</v>
      </c>
      <c r="N22" s="35">
        <v>489.10559999999998</v>
      </c>
    </row>
    <row r="23" spans="1:14" x14ac:dyDescent="0.3">
      <c r="A23" s="49" t="s">
        <v>228</v>
      </c>
      <c r="B23" s="87" t="s">
        <v>189</v>
      </c>
      <c r="C23" s="35">
        <v>0.96599999999999997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x14ac:dyDescent="0.3">
      <c r="A24" s="49" t="s">
        <v>229</v>
      </c>
      <c r="B24" s="87" t="s">
        <v>191</v>
      </c>
      <c r="C24" s="35">
        <v>0.95899999999999996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</row>
    <row r="25" spans="1:14" x14ac:dyDescent="0.3">
      <c r="A25" s="49" t="s">
        <v>230</v>
      </c>
      <c r="B25" s="87" t="s">
        <v>193</v>
      </c>
      <c r="C25" s="35">
        <v>315.197</v>
      </c>
      <c r="D25" s="35">
        <v>345.65</v>
      </c>
      <c r="E25" s="35">
        <v>318.85238197036</v>
      </c>
      <c r="F25" s="35">
        <v>319.42039895709001</v>
      </c>
      <c r="G25" s="35">
        <v>329.57176312689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</row>
    <row r="26" spans="1:14" x14ac:dyDescent="0.3">
      <c r="A26" s="49" t="s">
        <v>231</v>
      </c>
      <c r="B26" s="87" t="s">
        <v>197</v>
      </c>
      <c r="C26" s="35">
        <v>0</v>
      </c>
      <c r="D26" s="35">
        <v>0.995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1:14" x14ac:dyDescent="0.3">
      <c r="A27" s="49" t="s">
        <v>232</v>
      </c>
      <c r="B27" s="87" t="s">
        <v>199</v>
      </c>
      <c r="C27" s="35">
        <v>320.22500000000002</v>
      </c>
      <c r="D27" s="35">
        <v>322.09399999999999</v>
      </c>
      <c r="E27" s="35">
        <v>347.51871326744993</v>
      </c>
      <c r="F27" s="35">
        <v>242.53205056667002</v>
      </c>
      <c r="G27" s="35">
        <v>195.06491114642</v>
      </c>
      <c r="H27" s="35">
        <v>222.28771334197998</v>
      </c>
      <c r="I27" s="35">
        <v>226.08495376593001</v>
      </c>
      <c r="J27" s="35">
        <v>230.54401259136998</v>
      </c>
      <c r="K27" s="35">
        <v>280.64940738347997</v>
      </c>
      <c r="L27" s="35">
        <v>299.80290664308995</v>
      </c>
      <c r="M27" s="35">
        <v>285.52236476833002</v>
      </c>
      <c r="N27" s="35">
        <v>301.20149956010999</v>
      </c>
    </row>
    <row r="28" spans="1:14" x14ac:dyDescent="0.3">
      <c r="A28" s="49" t="s">
        <v>129</v>
      </c>
      <c r="B28" s="88" t="s">
        <v>37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</row>
    <row r="29" spans="1:14" x14ac:dyDescent="0.3">
      <c r="A29" s="49" t="s">
        <v>130</v>
      </c>
      <c r="B29" s="88" t="s">
        <v>84</v>
      </c>
      <c r="C29" s="58">
        <f>SUM(C30:C31)</f>
        <v>392.423</v>
      </c>
      <c r="D29" s="58">
        <f>SUM(D30:D31)</f>
        <v>255.3</v>
      </c>
      <c r="E29" s="36">
        <f>SUM(E30:E31)</f>
        <v>160.50384536433998</v>
      </c>
      <c r="F29" s="36">
        <f>SUM(F30:F31)</f>
        <v>340.72376797007001</v>
      </c>
      <c r="G29" s="36">
        <f t="shared" ref="G29:N29" si="3">SUM(G30:G31)</f>
        <v>552.70362798706003</v>
      </c>
      <c r="H29" s="36">
        <f t="shared" si="3"/>
        <v>552.70362798699</v>
      </c>
      <c r="I29" s="36">
        <f t="shared" si="3"/>
        <v>552.70362798864005</v>
      </c>
      <c r="J29" s="36">
        <f t="shared" si="3"/>
        <v>552.80363598792997</v>
      </c>
      <c r="K29" s="36">
        <f t="shared" si="3"/>
        <v>552.70362798807002</v>
      </c>
      <c r="L29" s="36">
        <f t="shared" si="3"/>
        <v>552.70362798740007</v>
      </c>
      <c r="M29" s="36">
        <f t="shared" si="3"/>
        <v>556.26424398735003</v>
      </c>
      <c r="N29" s="36">
        <f t="shared" si="3"/>
        <v>553.81425198693</v>
      </c>
    </row>
    <row r="30" spans="1:14" x14ac:dyDescent="0.3">
      <c r="A30" s="49" t="s">
        <v>131</v>
      </c>
      <c r="B30" s="87" t="s">
        <v>113</v>
      </c>
      <c r="C30" s="35">
        <f>279+70.423</f>
        <v>349.423</v>
      </c>
      <c r="D30" s="35">
        <f>174.6+61.4</f>
        <v>236</v>
      </c>
      <c r="E30" s="35">
        <v>112.67969505113999</v>
      </c>
      <c r="F30" s="35">
        <v>257.34750335167001</v>
      </c>
      <c r="G30" s="35">
        <v>456.12740556706001</v>
      </c>
      <c r="H30" s="35">
        <v>456.12740556699003</v>
      </c>
      <c r="I30" s="35">
        <v>456.12740556864003</v>
      </c>
      <c r="J30" s="35">
        <v>456.12740556739999</v>
      </c>
      <c r="K30" s="35">
        <v>456.12740556804999</v>
      </c>
      <c r="L30" s="35">
        <v>456.12740556741005</v>
      </c>
      <c r="M30" s="35">
        <v>456.12740556735997</v>
      </c>
      <c r="N30" s="35">
        <v>456.12740556692006</v>
      </c>
    </row>
    <row r="31" spans="1:14" x14ac:dyDescent="0.3">
      <c r="A31" s="49" t="s">
        <v>132</v>
      </c>
      <c r="B31" s="87" t="s">
        <v>75</v>
      </c>
      <c r="C31" s="35">
        <f>15.4+22.8+4.8</f>
        <v>43</v>
      </c>
      <c r="D31" s="35">
        <f>15.8+3.5</f>
        <v>19.3</v>
      </c>
      <c r="E31" s="35">
        <v>47.824150313200001</v>
      </c>
      <c r="F31" s="35">
        <v>83.3762646184</v>
      </c>
      <c r="G31" s="35">
        <v>96.576222419999993</v>
      </c>
      <c r="H31" s="35">
        <v>96.576222420000008</v>
      </c>
      <c r="I31" s="35">
        <v>96.576222419999993</v>
      </c>
      <c r="J31" s="35">
        <v>96.676230420530004</v>
      </c>
      <c r="K31" s="35">
        <v>96.576222420020002</v>
      </c>
      <c r="L31" s="35">
        <v>96.576222419990003</v>
      </c>
      <c r="M31" s="35">
        <v>100.13683841999</v>
      </c>
      <c r="N31" s="35">
        <v>97.686846420009985</v>
      </c>
    </row>
    <row r="32" spans="1:14" x14ac:dyDescent="0.3">
      <c r="A32" s="49" t="s">
        <v>133</v>
      </c>
      <c r="B32" s="88" t="s">
        <v>4</v>
      </c>
      <c r="C32" s="56">
        <f t="shared" ref="C32:N32" si="4">SUM(C33:C33)</f>
        <v>360.4</v>
      </c>
      <c r="D32" s="56">
        <f t="shared" si="4"/>
        <v>380.37900000000002</v>
      </c>
      <c r="E32" s="36">
        <f t="shared" si="4"/>
        <v>335.062656</v>
      </c>
      <c r="F32" s="36">
        <f t="shared" si="4"/>
        <v>324.898056</v>
      </c>
      <c r="G32" s="36">
        <f t="shared" si="4"/>
        <v>313.86837600000001</v>
      </c>
      <c r="H32" s="36">
        <f t="shared" si="4"/>
        <v>308.76458400000001</v>
      </c>
      <c r="I32" s="36">
        <f t="shared" si="4"/>
        <v>271.10289599999993</v>
      </c>
      <c r="J32" s="36">
        <f t="shared" si="4"/>
        <v>262.87516799999997</v>
      </c>
      <c r="K32" s="36">
        <f t="shared" si="4"/>
        <v>262.11635999999999</v>
      </c>
      <c r="L32" s="36">
        <f t="shared" si="4"/>
        <v>262.11635999999999</v>
      </c>
      <c r="M32" s="36">
        <f t="shared" si="4"/>
        <v>263.21882400000004</v>
      </c>
      <c r="N32" s="36">
        <f t="shared" si="4"/>
        <v>265.60180800000006</v>
      </c>
    </row>
    <row r="33" spans="1:14" x14ac:dyDescent="0.3">
      <c r="A33" s="49" t="s">
        <v>134</v>
      </c>
      <c r="B33" s="87" t="s">
        <v>200</v>
      </c>
      <c r="C33" s="35">
        <v>360.4</v>
      </c>
      <c r="D33" s="35">
        <v>380.37900000000002</v>
      </c>
      <c r="E33" s="35">
        <v>335.062656</v>
      </c>
      <c r="F33" s="35">
        <v>324.898056</v>
      </c>
      <c r="G33" s="35">
        <v>313.86837600000001</v>
      </c>
      <c r="H33" s="35">
        <v>308.76458400000001</v>
      </c>
      <c r="I33" s="35">
        <v>271.10289599999993</v>
      </c>
      <c r="J33" s="35">
        <v>262.87516799999997</v>
      </c>
      <c r="K33" s="35">
        <v>262.11635999999999</v>
      </c>
      <c r="L33" s="35">
        <v>262.11635999999999</v>
      </c>
      <c r="M33" s="35">
        <v>263.21882400000004</v>
      </c>
      <c r="N33" s="35">
        <v>265.60180800000006</v>
      </c>
    </row>
    <row r="34" spans="1:14" x14ac:dyDescent="0.3">
      <c r="A34" s="49" t="s">
        <v>22</v>
      </c>
      <c r="B34" s="88" t="s">
        <v>108</v>
      </c>
      <c r="C34" s="57">
        <f t="shared" ref="C34:N34" si="5">SUM(C35:C49)</f>
        <v>470.91999999999996</v>
      </c>
      <c r="D34" s="57">
        <f t="shared" si="5"/>
        <v>837.4860000000001</v>
      </c>
      <c r="E34" s="36">
        <f t="shared" si="5"/>
        <v>814.37878239225984</v>
      </c>
      <c r="F34" s="36">
        <f t="shared" ref="F34" si="6">SUM(F35:F49)</f>
        <v>1063.3400574637801</v>
      </c>
      <c r="G34" s="36">
        <f t="shared" si="5"/>
        <v>1265.8102921635798</v>
      </c>
      <c r="H34" s="36">
        <f t="shared" si="5"/>
        <v>1265.9028641259899</v>
      </c>
      <c r="I34" s="36">
        <f t="shared" si="5"/>
        <v>1265.6189984103098</v>
      </c>
      <c r="J34" s="36">
        <f t="shared" si="5"/>
        <v>1266.8996168425301</v>
      </c>
      <c r="K34" s="36">
        <f t="shared" si="5"/>
        <v>1265.3205984870999</v>
      </c>
      <c r="L34" s="36">
        <f t="shared" si="5"/>
        <v>1265.4665114835398</v>
      </c>
      <c r="M34" s="36">
        <f t="shared" si="5"/>
        <v>1264.53991549125</v>
      </c>
      <c r="N34" s="36">
        <f t="shared" si="5"/>
        <v>1265.73196545361</v>
      </c>
    </row>
    <row r="35" spans="1:14" x14ac:dyDescent="0.3">
      <c r="A35" s="49" t="s">
        <v>23</v>
      </c>
      <c r="B35" s="87" t="s">
        <v>201</v>
      </c>
      <c r="C35" s="35">
        <v>250.518</v>
      </c>
      <c r="D35" s="35">
        <v>273.899</v>
      </c>
      <c r="E35" s="35">
        <v>280.93271199999992</v>
      </c>
      <c r="F35" s="35">
        <v>281.64408799999995</v>
      </c>
      <c r="G35" s="35">
        <v>280.95723999999996</v>
      </c>
      <c r="H35" s="35">
        <v>281.08827999999994</v>
      </c>
      <c r="I35" s="35">
        <v>280.98563999999993</v>
      </c>
      <c r="J35" s="35">
        <v>281.60024799999997</v>
      </c>
      <c r="K35" s="35">
        <v>280.85991199999995</v>
      </c>
      <c r="L35" s="35">
        <v>280.97655199999997</v>
      </c>
      <c r="M35" s="35">
        <v>280.95723999999996</v>
      </c>
      <c r="N35" s="35">
        <v>281.65317599999997</v>
      </c>
    </row>
    <row r="36" spans="1:14" x14ac:dyDescent="0.3">
      <c r="A36" s="49" t="s">
        <v>24</v>
      </c>
      <c r="B36" s="87" t="s">
        <v>202</v>
      </c>
      <c r="C36" s="35">
        <v>40.22</v>
      </c>
      <c r="D36" s="35">
        <v>44.2</v>
      </c>
      <c r="E36" s="35">
        <v>42.161768000000002</v>
      </c>
      <c r="F36" s="35">
        <v>42.294215999999999</v>
      </c>
      <c r="G36" s="35">
        <v>42.211432000000002</v>
      </c>
      <c r="H36" s="35">
        <v>42.236072</v>
      </c>
      <c r="I36" s="35">
        <v>42.19444</v>
      </c>
      <c r="J36" s="35">
        <v>42.283271999999997</v>
      </c>
      <c r="K36" s="35">
        <v>42.142136000000001</v>
      </c>
      <c r="L36" s="35">
        <v>42.172711999999997</v>
      </c>
      <c r="M36" s="35">
        <v>42.211432000000002</v>
      </c>
      <c r="N36" s="35">
        <v>42.315943999999995</v>
      </c>
    </row>
    <row r="37" spans="1:14" x14ac:dyDescent="0.3">
      <c r="A37" s="49" t="s">
        <v>25</v>
      </c>
      <c r="B37" s="87" t="s">
        <v>203</v>
      </c>
      <c r="C37" s="35">
        <v>23</v>
      </c>
      <c r="D37" s="35">
        <v>16</v>
      </c>
      <c r="E37" s="35">
        <v>25.307765999999997</v>
      </c>
      <c r="F37" s="35">
        <v>25.307765999999997</v>
      </c>
      <c r="G37" s="35">
        <v>25.307766000000001</v>
      </c>
      <c r="H37" s="35">
        <v>25.307766000000001</v>
      </c>
      <c r="I37" s="35">
        <v>25.307765999999997</v>
      </c>
      <c r="J37" s="35">
        <v>25.307765999999997</v>
      </c>
      <c r="K37" s="35">
        <v>25.307766000000001</v>
      </c>
      <c r="L37" s="35">
        <v>25.307765999999997</v>
      </c>
      <c r="M37" s="35">
        <v>25.307766000000001</v>
      </c>
      <c r="N37" s="35">
        <v>25.307765999999997</v>
      </c>
    </row>
    <row r="38" spans="1:14" x14ac:dyDescent="0.3">
      <c r="A38" s="49" t="s">
        <v>140</v>
      </c>
      <c r="B38" s="87" t="s">
        <v>204</v>
      </c>
      <c r="C38" s="35">
        <v>141.88300000000001</v>
      </c>
      <c r="D38" s="35">
        <v>140.21799999999999</v>
      </c>
      <c r="E38" s="35">
        <v>129.54199000000003</v>
      </c>
      <c r="F38" s="35">
        <v>129.80005500000001</v>
      </c>
      <c r="G38" s="35">
        <v>129.54199000000003</v>
      </c>
      <c r="H38" s="35">
        <v>129.54199000000003</v>
      </c>
      <c r="I38" s="35">
        <v>129.54199000000003</v>
      </c>
      <c r="J38" s="35">
        <v>129.80005500000001</v>
      </c>
      <c r="K38" s="35">
        <v>129.54199000000003</v>
      </c>
      <c r="L38" s="35">
        <v>129.54199000000003</v>
      </c>
      <c r="M38" s="35">
        <v>129.54199000000003</v>
      </c>
      <c r="N38" s="35">
        <v>129.80005500000001</v>
      </c>
    </row>
    <row r="39" spans="1:14" x14ac:dyDescent="0.3">
      <c r="A39" s="49" t="s">
        <v>233</v>
      </c>
      <c r="B39" s="87" t="s">
        <v>206</v>
      </c>
      <c r="C39" s="35">
        <v>11.340999999999999</v>
      </c>
      <c r="D39" s="35">
        <v>11.351000000000001</v>
      </c>
      <c r="E39" s="35">
        <v>10.057080000000004</v>
      </c>
      <c r="F39" s="35">
        <v>10.084440000000006</v>
      </c>
      <c r="G39" s="35">
        <v>10.057080000000004</v>
      </c>
      <c r="H39" s="35">
        <v>10.057080000000004</v>
      </c>
      <c r="I39" s="35">
        <v>10.057080000000004</v>
      </c>
      <c r="J39" s="35">
        <v>10.084440000000006</v>
      </c>
      <c r="K39" s="35">
        <v>10.057080000000004</v>
      </c>
      <c r="L39" s="35">
        <v>10.057080000000004</v>
      </c>
      <c r="M39" s="35">
        <v>9.008280000000001</v>
      </c>
      <c r="N39" s="35">
        <v>8.3448000000000011</v>
      </c>
    </row>
    <row r="40" spans="1:14" x14ac:dyDescent="0.3">
      <c r="A40" s="49" t="s">
        <v>234</v>
      </c>
      <c r="B40" s="87" t="s">
        <v>208</v>
      </c>
      <c r="C40" s="35">
        <v>2.9809999999999999</v>
      </c>
      <c r="D40" s="35">
        <v>2.762</v>
      </c>
      <c r="E40" s="35">
        <v>5.7373779870000003</v>
      </c>
      <c r="F40" s="35">
        <v>5.6955658617600005</v>
      </c>
      <c r="G40" s="35">
        <v>5.6232041656499998</v>
      </c>
      <c r="H40" s="35">
        <v>5.5669721232999994</v>
      </c>
      <c r="I40" s="35">
        <v>5.5113024036000002</v>
      </c>
      <c r="J40" s="35">
        <v>5.4711378423000001</v>
      </c>
      <c r="K40" s="35">
        <v>5.4016274846499988</v>
      </c>
      <c r="L40" s="35">
        <v>5.4016274846499988</v>
      </c>
      <c r="M40" s="35">
        <v>5.4016274846499988</v>
      </c>
      <c r="N40" s="35">
        <v>5.4164264640599988</v>
      </c>
    </row>
    <row r="41" spans="1:14" x14ac:dyDescent="0.3">
      <c r="A41" s="49" t="s">
        <v>235</v>
      </c>
      <c r="B41" s="87" t="s">
        <v>210</v>
      </c>
      <c r="C41" s="35">
        <v>0</v>
      </c>
      <c r="D41" s="35">
        <v>19.044</v>
      </c>
      <c r="E41" s="35">
        <v>40.296000000000006</v>
      </c>
      <c r="F41" s="35">
        <v>40.406400000000005</v>
      </c>
      <c r="G41" s="35">
        <v>40.296000000000006</v>
      </c>
      <c r="H41" s="35">
        <v>40.296000000000006</v>
      </c>
      <c r="I41" s="35">
        <v>40.296000000000006</v>
      </c>
      <c r="J41" s="35">
        <v>40.406400000000005</v>
      </c>
      <c r="K41" s="35">
        <v>40.296000000000006</v>
      </c>
      <c r="L41" s="35">
        <v>40.296000000000006</v>
      </c>
      <c r="M41" s="35">
        <v>40.296000000000006</v>
      </c>
      <c r="N41" s="35">
        <v>40.406400000000005</v>
      </c>
    </row>
    <row r="42" spans="1:14" x14ac:dyDescent="0.3">
      <c r="A42" s="49" t="s">
        <v>236</v>
      </c>
      <c r="B42" s="87" t="s">
        <v>212</v>
      </c>
      <c r="C42" s="35">
        <v>0</v>
      </c>
      <c r="D42" s="35">
        <v>30.279</v>
      </c>
      <c r="E42" s="35">
        <v>43.8</v>
      </c>
      <c r="F42" s="35">
        <v>43.919999999999995</v>
      </c>
      <c r="G42" s="35">
        <v>43.8</v>
      </c>
      <c r="H42" s="35">
        <v>43.8</v>
      </c>
      <c r="I42" s="35">
        <v>43.8</v>
      </c>
      <c r="J42" s="35">
        <v>43.919999999999995</v>
      </c>
      <c r="K42" s="35">
        <v>43.8</v>
      </c>
      <c r="L42" s="35">
        <v>43.8</v>
      </c>
      <c r="M42" s="35">
        <v>43.8</v>
      </c>
      <c r="N42" s="35">
        <v>43.919999999999995</v>
      </c>
    </row>
    <row r="43" spans="1:14" x14ac:dyDescent="0.3">
      <c r="A43" s="49" t="s">
        <v>237</v>
      </c>
      <c r="B43" s="87" t="s">
        <v>214</v>
      </c>
      <c r="C43" s="35">
        <v>0</v>
      </c>
      <c r="D43" s="35">
        <v>0</v>
      </c>
      <c r="E43" s="35">
        <v>0</v>
      </c>
      <c r="F43" s="35">
        <v>57.999999999990003</v>
      </c>
      <c r="G43" s="35">
        <v>58.000000000000007</v>
      </c>
      <c r="H43" s="35">
        <v>58.000000000010004</v>
      </c>
      <c r="I43" s="35">
        <v>58.000000000000007</v>
      </c>
      <c r="J43" s="35">
        <v>58.000000000000007</v>
      </c>
      <c r="K43" s="35">
        <v>58.000000000000007</v>
      </c>
      <c r="L43" s="35">
        <v>58.000000000000007</v>
      </c>
      <c r="M43" s="35">
        <v>58.000000000010012</v>
      </c>
      <c r="N43" s="35">
        <v>57.999999999990017</v>
      </c>
    </row>
    <row r="44" spans="1:14" x14ac:dyDescent="0.3">
      <c r="A44" s="49" t="s">
        <v>238</v>
      </c>
      <c r="B44" s="87" t="s">
        <v>216</v>
      </c>
      <c r="C44" s="35">
        <v>0</v>
      </c>
      <c r="D44" s="35">
        <v>0</v>
      </c>
      <c r="E44" s="35">
        <v>25.468000000000007</v>
      </c>
      <c r="F44" s="35">
        <v>29.000000000010001</v>
      </c>
      <c r="G44" s="35">
        <v>29.000000000000004</v>
      </c>
      <c r="H44" s="35">
        <v>29.000000000000004</v>
      </c>
      <c r="I44" s="35">
        <v>29.000000000000004</v>
      </c>
      <c r="J44" s="35">
        <v>29.000000000000004</v>
      </c>
      <c r="K44" s="35">
        <v>29.000000000000004</v>
      </c>
      <c r="L44" s="35">
        <v>29.000000000000004</v>
      </c>
      <c r="M44" s="35">
        <v>29.000000000010008</v>
      </c>
      <c r="N44" s="35">
        <v>29.000000000000004</v>
      </c>
    </row>
    <row r="45" spans="1:14" x14ac:dyDescent="0.3">
      <c r="A45" s="49" t="s">
        <v>239</v>
      </c>
      <c r="B45" s="87" t="s">
        <v>218</v>
      </c>
      <c r="C45" s="35">
        <v>0</v>
      </c>
      <c r="D45" s="35">
        <v>0</v>
      </c>
      <c r="E45" s="35">
        <v>0</v>
      </c>
      <c r="F45" s="35">
        <v>51.691999998009997</v>
      </c>
      <c r="G45" s="35">
        <v>85.683999998939996</v>
      </c>
      <c r="H45" s="35">
        <v>85.683999998879983</v>
      </c>
      <c r="I45" s="35">
        <v>85.68399999767999</v>
      </c>
      <c r="J45" s="35">
        <v>85.683999996229986</v>
      </c>
      <c r="K45" s="35">
        <v>85.683999995189993</v>
      </c>
      <c r="L45" s="35">
        <v>85.683999994869993</v>
      </c>
      <c r="M45" s="35">
        <v>85.683999998939996</v>
      </c>
      <c r="N45" s="35">
        <v>85.888757604909983</v>
      </c>
    </row>
    <row r="46" spans="1:14" x14ac:dyDescent="0.3">
      <c r="A46" s="49" t="s">
        <v>240</v>
      </c>
      <c r="B46" s="87" t="s">
        <v>220</v>
      </c>
      <c r="C46" s="35">
        <v>0</v>
      </c>
      <c r="D46" s="35">
        <v>15.1</v>
      </c>
      <c r="E46" s="35">
        <v>7.2340619996700024</v>
      </c>
      <c r="F46" s="35">
        <v>32.169920999749998</v>
      </c>
      <c r="G46" s="35">
        <v>56.078000000080003</v>
      </c>
      <c r="H46" s="35">
        <v>56.078000000399996</v>
      </c>
      <c r="I46" s="35">
        <v>56.078000000519992</v>
      </c>
      <c r="J46" s="35">
        <v>56.077999999859998</v>
      </c>
      <c r="K46" s="35">
        <v>56.07800000009</v>
      </c>
      <c r="L46" s="35">
        <v>56.077999999799999</v>
      </c>
      <c r="M46" s="35">
        <v>56.078000000080003</v>
      </c>
      <c r="N46" s="35">
        <v>56.197934588940001</v>
      </c>
    </row>
    <row r="47" spans="1:14" x14ac:dyDescent="0.3">
      <c r="A47" s="49" t="s">
        <v>241</v>
      </c>
      <c r="B47" s="87" t="s">
        <v>222</v>
      </c>
      <c r="C47" s="35">
        <v>0</v>
      </c>
      <c r="D47" s="35">
        <v>134.22900000000001</v>
      </c>
      <c r="E47" s="35">
        <v>124.34426840626001</v>
      </c>
      <c r="F47" s="35">
        <v>194.35401860538002</v>
      </c>
      <c r="G47" s="35">
        <v>298.4740000006899</v>
      </c>
      <c r="H47" s="35">
        <v>298.47400000585003</v>
      </c>
      <c r="I47" s="35">
        <v>298.47400001007998</v>
      </c>
      <c r="J47" s="35">
        <v>298.47400000793004</v>
      </c>
      <c r="K47" s="35">
        <v>298.47400001080996</v>
      </c>
      <c r="L47" s="35">
        <v>298.47400000713992</v>
      </c>
      <c r="M47" s="35">
        <v>298.47400000933993</v>
      </c>
      <c r="N47" s="35">
        <v>298.47400001199003</v>
      </c>
    </row>
    <row r="48" spans="1:14" x14ac:dyDescent="0.3">
      <c r="A48" s="49" t="s">
        <v>242</v>
      </c>
      <c r="B48" s="87" t="s">
        <v>224</v>
      </c>
      <c r="C48" s="35">
        <v>0</v>
      </c>
      <c r="D48" s="35">
        <v>90.804000000000002</v>
      </c>
      <c r="E48" s="35">
        <v>19.789531999329999</v>
      </c>
      <c r="F48" s="35">
        <v>59.17990399888</v>
      </c>
      <c r="G48" s="35">
        <v>100.96699999822</v>
      </c>
      <c r="H48" s="35">
        <v>100.96699999754999</v>
      </c>
      <c r="I48" s="35">
        <v>100.96699999843001</v>
      </c>
      <c r="J48" s="35">
        <v>100.96699999621001</v>
      </c>
      <c r="K48" s="35">
        <v>100.96699999636</v>
      </c>
      <c r="L48" s="35">
        <v>100.96699999708001</v>
      </c>
      <c r="M48" s="35">
        <v>100.96699999822</v>
      </c>
      <c r="N48" s="35">
        <v>101.16836178372</v>
      </c>
    </row>
    <row r="49" spans="1:15" x14ac:dyDescent="0.3">
      <c r="A49" s="49" t="s">
        <v>243</v>
      </c>
      <c r="B49" s="87" t="s">
        <v>226</v>
      </c>
      <c r="C49" s="35">
        <v>0.97699999999999998</v>
      </c>
      <c r="D49" s="35">
        <v>59.6</v>
      </c>
      <c r="E49" s="35">
        <v>59.708225999999989</v>
      </c>
      <c r="F49" s="35">
        <v>59.791682999999999</v>
      </c>
      <c r="G49" s="35">
        <v>59.812579999999997</v>
      </c>
      <c r="H49" s="35">
        <v>59.805704000000006</v>
      </c>
      <c r="I49" s="35">
        <v>59.721780000000003</v>
      </c>
      <c r="J49" s="35">
        <v>59.823297999999994</v>
      </c>
      <c r="K49" s="35">
        <v>59.711087000000006</v>
      </c>
      <c r="L49" s="35">
        <v>59.709783999999999</v>
      </c>
      <c r="M49" s="35">
        <v>59.812579999999997</v>
      </c>
      <c r="N49" s="35">
        <v>59.838343999999999</v>
      </c>
    </row>
    <row r="50" spans="1:15" x14ac:dyDescent="0.3">
      <c r="A50" s="49" t="s">
        <v>27</v>
      </c>
      <c r="B50" s="88" t="s">
        <v>109</v>
      </c>
      <c r="C50" s="56">
        <f t="shared" ref="C50:N50" si="7">SUM(C51:C52)</f>
        <v>-9.3529999999999944</v>
      </c>
      <c r="D50" s="56">
        <f t="shared" si="7"/>
        <v>-9.2740000000000009</v>
      </c>
      <c r="E50" s="36">
        <f t="shared" si="7"/>
        <v>-10.355000001199997</v>
      </c>
      <c r="F50" s="36">
        <f t="shared" si="7"/>
        <v>-10.355000001199997</v>
      </c>
      <c r="G50" s="36">
        <f t="shared" si="7"/>
        <v>-10.355000001199997</v>
      </c>
      <c r="H50" s="36">
        <f t="shared" si="7"/>
        <v>0</v>
      </c>
      <c r="I50" s="36">
        <f t="shared" si="7"/>
        <v>0</v>
      </c>
      <c r="J50" s="36">
        <f t="shared" si="7"/>
        <v>0</v>
      </c>
      <c r="K50" s="36">
        <f t="shared" si="7"/>
        <v>0</v>
      </c>
      <c r="L50" s="36">
        <f t="shared" si="7"/>
        <v>0</v>
      </c>
      <c r="M50" s="36">
        <f t="shared" si="7"/>
        <v>0</v>
      </c>
      <c r="N50" s="36">
        <f t="shared" si="7"/>
        <v>0</v>
      </c>
    </row>
    <row r="51" spans="1:15" x14ac:dyDescent="0.3">
      <c r="A51" s="49" t="s">
        <v>28</v>
      </c>
      <c r="B51" s="87" t="s">
        <v>62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x14ac:dyDescent="0.3">
      <c r="A52" s="49" t="s">
        <v>143</v>
      </c>
      <c r="B52" s="90" t="s">
        <v>227</v>
      </c>
      <c r="C52" s="35">
        <f>49.819-59.172</f>
        <v>-9.3529999999999944</v>
      </c>
      <c r="D52" s="35">
        <f>49.819-59.093</f>
        <v>-9.2740000000000009</v>
      </c>
      <c r="E52" s="35">
        <f>49.2149999988-59.57</f>
        <v>-10.355000001199997</v>
      </c>
      <c r="F52" s="35">
        <f t="shared" ref="F52:G52" si="8">49.2149999988-59.57</f>
        <v>-10.355000001199997</v>
      </c>
      <c r="G52" s="35">
        <f t="shared" si="8"/>
        <v>-10.355000001199997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</row>
    <row r="53" spans="1:15" x14ac:dyDescent="0.3">
      <c r="A53" s="7">
        <v>16</v>
      </c>
      <c r="B53" s="88" t="s">
        <v>51</v>
      </c>
      <c r="C53" s="35">
        <v>293</v>
      </c>
      <c r="D53" s="35">
        <v>126</v>
      </c>
      <c r="E53" s="35">
        <v>284</v>
      </c>
      <c r="F53" s="35"/>
      <c r="G53" s="35"/>
      <c r="H53" s="35"/>
      <c r="I53" s="35">
        <v>54</v>
      </c>
      <c r="J53" s="35">
        <v>87.3</v>
      </c>
      <c r="K53" s="35">
        <v>77</v>
      </c>
      <c r="L53" s="35">
        <v>92.2</v>
      </c>
      <c r="M53" s="35">
        <v>138</v>
      </c>
      <c r="N53" s="35">
        <v>153.30000000000001</v>
      </c>
    </row>
    <row r="54" spans="1:15" x14ac:dyDescent="0.3">
      <c r="A54" s="51"/>
      <c r="B54" s="100"/>
      <c r="C54" s="52"/>
      <c r="D54" s="52"/>
      <c r="E54" s="53"/>
      <c r="F54" s="53"/>
      <c r="G54" s="54"/>
      <c r="H54" s="54"/>
      <c r="I54" s="54"/>
      <c r="J54" s="54"/>
      <c r="K54" s="54"/>
      <c r="L54" s="54"/>
      <c r="M54" s="54"/>
      <c r="N54" s="54"/>
    </row>
    <row r="55" spans="1:15" x14ac:dyDescent="0.3">
      <c r="A55" s="7"/>
      <c r="B55" s="88" t="s">
        <v>124</v>
      </c>
      <c r="C55" s="55"/>
      <c r="D55" s="55"/>
      <c r="E55" s="37"/>
      <c r="F55" s="37"/>
      <c r="G55" s="16"/>
      <c r="H55" s="16"/>
      <c r="I55" s="16"/>
      <c r="J55" s="16"/>
      <c r="K55" s="16"/>
      <c r="L55" s="16"/>
      <c r="M55" s="16"/>
      <c r="N55" s="16"/>
    </row>
    <row r="56" spans="1:15" x14ac:dyDescent="0.3">
      <c r="A56" s="7">
        <v>17</v>
      </c>
      <c r="B56" s="88" t="s">
        <v>125</v>
      </c>
      <c r="C56" s="36">
        <f t="shared" ref="C56:N56" si="9">C19+C28+C29+C32+C34+C50+C53</f>
        <v>3117.0869999999995</v>
      </c>
      <c r="D56" s="36">
        <f t="shared" si="9"/>
        <v>3196.2420000000006</v>
      </c>
      <c r="E56" s="36">
        <f t="shared" si="9"/>
        <v>3244.6543389931994</v>
      </c>
      <c r="F56" s="36">
        <f t="shared" si="9"/>
        <v>3306.8305789564101</v>
      </c>
      <c r="G56" s="36">
        <f t="shared" si="9"/>
        <v>3669.9741464227491</v>
      </c>
      <c r="H56" s="36">
        <f t="shared" si="9"/>
        <v>3372.9689654549602</v>
      </c>
      <c r="I56" s="36">
        <f t="shared" si="9"/>
        <v>3392.8206521648799</v>
      </c>
      <c r="J56" s="36">
        <f t="shared" si="9"/>
        <v>3426.6936814218302</v>
      </c>
      <c r="K56" s="36">
        <f t="shared" si="9"/>
        <v>3461.1001698586497</v>
      </c>
      <c r="L56" s="36">
        <f t="shared" si="9"/>
        <v>3495.5995821140295</v>
      </c>
      <c r="M56" s="36">
        <f t="shared" si="9"/>
        <v>3530.8555242469301</v>
      </c>
      <c r="N56" s="36">
        <f t="shared" si="9"/>
        <v>3565.9207730006501</v>
      </c>
    </row>
    <row r="57" spans="1:15" x14ac:dyDescent="0.3">
      <c r="A57" s="7">
        <v>18</v>
      </c>
      <c r="B57" s="88" t="s">
        <v>55</v>
      </c>
      <c r="C57" s="36">
        <f t="shared" ref="C57:N57" si="10">C16</f>
        <v>3116.9</v>
      </c>
      <c r="D57" s="36">
        <f t="shared" si="10"/>
        <v>3196.4159299999997</v>
      </c>
      <c r="E57" s="36">
        <f t="shared" si="10"/>
        <v>3244.3621689499996</v>
      </c>
      <c r="F57" s="36">
        <f t="shared" si="10"/>
        <v>3293.0276014842493</v>
      </c>
      <c r="G57" s="36">
        <f t="shared" si="10"/>
        <v>3325.9578774990914</v>
      </c>
      <c r="H57" s="36">
        <f t="shared" si="10"/>
        <v>3359.217456274082</v>
      </c>
      <c r="I57" s="36">
        <f t="shared" si="10"/>
        <v>3392.809630836824</v>
      </c>
      <c r="J57" s="36">
        <f t="shared" si="10"/>
        <v>3426.7377271451924</v>
      </c>
      <c r="K57" s="36">
        <f t="shared" si="10"/>
        <v>3461.0051044166439</v>
      </c>
      <c r="L57" s="36">
        <f t="shared" si="10"/>
        <v>3495.6151554608105</v>
      </c>
      <c r="M57" s="36">
        <f t="shared" si="10"/>
        <v>3530.5713070154184</v>
      </c>
      <c r="N57" s="36">
        <f t="shared" si="10"/>
        <v>3565.8770200855729</v>
      </c>
    </row>
    <row r="58" spans="1:15" x14ac:dyDescent="0.3">
      <c r="A58" s="27">
        <v>19</v>
      </c>
      <c r="B58" s="92" t="s">
        <v>149</v>
      </c>
      <c r="C58" s="78"/>
      <c r="D58" s="78"/>
      <c r="E58" s="36">
        <f>E56-E57</f>
        <v>0.29217004319980333</v>
      </c>
      <c r="F58" s="36">
        <f>F56-F57</f>
        <v>13.802977472160819</v>
      </c>
      <c r="G58" s="36">
        <f t="shared" ref="G58:N58" si="11">G56-G57</f>
        <v>344.01626892365766</v>
      </c>
      <c r="H58" s="36">
        <f t="shared" si="11"/>
        <v>13.751509180878202</v>
      </c>
      <c r="I58" s="36">
        <f t="shared" si="11"/>
        <v>1.1021328055903723E-2</v>
      </c>
      <c r="J58" s="159">
        <f t="shared" si="11"/>
        <v>-4.4045723362160061E-2</v>
      </c>
      <c r="K58" s="36">
        <f t="shared" si="11"/>
        <v>9.5065442005761724E-2</v>
      </c>
      <c r="L58" s="159">
        <f t="shared" si="11"/>
        <v>-1.5573346780911379E-2</v>
      </c>
      <c r="M58" s="36">
        <f t="shared" si="11"/>
        <v>0.28421723151177503</v>
      </c>
      <c r="N58" s="159">
        <f t="shared" si="11"/>
        <v>4.3752915077220678E-2</v>
      </c>
    </row>
    <row r="59" spans="1:15" x14ac:dyDescent="0.3">
      <c r="A59" s="27">
        <v>20</v>
      </c>
      <c r="B59" s="87" t="s">
        <v>56</v>
      </c>
      <c r="C59" s="77"/>
      <c r="D59" s="77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5" x14ac:dyDescent="0.3">
      <c r="A60" s="27">
        <v>21</v>
      </c>
      <c r="B60" s="87" t="s">
        <v>57</v>
      </c>
      <c r="C60" s="77"/>
      <c r="D60" s="77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5" x14ac:dyDescent="0.3">
      <c r="A61" s="51"/>
      <c r="B61" s="100"/>
      <c r="C61" s="52"/>
      <c r="D61" s="52"/>
      <c r="E61" s="53"/>
      <c r="F61" s="53"/>
      <c r="G61" s="54"/>
      <c r="H61" s="54"/>
      <c r="I61" s="54"/>
      <c r="J61" s="54"/>
      <c r="K61" s="54"/>
      <c r="L61" s="54"/>
      <c r="M61" s="54"/>
      <c r="N61" s="54"/>
    </row>
    <row r="62" spans="1:15" x14ac:dyDescent="0.3">
      <c r="A62" s="74" t="s">
        <v>3</v>
      </c>
      <c r="B62" s="94" t="s">
        <v>73</v>
      </c>
      <c r="C62" s="61"/>
      <c r="D62" s="61"/>
    </row>
    <row r="63" spans="1:15" x14ac:dyDescent="0.3">
      <c r="A63" s="76" t="s">
        <v>74</v>
      </c>
      <c r="B63" s="95"/>
      <c r="C63" s="96"/>
      <c r="D63" s="34"/>
      <c r="E63" s="34"/>
      <c r="F63" s="34"/>
      <c r="G63" s="5"/>
      <c r="O63" s="8"/>
    </row>
    <row r="64" spans="1:15" x14ac:dyDescent="0.3">
      <c r="A64" s="76" t="s">
        <v>74</v>
      </c>
      <c r="B64" s="95"/>
      <c r="C64" s="96"/>
      <c r="D64" s="34"/>
      <c r="E64" s="34"/>
      <c r="F64" s="34"/>
      <c r="G64" s="5"/>
      <c r="O64" s="8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7" sqref="B17"/>
    </sheetView>
  </sheetViews>
  <sheetFormatPr defaultColWidth="9" defaultRowHeight="15.6" x14ac:dyDescent="0.3"/>
  <cols>
    <col min="1" max="1" width="27.69921875" style="12" customWidth="1"/>
    <col min="2" max="2" width="54.59765625" style="66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19" t="s">
        <v>158</v>
      </c>
      <c r="B1" s="119"/>
    </row>
    <row r="2" spans="1:4" x14ac:dyDescent="0.3">
      <c r="A2" s="119" t="s">
        <v>159</v>
      </c>
      <c r="B2" s="119"/>
    </row>
    <row r="3" spans="1:4" s="10" customFormat="1" ht="15.75" customHeight="1" x14ac:dyDescent="0.3">
      <c r="A3" s="127" t="s">
        <v>162</v>
      </c>
      <c r="B3" s="62"/>
      <c r="C3" s="12"/>
      <c r="D3" s="12"/>
    </row>
    <row r="4" spans="1:4" s="10" customFormat="1" ht="15.75" customHeight="1" x14ac:dyDescent="0.3">
      <c r="A4" s="135" t="s">
        <v>163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6" t="str">
        <f>'Admin Info'!B6</f>
        <v>Silicon Valley Power</v>
      </c>
      <c r="B6" s="65"/>
      <c r="C6" s="12"/>
      <c r="D6" s="12"/>
    </row>
    <row r="7" spans="1:4" x14ac:dyDescent="0.3">
      <c r="B7" s="138" t="s">
        <v>68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106</v>
      </c>
      <c r="B9" s="63"/>
      <c r="C9" s="12"/>
      <c r="D9" s="12"/>
    </row>
    <row r="10" spans="1:4" x14ac:dyDescent="0.3">
      <c r="A10" s="19" t="s">
        <v>52</v>
      </c>
      <c r="B10" s="63"/>
      <c r="C10" s="12"/>
      <c r="D10" s="12"/>
    </row>
    <row r="11" spans="1:4" x14ac:dyDescent="0.3">
      <c r="A11" s="19" t="s">
        <v>5</v>
      </c>
      <c r="B11" s="68"/>
      <c r="C11" s="12"/>
      <c r="D11" s="12"/>
    </row>
    <row r="12" spans="1:4" x14ac:dyDescent="0.3">
      <c r="A12" s="19" t="s">
        <v>6</v>
      </c>
      <c r="B12" s="68"/>
      <c r="C12" s="12"/>
      <c r="D12" s="12"/>
    </row>
    <row r="13" spans="1:4" ht="31.2" x14ac:dyDescent="0.3">
      <c r="A13" s="139" t="s">
        <v>165</v>
      </c>
      <c r="B13" s="63"/>
      <c r="C13" s="12"/>
      <c r="D13" s="12"/>
    </row>
    <row r="14" spans="1:4" x14ac:dyDescent="0.3">
      <c r="A14" s="20" t="s">
        <v>14</v>
      </c>
      <c r="B14" s="63"/>
      <c r="C14" s="12"/>
      <c r="D14" s="12"/>
    </row>
    <row r="15" spans="1:4" x14ac:dyDescent="0.3">
      <c r="A15" s="19" t="s">
        <v>12</v>
      </c>
      <c r="B15" s="63"/>
      <c r="C15" s="12"/>
      <c r="D15" s="12"/>
    </row>
    <row r="16" spans="1:4" x14ac:dyDescent="0.3">
      <c r="A16" s="101" t="s">
        <v>117</v>
      </c>
      <c r="B16" s="63" t="s">
        <v>115</v>
      </c>
      <c r="C16" s="12"/>
      <c r="D16" s="12"/>
    </row>
    <row r="17" spans="1:4" x14ac:dyDescent="0.3">
      <c r="A17" s="21"/>
      <c r="B17" s="63" t="s">
        <v>45</v>
      </c>
      <c r="C17" s="12"/>
      <c r="D17" s="12"/>
    </row>
    <row r="18" spans="1:4" x14ac:dyDescent="0.3">
      <c r="A18" s="101" t="s">
        <v>116</v>
      </c>
      <c r="B18" s="63" t="s">
        <v>115</v>
      </c>
      <c r="C18" s="12"/>
      <c r="D18" s="12"/>
    </row>
    <row r="19" spans="1:4" ht="15.75" customHeight="1" x14ac:dyDescent="0.3">
      <c r="A19" s="24"/>
      <c r="B19" s="63" t="s">
        <v>46</v>
      </c>
      <c r="C19" s="12"/>
      <c r="D19" s="12"/>
    </row>
    <row r="20" spans="1:4" x14ac:dyDescent="0.3">
      <c r="A20" s="67" t="s">
        <v>118</v>
      </c>
      <c r="B20" s="63"/>
      <c r="C20" s="12"/>
      <c r="D20" s="12"/>
    </row>
    <row r="21" spans="1:4" x14ac:dyDescent="0.3">
      <c r="A21" s="20" t="s">
        <v>42</v>
      </c>
      <c r="B21" s="63"/>
      <c r="C21" s="12"/>
      <c r="D21" s="12"/>
    </row>
    <row r="22" spans="1:4" x14ac:dyDescent="0.3">
      <c r="A22" s="20" t="s">
        <v>7</v>
      </c>
      <c r="B22" s="63"/>
      <c r="C22" s="12"/>
      <c r="D22" s="12"/>
    </row>
    <row r="23" spans="1:4" x14ac:dyDescent="0.3">
      <c r="A23" s="67" t="s">
        <v>119</v>
      </c>
      <c r="B23" s="63"/>
      <c r="C23" s="12"/>
      <c r="D23" s="12"/>
    </row>
    <row r="24" spans="1:4" x14ac:dyDescent="0.3">
      <c r="A24" s="67" t="s">
        <v>166</v>
      </c>
      <c r="B24" s="63"/>
      <c r="C24" s="12"/>
      <c r="D24" s="12"/>
    </row>
    <row r="25" spans="1:4" x14ac:dyDescent="0.3">
      <c r="A25" s="67" t="s">
        <v>120</v>
      </c>
      <c r="B25" s="63"/>
      <c r="C25" s="12"/>
      <c r="D25" s="12"/>
    </row>
    <row r="26" spans="1:4" x14ac:dyDescent="0.3">
      <c r="A26" s="20" t="s">
        <v>11</v>
      </c>
      <c r="B26" s="63"/>
      <c r="C26" s="12"/>
      <c r="D26" s="12"/>
    </row>
    <row r="27" spans="1:4" x14ac:dyDescent="0.3">
      <c r="A27" s="20" t="s">
        <v>8</v>
      </c>
      <c r="B27" s="63"/>
      <c r="C27" s="12"/>
      <c r="D27" s="12"/>
    </row>
    <row r="28" spans="1:4" x14ac:dyDescent="0.3">
      <c r="A28" s="101" t="s">
        <v>114</v>
      </c>
      <c r="B28" s="63"/>
      <c r="C28" s="12"/>
      <c r="D28" s="12"/>
    </row>
    <row r="29" spans="1:4" x14ac:dyDescent="0.3">
      <c r="A29" s="20" t="s">
        <v>63</v>
      </c>
      <c r="B29" s="63"/>
      <c r="C29" s="12"/>
      <c r="D29" s="12"/>
    </row>
    <row r="30" spans="1:4" x14ac:dyDescent="0.3">
      <c r="A30" s="22" t="s">
        <v>13</v>
      </c>
      <c r="B30" s="63"/>
      <c r="C30" s="12"/>
      <c r="D30" s="12"/>
    </row>
    <row r="31" spans="1:4" x14ac:dyDescent="0.3">
      <c r="A31" s="23" t="s">
        <v>9</v>
      </c>
      <c r="B31" s="63"/>
      <c r="C31" s="12"/>
      <c r="D31" s="12"/>
    </row>
    <row r="32" spans="1:4" x14ac:dyDescent="0.3">
      <c r="A32" s="20" t="s">
        <v>10</v>
      </c>
      <c r="B32" s="63"/>
      <c r="C32" s="12"/>
      <c r="D32" s="12"/>
    </row>
    <row r="33" spans="1:4" x14ac:dyDescent="0.3">
      <c r="A33" s="20" t="s">
        <v>15</v>
      </c>
      <c r="B33" s="63" t="s">
        <v>1</v>
      </c>
      <c r="C33" s="12"/>
      <c r="D33" s="12"/>
    </row>
    <row r="34" spans="1:4" x14ac:dyDescent="0.3">
      <c r="B34" s="63" t="s">
        <v>2</v>
      </c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79"/>
      <c r="C47" s="12"/>
      <c r="D47" s="12"/>
    </row>
    <row r="48" spans="1:4" x14ac:dyDescent="0.3">
      <c r="B48" s="79"/>
      <c r="C48" s="12"/>
      <c r="D48" s="12"/>
    </row>
    <row r="49" spans="2:4" x14ac:dyDescent="0.3">
      <c r="B49" s="79"/>
      <c r="C49" s="12"/>
      <c r="D49" s="12"/>
    </row>
    <row r="50" spans="2:4" x14ac:dyDescent="0.3">
      <c r="B50" s="79"/>
      <c r="C50" s="12"/>
      <c r="D50" s="12"/>
    </row>
    <row r="51" spans="2:4" x14ac:dyDescent="0.3">
      <c r="B51" s="79"/>
      <c r="C51" s="12"/>
      <c r="D51" s="12"/>
    </row>
    <row r="52" spans="2:4" x14ac:dyDescent="0.3">
      <c r="B52" s="79"/>
      <c r="C52" s="12"/>
      <c r="D52" s="12"/>
    </row>
    <row r="53" spans="2:4" x14ac:dyDescent="0.3">
      <c r="B53" s="79"/>
      <c r="C53" s="12"/>
      <c r="D53" s="12"/>
    </row>
    <row r="54" spans="2:4" x14ac:dyDescent="0.3">
      <c r="B54" s="79"/>
      <c r="C54" s="12"/>
      <c r="D54" s="12"/>
    </row>
    <row r="55" spans="2:4" x14ac:dyDescent="0.3">
      <c r="B55" s="79"/>
      <c r="C55" s="12"/>
      <c r="D55" s="12"/>
    </row>
    <row r="56" spans="2:4" x14ac:dyDescent="0.3">
      <c r="B56" s="79"/>
      <c r="C56" s="12"/>
      <c r="D56" s="12"/>
    </row>
    <row r="57" spans="2:4" x14ac:dyDescent="0.3">
      <c r="B57" s="79"/>
      <c r="C57" s="12"/>
      <c r="D57" s="12"/>
    </row>
    <row r="58" spans="2:4" x14ac:dyDescent="0.3">
      <c r="B58" s="79"/>
      <c r="C58" s="12"/>
      <c r="D58" s="12"/>
    </row>
    <row r="59" spans="2:4" x14ac:dyDescent="0.3">
      <c r="B59" s="79"/>
      <c r="C59" s="12"/>
      <c r="D59" s="12"/>
    </row>
    <row r="60" spans="2:4" x14ac:dyDescent="0.3">
      <c r="B60" s="79"/>
      <c r="C60" s="12"/>
      <c r="D60" s="12"/>
    </row>
    <row r="61" spans="2:4" x14ac:dyDescent="0.3">
      <c r="B61" s="79"/>
      <c r="C61" s="12"/>
      <c r="D61" s="12"/>
    </row>
    <row r="62" spans="2:4" x14ac:dyDescent="0.3">
      <c r="B62" s="79"/>
      <c r="C62" s="12"/>
      <c r="D62" s="12"/>
    </row>
    <row r="63" spans="2:4" x14ac:dyDescent="0.3">
      <c r="B63" s="79"/>
      <c r="C63" s="12"/>
      <c r="D63" s="12"/>
    </row>
    <row r="64" spans="2:4" x14ac:dyDescent="0.3">
      <c r="B64" s="79"/>
      <c r="C64" s="12"/>
      <c r="D64" s="12"/>
    </row>
    <row r="65" spans="2:4" x14ac:dyDescent="0.3">
      <c r="B65" s="79"/>
      <c r="C65" s="12"/>
      <c r="D65" s="12"/>
    </row>
    <row r="66" spans="2:4" x14ac:dyDescent="0.3">
      <c r="B66" s="79"/>
      <c r="C66" s="12"/>
      <c r="D66" s="12"/>
    </row>
    <row r="67" spans="2:4" x14ac:dyDescent="0.3">
      <c r="B67" s="79"/>
      <c r="C67" s="12"/>
      <c r="D67" s="12"/>
    </row>
    <row r="68" spans="2:4" x14ac:dyDescent="0.3">
      <c r="B68" s="79"/>
      <c r="C68" s="12"/>
      <c r="D68" s="12"/>
    </row>
    <row r="69" spans="2:4" x14ac:dyDescent="0.3">
      <c r="B69" s="79"/>
      <c r="C69" s="12"/>
      <c r="D69" s="12"/>
    </row>
    <row r="70" spans="2:4" x14ac:dyDescent="0.3">
      <c r="B70" s="79"/>
      <c r="C70" s="12"/>
      <c r="D70" s="12"/>
    </row>
    <row r="71" spans="2:4" x14ac:dyDescent="0.3">
      <c r="B71" s="79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68"/>
  <sheetViews>
    <sheetView workbookViewId="0">
      <selection activeCell="A17" sqref="A17:XFD17"/>
    </sheetView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63" t="s">
        <v>246</v>
      </c>
      <c r="C6" s="161"/>
      <c r="D6" s="161"/>
    </row>
    <row r="7" spans="1:4" x14ac:dyDescent="0.3">
      <c r="A7" s="67" t="s">
        <v>52</v>
      </c>
      <c r="B7" s="63" t="s">
        <v>247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68">
        <v>39066</v>
      </c>
      <c r="C9" s="161"/>
      <c r="D9" s="161"/>
    </row>
    <row r="10" spans="1:4" x14ac:dyDescent="0.3">
      <c r="A10" s="67" t="s">
        <v>6</v>
      </c>
      <c r="B10" s="68">
        <v>46371</v>
      </c>
      <c r="C10" s="161"/>
      <c r="D10" s="161"/>
    </row>
    <row r="11" spans="1:4" x14ac:dyDescent="0.3">
      <c r="A11" s="101" t="s">
        <v>248</v>
      </c>
      <c r="B11" s="63" t="s">
        <v>249</v>
      </c>
      <c r="C11" s="161"/>
      <c r="D11" s="161"/>
    </row>
    <row r="12" spans="1:4" x14ac:dyDescent="0.3">
      <c r="A12" s="101" t="s">
        <v>14</v>
      </c>
      <c r="B12" s="63" t="s">
        <v>250</v>
      </c>
      <c r="C12" s="161"/>
      <c r="D12" s="161"/>
    </row>
    <row r="13" spans="1:4" x14ac:dyDescent="0.3">
      <c r="A13" s="67" t="s">
        <v>12</v>
      </c>
      <c r="B13" s="63" t="s">
        <v>251</v>
      </c>
      <c r="C13" s="161"/>
      <c r="D13" s="161"/>
    </row>
    <row r="14" spans="1:4" x14ac:dyDescent="0.3">
      <c r="A14" s="101" t="s">
        <v>117</v>
      </c>
      <c r="B14" s="63" t="s">
        <v>252</v>
      </c>
      <c r="C14" s="161"/>
      <c r="D14" s="161"/>
    </row>
    <row r="15" spans="1:4" x14ac:dyDescent="0.3">
      <c r="A15" s="136"/>
      <c r="B15" s="63" t="s">
        <v>253</v>
      </c>
      <c r="C15" s="161"/>
      <c r="D15" s="161"/>
    </row>
    <row r="16" spans="1:4" x14ac:dyDescent="0.3">
      <c r="A16" s="101" t="s">
        <v>116</v>
      </c>
      <c r="B16" s="63" t="s">
        <v>254</v>
      </c>
      <c r="C16" s="161"/>
      <c r="D16" s="161"/>
    </row>
    <row r="17" spans="1:4" x14ac:dyDescent="0.3">
      <c r="A17" s="67" t="s">
        <v>118</v>
      </c>
      <c r="B17" s="63" t="s">
        <v>255</v>
      </c>
      <c r="C17" s="161"/>
      <c r="D17" s="161"/>
    </row>
    <row r="18" spans="1:4" x14ac:dyDescent="0.3">
      <c r="A18" s="101" t="s">
        <v>42</v>
      </c>
      <c r="B18" s="63" t="s">
        <v>256</v>
      </c>
      <c r="C18" s="161"/>
      <c r="D18" s="161"/>
    </row>
    <row r="19" spans="1:4" x14ac:dyDescent="0.3">
      <c r="A19" s="101" t="s">
        <v>7</v>
      </c>
      <c r="B19" s="63" t="s">
        <v>257</v>
      </c>
      <c r="C19" s="161"/>
      <c r="D19" s="161"/>
    </row>
    <row r="20" spans="1:4" x14ac:dyDescent="0.3">
      <c r="A20" s="67" t="s">
        <v>119</v>
      </c>
      <c r="B20" s="63" t="s">
        <v>258</v>
      </c>
      <c r="C20" s="161"/>
      <c r="D20" s="161"/>
    </row>
    <row r="21" spans="1:4" x14ac:dyDescent="0.3">
      <c r="A21" s="67" t="s">
        <v>259</v>
      </c>
      <c r="B21" s="63" t="s">
        <v>260</v>
      </c>
      <c r="C21" s="161"/>
      <c r="D21" s="161"/>
    </row>
    <row r="22" spans="1:4" x14ac:dyDescent="0.3">
      <c r="A22" s="67" t="s">
        <v>120</v>
      </c>
      <c r="B22" s="63" t="s">
        <v>256</v>
      </c>
      <c r="C22" s="161"/>
      <c r="D22" s="161"/>
    </row>
    <row r="23" spans="1:4" x14ac:dyDescent="0.3">
      <c r="A23" s="101" t="s">
        <v>11</v>
      </c>
      <c r="B23" s="63" t="s">
        <v>261</v>
      </c>
      <c r="C23" s="161"/>
      <c r="D23" s="161"/>
    </row>
    <row r="24" spans="1:4" x14ac:dyDescent="0.3">
      <c r="A24" s="101" t="s">
        <v>8</v>
      </c>
      <c r="B24" s="63" t="s">
        <v>257</v>
      </c>
      <c r="C24" s="161"/>
      <c r="D24" s="161"/>
    </row>
    <row r="25" spans="1:4" x14ac:dyDescent="0.3">
      <c r="A25" s="101" t="s">
        <v>114</v>
      </c>
      <c r="B25" s="63" t="s">
        <v>257</v>
      </c>
      <c r="C25" s="161"/>
      <c r="D25" s="161"/>
    </row>
    <row r="26" spans="1:4" x14ac:dyDescent="0.3">
      <c r="A26" s="101" t="s">
        <v>63</v>
      </c>
      <c r="B26" s="63" t="s">
        <v>262</v>
      </c>
      <c r="C26" s="161"/>
      <c r="D26" s="161"/>
    </row>
    <row r="27" spans="1:4" x14ac:dyDescent="0.3">
      <c r="A27" s="22" t="s">
        <v>13</v>
      </c>
      <c r="B27" s="63" t="s">
        <v>263</v>
      </c>
      <c r="C27" s="161"/>
      <c r="D27" s="161"/>
    </row>
    <row r="28" spans="1:4" ht="31.2" x14ac:dyDescent="0.3">
      <c r="A28" s="23" t="s">
        <v>9</v>
      </c>
      <c r="B28" s="63" t="s">
        <v>264</v>
      </c>
      <c r="C28" s="161"/>
      <c r="D28" s="161"/>
    </row>
    <row r="29" spans="1:4" x14ac:dyDescent="0.3">
      <c r="A29" s="101" t="s">
        <v>10</v>
      </c>
      <c r="B29" s="63"/>
      <c r="C29" s="161"/>
      <c r="D29" s="161"/>
    </row>
    <row r="30" spans="1:4" x14ac:dyDescent="0.3">
      <c r="A30" s="101" t="s">
        <v>15</v>
      </c>
      <c r="B30" s="63" t="s">
        <v>1</v>
      </c>
      <c r="C30" s="161"/>
      <c r="D30" s="161"/>
    </row>
    <row r="31" spans="1:4" x14ac:dyDescent="0.3">
      <c r="B31" s="63" t="s">
        <v>2</v>
      </c>
      <c r="C31" s="161"/>
      <c r="D31" s="161"/>
    </row>
    <row r="32" spans="1:4" x14ac:dyDescent="0.3">
      <c r="C32" s="161"/>
      <c r="D32" s="161"/>
    </row>
    <row r="33" spans="3:4" x14ac:dyDescent="0.3">
      <c r="C33" s="161"/>
      <c r="D33" s="161"/>
    </row>
    <row r="34" spans="3:4" x14ac:dyDescent="0.3">
      <c r="C34" s="161"/>
      <c r="D34" s="161"/>
    </row>
    <row r="37" spans="3:4" x14ac:dyDescent="0.3">
      <c r="C37" s="161"/>
      <c r="D37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68"/>
  <sheetViews>
    <sheetView workbookViewId="0">
      <selection activeCell="A17" sqref="A17:XFD17"/>
    </sheetView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63" t="s">
        <v>265</v>
      </c>
      <c r="C6" s="161"/>
      <c r="D6" s="161"/>
    </row>
    <row r="7" spans="1:4" x14ac:dyDescent="0.3">
      <c r="A7" s="67" t="s">
        <v>52</v>
      </c>
      <c r="B7" s="63" t="s">
        <v>247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68">
        <v>40149</v>
      </c>
      <c r="C9" s="161"/>
      <c r="D9" s="161"/>
    </row>
    <row r="10" spans="1:4" x14ac:dyDescent="0.3">
      <c r="A10" s="67" t="s">
        <v>6</v>
      </c>
      <c r="B10" s="68">
        <v>49280</v>
      </c>
      <c r="C10" s="161"/>
      <c r="D10" s="161"/>
    </row>
    <row r="11" spans="1:4" x14ac:dyDescent="0.3">
      <c r="A11" s="101" t="s">
        <v>248</v>
      </c>
      <c r="B11" s="63" t="s">
        <v>266</v>
      </c>
      <c r="C11" s="161"/>
      <c r="D11" s="161"/>
    </row>
    <row r="12" spans="1:4" x14ac:dyDescent="0.3">
      <c r="A12" s="101" t="s">
        <v>14</v>
      </c>
      <c r="B12" s="63" t="s">
        <v>250</v>
      </c>
      <c r="C12" s="161"/>
      <c r="D12" s="161"/>
    </row>
    <row r="13" spans="1:4" x14ac:dyDescent="0.3">
      <c r="A13" s="67" t="s">
        <v>12</v>
      </c>
      <c r="B13" s="63" t="s">
        <v>251</v>
      </c>
      <c r="C13" s="161"/>
      <c r="D13" s="161"/>
    </row>
    <row r="14" spans="1:4" x14ac:dyDescent="0.3">
      <c r="A14" s="101" t="s">
        <v>117</v>
      </c>
      <c r="B14" s="63" t="s">
        <v>252</v>
      </c>
      <c r="C14" s="161"/>
      <c r="D14" s="161"/>
    </row>
    <row r="15" spans="1:4" x14ac:dyDescent="0.3">
      <c r="A15" s="136"/>
      <c r="B15" s="63" t="s">
        <v>253</v>
      </c>
      <c r="C15" s="161"/>
      <c r="D15" s="161"/>
    </row>
    <row r="16" spans="1:4" x14ac:dyDescent="0.3">
      <c r="A16" s="101" t="s">
        <v>116</v>
      </c>
      <c r="B16" s="63" t="s">
        <v>254</v>
      </c>
      <c r="C16" s="161"/>
      <c r="D16" s="161"/>
    </row>
    <row r="17" spans="1:4" x14ac:dyDescent="0.3">
      <c r="A17" s="67" t="s">
        <v>118</v>
      </c>
      <c r="B17" s="63" t="s">
        <v>255</v>
      </c>
      <c r="C17" s="161"/>
      <c r="D17" s="161"/>
    </row>
    <row r="18" spans="1:4" x14ac:dyDescent="0.3">
      <c r="A18" s="101" t="s">
        <v>42</v>
      </c>
      <c r="B18" s="63" t="s">
        <v>256</v>
      </c>
      <c r="C18" s="161"/>
      <c r="D18" s="161"/>
    </row>
    <row r="19" spans="1:4" x14ac:dyDescent="0.3">
      <c r="A19" s="101" t="s">
        <v>7</v>
      </c>
      <c r="B19" s="63" t="s">
        <v>257</v>
      </c>
      <c r="C19" s="161"/>
      <c r="D19" s="161"/>
    </row>
    <row r="20" spans="1:4" x14ac:dyDescent="0.3">
      <c r="A20" s="67" t="s">
        <v>119</v>
      </c>
      <c r="B20" s="63" t="s">
        <v>267</v>
      </c>
      <c r="C20" s="161"/>
      <c r="D20" s="161"/>
    </row>
    <row r="21" spans="1:4" x14ac:dyDescent="0.3">
      <c r="A21" s="67" t="s">
        <v>259</v>
      </c>
      <c r="B21" s="63" t="s">
        <v>268</v>
      </c>
      <c r="C21" s="161"/>
      <c r="D21" s="161"/>
    </row>
    <row r="22" spans="1:4" x14ac:dyDescent="0.3">
      <c r="A22" s="67" t="s">
        <v>120</v>
      </c>
      <c r="B22" s="63" t="s">
        <v>256</v>
      </c>
      <c r="C22" s="161"/>
      <c r="D22" s="161"/>
    </row>
    <row r="23" spans="1:4" x14ac:dyDescent="0.3">
      <c r="A23" s="101" t="s">
        <v>11</v>
      </c>
      <c r="B23" s="63" t="s">
        <v>261</v>
      </c>
      <c r="C23" s="161"/>
      <c r="D23" s="161"/>
    </row>
    <row r="24" spans="1:4" x14ac:dyDescent="0.3">
      <c r="A24" s="101" t="s">
        <v>8</v>
      </c>
      <c r="B24" s="63" t="s">
        <v>257</v>
      </c>
      <c r="C24" s="161"/>
      <c r="D24" s="161"/>
    </row>
    <row r="25" spans="1:4" x14ac:dyDescent="0.3">
      <c r="A25" s="101" t="s">
        <v>114</v>
      </c>
      <c r="B25" s="63" t="s">
        <v>269</v>
      </c>
      <c r="C25" s="161"/>
      <c r="D25" s="161"/>
    </row>
    <row r="26" spans="1:4" x14ac:dyDescent="0.3">
      <c r="A26" s="101" t="s">
        <v>63</v>
      </c>
      <c r="B26" s="63" t="s">
        <v>262</v>
      </c>
      <c r="C26" s="161"/>
      <c r="D26" s="161"/>
    </row>
    <row r="27" spans="1:4" x14ac:dyDescent="0.3">
      <c r="A27" s="22" t="s">
        <v>13</v>
      </c>
      <c r="B27" s="63" t="s">
        <v>263</v>
      </c>
      <c r="C27" s="161"/>
      <c r="D27" s="161"/>
    </row>
    <row r="28" spans="1:4" ht="31.2" x14ac:dyDescent="0.3">
      <c r="A28" s="23" t="s">
        <v>9</v>
      </c>
      <c r="B28" s="63" t="s">
        <v>264</v>
      </c>
      <c r="C28" s="161"/>
      <c r="D28" s="161"/>
    </row>
    <row r="29" spans="1:4" x14ac:dyDescent="0.3">
      <c r="A29" s="101" t="s">
        <v>10</v>
      </c>
      <c r="B29" s="63"/>
      <c r="C29" s="161"/>
      <c r="D29" s="161"/>
    </row>
    <row r="30" spans="1:4" x14ac:dyDescent="0.3">
      <c r="A30" s="101" t="s">
        <v>15</v>
      </c>
      <c r="B30" s="63" t="s">
        <v>1</v>
      </c>
      <c r="C30" s="161"/>
      <c r="D30" s="161"/>
    </row>
    <row r="31" spans="1:4" x14ac:dyDescent="0.3">
      <c r="B31" s="63" t="s">
        <v>2</v>
      </c>
      <c r="C31" s="161"/>
      <c r="D31" s="161"/>
    </row>
    <row r="32" spans="1:4" x14ac:dyDescent="0.3">
      <c r="C32" s="161"/>
      <c r="D32" s="161"/>
    </row>
    <row r="33" spans="3:4" x14ac:dyDescent="0.3">
      <c r="C33" s="161"/>
      <c r="D33" s="161"/>
    </row>
    <row r="34" spans="3:4" x14ac:dyDescent="0.3">
      <c r="C34" s="161"/>
      <c r="D34" s="161"/>
    </row>
    <row r="37" spans="3:4" x14ac:dyDescent="0.3">
      <c r="C37" s="161"/>
      <c r="D37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69"/>
  <sheetViews>
    <sheetView workbookViewId="0">
      <selection activeCell="F13" sqref="F13"/>
    </sheetView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63" t="s">
        <v>270</v>
      </c>
      <c r="C6" s="161"/>
      <c r="D6" s="161"/>
    </row>
    <row r="7" spans="1:4" x14ac:dyDescent="0.3">
      <c r="A7" s="67" t="s">
        <v>52</v>
      </c>
      <c r="B7" s="63" t="s">
        <v>270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68">
        <v>38960</v>
      </c>
      <c r="C9" s="161"/>
      <c r="D9" s="161"/>
    </row>
    <row r="10" spans="1:4" x14ac:dyDescent="0.3">
      <c r="A10" s="67" t="s">
        <v>6</v>
      </c>
      <c r="B10" s="68">
        <v>42613</v>
      </c>
      <c r="C10" s="161"/>
      <c r="D10" s="161"/>
    </row>
    <row r="11" spans="1:4" x14ac:dyDescent="0.3">
      <c r="A11" s="101" t="s">
        <v>248</v>
      </c>
      <c r="B11" s="63" t="s">
        <v>271</v>
      </c>
      <c r="C11" s="161"/>
      <c r="D11" s="161"/>
    </row>
    <row r="12" spans="1:4" x14ac:dyDescent="0.3">
      <c r="A12" s="101" t="s">
        <v>14</v>
      </c>
      <c r="B12" s="63" t="s">
        <v>272</v>
      </c>
      <c r="C12" s="161"/>
      <c r="D12" s="161"/>
    </row>
    <row r="13" spans="1:4" x14ac:dyDescent="0.3">
      <c r="A13" s="67" t="s">
        <v>12</v>
      </c>
      <c r="B13" s="63" t="s">
        <v>251</v>
      </c>
      <c r="C13" s="161"/>
      <c r="D13" s="161"/>
    </row>
    <row r="14" spans="1:4" x14ac:dyDescent="0.3">
      <c r="A14" s="101" t="s">
        <v>117</v>
      </c>
      <c r="B14" s="63" t="s">
        <v>273</v>
      </c>
      <c r="C14" s="161"/>
      <c r="D14" s="161"/>
    </row>
    <row r="15" spans="1:4" x14ac:dyDescent="0.3">
      <c r="A15" s="101"/>
      <c r="B15" s="63" t="s">
        <v>274</v>
      </c>
      <c r="C15" s="161"/>
      <c r="D15" s="161"/>
    </row>
    <row r="16" spans="1:4" x14ac:dyDescent="0.3">
      <c r="A16" s="101" t="s">
        <v>116</v>
      </c>
      <c r="B16" s="63" t="s">
        <v>273</v>
      </c>
      <c r="C16" s="161"/>
      <c r="D16" s="161"/>
    </row>
    <row r="17" spans="1:4" ht="15.75" customHeight="1" x14ac:dyDescent="0.3">
      <c r="A17" s="166"/>
      <c r="B17" s="63" t="s">
        <v>275</v>
      </c>
      <c r="C17" s="161"/>
      <c r="D17" s="161"/>
    </row>
    <row r="18" spans="1:4" x14ac:dyDescent="0.3">
      <c r="A18" s="67" t="s">
        <v>118</v>
      </c>
      <c r="B18" s="63" t="s">
        <v>255</v>
      </c>
      <c r="C18" s="161"/>
      <c r="D18" s="161"/>
    </row>
    <row r="19" spans="1:4" ht="31.2" x14ac:dyDescent="0.3">
      <c r="A19" s="101" t="s">
        <v>42</v>
      </c>
      <c r="B19" s="63" t="s">
        <v>276</v>
      </c>
      <c r="C19" s="161"/>
      <c r="D19" s="161"/>
    </row>
    <row r="20" spans="1:4" x14ac:dyDescent="0.3">
      <c r="A20" s="101" t="s">
        <v>7</v>
      </c>
      <c r="B20" s="63" t="s">
        <v>257</v>
      </c>
      <c r="C20" s="161"/>
      <c r="D20" s="161"/>
    </row>
    <row r="21" spans="1:4" x14ac:dyDescent="0.3">
      <c r="A21" s="67" t="s">
        <v>119</v>
      </c>
      <c r="B21" s="63" t="s">
        <v>277</v>
      </c>
      <c r="C21" s="161"/>
      <c r="D21" s="161"/>
    </row>
    <row r="22" spans="1:4" x14ac:dyDescent="0.3">
      <c r="A22" s="67" t="s">
        <v>259</v>
      </c>
      <c r="B22" s="63" t="s">
        <v>278</v>
      </c>
      <c r="C22" s="161"/>
      <c r="D22" s="161"/>
    </row>
    <row r="23" spans="1:4" ht="31.2" x14ac:dyDescent="0.3">
      <c r="A23" s="67" t="s">
        <v>120</v>
      </c>
      <c r="B23" s="63" t="s">
        <v>276</v>
      </c>
      <c r="C23" s="161"/>
      <c r="D23" s="161"/>
    </row>
    <row r="24" spans="1:4" x14ac:dyDescent="0.3">
      <c r="A24" s="101" t="s">
        <v>11</v>
      </c>
      <c r="B24" s="63" t="s">
        <v>257</v>
      </c>
      <c r="C24" s="161"/>
      <c r="D24" s="161"/>
    </row>
    <row r="25" spans="1:4" x14ac:dyDescent="0.3">
      <c r="A25" s="101" t="s">
        <v>8</v>
      </c>
      <c r="B25" s="63" t="s">
        <v>257</v>
      </c>
      <c r="C25" s="161"/>
      <c r="D25" s="161"/>
    </row>
    <row r="26" spans="1:4" x14ac:dyDescent="0.3">
      <c r="A26" s="101" t="s">
        <v>114</v>
      </c>
      <c r="B26" s="63"/>
      <c r="C26" s="161"/>
      <c r="D26" s="161"/>
    </row>
    <row r="27" spans="1:4" x14ac:dyDescent="0.3">
      <c r="A27" s="101" t="s">
        <v>63</v>
      </c>
      <c r="B27" s="63" t="s">
        <v>279</v>
      </c>
      <c r="C27" s="161"/>
      <c r="D27" s="161"/>
    </row>
    <row r="28" spans="1:4" x14ac:dyDescent="0.3">
      <c r="A28" s="22" t="s">
        <v>13</v>
      </c>
      <c r="B28" s="63"/>
      <c r="C28" s="161"/>
      <c r="D28" s="161"/>
    </row>
    <row r="29" spans="1:4" ht="31.2" x14ac:dyDescent="0.3">
      <c r="A29" s="23" t="s">
        <v>9</v>
      </c>
      <c r="B29" s="63" t="s">
        <v>280</v>
      </c>
      <c r="C29" s="161"/>
      <c r="D29" s="161"/>
    </row>
    <row r="30" spans="1:4" x14ac:dyDescent="0.3">
      <c r="A30" s="101" t="s">
        <v>10</v>
      </c>
      <c r="B30" s="63"/>
      <c r="C30" s="161"/>
      <c r="D30" s="161"/>
    </row>
    <row r="31" spans="1:4" x14ac:dyDescent="0.3">
      <c r="A31" s="101" t="s">
        <v>15</v>
      </c>
      <c r="B31" s="63" t="s">
        <v>1</v>
      </c>
      <c r="C31" s="161"/>
      <c r="D31" s="161"/>
    </row>
    <row r="32" spans="1:4" x14ac:dyDescent="0.3">
      <c r="B32" s="63" t="s">
        <v>2</v>
      </c>
      <c r="C32" s="161"/>
      <c r="D32" s="161"/>
    </row>
    <row r="33" spans="3:4" x14ac:dyDescent="0.3">
      <c r="C33" s="161"/>
      <c r="D33" s="161"/>
    </row>
    <row r="34" spans="3:4" x14ac:dyDescent="0.3">
      <c r="C34" s="161"/>
      <c r="D34" s="161"/>
    </row>
    <row r="35" spans="3:4" x14ac:dyDescent="0.3">
      <c r="C35" s="161"/>
      <c r="D35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  <row r="69" spans="3:4" x14ac:dyDescent="0.3">
      <c r="C69" s="161"/>
      <c r="D69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9"/>
  <sheetViews>
    <sheetView topLeftCell="A4" workbookViewId="0"/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63" t="s">
        <v>281</v>
      </c>
      <c r="C6" s="161"/>
      <c r="D6" s="161"/>
    </row>
    <row r="7" spans="1:4" x14ac:dyDescent="0.3">
      <c r="A7" s="67" t="s">
        <v>52</v>
      </c>
      <c r="B7" s="63" t="s">
        <v>247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68">
        <v>41274</v>
      </c>
      <c r="C9" s="161"/>
      <c r="D9" s="161"/>
    </row>
    <row r="10" spans="1:4" x14ac:dyDescent="0.3">
      <c r="A10" s="67" t="s">
        <v>6</v>
      </c>
      <c r="B10" s="68">
        <v>48579</v>
      </c>
      <c r="C10" s="161"/>
      <c r="D10" s="161"/>
    </row>
    <row r="11" spans="1:4" x14ac:dyDescent="0.3">
      <c r="A11" s="101" t="s">
        <v>248</v>
      </c>
      <c r="B11" s="63" t="s">
        <v>282</v>
      </c>
      <c r="C11" s="161"/>
      <c r="D11" s="161"/>
    </row>
    <row r="12" spans="1:4" x14ac:dyDescent="0.3">
      <c r="A12" s="101" t="s">
        <v>14</v>
      </c>
      <c r="B12" s="63" t="s">
        <v>283</v>
      </c>
      <c r="C12" s="161"/>
      <c r="D12" s="161"/>
    </row>
    <row r="13" spans="1:4" x14ac:dyDescent="0.3">
      <c r="A13" s="67" t="s">
        <v>12</v>
      </c>
      <c r="B13" s="63" t="s">
        <v>251</v>
      </c>
      <c r="C13" s="161"/>
      <c r="D13" s="161"/>
    </row>
    <row r="14" spans="1:4" x14ac:dyDescent="0.3">
      <c r="A14" s="101" t="s">
        <v>117</v>
      </c>
      <c r="B14" s="63" t="s">
        <v>284</v>
      </c>
      <c r="C14" s="161"/>
      <c r="D14" s="161"/>
    </row>
    <row r="15" spans="1:4" x14ac:dyDescent="0.3">
      <c r="A15" s="101"/>
      <c r="B15" s="63" t="s">
        <v>285</v>
      </c>
      <c r="C15" s="161"/>
      <c r="D15" s="161"/>
    </row>
    <row r="16" spans="1:4" x14ac:dyDescent="0.3">
      <c r="A16" s="101" t="s">
        <v>116</v>
      </c>
      <c r="B16" s="63" t="s">
        <v>284</v>
      </c>
      <c r="C16" s="161"/>
      <c r="D16" s="161"/>
    </row>
    <row r="17" spans="1:4" ht="15.75" customHeight="1" x14ac:dyDescent="0.3">
      <c r="A17" s="166"/>
      <c r="B17" s="63" t="s">
        <v>286</v>
      </c>
      <c r="C17" s="161"/>
      <c r="D17" s="161"/>
    </row>
    <row r="18" spans="1:4" x14ac:dyDescent="0.3">
      <c r="A18" s="67" t="s">
        <v>118</v>
      </c>
      <c r="B18" s="63" t="s">
        <v>287</v>
      </c>
      <c r="C18" s="161"/>
      <c r="D18" s="161"/>
    </row>
    <row r="19" spans="1:4" x14ac:dyDescent="0.3">
      <c r="A19" s="101" t="s">
        <v>42</v>
      </c>
      <c r="B19" s="63" t="s">
        <v>288</v>
      </c>
      <c r="C19" s="161"/>
      <c r="D19" s="161"/>
    </row>
    <row r="20" spans="1:4" x14ac:dyDescent="0.3">
      <c r="A20" s="101" t="s">
        <v>7</v>
      </c>
      <c r="B20" s="63" t="s">
        <v>257</v>
      </c>
      <c r="C20" s="161"/>
      <c r="D20" s="161"/>
    </row>
    <row r="21" spans="1:4" x14ac:dyDescent="0.3">
      <c r="A21" s="67" t="s">
        <v>119</v>
      </c>
      <c r="B21" s="63" t="s">
        <v>289</v>
      </c>
      <c r="C21" s="161"/>
      <c r="D21" s="161"/>
    </row>
    <row r="22" spans="1:4" x14ac:dyDescent="0.3">
      <c r="A22" s="67" t="s">
        <v>259</v>
      </c>
      <c r="B22" s="63" t="s">
        <v>290</v>
      </c>
      <c r="C22" s="161"/>
      <c r="D22" s="161"/>
    </row>
    <row r="23" spans="1:4" x14ac:dyDescent="0.3">
      <c r="A23" s="67" t="s">
        <v>120</v>
      </c>
      <c r="B23" s="63" t="s">
        <v>288</v>
      </c>
      <c r="C23" s="161"/>
      <c r="D23" s="161"/>
    </row>
    <row r="24" spans="1:4" x14ac:dyDescent="0.3">
      <c r="A24" s="101" t="s">
        <v>11</v>
      </c>
      <c r="B24" s="63" t="s">
        <v>257</v>
      </c>
      <c r="C24" s="161"/>
      <c r="D24" s="161"/>
    </row>
    <row r="25" spans="1:4" x14ac:dyDescent="0.3">
      <c r="A25" s="101" t="s">
        <v>8</v>
      </c>
      <c r="B25" s="63" t="s">
        <v>288</v>
      </c>
      <c r="C25" s="161"/>
      <c r="D25" s="161"/>
    </row>
    <row r="26" spans="1:4" x14ac:dyDescent="0.3">
      <c r="A26" s="101" t="s">
        <v>114</v>
      </c>
      <c r="B26" s="63" t="s">
        <v>261</v>
      </c>
      <c r="C26" s="161"/>
      <c r="D26" s="161"/>
    </row>
    <row r="27" spans="1:4" x14ac:dyDescent="0.3">
      <c r="A27" s="101" t="s">
        <v>63</v>
      </c>
      <c r="B27" s="63" t="s">
        <v>291</v>
      </c>
      <c r="C27" s="161"/>
      <c r="D27" s="161"/>
    </row>
    <row r="28" spans="1:4" x14ac:dyDescent="0.3">
      <c r="A28" s="22" t="s">
        <v>13</v>
      </c>
      <c r="B28" s="63"/>
      <c r="C28" s="161"/>
      <c r="D28" s="161"/>
    </row>
    <row r="29" spans="1:4" x14ac:dyDescent="0.3">
      <c r="A29" s="23" t="s">
        <v>9</v>
      </c>
      <c r="B29" s="63" t="s">
        <v>292</v>
      </c>
      <c r="C29" s="161"/>
      <c r="D29" s="161"/>
    </row>
    <row r="30" spans="1:4" x14ac:dyDescent="0.3">
      <c r="A30" s="101" t="s">
        <v>10</v>
      </c>
      <c r="B30" s="63"/>
      <c r="C30" s="161"/>
      <c r="D30" s="161"/>
    </row>
    <row r="31" spans="1:4" x14ac:dyDescent="0.3">
      <c r="A31" s="101" t="s">
        <v>15</v>
      </c>
      <c r="B31" s="63" t="s">
        <v>1</v>
      </c>
      <c r="C31" s="161"/>
      <c r="D31" s="161"/>
    </row>
    <row r="32" spans="1:4" x14ac:dyDescent="0.3">
      <c r="B32" s="63" t="s">
        <v>2</v>
      </c>
      <c r="C32" s="161"/>
      <c r="D32" s="161"/>
    </row>
    <row r="33" spans="3:4" x14ac:dyDescent="0.3">
      <c r="C33" s="161"/>
      <c r="D33" s="161"/>
    </row>
    <row r="34" spans="3:4" x14ac:dyDescent="0.3">
      <c r="C34" s="161"/>
      <c r="D34" s="161"/>
    </row>
    <row r="35" spans="3:4" x14ac:dyDescent="0.3">
      <c r="C35" s="161"/>
      <c r="D35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  <row r="69" spans="3:4" x14ac:dyDescent="0.3">
      <c r="C69" s="161"/>
      <c r="D69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69"/>
  <sheetViews>
    <sheetView workbookViewId="0"/>
  </sheetViews>
  <sheetFormatPr defaultColWidth="9" defaultRowHeight="15.6" x14ac:dyDescent="0.3"/>
  <cols>
    <col min="1" max="1" width="27.69921875" style="161" customWidth="1"/>
    <col min="2" max="2" width="54.59765625" style="119" customWidth="1"/>
    <col min="3" max="4" width="8.5" style="167" bestFit="1" customWidth="1"/>
    <col min="5" max="110" width="7.09765625" style="161" customWidth="1"/>
    <col min="111" max="256" width="9" style="161"/>
    <col min="257" max="257" width="27.69921875" style="161" customWidth="1"/>
    <col min="258" max="258" width="54.59765625" style="161" customWidth="1"/>
    <col min="259" max="260" width="8.5" style="161" bestFit="1" customWidth="1"/>
    <col min="261" max="366" width="7.09765625" style="161" customWidth="1"/>
    <col min="367" max="512" width="9" style="161"/>
    <col min="513" max="513" width="27.69921875" style="161" customWidth="1"/>
    <col min="514" max="514" width="54.59765625" style="161" customWidth="1"/>
    <col min="515" max="516" width="8.5" style="161" bestFit="1" customWidth="1"/>
    <col min="517" max="622" width="7.09765625" style="161" customWidth="1"/>
    <col min="623" max="768" width="9" style="161"/>
    <col min="769" max="769" width="27.69921875" style="161" customWidth="1"/>
    <col min="770" max="770" width="54.59765625" style="161" customWidth="1"/>
    <col min="771" max="772" width="8.5" style="161" bestFit="1" customWidth="1"/>
    <col min="773" max="878" width="7.09765625" style="161" customWidth="1"/>
    <col min="879" max="1024" width="9" style="161"/>
    <col min="1025" max="1025" width="27.69921875" style="161" customWidth="1"/>
    <col min="1026" max="1026" width="54.59765625" style="161" customWidth="1"/>
    <col min="1027" max="1028" width="8.5" style="161" bestFit="1" customWidth="1"/>
    <col min="1029" max="1134" width="7.09765625" style="161" customWidth="1"/>
    <col min="1135" max="1280" width="9" style="161"/>
    <col min="1281" max="1281" width="27.69921875" style="161" customWidth="1"/>
    <col min="1282" max="1282" width="54.59765625" style="161" customWidth="1"/>
    <col min="1283" max="1284" width="8.5" style="161" bestFit="1" customWidth="1"/>
    <col min="1285" max="1390" width="7.09765625" style="161" customWidth="1"/>
    <col min="1391" max="1536" width="9" style="161"/>
    <col min="1537" max="1537" width="27.69921875" style="161" customWidth="1"/>
    <col min="1538" max="1538" width="54.59765625" style="161" customWidth="1"/>
    <col min="1539" max="1540" width="8.5" style="161" bestFit="1" customWidth="1"/>
    <col min="1541" max="1646" width="7.09765625" style="161" customWidth="1"/>
    <col min="1647" max="1792" width="9" style="161"/>
    <col min="1793" max="1793" width="27.69921875" style="161" customWidth="1"/>
    <col min="1794" max="1794" width="54.59765625" style="161" customWidth="1"/>
    <col min="1795" max="1796" width="8.5" style="161" bestFit="1" customWidth="1"/>
    <col min="1797" max="1902" width="7.09765625" style="161" customWidth="1"/>
    <col min="1903" max="2048" width="9" style="161"/>
    <col min="2049" max="2049" width="27.69921875" style="161" customWidth="1"/>
    <col min="2050" max="2050" width="54.59765625" style="161" customWidth="1"/>
    <col min="2051" max="2052" width="8.5" style="161" bestFit="1" customWidth="1"/>
    <col min="2053" max="2158" width="7.09765625" style="161" customWidth="1"/>
    <col min="2159" max="2304" width="9" style="161"/>
    <col min="2305" max="2305" width="27.69921875" style="161" customWidth="1"/>
    <col min="2306" max="2306" width="54.59765625" style="161" customWidth="1"/>
    <col min="2307" max="2308" width="8.5" style="161" bestFit="1" customWidth="1"/>
    <col min="2309" max="2414" width="7.09765625" style="161" customWidth="1"/>
    <col min="2415" max="2560" width="9" style="161"/>
    <col min="2561" max="2561" width="27.69921875" style="161" customWidth="1"/>
    <col min="2562" max="2562" width="54.59765625" style="161" customWidth="1"/>
    <col min="2563" max="2564" width="8.5" style="161" bestFit="1" customWidth="1"/>
    <col min="2565" max="2670" width="7.09765625" style="161" customWidth="1"/>
    <col min="2671" max="2816" width="9" style="161"/>
    <col min="2817" max="2817" width="27.69921875" style="161" customWidth="1"/>
    <col min="2818" max="2818" width="54.59765625" style="161" customWidth="1"/>
    <col min="2819" max="2820" width="8.5" style="161" bestFit="1" customWidth="1"/>
    <col min="2821" max="2926" width="7.09765625" style="161" customWidth="1"/>
    <col min="2927" max="3072" width="9" style="161"/>
    <col min="3073" max="3073" width="27.69921875" style="161" customWidth="1"/>
    <col min="3074" max="3074" width="54.59765625" style="161" customWidth="1"/>
    <col min="3075" max="3076" width="8.5" style="161" bestFit="1" customWidth="1"/>
    <col min="3077" max="3182" width="7.09765625" style="161" customWidth="1"/>
    <col min="3183" max="3328" width="9" style="161"/>
    <col min="3329" max="3329" width="27.69921875" style="161" customWidth="1"/>
    <col min="3330" max="3330" width="54.59765625" style="161" customWidth="1"/>
    <col min="3331" max="3332" width="8.5" style="161" bestFit="1" customWidth="1"/>
    <col min="3333" max="3438" width="7.09765625" style="161" customWidth="1"/>
    <col min="3439" max="3584" width="9" style="161"/>
    <col min="3585" max="3585" width="27.69921875" style="161" customWidth="1"/>
    <col min="3586" max="3586" width="54.59765625" style="161" customWidth="1"/>
    <col min="3587" max="3588" width="8.5" style="161" bestFit="1" customWidth="1"/>
    <col min="3589" max="3694" width="7.09765625" style="161" customWidth="1"/>
    <col min="3695" max="3840" width="9" style="161"/>
    <col min="3841" max="3841" width="27.69921875" style="161" customWidth="1"/>
    <col min="3842" max="3842" width="54.59765625" style="161" customWidth="1"/>
    <col min="3843" max="3844" width="8.5" style="161" bestFit="1" customWidth="1"/>
    <col min="3845" max="3950" width="7.09765625" style="161" customWidth="1"/>
    <col min="3951" max="4096" width="9" style="161"/>
    <col min="4097" max="4097" width="27.69921875" style="161" customWidth="1"/>
    <col min="4098" max="4098" width="54.59765625" style="161" customWidth="1"/>
    <col min="4099" max="4100" width="8.5" style="161" bestFit="1" customWidth="1"/>
    <col min="4101" max="4206" width="7.09765625" style="161" customWidth="1"/>
    <col min="4207" max="4352" width="9" style="161"/>
    <col min="4353" max="4353" width="27.69921875" style="161" customWidth="1"/>
    <col min="4354" max="4354" width="54.59765625" style="161" customWidth="1"/>
    <col min="4355" max="4356" width="8.5" style="161" bestFit="1" customWidth="1"/>
    <col min="4357" max="4462" width="7.09765625" style="161" customWidth="1"/>
    <col min="4463" max="4608" width="9" style="161"/>
    <col min="4609" max="4609" width="27.69921875" style="161" customWidth="1"/>
    <col min="4610" max="4610" width="54.59765625" style="161" customWidth="1"/>
    <col min="4611" max="4612" width="8.5" style="161" bestFit="1" customWidth="1"/>
    <col min="4613" max="4718" width="7.09765625" style="161" customWidth="1"/>
    <col min="4719" max="4864" width="9" style="161"/>
    <col min="4865" max="4865" width="27.69921875" style="161" customWidth="1"/>
    <col min="4866" max="4866" width="54.59765625" style="161" customWidth="1"/>
    <col min="4867" max="4868" width="8.5" style="161" bestFit="1" customWidth="1"/>
    <col min="4869" max="4974" width="7.09765625" style="161" customWidth="1"/>
    <col min="4975" max="5120" width="9" style="161"/>
    <col min="5121" max="5121" width="27.69921875" style="161" customWidth="1"/>
    <col min="5122" max="5122" width="54.59765625" style="161" customWidth="1"/>
    <col min="5123" max="5124" width="8.5" style="161" bestFit="1" customWidth="1"/>
    <col min="5125" max="5230" width="7.09765625" style="161" customWidth="1"/>
    <col min="5231" max="5376" width="9" style="161"/>
    <col min="5377" max="5377" width="27.69921875" style="161" customWidth="1"/>
    <col min="5378" max="5378" width="54.59765625" style="161" customWidth="1"/>
    <col min="5379" max="5380" width="8.5" style="161" bestFit="1" customWidth="1"/>
    <col min="5381" max="5486" width="7.09765625" style="161" customWidth="1"/>
    <col min="5487" max="5632" width="9" style="161"/>
    <col min="5633" max="5633" width="27.69921875" style="161" customWidth="1"/>
    <col min="5634" max="5634" width="54.59765625" style="161" customWidth="1"/>
    <col min="5635" max="5636" width="8.5" style="161" bestFit="1" customWidth="1"/>
    <col min="5637" max="5742" width="7.09765625" style="161" customWidth="1"/>
    <col min="5743" max="5888" width="9" style="161"/>
    <col min="5889" max="5889" width="27.69921875" style="161" customWidth="1"/>
    <col min="5890" max="5890" width="54.59765625" style="161" customWidth="1"/>
    <col min="5891" max="5892" width="8.5" style="161" bestFit="1" customWidth="1"/>
    <col min="5893" max="5998" width="7.09765625" style="161" customWidth="1"/>
    <col min="5999" max="6144" width="9" style="161"/>
    <col min="6145" max="6145" width="27.69921875" style="161" customWidth="1"/>
    <col min="6146" max="6146" width="54.59765625" style="161" customWidth="1"/>
    <col min="6147" max="6148" width="8.5" style="161" bestFit="1" customWidth="1"/>
    <col min="6149" max="6254" width="7.09765625" style="161" customWidth="1"/>
    <col min="6255" max="6400" width="9" style="161"/>
    <col min="6401" max="6401" width="27.69921875" style="161" customWidth="1"/>
    <col min="6402" max="6402" width="54.59765625" style="161" customWidth="1"/>
    <col min="6403" max="6404" width="8.5" style="161" bestFit="1" customWidth="1"/>
    <col min="6405" max="6510" width="7.09765625" style="161" customWidth="1"/>
    <col min="6511" max="6656" width="9" style="161"/>
    <col min="6657" max="6657" width="27.69921875" style="161" customWidth="1"/>
    <col min="6658" max="6658" width="54.59765625" style="161" customWidth="1"/>
    <col min="6659" max="6660" width="8.5" style="161" bestFit="1" customWidth="1"/>
    <col min="6661" max="6766" width="7.09765625" style="161" customWidth="1"/>
    <col min="6767" max="6912" width="9" style="161"/>
    <col min="6913" max="6913" width="27.69921875" style="161" customWidth="1"/>
    <col min="6914" max="6914" width="54.59765625" style="161" customWidth="1"/>
    <col min="6915" max="6916" width="8.5" style="161" bestFit="1" customWidth="1"/>
    <col min="6917" max="7022" width="7.09765625" style="161" customWidth="1"/>
    <col min="7023" max="7168" width="9" style="161"/>
    <col min="7169" max="7169" width="27.69921875" style="161" customWidth="1"/>
    <col min="7170" max="7170" width="54.59765625" style="161" customWidth="1"/>
    <col min="7171" max="7172" width="8.5" style="161" bestFit="1" customWidth="1"/>
    <col min="7173" max="7278" width="7.09765625" style="161" customWidth="1"/>
    <col min="7279" max="7424" width="9" style="161"/>
    <col min="7425" max="7425" width="27.69921875" style="161" customWidth="1"/>
    <col min="7426" max="7426" width="54.59765625" style="161" customWidth="1"/>
    <col min="7427" max="7428" width="8.5" style="161" bestFit="1" customWidth="1"/>
    <col min="7429" max="7534" width="7.09765625" style="161" customWidth="1"/>
    <col min="7535" max="7680" width="9" style="161"/>
    <col min="7681" max="7681" width="27.69921875" style="161" customWidth="1"/>
    <col min="7682" max="7682" width="54.59765625" style="161" customWidth="1"/>
    <col min="7683" max="7684" width="8.5" style="161" bestFit="1" customWidth="1"/>
    <col min="7685" max="7790" width="7.09765625" style="161" customWidth="1"/>
    <col min="7791" max="7936" width="9" style="161"/>
    <col min="7937" max="7937" width="27.69921875" style="161" customWidth="1"/>
    <col min="7938" max="7938" width="54.59765625" style="161" customWidth="1"/>
    <col min="7939" max="7940" width="8.5" style="161" bestFit="1" customWidth="1"/>
    <col min="7941" max="8046" width="7.09765625" style="161" customWidth="1"/>
    <col min="8047" max="8192" width="9" style="161"/>
    <col min="8193" max="8193" width="27.69921875" style="161" customWidth="1"/>
    <col min="8194" max="8194" width="54.59765625" style="161" customWidth="1"/>
    <col min="8195" max="8196" width="8.5" style="161" bestFit="1" customWidth="1"/>
    <col min="8197" max="8302" width="7.09765625" style="161" customWidth="1"/>
    <col min="8303" max="8448" width="9" style="161"/>
    <col min="8449" max="8449" width="27.69921875" style="161" customWidth="1"/>
    <col min="8450" max="8450" width="54.59765625" style="161" customWidth="1"/>
    <col min="8451" max="8452" width="8.5" style="161" bestFit="1" customWidth="1"/>
    <col min="8453" max="8558" width="7.09765625" style="161" customWidth="1"/>
    <col min="8559" max="8704" width="9" style="161"/>
    <col min="8705" max="8705" width="27.69921875" style="161" customWidth="1"/>
    <col min="8706" max="8706" width="54.59765625" style="161" customWidth="1"/>
    <col min="8707" max="8708" width="8.5" style="161" bestFit="1" customWidth="1"/>
    <col min="8709" max="8814" width="7.09765625" style="161" customWidth="1"/>
    <col min="8815" max="8960" width="9" style="161"/>
    <col min="8961" max="8961" width="27.69921875" style="161" customWidth="1"/>
    <col min="8962" max="8962" width="54.59765625" style="161" customWidth="1"/>
    <col min="8963" max="8964" width="8.5" style="161" bestFit="1" customWidth="1"/>
    <col min="8965" max="9070" width="7.09765625" style="161" customWidth="1"/>
    <col min="9071" max="9216" width="9" style="161"/>
    <col min="9217" max="9217" width="27.69921875" style="161" customWidth="1"/>
    <col min="9218" max="9218" width="54.59765625" style="161" customWidth="1"/>
    <col min="9219" max="9220" width="8.5" style="161" bestFit="1" customWidth="1"/>
    <col min="9221" max="9326" width="7.09765625" style="161" customWidth="1"/>
    <col min="9327" max="9472" width="9" style="161"/>
    <col min="9473" max="9473" width="27.69921875" style="161" customWidth="1"/>
    <col min="9474" max="9474" width="54.59765625" style="161" customWidth="1"/>
    <col min="9475" max="9476" width="8.5" style="161" bestFit="1" customWidth="1"/>
    <col min="9477" max="9582" width="7.09765625" style="161" customWidth="1"/>
    <col min="9583" max="9728" width="9" style="161"/>
    <col min="9729" max="9729" width="27.69921875" style="161" customWidth="1"/>
    <col min="9730" max="9730" width="54.59765625" style="161" customWidth="1"/>
    <col min="9731" max="9732" width="8.5" style="161" bestFit="1" customWidth="1"/>
    <col min="9733" max="9838" width="7.09765625" style="161" customWidth="1"/>
    <col min="9839" max="9984" width="9" style="161"/>
    <col min="9985" max="9985" width="27.69921875" style="161" customWidth="1"/>
    <col min="9986" max="9986" width="54.59765625" style="161" customWidth="1"/>
    <col min="9987" max="9988" width="8.5" style="161" bestFit="1" customWidth="1"/>
    <col min="9989" max="10094" width="7.09765625" style="161" customWidth="1"/>
    <col min="10095" max="10240" width="9" style="161"/>
    <col min="10241" max="10241" width="27.69921875" style="161" customWidth="1"/>
    <col min="10242" max="10242" width="54.59765625" style="161" customWidth="1"/>
    <col min="10243" max="10244" width="8.5" style="161" bestFit="1" customWidth="1"/>
    <col min="10245" max="10350" width="7.09765625" style="161" customWidth="1"/>
    <col min="10351" max="10496" width="9" style="161"/>
    <col min="10497" max="10497" width="27.69921875" style="161" customWidth="1"/>
    <col min="10498" max="10498" width="54.59765625" style="161" customWidth="1"/>
    <col min="10499" max="10500" width="8.5" style="161" bestFit="1" customWidth="1"/>
    <col min="10501" max="10606" width="7.09765625" style="161" customWidth="1"/>
    <col min="10607" max="10752" width="9" style="161"/>
    <col min="10753" max="10753" width="27.69921875" style="161" customWidth="1"/>
    <col min="10754" max="10754" width="54.59765625" style="161" customWidth="1"/>
    <col min="10755" max="10756" width="8.5" style="161" bestFit="1" customWidth="1"/>
    <col min="10757" max="10862" width="7.09765625" style="161" customWidth="1"/>
    <col min="10863" max="11008" width="9" style="161"/>
    <col min="11009" max="11009" width="27.69921875" style="161" customWidth="1"/>
    <col min="11010" max="11010" width="54.59765625" style="161" customWidth="1"/>
    <col min="11011" max="11012" width="8.5" style="161" bestFit="1" customWidth="1"/>
    <col min="11013" max="11118" width="7.09765625" style="161" customWidth="1"/>
    <col min="11119" max="11264" width="9" style="161"/>
    <col min="11265" max="11265" width="27.69921875" style="161" customWidth="1"/>
    <col min="11266" max="11266" width="54.59765625" style="161" customWidth="1"/>
    <col min="11267" max="11268" width="8.5" style="161" bestFit="1" customWidth="1"/>
    <col min="11269" max="11374" width="7.09765625" style="161" customWidth="1"/>
    <col min="11375" max="11520" width="9" style="161"/>
    <col min="11521" max="11521" width="27.69921875" style="161" customWidth="1"/>
    <col min="11522" max="11522" width="54.59765625" style="161" customWidth="1"/>
    <col min="11523" max="11524" width="8.5" style="161" bestFit="1" customWidth="1"/>
    <col min="11525" max="11630" width="7.09765625" style="161" customWidth="1"/>
    <col min="11631" max="11776" width="9" style="161"/>
    <col min="11777" max="11777" width="27.69921875" style="161" customWidth="1"/>
    <col min="11778" max="11778" width="54.59765625" style="161" customWidth="1"/>
    <col min="11779" max="11780" width="8.5" style="161" bestFit="1" customWidth="1"/>
    <col min="11781" max="11886" width="7.09765625" style="161" customWidth="1"/>
    <col min="11887" max="12032" width="9" style="161"/>
    <col min="12033" max="12033" width="27.69921875" style="161" customWidth="1"/>
    <col min="12034" max="12034" width="54.59765625" style="161" customWidth="1"/>
    <col min="12035" max="12036" width="8.5" style="161" bestFit="1" customWidth="1"/>
    <col min="12037" max="12142" width="7.09765625" style="161" customWidth="1"/>
    <col min="12143" max="12288" width="9" style="161"/>
    <col min="12289" max="12289" width="27.69921875" style="161" customWidth="1"/>
    <col min="12290" max="12290" width="54.59765625" style="161" customWidth="1"/>
    <col min="12291" max="12292" width="8.5" style="161" bestFit="1" customWidth="1"/>
    <col min="12293" max="12398" width="7.09765625" style="161" customWidth="1"/>
    <col min="12399" max="12544" width="9" style="161"/>
    <col min="12545" max="12545" width="27.69921875" style="161" customWidth="1"/>
    <col min="12546" max="12546" width="54.59765625" style="161" customWidth="1"/>
    <col min="12547" max="12548" width="8.5" style="161" bestFit="1" customWidth="1"/>
    <col min="12549" max="12654" width="7.09765625" style="161" customWidth="1"/>
    <col min="12655" max="12800" width="9" style="161"/>
    <col min="12801" max="12801" width="27.69921875" style="161" customWidth="1"/>
    <col min="12802" max="12802" width="54.59765625" style="161" customWidth="1"/>
    <col min="12803" max="12804" width="8.5" style="161" bestFit="1" customWidth="1"/>
    <col min="12805" max="12910" width="7.09765625" style="161" customWidth="1"/>
    <col min="12911" max="13056" width="9" style="161"/>
    <col min="13057" max="13057" width="27.69921875" style="161" customWidth="1"/>
    <col min="13058" max="13058" width="54.59765625" style="161" customWidth="1"/>
    <col min="13059" max="13060" width="8.5" style="161" bestFit="1" customWidth="1"/>
    <col min="13061" max="13166" width="7.09765625" style="161" customWidth="1"/>
    <col min="13167" max="13312" width="9" style="161"/>
    <col min="13313" max="13313" width="27.69921875" style="161" customWidth="1"/>
    <col min="13314" max="13314" width="54.59765625" style="161" customWidth="1"/>
    <col min="13315" max="13316" width="8.5" style="161" bestFit="1" customWidth="1"/>
    <col min="13317" max="13422" width="7.09765625" style="161" customWidth="1"/>
    <col min="13423" max="13568" width="9" style="161"/>
    <col min="13569" max="13569" width="27.69921875" style="161" customWidth="1"/>
    <col min="13570" max="13570" width="54.59765625" style="161" customWidth="1"/>
    <col min="13571" max="13572" width="8.5" style="161" bestFit="1" customWidth="1"/>
    <col min="13573" max="13678" width="7.09765625" style="161" customWidth="1"/>
    <col min="13679" max="13824" width="9" style="161"/>
    <col min="13825" max="13825" width="27.69921875" style="161" customWidth="1"/>
    <col min="13826" max="13826" width="54.59765625" style="161" customWidth="1"/>
    <col min="13827" max="13828" width="8.5" style="161" bestFit="1" customWidth="1"/>
    <col min="13829" max="13934" width="7.09765625" style="161" customWidth="1"/>
    <col min="13935" max="14080" width="9" style="161"/>
    <col min="14081" max="14081" width="27.69921875" style="161" customWidth="1"/>
    <col min="14082" max="14082" width="54.59765625" style="161" customWidth="1"/>
    <col min="14083" max="14084" width="8.5" style="161" bestFit="1" customWidth="1"/>
    <col min="14085" max="14190" width="7.09765625" style="161" customWidth="1"/>
    <col min="14191" max="14336" width="9" style="161"/>
    <col min="14337" max="14337" width="27.69921875" style="161" customWidth="1"/>
    <col min="14338" max="14338" width="54.59765625" style="161" customWidth="1"/>
    <col min="14339" max="14340" width="8.5" style="161" bestFit="1" customWidth="1"/>
    <col min="14341" max="14446" width="7.09765625" style="161" customWidth="1"/>
    <col min="14447" max="14592" width="9" style="161"/>
    <col min="14593" max="14593" width="27.69921875" style="161" customWidth="1"/>
    <col min="14594" max="14594" width="54.59765625" style="161" customWidth="1"/>
    <col min="14595" max="14596" width="8.5" style="161" bestFit="1" customWidth="1"/>
    <col min="14597" max="14702" width="7.09765625" style="161" customWidth="1"/>
    <col min="14703" max="14848" width="9" style="161"/>
    <col min="14849" max="14849" width="27.69921875" style="161" customWidth="1"/>
    <col min="14850" max="14850" width="54.59765625" style="161" customWidth="1"/>
    <col min="14851" max="14852" width="8.5" style="161" bestFit="1" customWidth="1"/>
    <col min="14853" max="14958" width="7.09765625" style="161" customWidth="1"/>
    <col min="14959" max="15104" width="9" style="161"/>
    <col min="15105" max="15105" width="27.69921875" style="161" customWidth="1"/>
    <col min="15106" max="15106" width="54.59765625" style="161" customWidth="1"/>
    <col min="15107" max="15108" width="8.5" style="161" bestFit="1" customWidth="1"/>
    <col min="15109" max="15214" width="7.09765625" style="161" customWidth="1"/>
    <col min="15215" max="15360" width="9" style="161"/>
    <col min="15361" max="15361" width="27.69921875" style="161" customWidth="1"/>
    <col min="15362" max="15362" width="54.59765625" style="161" customWidth="1"/>
    <col min="15363" max="15364" width="8.5" style="161" bestFit="1" customWidth="1"/>
    <col min="15365" max="15470" width="7.09765625" style="161" customWidth="1"/>
    <col min="15471" max="15616" width="9" style="161"/>
    <col min="15617" max="15617" width="27.69921875" style="161" customWidth="1"/>
    <col min="15618" max="15618" width="54.59765625" style="161" customWidth="1"/>
    <col min="15619" max="15620" width="8.5" style="161" bestFit="1" customWidth="1"/>
    <col min="15621" max="15726" width="7.09765625" style="161" customWidth="1"/>
    <col min="15727" max="15872" width="9" style="161"/>
    <col min="15873" max="15873" width="27.69921875" style="161" customWidth="1"/>
    <col min="15874" max="15874" width="54.59765625" style="161" customWidth="1"/>
    <col min="15875" max="15876" width="8.5" style="161" bestFit="1" customWidth="1"/>
    <col min="15877" max="15982" width="7.09765625" style="161" customWidth="1"/>
    <col min="15983" max="16128" width="9" style="161"/>
    <col min="16129" max="16129" width="27.69921875" style="161" customWidth="1"/>
    <col min="16130" max="16130" width="54.59765625" style="161" customWidth="1"/>
    <col min="16131" max="16132" width="8.5" style="161" bestFit="1" customWidth="1"/>
    <col min="16133" max="16238" width="7.09765625" style="161" customWidth="1"/>
    <col min="16239" max="16384" width="9" style="161"/>
  </cols>
  <sheetData>
    <row r="1" spans="1:4" s="10" customFormat="1" ht="15.75" customHeight="1" x14ac:dyDescent="0.3">
      <c r="A1" s="160"/>
      <c r="B1" s="62" t="s">
        <v>244</v>
      </c>
      <c r="C1" s="161"/>
      <c r="D1" s="161"/>
    </row>
    <row r="2" spans="1:4" s="10" customFormat="1" ht="15.75" customHeight="1" x14ac:dyDescent="0.3">
      <c r="A2" s="160"/>
      <c r="B2" s="62" t="s">
        <v>245</v>
      </c>
      <c r="C2" s="161"/>
      <c r="D2" s="161"/>
    </row>
    <row r="3" spans="1:4" s="10" customFormat="1" ht="15.75" customHeight="1" x14ac:dyDescent="0.3">
      <c r="A3" s="160"/>
      <c r="B3" s="64" t="str">
        <f>'[1]Admin Info'!B5</f>
        <v>Silicon Valley Power</v>
      </c>
      <c r="C3" s="161"/>
      <c r="D3" s="161"/>
    </row>
    <row r="4" spans="1:4" ht="16.2" x14ac:dyDescent="0.3">
      <c r="A4" s="162"/>
      <c r="B4" s="163"/>
      <c r="C4" s="161"/>
      <c r="D4" s="161"/>
    </row>
    <row r="5" spans="1:4" ht="16.2" x14ac:dyDescent="0.3">
      <c r="A5" s="162"/>
      <c r="B5" s="163"/>
      <c r="C5" s="161"/>
      <c r="D5" s="161"/>
    </row>
    <row r="6" spans="1:4" x14ac:dyDescent="0.3">
      <c r="A6" s="67" t="s">
        <v>106</v>
      </c>
      <c r="B6" s="63" t="s">
        <v>293</v>
      </c>
      <c r="C6" s="161"/>
      <c r="D6" s="161"/>
    </row>
    <row r="7" spans="1:4" x14ac:dyDescent="0.3">
      <c r="A7" s="67" t="s">
        <v>52</v>
      </c>
      <c r="B7" s="63" t="s">
        <v>294</v>
      </c>
      <c r="C7" s="161"/>
      <c r="D7" s="161"/>
    </row>
    <row r="8" spans="1:4" x14ac:dyDescent="0.3">
      <c r="A8" s="164"/>
      <c r="B8" s="165"/>
      <c r="C8" s="161"/>
      <c r="D8" s="161"/>
    </row>
    <row r="9" spans="1:4" x14ac:dyDescent="0.3">
      <c r="A9" s="67" t="s">
        <v>5</v>
      </c>
      <c r="B9" s="68">
        <v>39822</v>
      </c>
      <c r="C9" s="161"/>
      <c r="D9" s="161"/>
    </row>
    <row r="10" spans="1:4" x14ac:dyDescent="0.3">
      <c r="A10" s="67" t="s">
        <v>6</v>
      </c>
      <c r="B10" s="68">
        <v>45300</v>
      </c>
      <c r="C10" s="161"/>
      <c r="D10" s="161"/>
    </row>
    <row r="11" spans="1:4" x14ac:dyDescent="0.3">
      <c r="A11" s="101" t="s">
        <v>248</v>
      </c>
      <c r="B11" s="63" t="s">
        <v>295</v>
      </c>
      <c r="C11" s="161"/>
      <c r="D11" s="161"/>
    </row>
    <row r="12" spans="1:4" x14ac:dyDescent="0.3">
      <c r="A12" s="101" t="s">
        <v>14</v>
      </c>
      <c r="B12" s="63" t="s">
        <v>272</v>
      </c>
      <c r="C12" s="161"/>
      <c r="D12" s="161"/>
    </row>
    <row r="13" spans="1:4" x14ac:dyDescent="0.3">
      <c r="A13" s="67" t="s">
        <v>12</v>
      </c>
      <c r="B13" s="63" t="s">
        <v>296</v>
      </c>
      <c r="C13" s="161"/>
      <c r="D13" s="161"/>
    </row>
    <row r="14" spans="1:4" x14ac:dyDescent="0.3">
      <c r="A14" s="101" t="s">
        <v>117</v>
      </c>
      <c r="B14" s="63" t="s">
        <v>297</v>
      </c>
      <c r="C14" s="161"/>
      <c r="D14" s="161"/>
    </row>
    <row r="15" spans="1:4" x14ac:dyDescent="0.3">
      <c r="A15" s="136"/>
      <c r="B15" s="63" t="s">
        <v>298</v>
      </c>
      <c r="C15" s="161"/>
      <c r="D15" s="161"/>
    </row>
    <row r="16" spans="1:4" x14ac:dyDescent="0.3">
      <c r="A16" s="101" t="s">
        <v>116</v>
      </c>
      <c r="B16" s="63" t="s">
        <v>297</v>
      </c>
      <c r="C16" s="161"/>
      <c r="D16" s="161"/>
    </row>
    <row r="17" spans="1:4" ht="15.75" customHeight="1" x14ac:dyDescent="0.3">
      <c r="A17" s="166"/>
      <c r="B17" s="63" t="s">
        <v>298</v>
      </c>
      <c r="C17" s="161"/>
      <c r="D17" s="161"/>
    </row>
    <row r="18" spans="1:4" ht="31.2" x14ac:dyDescent="0.3">
      <c r="A18" s="67" t="s">
        <v>118</v>
      </c>
      <c r="B18" s="63" t="s">
        <v>299</v>
      </c>
      <c r="C18" s="161"/>
      <c r="D18" s="161"/>
    </row>
    <row r="19" spans="1:4" ht="31.2" x14ac:dyDescent="0.3">
      <c r="A19" s="101" t="s">
        <v>42</v>
      </c>
      <c r="B19" s="63" t="s">
        <v>300</v>
      </c>
      <c r="C19" s="161"/>
      <c r="D19" s="161"/>
    </row>
    <row r="20" spans="1:4" x14ac:dyDescent="0.3">
      <c r="A20" s="101" t="s">
        <v>7</v>
      </c>
      <c r="B20" s="63" t="s">
        <v>257</v>
      </c>
      <c r="C20" s="161"/>
      <c r="D20" s="161"/>
    </row>
    <row r="21" spans="1:4" x14ac:dyDescent="0.3">
      <c r="A21" s="67" t="s">
        <v>119</v>
      </c>
      <c r="B21" s="63" t="s">
        <v>301</v>
      </c>
      <c r="C21" s="161"/>
      <c r="D21" s="161"/>
    </row>
    <row r="22" spans="1:4" x14ac:dyDescent="0.3">
      <c r="A22" s="67" t="s">
        <v>259</v>
      </c>
      <c r="B22" s="63" t="s">
        <v>295</v>
      </c>
      <c r="C22" s="161"/>
      <c r="D22" s="161"/>
    </row>
    <row r="23" spans="1:4" ht="31.2" x14ac:dyDescent="0.3">
      <c r="A23" s="67" t="s">
        <v>120</v>
      </c>
      <c r="B23" s="63" t="s">
        <v>300</v>
      </c>
      <c r="C23" s="161"/>
      <c r="D23" s="161"/>
    </row>
    <row r="24" spans="1:4" x14ac:dyDescent="0.3">
      <c r="A24" s="101" t="s">
        <v>11</v>
      </c>
      <c r="B24" s="63" t="s">
        <v>257</v>
      </c>
      <c r="C24" s="161"/>
      <c r="D24" s="161"/>
    </row>
    <row r="25" spans="1:4" x14ac:dyDescent="0.3">
      <c r="A25" s="101" t="s">
        <v>8</v>
      </c>
      <c r="B25" s="63" t="s">
        <v>257</v>
      </c>
      <c r="C25" s="161"/>
      <c r="D25" s="161"/>
    </row>
    <row r="26" spans="1:4" x14ac:dyDescent="0.3">
      <c r="A26" s="101" t="s">
        <v>114</v>
      </c>
      <c r="B26" s="63"/>
      <c r="C26" s="161"/>
      <c r="D26" s="161"/>
    </row>
    <row r="27" spans="1:4" ht="31.2" x14ac:dyDescent="0.3">
      <c r="A27" s="101" t="s">
        <v>63</v>
      </c>
      <c r="B27" s="63" t="s">
        <v>299</v>
      </c>
      <c r="C27" s="161"/>
      <c r="D27" s="161"/>
    </row>
    <row r="28" spans="1:4" x14ac:dyDescent="0.3">
      <c r="A28" s="22" t="s">
        <v>13</v>
      </c>
      <c r="B28" s="63"/>
      <c r="C28" s="161"/>
      <c r="D28" s="161"/>
    </row>
    <row r="29" spans="1:4" ht="31.2" x14ac:dyDescent="0.3">
      <c r="A29" s="23" t="s">
        <v>9</v>
      </c>
      <c r="B29" s="63" t="s">
        <v>302</v>
      </c>
      <c r="C29" s="161"/>
      <c r="D29" s="161"/>
    </row>
    <row r="30" spans="1:4" x14ac:dyDescent="0.3">
      <c r="A30" s="101" t="s">
        <v>10</v>
      </c>
      <c r="B30" s="63"/>
      <c r="C30" s="161"/>
      <c r="D30" s="161"/>
    </row>
    <row r="31" spans="1:4" x14ac:dyDescent="0.3">
      <c r="A31" s="101" t="s">
        <v>15</v>
      </c>
      <c r="B31" s="63" t="s">
        <v>1</v>
      </c>
      <c r="C31" s="161"/>
      <c r="D31" s="161"/>
    </row>
    <row r="32" spans="1:4" x14ac:dyDescent="0.3">
      <c r="B32" s="63" t="s">
        <v>2</v>
      </c>
      <c r="C32" s="161"/>
      <c r="D32" s="161"/>
    </row>
    <row r="33" spans="3:4" x14ac:dyDescent="0.3">
      <c r="C33" s="161"/>
      <c r="D33" s="161"/>
    </row>
    <row r="34" spans="3:4" x14ac:dyDescent="0.3">
      <c r="C34" s="161"/>
      <c r="D34" s="161"/>
    </row>
    <row r="35" spans="3:4" x14ac:dyDescent="0.3">
      <c r="C35" s="161"/>
      <c r="D35" s="161"/>
    </row>
    <row r="38" spans="3:4" x14ac:dyDescent="0.3">
      <c r="C38" s="161"/>
      <c r="D38" s="161"/>
    </row>
    <row r="39" spans="3:4" x14ac:dyDescent="0.3">
      <c r="C39" s="161"/>
      <c r="D39" s="161"/>
    </row>
    <row r="40" spans="3:4" x14ac:dyDescent="0.3">
      <c r="C40" s="161"/>
      <c r="D40" s="161"/>
    </row>
    <row r="41" spans="3:4" x14ac:dyDescent="0.3">
      <c r="C41" s="161"/>
      <c r="D41" s="161"/>
    </row>
    <row r="42" spans="3:4" x14ac:dyDescent="0.3">
      <c r="C42" s="161"/>
      <c r="D42" s="161"/>
    </row>
    <row r="43" spans="3:4" x14ac:dyDescent="0.3">
      <c r="C43" s="161"/>
      <c r="D43" s="161"/>
    </row>
    <row r="44" spans="3:4" x14ac:dyDescent="0.3">
      <c r="C44" s="161"/>
      <c r="D44" s="161"/>
    </row>
    <row r="45" spans="3:4" x14ac:dyDescent="0.3">
      <c r="C45" s="161"/>
      <c r="D45" s="161"/>
    </row>
    <row r="46" spans="3:4" x14ac:dyDescent="0.3">
      <c r="C46" s="161"/>
      <c r="D46" s="161"/>
    </row>
    <row r="47" spans="3:4" x14ac:dyDescent="0.3">
      <c r="C47" s="161"/>
      <c r="D47" s="161"/>
    </row>
    <row r="48" spans="3:4" x14ac:dyDescent="0.3">
      <c r="C48" s="161"/>
      <c r="D48" s="161"/>
    </row>
    <row r="49" spans="3:4" x14ac:dyDescent="0.3">
      <c r="C49" s="161"/>
      <c r="D49" s="161"/>
    </row>
    <row r="50" spans="3:4" x14ac:dyDescent="0.3">
      <c r="C50" s="161"/>
      <c r="D50" s="161"/>
    </row>
    <row r="51" spans="3:4" x14ac:dyDescent="0.3">
      <c r="C51" s="161"/>
      <c r="D51" s="161"/>
    </row>
    <row r="52" spans="3:4" x14ac:dyDescent="0.3">
      <c r="C52" s="161"/>
      <c r="D52" s="161"/>
    </row>
    <row r="53" spans="3:4" x14ac:dyDescent="0.3">
      <c r="C53" s="161"/>
      <c r="D53" s="161"/>
    </row>
    <row r="54" spans="3:4" x14ac:dyDescent="0.3">
      <c r="C54" s="161"/>
      <c r="D54" s="161"/>
    </row>
    <row r="55" spans="3:4" x14ac:dyDescent="0.3">
      <c r="C55" s="161"/>
      <c r="D55" s="161"/>
    </row>
    <row r="56" spans="3:4" x14ac:dyDescent="0.3">
      <c r="C56" s="161"/>
      <c r="D56" s="161"/>
    </row>
    <row r="57" spans="3:4" x14ac:dyDescent="0.3">
      <c r="C57" s="161"/>
      <c r="D57" s="161"/>
    </row>
    <row r="58" spans="3:4" x14ac:dyDescent="0.3">
      <c r="C58" s="161"/>
      <c r="D58" s="161"/>
    </row>
    <row r="59" spans="3:4" x14ac:dyDescent="0.3">
      <c r="C59" s="161"/>
      <c r="D59" s="161"/>
    </row>
    <row r="60" spans="3:4" x14ac:dyDescent="0.3">
      <c r="C60" s="161"/>
      <c r="D60" s="161"/>
    </row>
    <row r="61" spans="3:4" x14ac:dyDescent="0.3">
      <c r="C61" s="161"/>
      <c r="D61" s="161"/>
    </row>
    <row r="62" spans="3:4" x14ac:dyDescent="0.3">
      <c r="C62" s="161"/>
      <c r="D62" s="161"/>
    </row>
    <row r="63" spans="3:4" x14ac:dyDescent="0.3">
      <c r="C63" s="161"/>
      <c r="D63" s="161"/>
    </row>
    <row r="64" spans="3:4" x14ac:dyDescent="0.3">
      <c r="C64" s="161"/>
      <c r="D64" s="161"/>
    </row>
    <row r="65" spans="3:4" x14ac:dyDescent="0.3">
      <c r="C65" s="161"/>
      <c r="D65" s="161"/>
    </row>
    <row r="66" spans="3:4" x14ac:dyDescent="0.3">
      <c r="C66" s="161"/>
      <c r="D66" s="161"/>
    </row>
    <row r="67" spans="3:4" x14ac:dyDescent="0.3">
      <c r="C67" s="161"/>
      <c r="D67" s="161"/>
    </row>
    <row r="68" spans="3:4" x14ac:dyDescent="0.3">
      <c r="C68" s="161"/>
      <c r="D68" s="161"/>
    </row>
    <row r="69" spans="3:4" x14ac:dyDescent="0.3">
      <c r="C69" s="161"/>
      <c r="D69" s="1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Silicon Valley Power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Z5JXHV6S7NA6-3-71715</_dlc_DocId>
    <_dlc_DocIdUrl xmlns="8eef3743-c7b3-4cbe-8837-b6e805be353c">
      <Url>http://efilingspinternal/_layouts/DocIdRedir.aspx?ID=Z5JXHV6S7NA6-3-71715</Url>
      <Description>Z5JXHV6S7NA6-3-71715</Description>
    </_dlc_DocIdUrl>
  </documentManagement>
</p:properties>
</file>

<file path=customXml/itemProps1.xml><?xml version="1.0" encoding="utf-8"?>
<ds:datastoreItem xmlns:ds="http://schemas.openxmlformats.org/officeDocument/2006/customXml" ds:itemID="{AD5DC5B2-81A0-4C95-B4A8-5F61944936DA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Admin Info</vt:lpstr>
      <vt:lpstr>S-1 CRATs</vt:lpstr>
      <vt:lpstr>S-2 Energy Balance</vt:lpstr>
      <vt:lpstr>S-5 Bilateral Contract A</vt:lpstr>
      <vt:lpstr>S-5 Big Horn I</vt:lpstr>
      <vt:lpstr>S-5 Big Horn II</vt:lpstr>
      <vt:lpstr>S-5 Altamont Wind</vt:lpstr>
      <vt:lpstr>S-5 Manzana Wind</vt:lpstr>
      <vt:lpstr>S-5 G2 Landfill Gas</vt:lpstr>
      <vt:lpstr>S-5 Ameresco Landfill Gas</vt:lpstr>
      <vt:lpstr>S-5 Ameresco Forward</vt:lpstr>
      <vt:lpstr>S-5 Ameresco Vasco</vt:lpstr>
      <vt:lpstr>S-5 Utility Scale Solar</vt:lpstr>
      <vt:lpstr>S-5 Friant 1</vt:lpstr>
      <vt:lpstr>S-5 Friant 2</vt:lpstr>
      <vt:lpstr>S-5 TriDam</vt:lpstr>
      <vt:lpstr>S-5 Seattle City Light</vt:lpstr>
      <vt:lpstr>'S-1 CRATs'!Print_Titles</vt:lpstr>
      <vt:lpstr>'S-2 Energy Balance'!Print_Titles</vt:lpstr>
      <vt:lpstr>'S-5 Altamont Wind'!Print_Titles</vt:lpstr>
      <vt:lpstr>'S-5 Ameresco Forward'!Print_Titles</vt:lpstr>
      <vt:lpstr>'S-5 Ameresco Landfill Gas'!Print_Titles</vt:lpstr>
      <vt:lpstr>'S-5 Ameresco Vasco'!Print_Titles</vt:lpstr>
      <vt:lpstr>'S-5 Big Horn I'!Print_Titles</vt:lpstr>
      <vt:lpstr>'S-5 Big Horn II'!Print_Titles</vt:lpstr>
      <vt:lpstr>'S-5 Bilateral Contract A'!Print_Titles</vt:lpstr>
      <vt:lpstr>'S-5 Friant 1'!Print_Titles</vt:lpstr>
      <vt:lpstr>'S-5 Friant 2'!Print_Titles</vt:lpstr>
      <vt:lpstr>'S-5 G2 Landfill Gas'!Print_Titles</vt:lpstr>
      <vt:lpstr>'S-5 Manzana Wind'!Print_Titles</vt:lpstr>
      <vt:lpstr>'S-5 Seattle City Light'!Print_Titles</vt:lpstr>
      <vt:lpstr>'S-5 TriDam'!Print_Titles</vt:lpstr>
      <vt:lpstr>'S-5 Utility Scale Solar'!Print_Titles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Silicon Valley Power Supply Forms </dc:title>
  <dc:creator>CEC</dc:creator>
  <cp:lastModifiedBy>Ed Suriaga</cp:lastModifiedBy>
  <cp:lastPrinted>2013-12-14T00:01:16Z</cp:lastPrinted>
  <dcterms:created xsi:type="dcterms:W3CDTF">2004-11-07T17:37:25Z</dcterms:created>
  <dcterms:modified xsi:type="dcterms:W3CDTF">2015-04-08T20:59:47Z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6792bbbf-8a5b-49c2-8246-84fe969aeaa9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http://efilingspinternal/PendingDocuments/15-IEPR-02/20150410T141113_Silicon_Valley_Power_Supply_Forms.xlsx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