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24240" windowHeight="14145" activeTab="2"/>
  </bookViews>
  <sheets>
    <sheet name="Introduction" sheetId="4" r:id="rId1"/>
    <sheet name="GHG Price Calculations" sheetId="1" r:id="rId2"/>
    <sheet name="footnotes" sheetId="5" r:id="rId3"/>
  </sheets>
  <calcPr calcId="145621"/>
</workbook>
</file>

<file path=xl/calcChain.xml><?xml version="1.0" encoding="utf-8"?>
<calcChain xmlns="http://schemas.openxmlformats.org/spreadsheetml/2006/main">
  <c r="D34" i="5" l="1"/>
  <c r="D33" i="5" s="1"/>
  <c r="D32" i="5"/>
  <c r="D31" i="5" s="1"/>
  <c r="D10" i="1"/>
  <c r="D28" i="1" s="1"/>
  <c r="C31" i="1"/>
  <c r="C10" i="1"/>
  <c r="C28" i="1" s="1"/>
  <c r="D13" i="1"/>
  <c r="E13" i="1" s="1"/>
  <c r="D31" i="1"/>
  <c r="F13" i="1" l="1"/>
  <c r="E31" i="1"/>
  <c r="E10" i="1"/>
  <c r="E28" i="1" s="1"/>
  <c r="D12" i="1"/>
  <c r="D30" i="1" s="1"/>
  <c r="F31" i="1"/>
  <c r="G13" i="1"/>
  <c r="D11" i="1"/>
  <c r="D29" i="1" s="1"/>
  <c r="E12" i="1" l="1"/>
  <c r="E30" i="1" s="1"/>
  <c r="E11" i="1"/>
  <c r="E29" i="1" s="1"/>
  <c r="F10" i="1"/>
  <c r="G10" i="1" s="1"/>
  <c r="H13" i="1"/>
  <c r="G31" i="1"/>
  <c r="F28" i="1" l="1"/>
  <c r="F12" i="1"/>
  <c r="F30" i="1" s="1"/>
  <c r="F11" i="1"/>
  <c r="F29" i="1" s="1"/>
  <c r="G11" i="1"/>
  <c r="G29" i="1" s="1"/>
  <c r="G12" i="1"/>
  <c r="G30" i="1" s="1"/>
  <c r="H10" i="1"/>
  <c r="G28" i="1"/>
  <c r="H31" i="1"/>
  <c r="I13" i="1"/>
  <c r="I10" i="1" l="1"/>
  <c r="H11" i="1"/>
  <c r="H29" i="1" s="1"/>
  <c r="H12" i="1"/>
  <c r="H30" i="1" s="1"/>
  <c r="H28" i="1"/>
  <c r="J13" i="1"/>
  <c r="I31" i="1"/>
  <c r="J31" i="1" l="1"/>
  <c r="K13" i="1"/>
  <c r="I11" i="1"/>
  <c r="I29" i="1" s="1"/>
  <c r="I28" i="1"/>
  <c r="I12" i="1"/>
  <c r="I30" i="1" s="1"/>
  <c r="J10" i="1"/>
  <c r="K10" i="1" l="1"/>
  <c r="J11" i="1"/>
  <c r="J29" i="1" s="1"/>
  <c r="J12" i="1"/>
  <c r="J30" i="1" s="1"/>
  <c r="J28" i="1"/>
  <c r="L13" i="1"/>
  <c r="K31" i="1"/>
  <c r="L31" i="1" l="1"/>
  <c r="M13" i="1"/>
  <c r="K11" i="1"/>
  <c r="K29" i="1" s="1"/>
  <c r="K28" i="1"/>
  <c r="K12" i="1"/>
  <c r="K30" i="1" s="1"/>
  <c r="L10" i="1"/>
  <c r="M10" i="1" l="1"/>
  <c r="L11" i="1"/>
  <c r="L29" i="1" s="1"/>
  <c r="L28" i="1"/>
  <c r="L12" i="1"/>
  <c r="L30" i="1" s="1"/>
  <c r="N13" i="1"/>
  <c r="M31" i="1"/>
  <c r="N31" i="1" l="1"/>
  <c r="O13" i="1"/>
  <c r="M11" i="1"/>
  <c r="M29" i="1" s="1"/>
  <c r="M12" i="1"/>
  <c r="M30" i="1" s="1"/>
  <c r="M28" i="1"/>
  <c r="N10" i="1"/>
  <c r="N11" i="1" l="1"/>
  <c r="N29" i="1" s="1"/>
  <c r="N28" i="1"/>
  <c r="N12" i="1"/>
  <c r="N30" i="1" s="1"/>
  <c r="O10" i="1"/>
  <c r="P13" i="1"/>
  <c r="O31" i="1"/>
  <c r="P31" i="1" l="1"/>
  <c r="Q13" i="1"/>
  <c r="O12" i="1"/>
  <c r="O30" i="1" s="1"/>
  <c r="P10" i="1"/>
  <c r="O11" i="1"/>
  <c r="O29" i="1" s="1"/>
  <c r="O28" i="1"/>
  <c r="P12" i="1" l="1"/>
  <c r="P30" i="1" s="1"/>
  <c r="P11" i="1"/>
  <c r="P29" i="1" s="1"/>
  <c r="Q10" i="1"/>
  <c r="P28" i="1"/>
  <c r="R13" i="1"/>
  <c r="Q31" i="1"/>
  <c r="R31" i="1" l="1"/>
  <c r="S13" i="1"/>
  <c r="Q11" i="1"/>
  <c r="Q29" i="1" s="1"/>
  <c r="R10" i="1"/>
  <c r="Q12" i="1"/>
  <c r="Q30" i="1" s="1"/>
  <c r="Q28" i="1"/>
  <c r="R12" i="1" l="1"/>
  <c r="R30" i="1" s="1"/>
  <c r="R11" i="1"/>
  <c r="R29" i="1" s="1"/>
  <c r="S10" i="1"/>
  <c r="R28" i="1"/>
  <c r="S31" i="1"/>
  <c r="T13" i="1"/>
  <c r="T31" i="1" s="1"/>
  <c r="T10" i="1" l="1"/>
  <c r="S12" i="1"/>
  <c r="S30" i="1" s="1"/>
  <c r="S11" i="1"/>
  <c r="S29" i="1" s="1"/>
  <c r="S28" i="1"/>
  <c r="T11" i="1" l="1"/>
  <c r="T29" i="1" s="1"/>
  <c r="T28" i="1"/>
  <c r="T12" i="1"/>
  <c r="T30" i="1" s="1"/>
</calcChain>
</file>

<file path=xl/sharedStrings.xml><?xml version="1.0" encoding="utf-8"?>
<sst xmlns="http://schemas.openxmlformats.org/spreadsheetml/2006/main" count="47" uniqueCount="44">
  <si>
    <t>$50 Cap Growing at 5% plus CPI</t>
  </si>
  <si>
    <t xml:space="preserve"> Maximum Allowance Price Containment Reserve (APCR) price = $50/metric ton (2013$)</t>
  </si>
  <si>
    <t>Second:</t>
  </si>
  <si>
    <t>First:</t>
  </si>
  <si>
    <t>2013-2014</t>
  </si>
  <si>
    <t>2015-2017</t>
  </si>
  <si>
    <t>Third:</t>
  </si>
  <si>
    <t>2018-2020</t>
  </si>
  <si>
    <t>Beyond 2020</t>
  </si>
  <si>
    <t>Current Cap-and-Trade and Trade regulation goes through 2020.  Energy Commission staff assumes an extension beyond 2020, with no change to the existing Cap-and-Trade and Trade Regulation</t>
  </si>
  <si>
    <t>A Tanghetti</t>
  </si>
  <si>
    <t>Quantity Sold   (metric tons)</t>
  </si>
  <si>
    <t>2013 Allowances Not Auctioned</t>
  </si>
  <si>
    <t>2014 Allowances Not Auctioned</t>
  </si>
  <si>
    <t>GDP Deflator Series  2013=1</t>
  </si>
  <si>
    <t>metric tons</t>
  </si>
  <si>
    <t>High Energy Consumption Case</t>
  </si>
  <si>
    <t>Mid Energy Consumption Case</t>
  </si>
  <si>
    <t>Low Energy Consumption Case</t>
  </si>
  <si>
    <t>2014 beginning price is calculated based on the Vintage Settlement Price  for all 2014 auctions (February 2014, May 2014, August 2014, November 2014) weighted by the quantity (metric ton) sold.</t>
  </si>
  <si>
    <t>Increase in prices in calendar years subsequent to 2014 will be equal to the offer price for each tier from the previous calendar year increased by five percent plus the rate of inflation as measured by the Consumer Price Index for All Urban Consumers.</t>
  </si>
  <si>
    <t>Auction Date</t>
  </si>
  <si>
    <t>Cap-and-Trade Auction Results</t>
  </si>
  <si>
    <t>Cap-and-Trade Compliance Periods</t>
  </si>
  <si>
    <t>*2013 Annual Reserve Auction Reserve Price Notice Updated on January 15, 2013 = 57,628,254 + 38,240,000 number of allowances to be autctioned in 2013 and number of advance allowances to be auctioned in 2013.</t>
  </si>
  <si>
    <t>**2014 Annual Auction Reserve Price Notice Issued on September 19,2014 = 72,155,608 + 13,021,417 California electrical distribution utilities plus jurisdiction-owned allowances</t>
  </si>
  <si>
    <t>Annual Result</t>
  </si>
  <si>
    <t>Material for theMarch 10 IEPR Staff Webinar</t>
  </si>
  <si>
    <r>
      <t>Preliminary 2015 IEPR Nominal Carbon Price Projections</t>
    </r>
    <r>
      <rPr>
        <b/>
        <sz val="14"/>
        <color indexed="8"/>
        <rFont val="Arial"/>
        <family val="2"/>
      </rPr>
      <t xml:space="preserve">¹.  </t>
    </r>
    <r>
      <rPr>
        <b/>
        <sz val="14"/>
        <color theme="1"/>
        <rFont val="Arial"/>
        <family val="2"/>
      </rPr>
      <t>For Use in Simulation Modeling (GHG emitting generating resources in California only).</t>
    </r>
  </si>
  <si>
    <r>
      <t xml:space="preserve">Carbon Price </t>
    </r>
    <r>
      <rPr>
        <b/>
        <sz val="12"/>
        <color indexed="8"/>
        <rFont val="Arial"/>
        <family val="2"/>
      </rPr>
      <t>²(Nominal$/metric ton)</t>
    </r>
  </si>
  <si>
    <r>
      <t xml:space="preserve">Low Energy Consumption Case </t>
    </r>
    <r>
      <rPr>
        <sz val="12"/>
        <color indexed="8"/>
        <rFont val="Arial"/>
        <family val="2"/>
      </rPr>
      <t>³</t>
    </r>
  </si>
  <si>
    <r>
      <t xml:space="preserve">$50 Cap Growing at 5% plus CPI </t>
    </r>
    <r>
      <rPr>
        <sz val="12"/>
        <color indexed="8"/>
        <rFont val="Arial"/>
        <family val="2"/>
      </rPr>
      <t>⁴</t>
    </r>
  </si>
  <si>
    <r>
      <t xml:space="preserve">CPI: Urban Consumer - All Items, (Index, 2013) </t>
    </r>
    <r>
      <rPr>
        <sz val="12"/>
        <color indexed="8"/>
        <rFont val="Arial"/>
        <family val="2"/>
      </rPr>
      <t>⁵</t>
    </r>
  </si>
  <si>
    <r>
      <t>Preliminary 2015 IEPR  Carbon Price Projections</t>
    </r>
    <r>
      <rPr>
        <b/>
        <sz val="14"/>
        <color indexed="8"/>
        <rFont val="Arial"/>
        <family val="2"/>
      </rPr>
      <t xml:space="preserve">¹ using 2013 dollars. </t>
    </r>
    <r>
      <rPr>
        <b/>
        <sz val="14"/>
        <color theme="1"/>
        <rFont val="Arial"/>
        <family val="2"/>
      </rPr>
      <t>For Use in Simulation Modeling (GHG emitting generating resources in California only).</t>
    </r>
  </si>
  <si>
    <r>
      <t xml:space="preserve">Carbon Price </t>
    </r>
    <r>
      <rPr>
        <b/>
        <sz val="12"/>
        <color indexed="8"/>
        <rFont val="Arial"/>
        <family val="2"/>
      </rPr>
      <t>²(2013$/metric ton)</t>
    </r>
  </si>
  <si>
    <r>
      <rPr>
        <sz val="12"/>
        <color indexed="8"/>
        <rFont val="Arial"/>
        <family val="2"/>
      </rPr>
      <t xml:space="preserve">¹ </t>
    </r>
    <r>
      <rPr>
        <sz val="11"/>
        <color indexed="8"/>
        <rFont val="Arial"/>
        <family val="2"/>
      </rPr>
      <t>Ranges based on uncertainties surrounding amounts of complimentary policies and low cost abatement during each compliance period. Cap-and-Trade and Trade compliance periods are as follows:</t>
    </r>
  </si>
  <si>
    <r>
      <rPr>
        <sz val="12"/>
        <color indexed="8"/>
        <rFont val="Arial"/>
        <family val="2"/>
      </rPr>
      <t>²</t>
    </r>
    <r>
      <rPr>
        <sz val="11"/>
        <color indexed="8"/>
        <rFont val="Arial"/>
        <family val="2"/>
      </rPr>
      <t xml:space="preserve"> The High and Mid Energy Consumption cases assume identical carbon prices during first two compliance periods due to a high probability that complementary policies reduce emissions in that time period.  During the third compliance period in the mid energy consumption case,  Energy Commission staff is assuming less availability of these complementary programs resulting in carbon prices increasing 1.5 times the High energy consumption case. This assumption is based on  analysis presented in a report  "Forecasting Supply and Demand Balances in California's Greenhouse Gas Cap-and-Trade  Market"  March 12, 2013. This reported was prepared by members of the Emissions Market Assessment Committee and  the Market Simulation Group.  </t>
    </r>
  </si>
  <si>
    <r>
      <rPr>
        <sz val="12"/>
        <color indexed="8"/>
        <rFont val="Arial"/>
        <family val="2"/>
      </rPr>
      <t>³</t>
    </r>
    <r>
      <rPr>
        <sz val="11"/>
        <color indexed="8"/>
        <rFont val="Arial"/>
        <family val="2"/>
      </rPr>
      <t xml:space="preserve">  High Energy Consumption case assumes carbon prices at 3 times the Mid Energy Consumption case, but below the containment price, because of assumed lower amounts of credits due to higher loads and less abatement from complementary policies.  This assumption is also supported by the Economic Analysis done in support of the Cap-and-Trade Regulation Appendix N, Page N-13.</t>
    </r>
  </si>
  <si>
    <r>
      <rPr>
        <sz val="12"/>
        <color indexed="8"/>
        <rFont val="Arial"/>
        <family val="2"/>
      </rPr>
      <t xml:space="preserve">⁴ </t>
    </r>
    <r>
      <rPr>
        <sz val="11"/>
        <color indexed="8"/>
        <rFont val="Arial"/>
        <family val="2"/>
      </rPr>
      <t xml:space="preserve"> Shown for comparison purposes only.  A scenario that forecasts the Cap price in every year of the forecast period is not plausible. 2015 value is provided in the Annual Allowance Price Containment Reserve Notice issued 12/2/2014</t>
    </r>
  </si>
  <si>
    <r>
      <rPr>
        <sz val="12"/>
        <color indexed="8"/>
        <rFont val="Arial"/>
        <family val="2"/>
      </rPr>
      <t>⁵</t>
    </r>
    <r>
      <rPr>
        <sz val="11"/>
        <color indexed="8"/>
        <rFont val="Arial"/>
        <family val="2"/>
      </rPr>
      <t xml:space="preserve"> IEPR 2015 Preliminary Moody's Analytics, December 2014</t>
    </r>
  </si>
  <si>
    <r>
      <t>2013-2014 Vintage Settlement Price ($/metric ton)</t>
    </r>
    <r>
      <rPr>
        <sz val="12"/>
        <color indexed="8"/>
        <rFont val="Arial"/>
        <family val="2"/>
      </rPr>
      <t>⁶</t>
    </r>
  </si>
  <si>
    <r>
      <rPr>
        <sz val="12"/>
        <color indexed="8"/>
        <rFont val="Arial"/>
        <family val="2"/>
      </rPr>
      <t xml:space="preserve">⁶ </t>
    </r>
    <r>
      <rPr>
        <sz val="11"/>
        <color indexed="8"/>
        <rFont val="Arial"/>
        <family val="2"/>
      </rPr>
      <t>http://www.arb.ca.gov/cc/capandtrade/auction/auction.htm   2014 beginning price is calculated based on the Vintage Settlement Price  for all 2014 auctions (February 2014, May 2014, August 2014, November 2014) weighted by the quantity (metric ton) sold.</t>
    </r>
  </si>
  <si>
    <r>
      <t>Total Allowances for 2013</t>
    </r>
    <r>
      <rPr>
        <sz val="11"/>
        <color indexed="8"/>
        <rFont val="Arial"/>
        <family val="2"/>
      </rPr>
      <t>*</t>
    </r>
  </si>
  <si>
    <r>
      <t>Total Allowances for 2014</t>
    </r>
    <r>
      <rPr>
        <sz val="11"/>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</si>
</sst>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mmmm\-yy;@"/>
  </numFmts>
  <fonts count="12" x14ac:knownFonts="1">
    <font>
      <sz val="11"/>
      <color theme="1"/>
      <name val="Calibri"/>
      <family val="2"/>
      <scheme val="minor"/>
    </font>
    <font>
      <sz val="20"/>
      <name val="Arial"/>
      <family val="2"/>
    </font>
    <font>
      <sz val="11"/>
      <color theme="1"/>
      <name val="Calibri"/>
      <family val="2"/>
      <scheme val="minor"/>
    </font>
    <font>
      <b/>
      <sz val="12"/>
      <color theme="1"/>
      <name val="Arial"/>
      <family val="2"/>
    </font>
    <font>
      <sz val="12"/>
      <color theme="1"/>
      <name val="Arial"/>
      <family val="2"/>
    </font>
    <font>
      <b/>
      <sz val="14"/>
      <color theme="1"/>
      <name val="Arial"/>
      <family val="2"/>
    </font>
    <font>
      <b/>
      <sz val="14"/>
      <color indexed="8"/>
      <name val="Arial"/>
      <family val="2"/>
    </font>
    <font>
      <b/>
      <sz val="12"/>
      <color indexed="8"/>
      <name val="Arial"/>
      <family val="2"/>
    </font>
    <font>
      <sz val="12"/>
      <color indexed="8"/>
      <name val="Arial"/>
      <family val="2"/>
    </font>
    <font>
      <sz val="11"/>
      <color theme="1"/>
      <name val="Arial"/>
      <family val="2"/>
    </font>
    <font>
      <sz val="11"/>
      <color indexed="8"/>
      <name val="Arial"/>
      <family val="2"/>
    </font>
    <font>
      <b/>
      <sz val="11"/>
      <color theme="1"/>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9">
    <xf numFmtId="0" fontId="0" fillId="0" borderId="0" xfId="0"/>
    <xf numFmtId="0" fontId="0" fillId="0" borderId="0" xfId="0" applyAlignment="1"/>
    <xf numFmtId="0" fontId="1" fillId="0" borderId="0" xfId="0" applyFont="1"/>
    <xf numFmtId="0" fontId="3" fillId="0" borderId="0" xfId="0" applyFont="1" applyFill="1"/>
    <xf numFmtId="0" fontId="4" fillId="0" borderId="0" xfId="0" applyFont="1"/>
    <xf numFmtId="0" fontId="4" fillId="0" borderId="0" xfId="0" applyFont="1" applyAlignment="1">
      <alignment horizontal="left"/>
    </xf>
    <xf numFmtId="0" fontId="5" fillId="0" borderId="0" xfId="0" applyFont="1"/>
    <xf numFmtId="165" fontId="4" fillId="0" borderId="0" xfId="0" applyNumberFormat="1" applyFont="1" applyAlignment="1">
      <alignment horizontal="left"/>
    </xf>
    <xf numFmtId="0" fontId="4" fillId="0" borderId="0" xfId="0" applyFont="1" applyFill="1"/>
    <xf numFmtId="2" fontId="4" fillId="0" borderId="0" xfId="0" applyNumberFormat="1" applyFont="1" applyFill="1"/>
    <xf numFmtId="2" fontId="4" fillId="0" borderId="0" xfId="0" applyNumberFormat="1" applyFont="1"/>
    <xf numFmtId="0" fontId="4" fillId="2" borderId="0" xfId="0" applyFont="1" applyFill="1"/>
    <xf numFmtId="2" fontId="4" fillId="2" borderId="0" xfId="0" applyNumberFormat="1" applyFont="1" applyFill="1"/>
    <xf numFmtId="10" fontId="4" fillId="0" borderId="0" xfId="2" applyNumberFormat="1" applyFont="1" applyFill="1"/>
    <xf numFmtId="9" fontId="4" fillId="0" borderId="0" xfId="2" applyFont="1" applyFill="1"/>
    <xf numFmtId="0" fontId="4" fillId="0" borderId="0" xfId="0" applyNumberFormat="1" applyFont="1" applyAlignment="1">
      <alignment wrapText="1"/>
    </xf>
    <xf numFmtId="0" fontId="4" fillId="0" borderId="0" xfId="0" applyNumberFormat="1" applyFont="1" applyAlignment="1"/>
    <xf numFmtId="165" fontId="4" fillId="0" borderId="0" xfId="0" applyNumberFormat="1" applyFont="1" applyAlignment="1">
      <alignment horizontal="left"/>
    </xf>
    <xf numFmtId="10" fontId="4" fillId="0" borderId="0" xfId="2" applyNumberFormat="1" applyFont="1"/>
    <xf numFmtId="0" fontId="9" fillId="0" borderId="0" xfId="0" applyFont="1"/>
    <xf numFmtId="0" fontId="11" fillId="0" borderId="0" xfId="0" applyFont="1" applyAlignment="1">
      <alignment horizontal="left"/>
    </xf>
    <xf numFmtId="0" fontId="9" fillId="0" borderId="0" xfId="0" applyFont="1" applyAlignment="1">
      <alignment horizontal="left"/>
    </xf>
    <xf numFmtId="0" fontId="9" fillId="0" borderId="1" xfId="0" applyFont="1" applyBorder="1"/>
    <xf numFmtId="0" fontId="9" fillId="0" borderId="1" xfId="0" applyFont="1" applyBorder="1" applyAlignment="1">
      <alignment wrapText="1"/>
    </xf>
    <xf numFmtId="0" fontId="9" fillId="0" borderId="0" xfId="0" applyFont="1" applyBorder="1"/>
    <xf numFmtId="0" fontId="10" fillId="0" borderId="0" xfId="0" applyFont="1" applyAlignment="1">
      <alignment wrapText="1"/>
    </xf>
    <xf numFmtId="0" fontId="9" fillId="0" borderId="0" xfId="0" applyFont="1" applyAlignment="1">
      <alignment wrapText="1"/>
    </xf>
    <xf numFmtId="0" fontId="10" fillId="0" borderId="0" xfId="0" applyFont="1"/>
    <xf numFmtId="0" fontId="10" fillId="0" borderId="0" xfId="0" applyFont="1"/>
    <xf numFmtId="0" fontId="11" fillId="0" borderId="0" xfId="0" applyFont="1" applyAlignment="1">
      <alignment horizontal="center"/>
    </xf>
    <xf numFmtId="0" fontId="9" fillId="0" borderId="0" xfId="0" applyFont="1" applyAlignment="1">
      <alignment horizontal="left" indent="5"/>
    </xf>
    <xf numFmtId="0" fontId="9" fillId="0" borderId="1" xfId="0" applyFont="1" applyBorder="1" applyAlignment="1">
      <alignment horizontal="center" wrapText="1"/>
    </xf>
    <xf numFmtId="0" fontId="9" fillId="0" borderId="1" xfId="0" applyFont="1" applyBorder="1" applyAlignment="1">
      <alignment horizontal="left" wrapText="1"/>
    </xf>
    <xf numFmtId="15" fontId="9" fillId="0" borderId="1" xfId="0" applyNumberFormat="1" applyFont="1" applyBorder="1"/>
    <xf numFmtId="0" fontId="9" fillId="0" borderId="1" xfId="0" applyFont="1" applyBorder="1" applyAlignment="1">
      <alignment horizontal="center"/>
    </xf>
    <xf numFmtId="164" fontId="9" fillId="0" borderId="1" xfId="1" applyNumberFormat="1" applyFont="1" applyBorder="1"/>
    <xf numFmtId="2" fontId="9" fillId="0" borderId="1" xfId="0" applyNumberFormat="1" applyFont="1" applyBorder="1" applyAlignment="1">
      <alignment horizontal="center"/>
    </xf>
    <xf numFmtId="15" fontId="9" fillId="0" borderId="1" xfId="0" applyNumberFormat="1" applyFont="1" applyBorder="1" applyAlignment="1">
      <alignment horizontal="right"/>
    </xf>
    <xf numFmtId="43" fontId="9" fillId="0" borderId="0" xfId="0" applyNumberFormat="1" applyFont="1"/>
    <xf numFmtId="0" fontId="10" fillId="0" borderId="4" xfId="0" applyFont="1" applyBorder="1" applyAlignment="1">
      <alignment wrapText="1"/>
    </xf>
    <xf numFmtId="0" fontId="10" fillId="0" borderId="0" xfId="0" applyFont="1" applyAlignment="1">
      <alignment wrapText="1"/>
    </xf>
    <xf numFmtId="15" fontId="9" fillId="0" borderId="0" xfId="0" applyNumberFormat="1" applyFont="1" applyBorder="1" applyAlignment="1">
      <alignment horizontal="right"/>
    </xf>
    <xf numFmtId="2" fontId="9" fillId="0" borderId="0" xfId="0" applyNumberFormat="1" applyFont="1" applyBorder="1" applyAlignment="1">
      <alignment horizontal="center"/>
    </xf>
    <xf numFmtId="164" fontId="9" fillId="0" borderId="0" xfId="1" applyNumberFormat="1" applyFont="1" applyBorder="1"/>
    <xf numFmtId="0" fontId="11" fillId="0" borderId="0" xfId="0" applyFont="1" applyBorder="1" applyAlignment="1">
      <alignment horizontal="center"/>
    </xf>
    <xf numFmtId="15" fontId="9" fillId="0" borderId="2" xfId="0" applyNumberFormat="1" applyFont="1" applyBorder="1" applyAlignment="1">
      <alignment horizontal="center"/>
    </xf>
    <xf numFmtId="15" fontId="9" fillId="0" borderId="3" xfId="0" applyNumberFormat="1" applyFont="1" applyBorder="1" applyAlignment="1">
      <alignment horizontal="center"/>
    </xf>
    <xf numFmtId="164" fontId="9" fillId="0" borderId="1" xfId="1" applyNumberFormat="1" applyFont="1" applyBorder="1" applyAlignment="1">
      <alignment horizontal="center"/>
    </xf>
    <xf numFmtId="0" fontId="9" fillId="0" borderId="0" xfId="0" applyFont="1" applyAlignment="1">
      <alignment horizontal="left" wrapText="1" indent="5"/>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161192</xdr:colOff>
      <xdr:row>1</xdr:row>
      <xdr:rowOff>51288</xdr:rowOff>
    </xdr:from>
    <xdr:to>
      <xdr:col>12</xdr:col>
      <xdr:colOff>593481</xdr:colOff>
      <xdr:row>11</xdr:row>
      <xdr:rowOff>51288</xdr:rowOff>
    </xdr:to>
    <xdr:sp macro="" textlink="">
      <xdr:nvSpPr>
        <xdr:cNvPr id="2" name="TextBox 1"/>
        <xdr:cNvSpPr txBox="1"/>
      </xdr:nvSpPr>
      <xdr:spPr>
        <a:xfrm>
          <a:off x="161192" y="373673"/>
          <a:ext cx="7729904"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presents low, mid and high greenhouse gas (GHG) price projection scenarios consistent with the common scenarios presented at the February 26, 2015 Lead Commissioner Workshop on Economic, Demographic, and Other Inputs for Electricity, Natural Gas and Transportation Fuel Demand Forecasts. The methodology used to develop these preliminary 2015 IEPR GHG price projections was developed in collaboration with CPUC and ARB staff and presented  to stakeholders in the CPUC 2014 LTPP workshop on planning assumptions and the CAISO 2014-2015 TPP Economic Analysis stakeholder meeting.</a:t>
          </a:r>
        </a:p>
        <a:p>
          <a:r>
            <a:rPr lang="en-US" sz="1100"/>
            <a:t>The methodology is described in the GHG Price Calculations tab of this spreadsheet.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Contact: Angela</a:t>
          </a:r>
          <a:r>
            <a:rPr lang="en-US" sz="1100" b="0" i="0" u="none" strike="noStrike" baseline="0">
              <a:solidFill>
                <a:schemeClr val="dk1"/>
              </a:solidFill>
              <a:effectLst/>
              <a:latin typeface="+mn-lt"/>
              <a:ea typeface="+mn-ea"/>
              <a:cs typeface="+mn-cs"/>
            </a:rPr>
            <a:t> Tanghetti</a:t>
          </a:r>
        </a:p>
        <a:p>
          <a:r>
            <a:rPr lang="en-US" sz="1100" b="0" i="0" u="none" strike="noStrike">
              <a:solidFill>
                <a:schemeClr val="dk1"/>
              </a:solidFill>
              <a:effectLst/>
              <a:latin typeface="+mn-lt"/>
              <a:ea typeface="+mn-ea"/>
              <a:cs typeface="+mn-cs"/>
            </a:rPr>
            <a:t>email: angela.tanghetti@energy.ca.gov</a:t>
          </a:r>
          <a:r>
            <a:rPr lang="en-US"/>
            <a:t> </a:t>
          </a:r>
        </a:p>
        <a:p>
          <a:r>
            <a:rPr lang="en-US" sz="1100" b="0" i="0" u="none" strike="noStrike">
              <a:solidFill>
                <a:schemeClr val="dk1"/>
              </a:solidFill>
              <a:effectLst/>
              <a:latin typeface="+mn-lt"/>
              <a:ea typeface="+mn-ea"/>
              <a:cs typeface="+mn-cs"/>
            </a:rPr>
            <a:t>Updated 2-2-2015</a:t>
          </a:r>
          <a:r>
            <a:rPr lang="en-US"/>
            <a:t> </a:t>
          </a:r>
          <a:endParaRPr lang="en-US" sz="1100"/>
        </a:p>
        <a:p>
          <a:endParaRPr lang="en-US" sz="1100"/>
        </a:p>
        <a:p>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view="pageBreakPreview" zoomScale="130" zoomScaleNormal="100" zoomScaleSheetLayoutView="130" workbookViewId="0">
      <selection activeCell="C23" sqref="C23"/>
    </sheetView>
  </sheetViews>
  <sheetFormatPr defaultRowHeight="15" x14ac:dyDescent="0.25"/>
  <sheetData>
    <row r="1" spans="2:2" ht="25.5" x14ac:dyDescent="0.35">
      <c r="B1" s="2" t="s">
        <v>27</v>
      </c>
    </row>
    <row r="13" spans="2:2" x14ac:dyDescent="0.25">
      <c r="B13" s="1"/>
    </row>
  </sheetData>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33"/>
  <sheetViews>
    <sheetView view="pageBreakPreview" zoomScale="60" zoomScaleNormal="80" workbookViewId="0">
      <selection activeCell="B50" sqref="B50"/>
    </sheetView>
  </sheetViews>
  <sheetFormatPr defaultRowHeight="15" x14ac:dyDescent="0.2"/>
  <cols>
    <col min="1" max="1" width="27.5703125" style="4" customWidth="1"/>
    <col min="2" max="2" width="16" style="4" customWidth="1"/>
    <col min="3" max="3" width="11" style="4" customWidth="1"/>
    <col min="4" max="4" width="13.7109375" style="4" customWidth="1"/>
    <col min="5" max="5" width="15.85546875" style="4" customWidth="1"/>
    <col min="6" max="6" width="14.42578125" style="4" customWidth="1"/>
    <col min="7" max="12" width="12.5703125" style="4" customWidth="1"/>
    <col min="13" max="13" width="12.28515625" style="4" customWidth="1"/>
    <col min="14" max="20" width="9.7109375" style="4" customWidth="1"/>
    <col min="21" max="16384" width="9.140625" style="4"/>
  </cols>
  <sheetData>
    <row r="5" spans="1:20" x14ac:dyDescent="0.2">
      <c r="M5" s="5" t="s">
        <v>10</v>
      </c>
    </row>
    <row r="6" spans="1:20" ht="18" x14ac:dyDescent="0.25">
      <c r="A6" s="6" t="s">
        <v>28</v>
      </c>
      <c r="M6" s="7">
        <v>42036</v>
      </c>
      <c r="N6" s="7"/>
    </row>
    <row r="8" spans="1:20" x14ac:dyDescent="0.2">
      <c r="C8" s="4">
        <v>2013</v>
      </c>
      <c r="D8" s="4">
        <v>2014</v>
      </c>
      <c r="E8" s="4">
        <v>2015</v>
      </c>
      <c r="F8" s="4">
        <v>2016</v>
      </c>
      <c r="G8" s="4">
        <v>2017</v>
      </c>
      <c r="H8" s="4">
        <v>2018</v>
      </c>
      <c r="I8" s="4">
        <v>2019</v>
      </c>
      <c r="J8" s="4">
        <v>2020</v>
      </c>
      <c r="K8" s="4">
        <v>2021</v>
      </c>
      <c r="L8" s="4">
        <v>2022</v>
      </c>
      <c r="M8" s="4">
        <v>2023</v>
      </c>
      <c r="N8" s="4">
        <v>2024</v>
      </c>
      <c r="O8" s="4">
        <v>2025</v>
      </c>
      <c r="P8" s="4">
        <v>2026</v>
      </c>
      <c r="Q8" s="4">
        <v>2027</v>
      </c>
      <c r="R8" s="4">
        <v>2028</v>
      </c>
      <c r="S8" s="4">
        <v>2029</v>
      </c>
      <c r="T8" s="4">
        <v>2030</v>
      </c>
    </row>
    <row r="9" spans="1:20" ht="15.75" x14ac:dyDescent="0.25">
      <c r="A9" s="3" t="s">
        <v>29</v>
      </c>
      <c r="B9" s="8"/>
      <c r="C9" s="8"/>
    </row>
    <row r="10" spans="1:20" x14ac:dyDescent="0.2">
      <c r="A10" s="8" t="s">
        <v>16</v>
      </c>
      <c r="B10" s="8"/>
      <c r="C10" s="9">
        <f>((footnotes!C17*footnotes!D17)+(footnotes!C18*footnotes!D18)+(footnotes!C19*footnotes!D19)+(footnotes!C20*footnotes!D20)+(footnotes!C21*footnotes!D21)+(footnotes!C22*footnotes!D22)+(footnotes!C23*footnotes!D23))/SUM(footnotes!D17:D23)</f>
        <v>11.843358961175538</v>
      </c>
      <c r="D10" s="10">
        <f>SUMPRODUCT(footnotes!C17:C25,footnotes!D17:D25)/SUM(footnotes!D17:D25)</f>
        <v>11.832350078778727</v>
      </c>
      <c r="E10" s="10">
        <f t="shared" ref="E10:T10" si="0">IF(+D10*(1+E$15+0.05)&lt;=E13,+D10*(1+E$15+0.05),E13)</f>
        <v>12.600777007563963</v>
      </c>
      <c r="F10" s="10">
        <f t="shared" si="0"/>
        <v>13.536648221788752</v>
      </c>
      <c r="G10" s="10">
        <f t="shared" si="0"/>
        <v>14.611402263485205</v>
      </c>
      <c r="H10" s="10">
        <f t="shared" si="0"/>
        <v>15.787699517657206</v>
      </c>
      <c r="I10" s="10">
        <f t="shared" si="0"/>
        <v>17.029996556520572</v>
      </c>
      <c r="J10" s="10">
        <f t="shared" si="0"/>
        <v>18.336190118044257</v>
      </c>
      <c r="K10" s="10">
        <f t="shared" si="0"/>
        <v>19.735652362648292</v>
      </c>
      <c r="L10" s="10">
        <f t="shared" si="0"/>
        <v>21.243143168365606</v>
      </c>
      <c r="M10" s="10">
        <f t="shared" si="0"/>
        <v>22.870937893976354</v>
      </c>
      <c r="N10" s="10">
        <f t="shared" si="0"/>
        <v>24.626328406577823</v>
      </c>
      <c r="O10" s="10">
        <f t="shared" si="0"/>
        <v>26.51992866154167</v>
      </c>
      <c r="P10" s="10">
        <f t="shared" si="0"/>
        <v>28.569524492885012</v>
      </c>
      <c r="Q10" s="10">
        <f t="shared" si="0"/>
        <v>30.790675777305687</v>
      </c>
      <c r="R10" s="10">
        <f t="shared" si="0"/>
        <v>33.197450112991589</v>
      </c>
      <c r="S10" s="10">
        <f t="shared" si="0"/>
        <v>35.804769656065169</v>
      </c>
      <c r="T10" s="10">
        <f t="shared" si="0"/>
        <v>38.631225982831218</v>
      </c>
    </row>
    <row r="11" spans="1:20" x14ac:dyDescent="0.2">
      <c r="A11" s="8" t="s">
        <v>17</v>
      </c>
      <c r="B11" s="8"/>
      <c r="C11" s="8"/>
      <c r="D11" s="10">
        <f t="shared" ref="D11:I11" si="1">D10</f>
        <v>11.832350078778727</v>
      </c>
      <c r="E11" s="10">
        <f t="shared" si="1"/>
        <v>12.600777007563963</v>
      </c>
      <c r="F11" s="10">
        <f t="shared" si="1"/>
        <v>13.536648221788752</v>
      </c>
      <c r="G11" s="10">
        <f t="shared" si="1"/>
        <v>14.611402263485205</v>
      </c>
      <c r="H11" s="10">
        <f t="shared" si="1"/>
        <v>15.787699517657206</v>
      </c>
      <c r="I11" s="10">
        <f t="shared" si="1"/>
        <v>17.029996556520572</v>
      </c>
      <c r="J11" s="10">
        <f t="shared" ref="J11:T11" si="2">IF(+J10*1.5&gt;J13,J13,J10*1.5)</f>
        <v>27.504285177066386</v>
      </c>
      <c r="K11" s="10">
        <f t="shared" si="2"/>
        <v>29.603478543972436</v>
      </c>
      <c r="L11" s="10">
        <f t="shared" si="2"/>
        <v>31.864714752548409</v>
      </c>
      <c r="M11" s="10">
        <f t="shared" si="2"/>
        <v>34.306406840964527</v>
      </c>
      <c r="N11" s="10">
        <f t="shared" si="2"/>
        <v>36.939492609866733</v>
      </c>
      <c r="O11" s="10">
        <f t="shared" si="2"/>
        <v>39.779892992312504</v>
      </c>
      <c r="P11" s="10">
        <f t="shared" si="2"/>
        <v>42.85428673932752</v>
      </c>
      <c r="Q11" s="10">
        <f t="shared" si="2"/>
        <v>46.186013665958527</v>
      </c>
      <c r="R11" s="10">
        <f t="shared" si="2"/>
        <v>49.796175169487384</v>
      </c>
      <c r="S11" s="10">
        <f t="shared" si="2"/>
        <v>53.707154484097757</v>
      </c>
      <c r="T11" s="10">
        <f t="shared" si="2"/>
        <v>57.94683897424683</v>
      </c>
    </row>
    <row r="12" spans="1:20" x14ac:dyDescent="0.2">
      <c r="A12" s="8" t="s">
        <v>30</v>
      </c>
      <c r="B12" s="8"/>
      <c r="C12" s="8"/>
      <c r="D12" s="10">
        <f t="shared" ref="D12:T12" si="3">IF(+D10*3&gt;D13,D13,D10*3)</f>
        <v>35.497050236336179</v>
      </c>
      <c r="E12" s="10">
        <f t="shared" si="3"/>
        <v>37.802331022691888</v>
      </c>
      <c r="F12" s="10">
        <f t="shared" si="3"/>
        <v>40.609944665366257</v>
      </c>
      <c r="G12" s="10">
        <f t="shared" si="3"/>
        <v>43.834206790455617</v>
      </c>
      <c r="H12" s="10">
        <f t="shared" si="3"/>
        <v>47.363098552971621</v>
      </c>
      <c r="I12" s="10">
        <f t="shared" si="3"/>
        <v>51.089989669561717</v>
      </c>
      <c r="J12" s="10">
        <f t="shared" si="3"/>
        <v>55.008570354132772</v>
      </c>
      <c r="K12" s="10">
        <f t="shared" si="3"/>
        <v>59.206957087944872</v>
      </c>
      <c r="L12" s="10">
        <f t="shared" si="3"/>
        <v>63.729429505096817</v>
      </c>
      <c r="M12" s="10">
        <f t="shared" si="3"/>
        <v>68.612813681929055</v>
      </c>
      <c r="N12" s="10">
        <f t="shared" si="3"/>
        <v>73.878985219733465</v>
      </c>
      <c r="O12" s="10">
        <f t="shared" si="3"/>
        <v>79.559785984625009</v>
      </c>
      <c r="P12" s="10">
        <f t="shared" si="3"/>
        <v>85.70857347865504</v>
      </c>
      <c r="Q12" s="10">
        <f t="shared" si="3"/>
        <v>92.372027331917053</v>
      </c>
      <c r="R12" s="10">
        <f t="shared" si="3"/>
        <v>99.592350338974768</v>
      </c>
      <c r="S12" s="10">
        <f t="shared" si="3"/>
        <v>107.41430896819551</v>
      </c>
      <c r="T12" s="10">
        <f t="shared" si="3"/>
        <v>115.89367794849366</v>
      </c>
    </row>
    <row r="13" spans="1:20" x14ac:dyDescent="0.2">
      <c r="A13" s="11" t="s">
        <v>31</v>
      </c>
      <c r="B13" s="11"/>
      <c r="C13" s="11">
        <v>50</v>
      </c>
      <c r="D13" s="12">
        <f t="shared" ref="D13:T13" si="4">+C13*(1+D$15+0.05)</f>
        <v>53.355686290316598</v>
      </c>
      <c r="E13" s="12">
        <f t="shared" si="4"/>
        <v>56.820758391490287</v>
      </c>
      <c r="F13" s="12">
        <f t="shared" si="4"/>
        <v>61.040888000727598</v>
      </c>
      <c r="G13" s="12">
        <f t="shared" si="4"/>
        <v>65.887282766451477</v>
      </c>
      <c r="H13" s="12">
        <f t="shared" si="4"/>
        <v>71.191566941606652</v>
      </c>
      <c r="I13" s="12">
        <f t="shared" si="4"/>
        <v>76.793464336770995</v>
      </c>
      <c r="J13" s="12">
        <f t="shared" si="4"/>
        <v>82.683490700010793</v>
      </c>
      <c r="K13" s="12">
        <f t="shared" si="4"/>
        <v>88.994094088272121</v>
      </c>
      <c r="L13" s="12">
        <f t="shared" si="4"/>
        <v>95.791831306987973</v>
      </c>
      <c r="M13" s="12">
        <f t="shared" si="4"/>
        <v>103.13205570420962</v>
      </c>
      <c r="N13" s="12">
        <f t="shared" si="4"/>
        <v>111.04764853942677</v>
      </c>
      <c r="O13" s="12">
        <f t="shared" si="4"/>
        <v>119.58647138446068</v>
      </c>
      <c r="P13" s="12">
        <f t="shared" si="4"/>
        <v>128.8287260059858</v>
      </c>
      <c r="Q13" s="12">
        <f t="shared" si="4"/>
        <v>138.84457664815301</v>
      </c>
      <c r="R13" s="12">
        <f t="shared" si="4"/>
        <v>149.69745841478991</v>
      </c>
      <c r="S13" s="12">
        <f t="shared" si="4"/>
        <v>161.45465987287963</v>
      </c>
      <c r="T13" s="12">
        <f t="shared" si="4"/>
        <v>174.20001612756673</v>
      </c>
    </row>
    <row r="14" spans="1:20" s="8" customFormat="1" x14ac:dyDescent="0.2">
      <c r="D14" s="9"/>
      <c r="E14" s="9"/>
      <c r="F14" s="9"/>
      <c r="G14" s="9"/>
      <c r="H14" s="9"/>
      <c r="I14" s="9"/>
      <c r="J14" s="9"/>
      <c r="K14" s="9"/>
      <c r="L14" s="9"/>
      <c r="M14" s="9"/>
      <c r="N14" s="9"/>
    </row>
    <row r="15" spans="1:20" s="8" customFormat="1" x14ac:dyDescent="0.2">
      <c r="A15" s="8" t="s">
        <v>32</v>
      </c>
      <c r="C15" s="13">
        <v>1</v>
      </c>
      <c r="D15" s="13">
        <v>1.7113725806331814E-2</v>
      </c>
      <c r="E15" s="13">
        <v>1.4942883169371868E-2</v>
      </c>
      <c r="F15" s="13">
        <v>2.4270913108215952E-2</v>
      </c>
      <c r="G15" s="13">
        <v>2.9395875854003179E-2</v>
      </c>
      <c r="H15" s="13">
        <v>3.0505432193297394E-2</v>
      </c>
      <c r="I15" s="13">
        <v>2.8687654111605242E-2</v>
      </c>
      <c r="J15" s="13">
        <v>2.6699578722084994E-2</v>
      </c>
      <c r="K15" s="13">
        <v>2.6322411340339046E-2</v>
      </c>
      <c r="L15" s="13">
        <v>2.6384138614560869E-2</v>
      </c>
      <c r="M15" s="13">
        <v>2.6626830253386941E-2</v>
      </c>
      <c r="N15" s="13">
        <v>2.6752012564547983E-2</v>
      </c>
      <c r="O15" s="13">
        <v>2.6893324238218667E-2</v>
      </c>
      <c r="P15" s="13">
        <v>2.7285118580111317E-2</v>
      </c>
      <c r="Q15" s="13">
        <v>2.7745476126976882E-2</v>
      </c>
      <c r="R15" s="13">
        <v>2.8165687336418159E-2</v>
      </c>
      <c r="S15" s="13">
        <v>2.8539753330428824E-2</v>
      </c>
      <c r="T15" s="13">
        <v>2.8940776715407707E-2</v>
      </c>
    </row>
    <row r="16" spans="1:20" s="8" customFormat="1" x14ac:dyDescent="0.2">
      <c r="C16" s="13"/>
      <c r="D16" s="13"/>
      <c r="E16" s="13"/>
      <c r="F16" s="13"/>
      <c r="G16" s="13"/>
      <c r="H16" s="13"/>
      <c r="I16" s="13"/>
      <c r="J16" s="13"/>
      <c r="K16" s="13"/>
      <c r="L16" s="13"/>
      <c r="M16" s="13"/>
      <c r="N16" s="13"/>
      <c r="O16" s="13"/>
      <c r="P16" s="13"/>
      <c r="Q16" s="13"/>
      <c r="R16" s="13"/>
      <c r="S16" s="13"/>
      <c r="T16" s="13"/>
    </row>
    <row r="17" spans="1:20" s="8" customFormat="1" x14ac:dyDescent="0.2">
      <c r="A17" s="8" t="s">
        <v>19</v>
      </c>
      <c r="D17" s="14"/>
      <c r="E17" s="14"/>
      <c r="F17" s="14"/>
      <c r="G17" s="14"/>
      <c r="H17" s="14"/>
      <c r="I17" s="14"/>
      <c r="J17" s="14"/>
      <c r="K17" s="14"/>
      <c r="L17" s="14"/>
      <c r="M17" s="14"/>
      <c r="N17" s="14"/>
      <c r="O17" s="14"/>
      <c r="P17" s="14"/>
      <c r="Q17" s="14"/>
      <c r="R17" s="14"/>
      <c r="S17" s="14"/>
      <c r="T17" s="14"/>
    </row>
    <row r="18" spans="1:20" ht="33" customHeight="1" x14ac:dyDescent="0.2">
      <c r="A18" s="15" t="s">
        <v>20</v>
      </c>
      <c r="B18" s="15"/>
      <c r="C18" s="15"/>
      <c r="D18" s="15"/>
      <c r="E18" s="15"/>
      <c r="F18" s="15"/>
      <c r="G18" s="15"/>
      <c r="H18" s="15"/>
      <c r="I18" s="15"/>
      <c r="J18" s="15"/>
      <c r="K18" s="15"/>
      <c r="L18" s="15"/>
      <c r="M18" s="15"/>
      <c r="N18" s="15"/>
      <c r="O18" s="15"/>
      <c r="P18" s="15"/>
      <c r="Q18" s="15"/>
      <c r="R18" s="15"/>
      <c r="S18" s="15"/>
      <c r="T18" s="15"/>
    </row>
    <row r="19" spans="1:20" x14ac:dyDescent="0.2">
      <c r="A19" s="16"/>
    </row>
    <row r="20" spans="1:20" x14ac:dyDescent="0.2">
      <c r="A20" s="16"/>
    </row>
    <row r="21" spans="1:20" x14ac:dyDescent="0.2">
      <c r="A21" s="16"/>
    </row>
    <row r="22" spans="1:20" x14ac:dyDescent="0.2">
      <c r="A22" s="16"/>
    </row>
    <row r="23" spans="1:20" x14ac:dyDescent="0.2">
      <c r="A23" s="16"/>
    </row>
    <row r="24" spans="1:20" ht="18" x14ac:dyDescent="0.25">
      <c r="A24" s="6" t="s">
        <v>33</v>
      </c>
      <c r="M24" s="17"/>
    </row>
    <row r="26" spans="1:20" x14ac:dyDescent="0.2">
      <c r="C26" s="4">
        <v>2013</v>
      </c>
      <c r="D26" s="4">
        <v>2014</v>
      </c>
      <c r="E26" s="4">
        <v>2015</v>
      </c>
      <c r="F26" s="4">
        <v>2016</v>
      </c>
      <c r="G26" s="4">
        <v>2017</v>
      </c>
      <c r="H26" s="4">
        <v>2018</v>
      </c>
      <c r="I26" s="4">
        <v>2019</v>
      </c>
      <c r="J26" s="4">
        <v>2020</v>
      </c>
      <c r="K26" s="4">
        <v>2021</v>
      </c>
      <c r="L26" s="4">
        <v>2022</v>
      </c>
      <c r="M26" s="4">
        <v>2023</v>
      </c>
      <c r="N26" s="4">
        <v>2024</v>
      </c>
      <c r="O26" s="4">
        <v>2025</v>
      </c>
      <c r="P26" s="4">
        <v>2026</v>
      </c>
      <c r="Q26" s="4">
        <v>2027</v>
      </c>
      <c r="R26" s="4">
        <v>2028</v>
      </c>
      <c r="S26" s="4">
        <v>2029</v>
      </c>
      <c r="T26" s="4">
        <v>2030</v>
      </c>
    </row>
    <row r="27" spans="1:20" ht="15.75" x14ac:dyDescent="0.25">
      <c r="A27" s="3" t="s">
        <v>34</v>
      </c>
      <c r="B27" s="8"/>
      <c r="C27" s="8"/>
    </row>
    <row r="28" spans="1:20" x14ac:dyDescent="0.2">
      <c r="A28" s="8" t="s">
        <v>16</v>
      </c>
      <c r="B28" s="8"/>
      <c r="C28" s="9">
        <f>+C10/C$33</f>
        <v>11.843358961175538</v>
      </c>
      <c r="D28" s="9">
        <f t="shared" ref="D28:T28" si="5">+D10/(1+D$33)</f>
        <v>11.653723670809304</v>
      </c>
      <c r="E28" s="9">
        <f t="shared" si="5"/>
        <v>12.30751792305899</v>
      </c>
      <c r="F28" s="9">
        <f t="shared" si="5"/>
        <v>13.206757696715885</v>
      </c>
      <c r="G28" s="9">
        <f t="shared" si="5"/>
        <v>14.224869500306374</v>
      </c>
      <c r="H28" s="9">
        <f t="shared" si="5"/>
        <v>15.407221454281942</v>
      </c>
      <c r="I28" s="9">
        <f t="shared" si="5"/>
        <v>16.650012961884528</v>
      </c>
      <c r="J28" s="9">
        <f t="shared" si="5"/>
        <v>17.945276031805779</v>
      </c>
      <c r="K28" s="9">
        <f t="shared" si="5"/>
        <v>19.288403180321275</v>
      </c>
      <c r="L28" s="9">
        <f t="shared" si="5"/>
        <v>20.732991790660922</v>
      </c>
      <c r="M28" s="9">
        <f t="shared" si="5"/>
        <v>22.299168220472151</v>
      </c>
      <c r="N28" s="9">
        <f t="shared" si="5"/>
        <v>24.000664264971658</v>
      </c>
      <c r="O28" s="9">
        <f t="shared" si="5"/>
        <v>25.84337636241175</v>
      </c>
      <c r="P28" s="9">
        <f t="shared" si="5"/>
        <v>27.827943777958339</v>
      </c>
      <c r="Q28" s="9">
        <f t="shared" si="5"/>
        <v>29.991440516610457</v>
      </c>
      <c r="R28" s="9">
        <f t="shared" si="5"/>
        <v>32.335742078800614</v>
      </c>
      <c r="S28" s="9">
        <f t="shared" si="5"/>
        <v>34.875383285425983</v>
      </c>
      <c r="T28" s="9">
        <f t="shared" si="5"/>
        <v>37.628473130225061</v>
      </c>
    </row>
    <row r="29" spans="1:20" x14ac:dyDescent="0.2">
      <c r="A29" s="8" t="s">
        <v>17</v>
      </c>
      <c r="B29" s="8"/>
      <c r="C29" s="9"/>
      <c r="D29" s="9">
        <f t="shared" ref="D29:T29" si="6">+D11/(1+D$33)</f>
        <v>11.653723670809304</v>
      </c>
      <c r="E29" s="9">
        <f t="shared" si="6"/>
        <v>12.30751792305899</v>
      </c>
      <c r="F29" s="9">
        <f t="shared" si="6"/>
        <v>13.206757696715885</v>
      </c>
      <c r="G29" s="9">
        <f t="shared" si="6"/>
        <v>14.224869500306374</v>
      </c>
      <c r="H29" s="9">
        <f t="shared" si="6"/>
        <v>15.407221454281942</v>
      </c>
      <c r="I29" s="9">
        <f t="shared" si="6"/>
        <v>16.650012961884528</v>
      </c>
      <c r="J29" s="9">
        <f t="shared" si="6"/>
        <v>26.91791404770867</v>
      </c>
      <c r="K29" s="9">
        <f t="shared" si="6"/>
        <v>28.932604770481909</v>
      </c>
      <c r="L29" s="9">
        <f t="shared" si="6"/>
        <v>31.099487685991384</v>
      </c>
      <c r="M29" s="9">
        <f t="shared" si="6"/>
        <v>33.448752330708224</v>
      </c>
      <c r="N29" s="9">
        <f t="shared" si="6"/>
        <v>36.000996397457484</v>
      </c>
      <c r="O29" s="9">
        <f t="shared" si="6"/>
        <v>38.765064543617626</v>
      </c>
      <c r="P29" s="9">
        <f t="shared" si="6"/>
        <v>41.741915666937508</v>
      </c>
      <c r="Q29" s="9">
        <f t="shared" si="6"/>
        <v>44.987160774915679</v>
      </c>
      <c r="R29" s="9">
        <f t="shared" si="6"/>
        <v>48.503613118200917</v>
      </c>
      <c r="S29" s="9">
        <f t="shared" si="6"/>
        <v>52.313074928138981</v>
      </c>
      <c r="T29" s="9">
        <f t="shared" si="6"/>
        <v>56.442709695337598</v>
      </c>
    </row>
    <row r="30" spans="1:20" x14ac:dyDescent="0.2">
      <c r="A30" s="8" t="s">
        <v>18</v>
      </c>
      <c r="B30" s="8"/>
      <c r="C30" s="9"/>
      <c r="D30" s="9">
        <f t="shared" ref="D30:T30" si="7">+D12/(1+D$33)</f>
        <v>34.961171012427904</v>
      </c>
      <c r="E30" s="9">
        <f t="shared" si="7"/>
        <v>36.922553769176972</v>
      </c>
      <c r="F30" s="9">
        <f t="shared" si="7"/>
        <v>39.620273090147656</v>
      </c>
      <c r="G30" s="9">
        <f t="shared" si="7"/>
        <v>42.674608500919128</v>
      </c>
      <c r="H30" s="9">
        <f t="shared" si="7"/>
        <v>46.221664362845829</v>
      </c>
      <c r="I30" s="9">
        <f t="shared" si="7"/>
        <v>49.950038885653584</v>
      </c>
      <c r="J30" s="9">
        <f t="shared" si="7"/>
        <v>53.835828095417341</v>
      </c>
      <c r="K30" s="9">
        <f t="shared" si="7"/>
        <v>57.865209540963818</v>
      </c>
      <c r="L30" s="9">
        <f t="shared" si="7"/>
        <v>62.198975371982769</v>
      </c>
      <c r="M30" s="9">
        <f t="shared" si="7"/>
        <v>66.897504661416448</v>
      </c>
      <c r="N30" s="9">
        <f t="shared" si="7"/>
        <v>72.001992794914969</v>
      </c>
      <c r="O30" s="9">
        <f t="shared" si="7"/>
        <v>77.530129087235252</v>
      </c>
      <c r="P30" s="9">
        <f t="shared" si="7"/>
        <v>83.483831333875017</v>
      </c>
      <c r="Q30" s="9">
        <f t="shared" si="7"/>
        <v>89.974321549831359</v>
      </c>
      <c r="R30" s="9">
        <f t="shared" si="7"/>
        <v>97.007226236401834</v>
      </c>
      <c r="S30" s="9">
        <f t="shared" si="7"/>
        <v>104.62614985627796</v>
      </c>
      <c r="T30" s="9">
        <f t="shared" si="7"/>
        <v>112.8854193906752</v>
      </c>
    </row>
    <row r="31" spans="1:20" x14ac:dyDescent="0.2">
      <c r="A31" s="11" t="s">
        <v>0</v>
      </c>
      <c r="B31" s="11"/>
      <c r="C31" s="12">
        <f>+C13/C$33</f>
        <v>50</v>
      </c>
      <c r="D31" s="12">
        <f t="shared" ref="D31:T31" si="8">+D13/(1+D$33)</f>
        <v>52.550205170900092</v>
      </c>
      <c r="E31" s="12">
        <f t="shared" si="8"/>
        <v>55.498363464831066</v>
      </c>
      <c r="F31" s="12">
        <f t="shared" si="8"/>
        <v>59.553310702156622</v>
      </c>
      <c r="G31" s="12">
        <f t="shared" si="8"/>
        <v>64.144288288111326</v>
      </c>
      <c r="H31" s="12">
        <f t="shared" si="8"/>
        <v>69.475874956951216</v>
      </c>
      <c r="I31" s="12">
        <f t="shared" si="8"/>
        <v>75.080002062929935</v>
      </c>
      <c r="J31" s="12">
        <f t="shared" si="8"/>
        <v>80.920739495648291</v>
      </c>
      <c r="K31" s="12">
        <f t="shared" si="8"/>
        <v>86.977310701458734</v>
      </c>
      <c r="L31" s="12">
        <f t="shared" si="8"/>
        <v>93.491402678003951</v>
      </c>
      <c r="M31" s="12">
        <f t="shared" si="8"/>
        <v>100.55377132902692</v>
      </c>
      <c r="N31" s="12">
        <f t="shared" si="8"/>
        <v>108.22633752002831</v>
      </c>
      <c r="O31" s="12">
        <f t="shared" si="8"/>
        <v>116.53569009494238</v>
      </c>
      <c r="P31" s="12">
        <f t="shared" si="8"/>
        <v>125.484711695968</v>
      </c>
      <c r="Q31" s="12">
        <f t="shared" si="8"/>
        <v>135.24058035342745</v>
      </c>
      <c r="R31" s="12">
        <f t="shared" si="8"/>
        <v>145.81175327252922</v>
      </c>
      <c r="S31" s="12">
        <f t="shared" si="8"/>
        <v>157.26377240723102</v>
      </c>
      <c r="T31" s="12">
        <f t="shared" si="8"/>
        <v>169.67829675025294</v>
      </c>
    </row>
    <row r="33" spans="1:20" x14ac:dyDescent="0.2">
      <c r="A33" s="4" t="s">
        <v>14</v>
      </c>
      <c r="C33" s="18">
        <v>1</v>
      </c>
      <c r="D33" s="18">
        <v>1.53278396686936E-2</v>
      </c>
      <c r="E33" s="18">
        <v>2.3827638223912827E-2</v>
      </c>
      <c r="F33" s="18">
        <v>2.4978918569460974E-2</v>
      </c>
      <c r="G33" s="18">
        <v>2.7173027012339618E-2</v>
      </c>
      <c r="H33" s="18">
        <v>2.4694787733418478E-2</v>
      </c>
      <c r="I33" s="18">
        <v>2.2821819749084114E-2</v>
      </c>
      <c r="J33" s="18">
        <v>2.1783676414095367E-2</v>
      </c>
      <c r="K33" s="18">
        <v>2.3187465449878032E-2</v>
      </c>
      <c r="L33" s="18">
        <v>2.4605777248919766E-2</v>
      </c>
      <c r="M33" s="18">
        <v>2.5640852064575198E-2</v>
      </c>
      <c r="N33" s="18">
        <v>2.6068617714023218E-2</v>
      </c>
      <c r="O33" s="18">
        <v>2.617894386717751E-2</v>
      </c>
      <c r="P33" s="18">
        <v>2.6648778682457248E-2</v>
      </c>
      <c r="Q33" s="18">
        <v>2.6648778682457248E-2</v>
      </c>
      <c r="R33" s="18">
        <v>2.6648778682457248E-2</v>
      </c>
      <c r="S33" s="18">
        <v>2.6648778682457248E-2</v>
      </c>
      <c r="T33" s="18">
        <v>2.6648778682457248E-2</v>
      </c>
    </row>
  </sheetData>
  <mergeCells count="2">
    <mergeCell ref="M6:N6"/>
    <mergeCell ref="A18:T18"/>
  </mergeCells>
  <pageMargins left="0" right="0" top="0.25" bottom="0.25" header="0" footer="0"/>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36"/>
  <sheetViews>
    <sheetView tabSelected="1" view="pageBreakPreview" zoomScale="85" zoomScaleNormal="90" zoomScaleSheetLayoutView="85" workbookViewId="0">
      <selection activeCell="A27" sqref="A27"/>
    </sheetView>
  </sheetViews>
  <sheetFormatPr defaultRowHeight="14.25" x14ac:dyDescent="0.2"/>
  <cols>
    <col min="1" max="1" width="9.140625" style="19"/>
    <col min="2" max="2" width="17.42578125" style="19" customWidth="1"/>
    <col min="3" max="3" width="46.28515625" style="19" customWidth="1"/>
    <col min="4" max="4" width="16.7109375" style="19" customWidth="1"/>
    <col min="5" max="5" width="12.5703125" style="19" customWidth="1"/>
    <col min="6" max="6" width="14.5703125" style="19" customWidth="1"/>
    <col min="7" max="16384" width="9.140625" style="19"/>
  </cols>
  <sheetData>
    <row r="3" spans="1:16" ht="15" x14ac:dyDescent="0.2">
      <c r="A3" s="19" t="s">
        <v>35</v>
      </c>
    </row>
    <row r="4" spans="1:16" ht="15" x14ac:dyDescent="0.25">
      <c r="B4" s="20" t="s">
        <v>23</v>
      </c>
      <c r="C4" s="21"/>
    </row>
    <row r="5" spans="1:16" x14ac:dyDescent="0.2">
      <c r="B5" s="22" t="s">
        <v>3</v>
      </c>
      <c r="C5" s="22" t="s">
        <v>4</v>
      </c>
    </row>
    <row r="6" spans="1:16" x14ac:dyDescent="0.2">
      <c r="B6" s="22" t="s">
        <v>2</v>
      </c>
      <c r="C6" s="22" t="s">
        <v>5</v>
      </c>
    </row>
    <row r="7" spans="1:16" x14ac:dyDescent="0.2">
      <c r="B7" s="22" t="s">
        <v>6</v>
      </c>
      <c r="C7" s="22" t="s">
        <v>7</v>
      </c>
    </row>
    <row r="8" spans="1:16" ht="81.75" customHeight="1" x14ac:dyDescent="0.2">
      <c r="B8" s="22" t="s">
        <v>8</v>
      </c>
      <c r="C8" s="23" t="s">
        <v>9</v>
      </c>
    </row>
    <row r="9" spans="1:16" x14ac:dyDescent="0.2">
      <c r="B9" s="24"/>
      <c r="C9" s="24"/>
    </row>
    <row r="10" spans="1:16" ht="61.5" customHeight="1" x14ac:dyDescent="0.2">
      <c r="A10" s="25" t="s">
        <v>36</v>
      </c>
      <c r="B10" s="25"/>
      <c r="C10" s="25"/>
      <c r="D10" s="25"/>
      <c r="E10" s="25"/>
      <c r="F10" s="25"/>
      <c r="G10" s="25"/>
      <c r="H10" s="25"/>
      <c r="I10" s="25"/>
      <c r="J10" s="25"/>
      <c r="K10" s="25"/>
      <c r="L10" s="25"/>
      <c r="M10" s="25"/>
      <c r="N10" s="25"/>
      <c r="O10" s="25"/>
      <c r="P10" s="25"/>
    </row>
    <row r="11" spans="1:16" ht="31.5" customHeight="1" x14ac:dyDescent="0.2">
      <c r="A11" s="25" t="s">
        <v>37</v>
      </c>
      <c r="B11" s="25"/>
      <c r="C11" s="25"/>
      <c r="D11" s="25"/>
      <c r="E11" s="25"/>
      <c r="F11" s="25"/>
      <c r="G11" s="25"/>
      <c r="H11" s="25"/>
      <c r="I11" s="25"/>
      <c r="J11" s="25"/>
      <c r="K11" s="25"/>
      <c r="L11" s="25"/>
      <c r="M11" s="25"/>
      <c r="N11" s="25"/>
      <c r="O11" s="25"/>
      <c r="P11" s="25"/>
    </row>
    <row r="12" spans="1:16" s="26" customFormat="1" ht="31.5" customHeight="1" x14ac:dyDescent="0.2">
      <c r="A12" s="25" t="s">
        <v>38</v>
      </c>
      <c r="B12" s="25"/>
      <c r="C12" s="25"/>
      <c r="D12" s="25"/>
      <c r="E12" s="25"/>
      <c r="F12" s="25"/>
      <c r="G12" s="25"/>
      <c r="H12" s="25"/>
      <c r="I12" s="25"/>
      <c r="J12" s="25"/>
      <c r="K12" s="25"/>
      <c r="L12" s="25"/>
      <c r="M12" s="25"/>
      <c r="N12" s="25"/>
      <c r="O12" s="25"/>
      <c r="P12" s="25"/>
    </row>
    <row r="13" spans="1:16" ht="15" x14ac:dyDescent="0.2">
      <c r="A13" s="27" t="s">
        <v>39</v>
      </c>
      <c r="B13" s="27"/>
      <c r="C13" s="27"/>
      <c r="D13" s="27"/>
      <c r="E13" s="27"/>
      <c r="F13" s="27"/>
      <c r="G13" s="27"/>
      <c r="H13" s="27"/>
      <c r="I13" s="27"/>
      <c r="J13" s="27"/>
      <c r="K13" s="27"/>
      <c r="L13" s="27"/>
      <c r="M13" s="27"/>
      <c r="N13" s="27"/>
      <c r="O13" s="27"/>
      <c r="P13" s="27"/>
    </row>
    <row r="14" spans="1:16" x14ac:dyDescent="0.2">
      <c r="A14" s="28"/>
    </row>
    <row r="15" spans="1:16" ht="15" x14ac:dyDescent="0.25">
      <c r="A15" s="28"/>
      <c r="C15" s="29" t="s">
        <v>22</v>
      </c>
    </row>
    <row r="16" spans="1:16" ht="38.25" customHeight="1" x14ac:dyDescent="0.2">
      <c r="A16" s="30"/>
      <c r="B16" s="22" t="s">
        <v>21</v>
      </c>
      <c r="C16" s="31" t="s">
        <v>40</v>
      </c>
      <c r="D16" s="32" t="s">
        <v>11</v>
      </c>
    </row>
    <row r="17" spans="1:16" x14ac:dyDescent="0.2">
      <c r="A17" s="30"/>
      <c r="B17" s="33">
        <v>41227</v>
      </c>
      <c r="C17" s="34">
        <v>10.09</v>
      </c>
      <c r="D17" s="35">
        <v>23126110</v>
      </c>
    </row>
    <row r="18" spans="1:16" x14ac:dyDescent="0.2">
      <c r="A18" s="30"/>
      <c r="B18" s="33">
        <v>41324</v>
      </c>
      <c r="C18" s="36">
        <v>13.62</v>
      </c>
      <c r="D18" s="35">
        <v>12924822</v>
      </c>
    </row>
    <row r="19" spans="1:16" x14ac:dyDescent="0.2">
      <c r="A19" s="30"/>
      <c r="B19" s="33">
        <v>41410</v>
      </c>
      <c r="C19" s="36">
        <v>14</v>
      </c>
      <c r="D19" s="35">
        <v>14522048</v>
      </c>
    </row>
    <row r="20" spans="1:16" x14ac:dyDescent="0.2">
      <c r="A20" s="30"/>
      <c r="B20" s="37">
        <v>41502</v>
      </c>
      <c r="C20" s="36">
        <v>12.22</v>
      </c>
      <c r="D20" s="35">
        <v>13865422</v>
      </c>
    </row>
    <row r="21" spans="1:16" x14ac:dyDescent="0.2">
      <c r="A21" s="30"/>
      <c r="B21" s="37">
        <v>41597</v>
      </c>
      <c r="C21" s="36">
        <v>11.48</v>
      </c>
      <c r="D21" s="35">
        <v>16614526</v>
      </c>
    </row>
    <row r="22" spans="1:16" x14ac:dyDescent="0.2">
      <c r="A22" s="30"/>
      <c r="B22" s="37">
        <v>41689</v>
      </c>
      <c r="C22" s="36">
        <v>11.48</v>
      </c>
      <c r="D22" s="35">
        <v>19538695</v>
      </c>
      <c r="H22" s="38"/>
    </row>
    <row r="23" spans="1:16" x14ac:dyDescent="0.2">
      <c r="A23" s="30"/>
      <c r="B23" s="37">
        <v>41775</v>
      </c>
      <c r="C23" s="36">
        <v>11.5</v>
      </c>
      <c r="D23" s="35">
        <v>16947080</v>
      </c>
    </row>
    <row r="24" spans="1:16" x14ac:dyDescent="0.2">
      <c r="A24" s="30"/>
      <c r="B24" s="37">
        <v>41869</v>
      </c>
      <c r="C24" s="36">
        <v>11.5</v>
      </c>
      <c r="D24" s="35">
        <v>22473043</v>
      </c>
    </row>
    <row r="25" spans="1:16" x14ac:dyDescent="0.2">
      <c r="A25" s="30"/>
      <c r="B25" s="37">
        <v>41968</v>
      </c>
      <c r="C25" s="36">
        <v>12.1</v>
      </c>
      <c r="D25" s="35">
        <v>23070987</v>
      </c>
    </row>
    <row r="26" spans="1:16" ht="59.25" customHeight="1" x14ac:dyDescent="0.2">
      <c r="A26" s="30"/>
      <c r="B26" s="39" t="s">
        <v>41</v>
      </c>
      <c r="C26" s="39"/>
      <c r="D26" s="39"/>
    </row>
    <row r="27" spans="1:16" ht="28.5" customHeight="1" x14ac:dyDescent="0.2">
      <c r="B27" s="40"/>
      <c r="C27" s="40"/>
      <c r="D27" s="40"/>
      <c r="E27" s="40"/>
      <c r="F27" s="40"/>
      <c r="G27" s="40"/>
      <c r="H27" s="40"/>
      <c r="I27" s="40"/>
      <c r="J27" s="40"/>
      <c r="K27" s="40"/>
      <c r="L27" s="40"/>
      <c r="M27" s="40"/>
      <c r="N27" s="40"/>
      <c r="O27" s="40"/>
      <c r="P27" s="40"/>
    </row>
    <row r="28" spans="1:16" x14ac:dyDescent="0.2">
      <c r="A28" s="21" t="s">
        <v>1</v>
      </c>
      <c r="B28" s="41"/>
      <c r="C28" s="42"/>
      <c r="D28" s="43"/>
    </row>
    <row r="29" spans="1:16" ht="15" x14ac:dyDescent="0.25">
      <c r="A29" s="21"/>
      <c r="B29" s="41"/>
      <c r="C29" s="44" t="s">
        <v>22</v>
      </c>
      <c r="D29" s="43"/>
    </row>
    <row r="30" spans="1:16" x14ac:dyDescent="0.2">
      <c r="A30" s="30"/>
      <c r="B30" s="45" t="s">
        <v>26</v>
      </c>
      <c r="C30" s="46"/>
      <c r="D30" s="47" t="s">
        <v>15</v>
      </c>
    </row>
    <row r="31" spans="1:16" x14ac:dyDescent="0.2">
      <c r="A31" s="30"/>
      <c r="B31" s="33" t="s">
        <v>12</v>
      </c>
      <c r="C31" s="22"/>
      <c r="D31" s="35">
        <f>+D32-SUM(D17:D21)</f>
        <v>14815326</v>
      </c>
    </row>
    <row r="32" spans="1:16" x14ac:dyDescent="0.2">
      <c r="A32" s="30"/>
      <c r="B32" s="33" t="s">
        <v>42</v>
      </c>
      <c r="C32" s="22"/>
      <c r="D32" s="35">
        <f>57628254+38240000</f>
        <v>95868254</v>
      </c>
    </row>
    <row r="33" spans="1:16" x14ac:dyDescent="0.2">
      <c r="A33" s="30"/>
      <c r="B33" s="33" t="s">
        <v>13</v>
      </c>
      <c r="C33" s="22"/>
      <c r="D33" s="35">
        <f>+D34-SUM(D22:D25)</f>
        <v>3147220</v>
      </c>
    </row>
    <row r="34" spans="1:16" x14ac:dyDescent="0.2">
      <c r="A34" s="30"/>
      <c r="B34" s="33" t="s">
        <v>43</v>
      </c>
      <c r="C34" s="22"/>
      <c r="D34" s="35">
        <f>72155608+13021417</f>
        <v>85177025</v>
      </c>
    </row>
    <row r="35" spans="1:16" ht="46.5" customHeight="1" x14ac:dyDescent="0.2">
      <c r="B35" s="48" t="s">
        <v>24</v>
      </c>
      <c r="C35" s="48"/>
      <c r="D35" s="48"/>
      <c r="E35" s="30"/>
      <c r="F35" s="30"/>
      <c r="G35" s="30"/>
      <c r="H35" s="30"/>
      <c r="I35" s="30"/>
      <c r="J35" s="30"/>
      <c r="K35" s="30"/>
      <c r="L35" s="30"/>
      <c r="M35" s="30"/>
      <c r="N35" s="30"/>
      <c r="O35" s="30"/>
      <c r="P35" s="30"/>
    </row>
    <row r="36" spans="1:16" ht="51" customHeight="1" x14ac:dyDescent="0.2">
      <c r="B36" s="48" t="s">
        <v>25</v>
      </c>
      <c r="C36" s="48"/>
      <c r="D36" s="48"/>
    </row>
  </sheetData>
  <mergeCells count="8">
    <mergeCell ref="B35:D35"/>
    <mergeCell ref="B36:D36"/>
    <mergeCell ref="B26:D26"/>
    <mergeCell ref="B30:C30"/>
    <mergeCell ref="A10:P10"/>
    <mergeCell ref="A11:P11"/>
    <mergeCell ref="A12:P12"/>
    <mergeCell ref="A13:P13"/>
  </mergeCells>
  <pageMargins left="0.17" right="0.17" top="0.75" bottom="0.75" header="0.3" footer="0.3"/>
  <pageSetup scale="60" orientation="landscape" r:id="rId1"/>
  <ignoredErrors>
    <ignoredError sqref="D31 D3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15-IEPR-03</Docket_x0020_Number>
    <TaxCatchAll xmlns="8eef3743-c7b3-4cbe-8837-b6e805be353c">
      <Value>53</Value>
      <Value>8</Value>
      <Value>6</Value>
      <Value>60</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2015-03-10 Webinar</TermName>
          <TermId xmlns="http://schemas.microsoft.com/office/infopath/2007/PartnerControls">16eab29c-112e-4303-8e1f-028c7bff7f3b</TermId>
        </TermInfo>
        <TermInfo xmlns="http://schemas.microsoft.com/office/infopath/2007/PartnerControls">
          <TermName xmlns="http://schemas.microsoft.com/office/infopath/2007/PartnerControls">IEPR Notice</TermName>
          <TermId xmlns="http://schemas.microsoft.com/office/infopath/2007/PartnerControls">666c7f7d-ced3-4a65-8a27-dc0cf76f316b</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Z5JXHV6S7NA6-3-71385</_dlc_DocId>
    <_dlc_DocIdUrl xmlns="8eef3743-c7b3-4cbe-8837-b6e805be353c">
      <Url>http://efilingspinternal/_layouts/DocIdRedir.aspx?ID=Z5JXHV6S7NA6-3-71385</Url>
      <Description>Z5JXHV6S7NA6-3-71385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524F0-3FF6-42E7-8E90-A59387C3FC8F}"/>
</file>

<file path=customXml/itemProps2.xml><?xml version="1.0" encoding="utf-8"?>
<ds:datastoreItem xmlns:ds="http://schemas.openxmlformats.org/officeDocument/2006/customXml" ds:itemID="{E4E7B92D-AED9-448A-9956-19175CD5162F}"/>
</file>

<file path=customXml/itemProps3.xml><?xml version="1.0" encoding="utf-8"?>
<ds:datastoreItem xmlns:ds="http://schemas.openxmlformats.org/officeDocument/2006/customXml" ds:itemID="{C9BE724F-2697-4D7F-917F-27BEFE6D9FED}"/>
</file>

<file path=customXml/itemProps4.xml><?xml version="1.0" encoding="utf-8"?>
<ds:datastoreItem xmlns:ds="http://schemas.openxmlformats.org/officeDocument/2006/customXml" ds:itemID="{ACA7795D-41C7-49E5-921D-12D1ED23B3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GHG Price Calculations</vt:lpstr>
      <vt:lpstr>footnotes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Energy Commission's Preliminary 2015 IEPR Carbon Price Projections Assumptions</dc:title>
  <dc:creator>AngelaT</dc:creator>
  <cp:lastModifiedBy>Garry O'Neill</cp:lastModifiedBy>
  <cp:lastPrinted>2015-03-06T19:12:16Z</cp:lastPrinted>
  <dcterms:created xsi:type="dcterms:W3CDTF">2013-03-06T20:05:34Z</dcterms:created>
  <dcterms:modified xsi:type="dcterms:W3CDTF">2015-03-09T19:47:33Z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7cfc626e-e4a2-4a9f-aded-8e49c1c7d1f3</vt:lpwstr>
  </property>
  <property fmtid="{D5CDD505-2E9C-101B-9397-08002B2CF9AE}" pid="4" name="Subject_x0020_Areas">
    <vt:lpwstr/>
  </property>
  <property fmtid="{D5CDD505-2E9C-101B-9397-08002B2CF9AE}" pid="5" name="_CopySource">
    <vt:lpwstr>http://efilingspinternal/PendingDocuments/15-IEPR-03/20150309T125148_Preliminary_2015_IEPR_Carbon_Price_Projections_Assumptions.xlsx</vt:lpwstr>
  </property>
  <property fmtid="{D5CDD505-2E9C-101B-9397-08002B2CF9AE}" pid="6" name="Subject Areas">
    <vt:lpwstr>53;#IEPR 2015-03-10 Webinar|16eab29c-112e-4303-8e1f-028c7bff7f3b;#60;#IEPR Notice|666c7f7d-ced3-4a65-8a27-dc0cf76f316b</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420800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